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29.xml"/>
  <Override ContentType="application/vnd.openxmlformats-officedocument.spreadsheetml.table+xml" PartName="/xl/tables/table32.xml"/>
  <Override ContentType="application/vnd.openxmlformats-officedocument.spreadsheetml.table+xml" PartName="/xl/tables/table28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31.xml"/>
  <Override ContentType="application/vnd.openxmlformats-officedocument.spreadsheetml.table+xml" PartName="/xl/tables/table5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27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30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26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33.xml"/>
  <Override ContentType="application/vnd.openxmlformats-officedocument.spreadsheetml.table+xml" PartName="/xl/tables/table34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PAT (Operating Approach)" sheetId="1" r:id="rId4"/>
    <sheet state="visible" name="Revenue v Costs &amp; Expenses" sheetId="2" r:id="rId5"/>
    <sheet state="visible" name="Reconciliation of GAAP Net Inco" sheetId="3" r:id="rId6"/>
    <sheet state="visible" name="GAAP Net Income v NOPAT" sheetId="4" r:id="rId7"/>
    <sheet state="visible" name="Operating, Variable &amp; Not-Yet C" sheetId="5" r:id="rId8"/>
    <sheet state="visible" name="Cash Tax Rate" sheetId="6" r:id="rId9"/>
    <sheet state="visible" name="Invested Capital (Operating App" sheetId="7" r:id="rId10"/>
    <sheet state="visible" name="Reconciliation of Total Assets " sheetId="8" r:id="rId11"/>
    <sheet state="visible" name="Average Invested Capital" sheetId="9" r:id="rId12"/>
    <sheet state="visible" name="Return on Invested Capital (ROI" sheetId="10" r:id="rId13"/>
    <sheet state="visible" name="Economic Book Value (EBV)" sheetId="11" r:id="rId14"/>
    <sheet state="visible" name="Weighted Average Cost of Capita" sheetId="12" r:id="rId15"/>
    <sheet state="visible" name="Valuation Adjustments" sheetId="13" r:id="rId16"/>
    <sheet state="visible" name="Free Cash Flow (FCF) &amp; FCF Yiel" sheetId="14" r:id="rId17"/>
    <sheet state="visible" name="Economic Profit" sheetId="15" r:id="rId18"/>
    <sheet state="visible" name="Enterprise Value" sheetId="16" r:id="rId19"/>
    <sheet state="visible" name="Buybacks" sheetId="17" r:id="rId20"/>
    <sheet state="visible" name="Shares Outstanding" sheetId="18" r:id="rId21"/>
    <sheet state="visible" name="Capital Deployment" sheetId="19" r:id="rId22"/>
    <sheet state="visible" name="Capital Intensity" sheetId="20" r:id="rId23"/>
    <sheet state="visible" name="Maintenance Capex (Peddireddy)" sheetId="21" r:id="rId24"/>
    <sheet state="visible" name="Reverse DCF Historical Data" sheetId="22" r:id="rId25"/>
    <sheet state="visible" name="Default" sheetId="23" r:id="rId26"/>
    <sheet state="visible" name="CompX Downside Beta" sheetId="24" r:id="rId27"/>
    <sheet state="visible" name="Virco Manufacturing Downside Be" sheetId="25" r:id="rId28"/>
    <sheet state="visible" name="ACCO Brands Downside Beta" sheetId="26" r:id="rId29"/>
    <sheet state="visible" name="Acme United Downside Beta" sheetId="27" r:id="rId30"/>
    <sheet state="visible" name="ARC Document Solutions, Inc. Do" sheetId="28" r:id="rId31"/>
    <sheet state="visible" name="Timken Company Downside Beta" sheetId="29" r:id="rId32"/>
    <sheet state="visible" name="Eastern Company Downside Beta" sheetId="30" r:id="rId33"/>
    <sheet state="visible" name="Stanley Black &amp; Decker Inc. Dow" sheetId="31" r:id="rId34"/>
    <sheet state="visible" name="Allegion plc Downside Beta" sheetId="32" r:id="rId35"/>
    <sheet state="visible" name="NL Industries, Inc. Downside Be" sheetId="33" r:id="rId36"/>
  </sheets>
  <definedNames/>
  <calcPr/>
</workbook>
</file>

<file path=xl/sharedStrings.xml><?xml version="1.0" encoding="utf-8"?>
<sst xmlns="http://schemas.openxmlformats.org/spreadsheetml/2006/main" count="844" uniqueCount="389">
  <si>
    <t>Economic Category (Values in millions)</t>
  </si>
  <si>
    <t>LTM</t>
  </si>
  <si>
    <t>Operating Revenues</t>
  </si>
  <si>
    <t>Net sales</t>
  </si>
  <si>
    <t>Total Revenue</t>
  </si>
  <si>
    <t>Operating Expenses</t>
  </si>
  <si>
    <t>Cost of goods sold</t>
  </si>
  <si>
    <t>Gross profit</t>
  </si>
  <si>
    <t>Gross margin</t>
  </si>
  <si>
    <t>Selling, general and administrative expense</t>
  </si>
  <si>
    <t>Total Operating Expense</t>
  </si>
  <si>
    <t>Total Hidden Non-Operating Expense, Net</t>
  </si>
  <si>
    <t>Hidden Total Restructuring Expenses, Net</t>
  </si>
  <si>
    <t>Hidden Foreign Currency Expenses, Net</t>
  </si>
  <si>
    <t>Hidden Other Real Estate Owned Expenses, Net</t>
  </si>
  <si>
    <t>Hidden Acquisition and Merger Expenses, Net</t>
  </si>
  <si>
    <t>Hidden Legal, Regulatory, and Insurance Expenses, Net</t>
  </si>
  <si>
    <t>Hidden Derivative Related Expenses, Net</t>
  </si>
  <si>
    <t>Hidden Other Financing Expenses, Net</t>
  </si>
  <si>
    <t>Hidden Other Non-Recurring Expenses, Net</t>
  </si>
  <si>
    <t>Hidden Recurring Pension Expenses, Net</t>
  </si>
  <si>
    <t>Hidden Non-Recurring Pension Expenses, Net</t>
  </si>
  <si>
    <t>Hidden Company Defined Other Expenses, Net</t>
  </si>
  <si>
    <t>Hidden Employee Stock Options (ESO) Expense</t>
  </si>
  <si>
    <t>Adjusted Total Operating Expenses</t>
  </si>
  <si>
    <t>EBIT/EBT</t>
  </si>
  <si>
    <t>Goodwill Amortization</t>
  </si>
  <si>
    <t>EBITA/EBTA</t>
  </si>
  <si>
    <t>Change in Total Reserves</t>
  </si>
  <si>
    <t>Implied Interest for Standardised Operating and Variable Leases</t>
  </si>
  <si>
    <t>Net Operating Profit Before Tax (NOPBT)</t>
  </si>
  <si>
    <t>NOPBT Margin</t>
  </si>
  <si>
    <t>Cash Tax Rate</t>
  </si>
  <si>
    <t>Cash Operating Taxes</t>
  </si>
  <si>
    <t>Net Operating Profit After Tax (NOPAT)</t>
  </si>
  <si>
    <t>Growth v Costs and Expenses</t>
  </si>
  <si>
    <t>Incremental Revenue</t>
  </si>
  <si>
    <t>Revenue Growth</t>
  </si>
  <si>
    <t>Total Operating Costs and Expenses</t>
  </si>
  <si>
    <t>Costs and Expenses Growth</t>
  </si>
  <si>
    <t>GAAP Net Income</t>
  </si>
  <si>
    <t>Reported Non-Operating Expense, Net</t>
  </si>
  <si>
    <t>Reported Derivative Related Expenses, Net</t>
  </si>
  <si>
    <t>Reported Other Financing Expenses, Net</t>
  </si>
  <si>
    <t>Reported Company Defined Other Non-Operating Expenses, Net</t>
  </si>
  <si>
    <t>Reported Acquisition and Merger Expenses, Net</t>
  </si>
  <si>
    <t>Reported Legal, Regulatory, and Insurance Related Expenses, Net</t>
  </si>
  <si>
    <t>Reported Interest Expense/(Income), Net</t>
  </si>
  <si>
    <t>Reported Expenses/(Income) from Discontinued Operations, Net</t>
  </si>
  <si>
    <t>Reported Losses/(Income) from Unconsolidated Subsidiaries, Net</t>
  </si>
  <si>
    <t>Reported Foreign Currency Expenses, Net</t>
  </si>
  <si>
    <t>Reported Non-Operating Other Real Estate Owned Expense/(Income), Net</t>
  </si>
  <si>
    <t>Reported Other Non-Operating Expense/(Income), Net</t>
  </si>
  <si>
    <t>Reported Write-Downs (Non-Operating), Net</t>
  </si>
  <si>
    <t>Reported Restructuring Expenses, Net</t>
  </si>
  <si>
    <t>Reported Other Non-Recurring Expense/(Income), Net</t>
  </si>
  <si>
    <t>Total Derived Data for the Net Income to NOPAT Reconciliation</t>
  </si>
  <si>
    <t>Goodwill Amortisation Expense, Net</t>
  </si>
  <si>
    <t>Employee Stock Options (ESO) Expense</t>
  </si>
  <si>
    <t>Interest for PV of Capitalised Operating, and Variable Leases</t>
  </si>
  <si>
    <t>Classification Disclosure Adjustment</t>
  </si>
  <si>
    <t>Non-Operating Tax Adjustment</t>
  </si>
  <si>
    <t>Reported After-Tax Non-Operating Expense/(Income), Net</t>
  </si>
  <si>
    <t>Reported Minority Interest Expense, Net</t>
  </si>
  <si>
    <t>Reported Loss/(Gain) from Discontinued Operations After-Tax, Net</t>
  </si>
  <si>
    <t>Reported Preferred Dividends, Net</t>
  </si>
  <si>
    <t>Reported Dividends on Redeemable Preferred Stock, Net</t>
  </si>
  <si>
    <t>Reported Other After-Tax Charges, Net</t>
  </si>
  <si>
    <t>NOPAT margin</t>
  </si>
  <si>
    <t>Net Income</t>
  </si>
  <si>
    <t>NOPAT</t>
  </si>
  <si>
    <t>Future Minimum Operating Lease Payments</t>
  </si>
  <si>
    <t>Payment Due by Period 1</t>
  </si>
  <si>
    <t>Payment Due by Period 2</t>
  </si>
  <si>
    <t>Payment Due by Period 3</t>
  </si>
  <si>
    <t>Payment Due by Period 4</t>
  </si>
  <si>
    <t>Payment Due by Period 5</t>
  </si>
  <si>
    <t>Payment Due by Thereafter</t>
  </si>
  <si>
    <t>Projected Thereafter Payments</t>
  </si>
  <si>
    <t xml:space="preserve">Years Thereafter </t>
  </si>
  <si>
    <t>Average Thereafter Payments</t>
  </si>
  <si>
    <t>Operating Lease Obligation Discount Rate</t>
  </si>
  <si>
    <t>Present Value of Operating Lease Obligations</t>
  </si>
  <si>
    <t>Off-Balance Sheet Operating Leases</t>
  </si>
  <si>
    <t>Implied Interest of Operating Lease Obligations</t>
  </si>
  <si>
    <t>Implied Interest for PV of Operating Leases</t>
  </si>
  <si>
    <t>Impact of Variable and Not-Yet-Commenced Leases</t>
  </si>
  <si>
    <t>Operating lease expense</t>
  </si>
  <si>
    <t>Variable lease expense</t>
  </si>
  <si>
    <t>Multiplier</t>
  </si>
  <si>
    <t>Impact of variable leases</t>
  </si>
  <si>
    <t>Not-yet-commenced operating lease expense</t>
  </si>
  <si>
    <t>Total undiscounted cash flows</t>
  </si>
  <si>
    <t>Impact of not-yet-commenced leases</t>
  </si>
  <si>
    <t>Total Present Value of Operating, Variable &amp; Not-Yet Commenced Leases</t>
  </si>
  <si>
    <t>Total Adjustment for Operating, Variable &amp; Not-Yet Commenced Leases</t>
  </si>
  <si>
    <t>Implied interest for variable lease</t>
  </si>
  <si>
    <t>Provision for income taxes</t>
  </si>
  <si>
    <t>Change in Net Deferred Tax Liabilities</t>
  </si>
  <si>
    <t>Current cash taxes</t>
  </si>
  <si>
    <t>Net interest expense</t>
  </si>
  <si>
    <t>Other non-operating accounts</t>
  </si>
  <si>
    <t>Non-operating accounts</t>
  </si>
  <si>
    <t>Statutory U.S. federal income tax rate</t>
  </si>
  <si>
    <t>Taxes related to non-operating accounts</t>
  </si>
  <si>
    <t>Cash operating taxes</t>
  </si>
  <si>
    <t>Net operating profit before tax (NOPBT)</t>
  </si>
  <si>
    <t>Cash tax rate on NOPBT</t>
  </si>
  <si>
    <t>Non-operating tax adjustment</t>
  </si>
  <si>
    <t>Income tax expense</t>
  </si>
  <si>
    <t>Cash and Cash Equivalents (non-operating)</t>
  </si>
  <si>
    <t>Short-term Investments (non-operating)</t>
  </si>
  <si>
    <t>Total Cash and Investments</t>
  </si>
  <si>
    <t>Operating Cash as a Share of Revenue</t>
  </si>
  <si>
    <t>Excess Cash</t>
  </si>
  <si>
    <t xml:space="preserve">Operating Cash  </t>
  </si>
  <si>
    <t>Inventories, net</t>
  </si>
  <si>
    <t>Accounts Receivable</t>
  </si>
  <si>
    <t>Other Current or Investment Assets</t>
  </si>
  <si>
    <t>Operating Current Assets</t>
  </si>
  <si>
    <t>Accounts Payable</t>
  </si>
  <si>
    <t>Accrued expenses and other payables</t>
  </si>
  <si>
    <t>Other NIBCIL</t>
  </si>
  <si>
    <t>Non-Interest Bearing Current Liabilities (NIBCL)</t>
  </si>
  <si>
    <t>Net Working Capital</t>
  </si>
  <si>
    <t>Property, plant and equipment, net</t>
  </si>
  <si>
    <t>Goodwill, net</t>
  </si>
  <si>
    <t>Intangibles assets, net</t>
  </si>
  <si>
    <t>Unconsolidated Subsidiary Assets (operating)</t>
  </si>
  <si>
    <t>Other Fixed Assets (operating)</t>
  </si>
  <si>
    <t>Asset Write-Downs After-Tax</t>
  </si>
  <si>
    <t>Accumulated Unrecorded Goodwill</t>
  </si>
  <si>
    <t>Accumulated Goodwill Amortisation</t>
  </si>
  <si>
    <t>Over-Funded Pensions</t>
  </si>
  <si>
    <t>Accumulated Other Compensation Income (OCI), inc. Quarterly Estimates</t>
  </si>
  <si>
    <t>Total Adjusted Fixed Assets</t>
  </si>
  <si>
    <t xml:space="preserve">Invested Capital </t>
  </si>
  <si>
    <t xml:space="preserve">Average Invested Capital </t>
  </si>
  <si>
    <t>Incremental Net Working Capital</t>
  </si>
  <si>
    <t>Incremental Total Adjusted Fixed Assets</t>
  </si>
  <si>
    <t>Net Investment</t>
  </si>
  <si>
    <t>Incremental net working capital (% of revenue)</t>
  </si>
  <si>
    <t>Incremental net working capital over last five years (%)</t>
  </si>
  <si>
    <t>Incremental net working capital over last three years (%)</t>
  </si>
  <si>
    <t>Incremental total adjusted fixed assets (% of revenue)</t>
  </si>
  <si>
    <t>Incremental total adjusted fixed assets over last five years (%)</t>
  </si>
  <si>
    <t>Incremental total adjusted fixed assets over last three years (%)</t>
  </si>
  <si>
    <t>Total Assets (unadjusted)</t>
  </si>
  <si>
    <t>Non-Interest-Bearing Current Liabilities (NIBCL)</t>
  </si>
  <si>
    <t>Hidden Short-Term Debt</t>
  </si>
  <si>
    <t>Total Reserves</t>
  </si>
  <si>
    <t>Total Adjustment for Operating Leases</t>
  </si>
  <si>
    <t>Unconsolidated Subsidiary Assets (non-operating)</t>
  </si>
  <si>
    <t>Total Discontinued Operations Assets</t>
  </si>
  <si>
    <t>Accumulated Asset Write-Downs After-Tax</t>
  </si>
  <si>
    <t>Accum. Goodwill Amortisation &amp; Unrecorded Goodwill</t>
  </si>
  <si>
    <t>Reported &amp; Hidden Deferred Taxes &amp; Compensation</t>
  </si>
  <si>
    <t>Overfunded Pensions</t>
  </si>
  <si>
    <t>Accumulated OCI (Other Comprehensive Income)</t>
  </si>
  <si>
    <t>Invested Capital</t>
  </si>
  <si>
    <t>Average Invested Capital</t>
  </si>
  <si>
    <t>Average Invested Capital Turns</t>
  </si>
  <si>
    <t>Incremental ROIC</t>
  </si>
  <si>
    <t>Economic Category (Value in millions)</t>
  </si>
  <si>
    <t>Beginning Invested Capital</t>
  </si>
  <si>
    <t>Ending Invested Capital</t>
  </si>
  <si>
    <t>Acquired Invested Capital</t>
  </si>
  <si>
    <t>Incremental Non-Acquired Invested Capital</t>
  </si>
  <si>
    <t>Average Incremental Non-Acquired Invested Capital</t>
  </si>
  <si>
    <t>Acquisition Date</t>
  </si>
  <si>
    <t>Percent of Year Held</t>
  </si>
  <si>
    <t>Adjusted Total Acquired Invested Capital from Acquisitions</t>
  </si>
  <si>
    <t>Simple Average Invested Capital</t>
  </si>
  <si>
    <t>Total Operating Revenue</t>
  </si>
  <si>
    <t>Change in NOPAT</t>
  </si>
  <si>
    <t>Return on invested capital (ROIC)</t>
  </si>
  <si>
    <t>Change in ROIC</t>
  </si>
  <si>
    <t>NOPAT Margin</t>
  </si>
  <si>
    <t>Incremental Return on Invested Capital</t>
  </si>
  <si>
    <t>Economic Category (Values in millions, except per share amounts)</t>
  </si>
  <si>
    <t>WACC</t>
  </si>
  <si>
    <t>Net Assets from Discontinued Operations</t>
  </si>
  <si>
    <t>Net Deferred Tax Liability</t>
  </si>
  <si>
    <t>Net Deferred Compensation Assets</t>
  </si>
  <si>
    <t>Fair Value of Unconsolidated Subsidiary Assets (non-op)</t>
  </si>
  <si>
    <t>Fair Value of Total Debt</t>
  </si>
  <si>
    <t>Fair Value of Preferred Capital</t>
  </si>
  <si>
    <t>Fair Value of Minority Interests</t>
  </si>
  <si>
    <t>Value of Outstanding ESO After-Tax</t>
  </si>
  <si>
    <t>Pensions Net Funded Status</t>
  </si>
  <si>
    <t>Economic Book Value (EBV)</t>
  </si>
  <si>
    <t>Split Adjusted Shares Outstanding (thousands)</t>
  </si>
  <si>
    <t>EBV per Share</t>
  </si>
  <si>
    <t>Stock Price (closing)</t>
  </si>
  <si>
    <t>Price to Economic Book Value per Share (PEBV)</t>
  </si>
  <si>
    <t>Risk/Reward Rating</t>
  </si>
  <si>
    <t>PEBV Ratio</t>
  </si>
  <si>
    <t>Very Unattractive</t>
  </si>
  <si>
    <t>&gt; 3.5 or -1 &lt; 0</t>
  </si>
  <si>
    <t>Unattractive</t>
  </si>
  <si>
    <t>2.4 &lt; 3.5 or &lt; -1</t>
  </si>
  <si>
    <t>Neutral</t>
  </si>
  <si>
    <t>1.6 &lt; 2.4</t>
  </si>
  <si>
    <t>Attractive</t>
  </si>
  <si>
    <t>1.1 &lt; 1.6</t>
  </si>
  <si>
    <t>Very Attractive</t>
  </si>
  <si>
    <t>0 &lt; 1.1</t>
  </si>
  <si>
    <t>Cost of Equity Capital According to Downside Capital Asset Pricing Model</t>
  </si>
  <si>
    <t>Risk-Free Rate (30-Year Treasury)</t>
  </si>
  <si>
    <t>Industry Downside Beta</t>
  </si>
  <si>
    <t>Equity Risk Premium</t>
  </si>
  <si>
    <t>Cost of Equity</t>
  </si>
  <si>
    <t>Market Value of Equity</t>
  </si>
  <si>
    <t>Equity per Total Adjusted Capital</t>
  </si>
  <si>
    <t>Weighted Cost of Equity Capital</t>
  </si>
  <si>
    <t>Cost of Debt Capital</t>
  </si>
  <si>
    <t>Debt Spread</t>
  </si>
  <si>
    <t>Cost of Debt After Tax</t>
  </si>
  <si>
    <t>Debt per Total Adjusted Market Capital</t>
  </si>
  <si>
    <t>Weighted Cost of Debt After Tax</t>
  </si>
  <si>
    <t>Cost of Preferred Capital</t>
  </si>
  <si>
    <t>Preferred Dividends</t>
  </si>
  <si>
    <t>Preferred Capital per Total Adjusted Capital</t>
  </si>
  <si>
    <t>Weighted Cost of Preferred Capital</t>
  </si>
  <si>
    <t>Weighted Average Cost of Capital</t>
  </si>
  <si>
    <t>Fair Value of Unconsolidated Subsidiary Assets (non-operating)</t>
  </si>
  <si>
    <t>Total Valuation Adjustments</t>
  </si>
  <si>
    <t>Free Cash Flow (FCF)</t>
  </si>
  <si>
    <t>Change in FCF</t>
  </si>
  <si>
    <t>FCF Growth</t>
  </si>
  <si>
    <t>Enterprise Value</t>
  </si>
  <si>
    <t>FCF Yield</t>
  </si>
  <si>
    <t>FCF as % of Revenue</t>
  </si>
  <si>
    <t>Risk/Reward
Rating</t>
  </si>
  <si>
    <t>&lt;-5%</t>
  </si>
  <si>
    <t>-5%&lt;-1%</t>
  </si>
  <si>
    <t>-1%&lt;3%</t>
  </si>
  <si>
    <t>3%&lt;10%</t>
  </si>
  <si>
    <t>&gt;10%</t>
  </si>
  <si>
    <t>Return on Invested Capital (ROIC)</t>
  </si>
  <si>
    <t>Economic Profit Margin</t>
  </si>
  <si>
    <t>Economic Profit</t>
  </si>
  <si>
    <t>Change in Economic Profit</t>
  </si>
  <si>
    <t>Economic Profit per Share</t>
  </si>
  <si>
    <t>Economic Profit per Share Growth</t>
  </si>
  <si>
    <t>GAAP Net Income / FFO</t>
  </si>
  <si>
    <t>Change in GAAP Net Income / FFO</t>
  </si>
  <si>
    <t>Diluted GAAP EPS</t>
  </si>
  <si>
    <t>Diluted GAAP EPS Growth</t>
  </si>
  <si>
    <t>Market cap</t>
  </si>
  <si>
    <t>Net Deferred Tax Assets</t>
  </si>
  <si>
    <t>Unconsolidated Subsidiary Assets (non-op)</t>
  </si>
  <si>
    <t>Adjusted Total Debt</t>
  </si>
  <si>
    <t>Preferred Stock</t>
  </si>
  <si>
    <t>Year</t>
  </si>
  <si>
    <t>Stock Price (Closing)</t>
  </si>
  <si>
    <t>Economic Book Value per Share</t>
  </si>
  <si>
    <t>PEBV</t>
  </si>
  <si>
    <t>Buybacks (Values in millions)</t>
  </si>
  <si>
    <t>Outstanding Common Stock</t>
  </si>
  <si>
    <t>Capital Expenditures</t>
  </si>
  <si>
    <t>Purchases of investments</t>
  </si>
  <si>
    <t>Dividends</t>
  </si>
  <si>
    <t>Gross Buybacks</t>
  </si>
  <si>
    <t>Values in millions</t>
  </si>
  <si>
    <t>Capex/Revenue</t>
  </si>
  <si>
    <t>Depreciation &amp; Amortisation</t>
  </si>
  <si>
    <t>Annual Capacity Cost</t>
  </si>
  <si>
    <t>Cumulative Capacity Cost</t>
  </si>
  <si>
    <t>Cumulative Revenue</t>
  </si>
  <si>
    <t>Capacity Cost Ratio</t>
  </si>
  <si>
    <t>Maintenance Capex</t>
  </si>
  <si>
    <t>(Under)/Overdepreciation</t>
  </si>
  <si>
    <t>Revenue</t>
  </si>
  <si>
    <t>Cash operating tax rate</t>
  </si>
  <si>
    <t xml:space="preserve">Present Value of FCF </t>
  </si>
  <si>
    <t xml:space="preserve">Cumulative Present Value of FCF </t>
  </si>
  <si>
    <t>Continuing Value</t>
  </si>
  <si>
    <t>Present Value of Continuing Value</t>
  </si>
  <si>
    <t>Corporate Value</t>
  </si>
  <si>
    <t>Shareholder value</t>
  </si>
  <si>
    <t>Shares outstanding (in thousands)</t>
  </si>
  <si>
    <t>Shareholder value per share</t>
  </si>
  <si>
    <t>Competitive Advantage Period (CAP)</t>
  </si>
  <si>
    <t>Minimum Loss Exposure from Special Purpose Entities</t>
  </si>
  <si>
    <t>Historical Performance</t>
  </si>
  <si>
    <t>Total Operating Revenue CAGR</t>
  </si>
  <si>
    <t>NOPAT CAGR</t>
  </si>
  <si>
    <t>Average Invested Capital CAGR</t>
  </si>
  <si>
    <t>Incremental Net Working Capital  Rate</t>
  </si>
  <si>
    <t>Incremental Fixed Capital Rate</t>
  </si>
  <si>
    <t>FCF CAGR</t>
  </si>
  <si>
    <t>Economic Profit CAGR</t>
  </si>
  <si>
    <t>Economic Category</t>
  </si>
  <si>
    <t>Mean Statistics</t>
  </si>
  <si>
    <t>5-Year Total Operating Revenue CAGR</t>
  </si>
  <si>
    <t>3-Year Total Operating Revenue CAGR</t>
  </si>
  <si>
    <t>5-Year NOPBT Margin</t>
  </si>
  <si>
    <t>3-Year NOPBT Margin</t>
  </si>
  <si>
    <t>5-Year Cash Operating Tax Rate</t>
  </si>
  <si>
    <t>3-Year Cash Operating Tax Rate</t>
  </si>
  <si>
    <t>5-Year Incremental Net Working Capital Rate</t>
  </si>
  <si>
    <t xml:space="preserve">3-Year Incremental Net Working Capital Rate </t>
  </si>
  <si>
    <t>5-Year Incremental Total Adjusted Fixed Assets Rate</t>
  </si>
  <si>
    <t>3-Year Incremental Total Adjusted Fixed Assets Rate</t>
  </si>
  <si>
    <t>5-Year WACC</t>
  </si>
  <si>
    <t>3-Year WACC</t>
  </si>
  <si>
    <t>Forecast Drivers</t>
  </si>
  <si>
    <t>Revenue growth</t>
  </si>
  <si>
    <t>Cash Operating Tax Rate</t>
  </si>
  <si>
    <t>Incremental Net Working Capital Rate</t>
  </si>
  <si>
    <t>Incremental Total Adjusted Fixed Assets Rate</t>
  </si>
  <si>
    <t>Performance Hurdles</t>
  </si>
  <si>
    <t xml:space="preserve">WACC </t>
  </si>
  <si>
    <t>Sources:</t>
  </si>
  <si>
    <r>
      <rPr>
        <rFont val="Roboto"/>
        <sz val="11.0"/>
      </rPr>
      <t xml:space="preserve">CompX stock prices: </t>
    </r>
    <r>
      <rPr>
        <rFont val="Roboto"/>
        <color theme="8"/>
        <sz val="11.0"/>
        <u/>
      </rPr>
      <t>https://www.investing.com/equities/compx-intl-historical-data</t>
    </r>
    <r>
      <rPr>
        <rFont val="Roboto"/>
        <sz val="11.0"/>
      </rPr>
      <t xml:space="preserve">   </t>
    </r>
  </si>
  <si>
    <r>
      <rPr>
        <rFont val="Roboto"/>
        <sz val="11.0"/>
      </rPr>
      <t xml:space="preserve">S&amp;P 500 prices: </t>
    </r>
    <r>
      <rPr>
        <rFont val="Roboto"/>
        <color rgb="FFE86A2D"/>
        <sz val="11.0"/>
        <u/>
      </rPr>
      <t>https://www.investing.com/indices/us-spx-500-historical-data</t>
    </r>
    <r>
      <rPr>
        <rFont val="Roboto"/>
        <sz val="11.0"/>
      </rPr>
      <t xml:space="preserve"> </t>
    </r>
  </si>
  <si>
    <r>
      <rPr>
        <rFont val="Roboto"/>
        <sz val="11.0"/>
      </rPr>
      <t xml:space="preserve">30-Year Treasury yields: </t>
    </r>
    <r>
      <rPr>
        <rFont val="Roboto"/>
        <color rgb="FFE86A2D"/>
        <sz val="11.0"/>
        <u/>
      </rPr>
      <t>https://fred.stlouisfed.org/series/DGS30#0</t>
    </r>
  </si>
  <si>
    <t>Average Returns</t>
  </si>
  <si>
    <t xml:space="preserve">Levered Beta: </t>
  </si>
  <si>
    <t>T-statistic:</t>
  </si>
  <si>
    <t>CompX:</t>
  </si>
  <si>
    <t>Levered Downside Beta:</t>
  </si>
  <si>
    <t>W(d)/W(e):</t>
  </si>
  <si>
    <t>S&amp;P 500:</t>
  </si>
  <si>
    <t>Unlevered Downside Beta:</t>
  </si>
  <si>
    <t>Standard Deviation of Downmarket Returns</t>
  </si>
  <si>
    <t>Average Excess Returns</t>
  </si>
  <si>
    <t>Observations:</t>
  </si>
  <si>
    <t>Average Downmarket Excess Returns</t>
  </si>
  <si>
    <t>Covariance:</t>
  </si>
  <si>
    <t>Standard Error of Slope:</t>
  </si>
  <si>
    <t>CompX Return Data</t>
  </si>
  <si>
    <t>S&amp;P 500 Return Data</t>
  </si>
  <si>
    <t>30-Year Treasuries Return Data</t>
  </si>
  <si>
    <t>Date</t>
  </si>
  <si>
    <t>Closing Price</t>
  </si>
  <si>
    <t>Logarithmic Returns</t>
  </si>
  <si>
    <t>Excess Return (%)</t>
  </si>
  <si>
    <t>Downmarket Excess Returns</t>
  </si>
  <si>
    <t>Excess Return (%) (t)</t>
  </si>
  <si>
    <t>Downside Periods</t>
  </si>
  <si>
    <t>Yield</t>
  </si>
  <si>
    <t>Returns</t>
  </si>
  <si>
    <r>
      <rPr>
        <rFont val="Roboto"/>
        <sz val="11.0"/>
      </rPr>
      <t xml:space="preserve">Virco Manufacturing stock prices:  </t>
    </r>
    <r>
      <rPr>
        <rFont val="Roboto"/>
        <color theme="8"/>
        <sz val="11.0"/>
        <u/>
      </rPr>
      <t>https://www.investing.com/equities/virco-manufacturing-historical-data</t>
    </r>
    <r>
      <rPr>
        <rFont val="Roboto"/>
        <color theme="8"/>
        <sz val="11.0"/>
      </rPr>
      <t xml:space="preserve">    </t>
    </r>
  </si>
  <si>
    <r>
      <rPr>
        <rFont val="Roboto"/>
        <color theme="1"/>
        <sz val="11.0"/>
      </rPr>
      <t xml:space="preserve">S&amp;P 500 prices: </t>
    </r>
    <r>
      <rPr>
        <rFont val="Roboto"/>
        <color rgb="FFF46524"/>
        <sz val="11.0"/>
        <u/>
      </rPr>
      <t>https://www.investing.com/indices/us-spx-500-historical-data</t>
    </r>
    <r>
      <rPr>
        <rFont val="Roboto"/>
        <color theme="1"/>
        <sz val="11.0"/>
      </rPr>
      <t xml:space="preserve"> </t>
    </r>
  </si>
  <si>
    <r>
      <rPr>
        <rFont val="Roboto"/>
        <sz val="11.0"/>
      </rPr>
      <t xml:space="preserve">30-Year Treasury yields: </t>
    </r>
    <r>
      <rPr>
        <rFont val="Roboto"/>
        <color rgb="FFE86A2D"/>
        <sz val="11.0"/>
        <u/>
      </rPr>
      <t>https://fred.stlouisfed.org/series/DGS30#0</t>
    </r>
  </si>
  <si>
    <t>Virco:</t>
  </si>
  <si>
    <t>Virco Return Data</t>
  </si>
  <si>
    <r>
      <rPr>
        <rFont val="Roboto"/>
        <sz val="11.0"/>
      </rPr>
      <t xml:space="preserve">ACCO Brands stock prices:  </t>
    </r>
    <r>
      <rPr>
        <rFont val="Roboto"/>
        <color theme="8"/>
        <sz val="11.0"/>
        <u/>
      </rPr>
      <t>https://www.investing.com/equities/acco-brands-corp-historical-data</t>
    </r>
    <r>
      <rPr>
        <rFont val="Roboto"/>
        <color theme="8"/>
        <sz val="11.0"/>
      </rPr>
      <t xml:space="preserve"> </t>
    </r>
  </si>
  <si>
    <r>
      <rPr>
        <rFont val="Roboto"/>
        <color theme="1"/>
        <sz val="11.0"/>
      </rPr>
      <t xml:space="preserve">S&amp;P 500 prices: </t>
    </r>
    <r>
      <rPr>
        <rFont val="Roboto"/>
        <color rgb="FFF46524"/>
        <sz val="11.0"/>
        <u/>
      </rPr>
      <t>https://www.investing.com/indices/us-spx-500-historical-data</t>
    </r>
    <r>
      <rPr>
        <rFont val="Roboto"/>
        <color theme="1"/>
        <sz val="11.0"/>
      </rPr>
      <t xml:space="preserve"> </t>
    </r>
  </si>
  <si>
    <r>
      <rPr>
        <rFont val="Roboto"/>
        <sz val="11.0"/>
      </rPr>
      <t xml:space="preserve">30-Year Treasury yields: </t>
    </r>
    <r>
      <rPr>
        <rFont val="Roboto"/>
        <color rgb="FFE86A2D"/>
        <sz val="11.0"/>
        <u/>
      </rPr>
      <t>https://fred.stlouisfed.org/series/DGS30#0</t>
    </r>
  </si>
  <si>
    <t>ACCO Brands:</t>
  </si>
  <si>
    <t>ACCO Brands Return Data</t>
  </si>
  <si>
    <r>
      <rPr>
        <rFont val="Roboto"/>
        <sz val="11.0"/>
      </rPr>
      <t xml:space="preserve">Acme United:  </t>
    </r>
    <r>
      <rPr>
        <rFont val="Roboto"/>
        <color rgb="FFF46524"/>
        <sz val="11.0"/>
        <u/>
      </rPr>
      <t>https://www.investing.com/equities/acme-united-corp</t>
    </r>
    <r>
      <rPr>
        <rFont val="Roboto"/>
        <color rgb="FFF46524"/>
        <sz val="11.0"/>
      </rPr>
      <t xml:space="preserve">   </t>
    </r>
  </si>
  <si>
    <r>
      <rPr>
        <rFont val="Roboto"/>
        <color theme="1"/>
        <sz val="11.0"/>
      </rPr>
      <t xml:space="preserve">S&amp;P 500 prices: </t>
    </r>
    <r>
      <rPr>
        <rFont val="Roboto"/>
        <color rgb="FFF46524"/>
        <sz val="11.0"/>
        <u/>
      </rPr>
      <t>https://www.investing.com/indices/us-spx-500-historical-data</t>
    </r>
    <r>
      <rPr>
        <rFont val="Roboto"/>
        <color theme="1"/>
        <sz val="11.0"/>
      </rPr>
      <t xml:space="preserve"> </t>
    </r>
  </si>
  <si>
    <r>
      <rPr>
        <rFont val="Roboto"/>
        <sz val="11.0"/>
      </rPr>
      <t xml:space="preserve">30-Year Treasury yields: </t>
    </r>
    <r>
      <rPr>
        <rFont val="Roboto"/>
        <color rgb="FFE86A2D"/>
        <sz val="11.0"/>
        <u/>
      </rPr>
      <t>https://fred.stlouisfed.org/series/DGS30#0</t>
    </r>
  </si>
  <si>
    <t>Acme:</t>
  </si>
  <si>
    <t>Acme Return Data</t>
  </si>
  <si>
    <r>
      <rPr>
        <rFont val="Roboto"/>
        <sz val="11.0"/>
      </rPr>
      <t xml:space="preserve">ARC Document Solutions, Inc.: </t>
    </r>
    <r>
      <rPr>
        <rFont val="Roboto"/>
        <color theme="8"/>
        <sz val="11.0"/>
      </rPr>
      <t xml:space="preserve"> </t>
    </r>
    <r>
      <rPr>
        <rFont val="Roboto"/>
        <color theme="8"/>
        <sz val="11.0"/>
        <u/>
      </rPr>
      <t>https://www.investing.com/equities/arc-document-solutions-historical-data</t>
    </r>
    <r>
      <rPr>
        <rFont val="Roboto"/>
        <color theme="8"/>
        <sz val="11.0"/>
      </rPr>
      <t xml:space="preserve"> </t>
    </r>
  </si>
  <si>
    <r>
      <rPr>
        <rFont val="Roboto"/>
        <color theme="1"/>
        <sz val="11.0"/>
      </rPr>
      <t xml:space="preserve">S&amp;P 500 prices: </t>
    </r>
    <r>
      <rPr>
        <rFont val="Roboto"/>
        <color rgb="FFF46524"/>
        <sz val="11.0"/>
        <u/>
      </rPr>
      <t>https://www.investing.com/indices/us-spx-500-historical-data</t>
    </r>
    <r>
      <rPr>
        <rFont val="Roboto"/>
        <color theme="1"/>
        <sz val="11.0"/>
      </rPr>
      <t xml:space="preserve"> </t>
    </r>
  </si>
  <si>
    <r>
      <rPr>
        <rFont val="Roboto"/>
        <sz val="11.0"/>
      </rPr>
      <t xml:space="preserve">30-Year Treasury yields: </t>
    </r>
    <r>
      <rPr>
        <rFont val="Roboto"/>
        <color rgb="FFE86A2D"/>
        <sz val="11.0"/>
        <u/>
      </rPr>
      <t>https://fred.stlouisfed.org/series/DGS30#0</t>
    </r>
  </si>
  <si>
    <t>ARC:</t>
  </si>
  <si>
    <t>ARC Return Data</t>
  </si>
  <si>
    <r>
      <rPr>
        <rFont val="Roboto"/>
        <sz val="11.0"/>
      </rPr>
      <t xml:space="preserve">Timken Company : </t>
    </r>
    <r>
      <rPr>
        <rFont val="Roboto"/>
        <color rgb="FFF46524"/>
        <sz val="11.0"/>
        <u/>
      </rPr>
      <t>https://www.investing.com/equities/timken-co-historical-data</t>
    </r>
    <r>
      <rPr>
        <rFont val="Roboto"/>
        <color rgb="FFF46524"/>
        <sz val="11.0"/>
      </rPr>
      <t xml:space="preserve"> </t>
    </r>
  </si>
  <si>
    <r>
      <rPr>
        <rFont val="Roboto"/>
        <color theme="1"/>
        <sz val="11.0"/>
      </rPr>
      <t xml:space="preserve">S&amp;P 500 prices: </t>
    </r>
    <r>
      <rPr>
        <rFont val="Roboto"/>
        <color rgb="FFF46524"/>
        <sz val="11.0"/>
        <u/>
      </rPr>
      <t>https://www.investing.com/indices/us-spx-500-historical-data</t>
    </r>
    <r>
      <rPr>
        <rFont val="Roboto"/>
        <color theme="1"/>
        <sz val="11.0"/>
      </rPr>
      <t xml:space="preserve"> </t>
    </r>
  </si>
  <si>
    <r>
      <rPr>
        <rFont val="Roboto"/>
        <sz val="11.0"/>
      </rPr>
      <t xml:space="preserve">30-Year Treasury yields: </t>
    </r>
    <r>
      <rPr>
        <rFont val="Roboto"/>
        <color rgb="FFE86A2D"/>
        <sz val="11.0"/>
        <u/>
      </rPr>
      <t>https://fred.stlouisfed.org/series/DGS30#0</t>
    </r>
  </si>
  <si>
    <t>Timken Company:</t>
  </si>
  <si>
    <t>Timken Company Return Data</t>
  </si>
  <si>
    <r>
      <rPr>
        <rFont val="Roboto"/>
        <sz val="11.0"/>
      </rPr>
      <t xml:space="preserve">Eastern Company:  </t>
    </r>
    <r>
      <rPr>
        <rFont val="Roboto"/>
        <color theme="8"/>
        <sz val="11.0"/>
        <u/>
      </rPr>
      <t>https://www.investing.com/equities/the-eastern-company</t>
    </r>
    <r>
      <rPr>
        <rFont val="Roboto"/>
        <color theme="8"/>
        <sz val="11.0"/>
      </rPr>
      <t xml:space="preserve"> </t>
    </r>
  </si>
  <si>
    <r>
      <rPr>
        <rFont val="Roboto"/>
        <color theme="1"/>
        <sz val="11.0"/>
      </rPr>
      <t xml:space="preserve">S&amp;P 500 prices: </t>
    </r>
    <r>
      <rPr>
        <rFont val="Roboto"/>
        <color rgb="FFF46524"/>
        <sz val="11.0"/>
        <u/>
      </rPr>
      <t>https://www.investing.com/indices/us-spx-500-historical-data</t>
    </r>
    <r>
      <rPr>
        <rFont val="Roboto"/>
        <color theme="1"/>
        <sz val="11.0"/>
      </rPr>
      <t xml:space="preserve"> </t>
    </r>
  </si>
  <si>
    <r>
      <rPr>
        <rFont val="Roboto"/>
        <sz val="11.0"/>
      </rPr>
      <t xml:space="preserve">30-Year Treasury yields: </t>
    </r>
    <r>
      <rPr>
        <rFont val="Roboto"/>
        <color rgb="FFE86A2D"/>
        <sz val="11.0"/>
        <u/>
      </rPr>
      <t>https://fred.stlouisfed.org/series/DGS30#0</t>
    </r>
  </si>
  <si>
    <t>Eastern Company:</t>
  </si>
  <si>
    <t>Eastern Company Return Data</t>
  </si>
  <si>
    <r>
      <rPr>
        <rFont val="Roboto"/>
        <sz val="11.0"/>
      </rPr>
      <t xml:space="preserve">Stanley Black &amp; Decker Inc.: </t>
    </r>
    <r>
      <rPr>
        <rFont val="Roboto"/>
        <color rgb="FFFF6D01"/>
        <sz val="11.0"/>
        <u/>
      </rPr>
      <t>https://www.investing.com/equities/stanley-works-historical-data</t>
    </r>
    <r>
      <rPr>
        <rFont val="Roboto"/>
        <color rgb="FFFF6D01"/>
        <sz val="11.0"/>
      </rPr>
      <t xml:space="preserve"> </t>
    </r>
  </si>
  <si>
    <r>
      <rPr>
        <rFont val="Roboto"/>
        <color theme="1"/>
        <sz val="11.0"/>
      </rPr>
      <t xml:space="preserve">S&amp;P 500 prices: </t>
    </r>
    <r>
      <rPr>
        <rFont val="Roboto"/>
        <color rgb="FFF46524"/>
        <sz val="11.0"/>
        <u/>
      </rPr>
      <t>https://www.investing.com/indices/us-spx-500-historical-data</t>
    </r>
    <r>
      <rPr>
        <rFont val="Roboto"/>
        <color theme="1"/>
        <sz val="11.0"/>
      </rPr>
      <t xml:space="preserve"> </t>
    </r>
  </si>
  <si>
    <r>
      <rPr>
        <rFont val="Roboto"/>
        <sz val="11.0"/>
      </rPr>
      <t xml:space="preserve">30-Year Treasury yields: </t>
    </r>
    <r>
      <rPr>
        <rFont val="Roboto"/>
        <color rgb="FFE86A2D"/>
        <sz val="11.0"/>
        <u/>
      </rPr>
      <t>https://fred.stlouisfed.org/series/DGS30#0</t>
    </r>
  </si>
  <si>
    <t>Stanley Black &amp; Decker Inc.:</t>
  </si>
  <si>
    <t>Stanley Black &amp; Decker Inc. Return Data</t>
  </si>
  <si>
    <r>
      <rPr>
        <rFont val="Roboto"/>
        <sz val="11.0"/>
      </rPr>
      <t xml:space="preserve">Allegion plc:  </t>
    </r>
    <r>
      <rPr>
        <rFont val="Roboto"/>
        <color rgb="FFFF6D01"/>
        <sz val="11.0"/>
        <u/>
      </rPr>
      <t>https://www.investing.com/equities/allegion-public-historical-data</t>
    </r>
    <r>
      <rPr>
        <rFont val="Roboto"/>
        <color rgb="FFFF6D01"/>
        <sz val="11.0"/>
      </rPr>
      <t xml:space="preserve"> </t>
    </r>
  </si>
  <si>
    <r>
      <rPr>
        <rFont val="Roboto"/>
        <color theme="1"/>
        <sz val="11.0"/>
      </rPr>
      <t xml:space="preserve">S&amp;P 500 prices: </t>
    </r>
    <r>
      <rPr>
        <rFont val="Roboto"/>
        <color rgb="FFF46524"/>
        <sz val="11.0"/>
        <u/>
      </rPr>
      <t>https://www.investing.com/indices/us-spx-500-historical-data</t>
    </r>
    <r>
      <rPr>
        <rFont val="Roboto"/>
        <color theme="1"/>
        <sz val="11.0"/>
      </rPr>
      <t xml:space="preserve"> </t>
    </r>
  </si>
  <si>
    <r>
      <rPr>
        <rFont val="Roboto"/>
        <sz val="11.0"/>
      </rPr>
      <t xml:space="preserve">30-Year Treasury yields: </t>
    </r>
    <r>
      <rPr>
        <rFont val="Roboto"/>
        <color rgb="FFE86A2D"/>
        <sz val="11.0"/>
        <u/>
      </rPr>
      <t>https://fred.stlouisfed.org/series/DGS30#0</t>
    </r>
  </si>
  <si>
    <t>Allegion plc:</t>
  </si>
  <si>
    <t>Allegion plc Return Data</t>
  </si>
  <si>
    <r>
      <rPr>
        <rFont val="Roboto"/>
        <sz val="11.0"/>
      </rPr>
      <t xml:space="preserve">NL Industries, Inc.:  </t>
    </r>
    <r>
      <rPr>
        <rFont val="Roboto"/>
        <color theme="8"/>
        <sz val="11.0"/>
        <u/>
      </rPr>
      <t>https://www.investing.com/equities/nl-industries-inc-historical-data</t>
    </r>
    <r>
      <rPr>
        <rFont val="Roboto"/>
        <color theme="8"/>
        <sz val="11.0"/>
      </rPr>
      <t xml:space="preserve"> </t>
    </r>
  </si>
  <si>
    <r>
      <rPr>
        <rFont val="Roboto"/>
        <color theme="1"/>
        <sz val="11.0"/>
      </rPr>
      <t xml:space="preserve">S&amp;P 500 prices: </t>
    </r>
    <r>
      <rPr>
        <rFont val="Roboto"/>
        <color rgb="FFF46524"/>
        <sz val="11.0"/>
        <u/>
      </rPr>
      <t>https://www.investing.com/indices/us-spx-500-historical-data</t>
    </r>
    <r>
      <rPr>
        <rFont val="Roboto"/>
        <color theme="1"/>
        <sz val="11.0"/>
      </rPr>
      <t xml:space="preserve"> </t>
    </r>
  </si>
  <si>
    <r>
      <rPr>
        <rFont val="Roboto"/>
        <sz val="11.0"/>
      </rPr>
      <t xml:space="preserve">30-Year Treasury yields: </t>
    </r>
    <r>
      <rPr>
        <rFont val="Roboto"/>
        <color rgb="FFE86A2D"/>
        <sz val="11.0"/>
        <u/>
      </rPr>
      <t>https://fred.stlouisfed.org/series/DGS30#0</t>
    </r>
  </si>
  <si>
    <t>NL Industries:</t>
  </si>
  <si>
    <t>NL Industries Return Data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</si>
</sst>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(&quot;$&quot;* #,##0.00_);_(&quot;$&quot;* \(#,##0.00\);_(&quot;$&quot;* &quot;-&quot;??_);_(@_)"/>
    <numFmt numFmtId="165" formatCode="M/d/yyyy"/>
    <numFmt numFmtId="166" formatCode="&quot;$&quot;#,##0.00"/>
  </numFmts>
  <fonts count="23">
    <font>
      <sz val="10.0"/>
      <color rgb="FF000000"/>
      <name val="Arial"/>
      <scheme val="minor"/>
    </font>
    <font>
      <b/>
      <sz val="11.0"/>
      <color rgb="FFFFFBEB"/>
      <name val="Roboto"/>
    </font>
    <font>
      <b/>
      <sz val="11.0"/>
      <color rgb="FFE86A2D"/>
      <name val="Roboto"/>
    </font>
    <font>
      <sz val="11.0"/>
      <color theme="1"/>
      <name val="Roboto"/>
    </font>
    <font>
      <sz val="11.0"/>
      <color rgb="FFF46524"/>
      <name val="Roboto"/>
    </font>
    <font>
      <sz val="11.0"/>
      <color rgb="FF000000"/>
      <name val="Roboto"/>
    </font>
    <font>
      <b/>
      <sz val="11.0"/>
      <color theme="1"/>
      <name val="Roboto"/>
    </font>
    <font>
      <sz val="11.0"/>
      <color rgb="FFFFFBEB"/>
      <name val="Roboto"/>
    </font>
    <font>
      <sz val="11.0"/>
      <color theme="8"/>
      <name val="Roboto"/>
    </font>
    <font>
      <u/>
      <sz val="11.0"/>
      <color rgb="FFE86A2D"/>
      <name val="Roboto"/>
    </font>
    <font>
      <b/>
      <sz val="11.0"/>
      <color rgb="FFFF6D01"/>
      <name val="Roboto"/>
    </font>
    <font>
      <b/>
      <sz val="11.0"/>
      <color theme="8"/>
      <name val="Roboto"/>
    </font>
    <font>
      <sz val="11.0"/>
      <color rgb="FFFF6D01"/>
      <name val="Roboto"/>
    </font>
    <font>
      <color theme="1"/>
      <name val="Roboto"/>
    </font>
    <font>
      <b/>
      <sz val="11.0"/>
      <color rgb="FFFFFFFF"/>
      <name val="Roboto"/>
    </font>
    <font>
      <b/>
      <color rgb="FFFFFFFF"/>
      <name val="Roboto"/>
    </font>
    <font>
      <b/>
      <sz val="11.0"/>
      <color rgb="FF000000"/>
      <name val="Roboto"/>
    </font>
    <font>
      <u/>
      <sz val="11.0"/>
      <color rgb="FFE86A2D"/>
      <name val="Roboto"/>
    </font>
    <font>
      <b/>
      <color rgb="FFFFFBEB"/>
      <name val="Arial"/>
      <scheme val="minor"/>
    </font>
    <font>
      <color theme="1"/>
      <name val="Arial"/>
      <scheme val="minor"/>
    </font>
    <font>
      <b/>
      <sz val="11.0"/>
      <color rgb="FFF46524"/>
      <name val="Roboto"/>
    </font>
    <font>
      <sz val="11.0"/>
      <color rgb="FF0000FF"/>
      <name val="Roboto"/>
    </font>
    <font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E86A2D"/>
        <bgColor rgb="FFE86A2D"/>
      </patternFill>
    </fill>
    <fill>
      <patternFill patternType="solid">
        <fgColor rgb="FFFFFBEB"/>
        <bgColor rgb="FFFFFBEB"/>
      </patternFill>
    </fill>
    <fill>
      <patternFill patternType="solid">
        <fgColor rgb="FFFFE6DD"/>
        <bgColor rgb="FFFFE6DD"/>
      </patternFill>
    </fill>
    <fill>
      <patternFill patternType="solid">
        <fgColor rgb="FFFFCCBC"/>
        <bgColor rgb="FFFFCCBC"/>
      </patternFill>
    </fill>
  </fills>
  <borders count="1">
    <border/>
  </borders>
  <cellStyleXfs count="1">
    <xf borderId="0" fillId="0" fontId="0" numFmtId="0" applyAlignment="1" applyFont="1"/>
  </cellStyleXfs>
  <cellXfs count="131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3" fontId="1" numFmtId="0" xfId="0" applyFill="1" applyFont="1"/>
    <xf borderId="0" fillId="3" fontId="2" numFmtId="0" xfId="0" applyAlignment="1" applyFont="1">
      <alignment horizontal="center"/>
    </xf>
    <xf borderId="0" fillId="3" fontId="3" numFmtId="0" xfId="0" applyFont="1"/>
    <xf borderId="0" fillId="4" fontId="3" numFmtId="0" xfId="0" applyAlignment="1" applyFill="1" applyFont="1">
      <alignment readingOrder="0"/>
    </xf>
    <xf borderId="0" fillId="4" fontId="3" numFmtId="164" xfId="0" applyAlignment="1" applyFont="1" applyNumberFormat="1">
      <alignment readingOrder="0"/>
    </xf>
    <xf borderId="0" fillId="3" fontId="2" numFmtId="0" xfId="0" applyFont="1"/>
    <xf borderId="0" fillId="3" fontId="2" numFmtId="164" xfId="0" applyFont="1" applyNumberFormat="1"/>
    <xf borderId="0" fillId="3" fontId="2" numFmtId="0" xfId="0" applyFont="1"/>
    <xf borderId="0" fillId="4" fontId="2" numFmtId="0" xfId="0" applyAlignment="1" applyFont="1">
      <alignment horizontal="center"/>
    </xf>
    <xf borderId="0" fillId="3" fontId="3" numFmtId="0" xfId="0" applyAlignment="1" applyFont="1">
      <alignment readingOrder="0"/>
    </xf>
    <xf borderId="0" fillId="3" fontId="3" numFmtId="164" xfId="0" applyAlignment="1" applyFont="1" applyNumberFormat="1">
      <alignment readingOrder="0"/>
    </xf>
    <xf borderId="0" fillId="3" fontId="3" numFmtId="0" xfId="0" applyAlignment="1" applyFont="1">
      <alignment horizontal="left"/>
    </xf>
    <xf borderId="0" fillId="3" fontId="3" numFmtId="0" xfId="0" applyAlignment="1" applyFont="1">
      <alignment horizontal="left" readingOrder="0"/>
    </xf>
    <xf borderId="0" fillId="4" fontId="2" numFmtId="0" xfId="0" applyAlignment="1" applyFont="1">
      <alignment readingOrder="0"/>
    </xf>
    <xf borderId="0" fillId="4" fontId="2" numFmtId="164" xfId="0" applyFont="1" applyNumberFormat="1"/>
    <xf borderId="0" fillId="3" fontId="2" numFmtId="0" xfId="0" applyAlignment="1" applyFont="1">
      <alignment horizontal="left"/>
    </xf>
    <xf borderId="0" fillId="3" fontId="2" numFmtId="0" xfId="0" applyAlignment="1" applyFont="1">
      <alignment horizontal="left" readingOrder="0"/>
    </xf>
    <xf borderId="0" fillId="3" fontId="2" numFmtId="0" xfId="0" applyAlignment="1" applyFont="1">
      <alignment readingOrder="0"/>
    </xf>
    <xf borderId="0" fillId="3" fontId="2" numFmtId="10" xfId="0" applyFont="1" applyNumberFormat="1"/>
    <xf borderId="0" fillId="4" fontId="3" numFmtId="0" xfId="0" applyFont="1"/>
    <xf borderId="0" fillId="4" fontId="3" numFmtId="164" xfId="0" applyFont="1" applyNumberFormat="1"/>
    <xf borderId="0" fillId="3" fontId="4" numFmtId="0" xfId="0" applyFont="1"/>
    <xf borderId="0" fillId="3" fontId="3" numFmtId="164" xfId="0" applyFont="1" applyNumberFormat="1"/>
    <xf borderId="0" fillId="4" fontId="2" numFmtId="0" xfId="0" applyFont="1"/>
    <xf borderId="0" fillId="4" fontId="3" numFmtId="0" xfId="0" applyFont="1"/>
    <xf borderId="0" fillId="3" fontId="5" numFmtId="0" xfId="0" applyFont="1"/>
    <xf borderId="0" fillId="3" fontId="3" numFmtId="0" xfId="0" applyFont="1"/>
    <xf borderId="0" fillId="4" fontId="3" numFmtId="10" xfId="0" applyFont="1" applyNumberFormat="1"/>
    <xf borderId="0" fillId="5" fontId="2" numFmtId="0" xfId="0" applyFill="1" applyFont="1"/>
    <xf borderId="0" fillId="5" fontId="2" numFmtId="164" xfId="0" applyFont="1" applyNumberFormat="1"/>
    <xf borderId="0" fillId="3" fontId="6" numFmtId="0" xfId="0" applyFont="1"/>
    <xf borderId="0" fillId="3" fontId="6" numFmtId="0" xfId="0" applyAlignment="1" applyFont="1">
      <alignment readingOrder="0"/>
    </xf>
    <xf borderId="0" fillId="3" fontId="3" numFmtId="4" xfId="0" applyFont="1" applyNumberFormat="1"/>
    <xf borderId="0" fillId="3" fontId="3" numFmtId="10" xfId="0" applyFont="1" applyNumberFormat="1"/>
    <xf borderId="0" fillId="3" fontId="3" numFmtId="4" xfId="0" applyAlignment="1" applyFont="1" applyNumberFormat="1">
      <alignment readingOrder="0"/>
    </xf>
    <xf borderId="0" fillId="2" fontId="1" numFmtId="0" xfId="0" applyAlignment="1" applyFont="1">
      <alignment horizontal="center"/>
    </xf>
    <xf borderId="0" fillId="3" fontId="7" numFmtId="0" xfId="0" applyAlignment="1" applyFont="1">
      <alignment vertical="bottom"/>
    </xf>
    <xf borderId="0" fillId="3" fontId="8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5" fontId="3" numFmtId="0" xfId="0" applyFont="1"/>
    <xf borderId="0" fillId="5" fontId="3" numFmtId="10" xfId="0" applyFont="1" applyNumberFormat="1"/>
    <xf borderId="0" fillId="3" fontId="3" numFmtId="0" xfId="0" applyAlignment="1" applyFont="1">
      <alignment readingOrder="0" vertical="bottom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Font="1"/>
    <xf borderId="0" fillId="3" fontId="1" numFmtId="0" xfId="0" applyAlignment="1" applyFont="1">
      <alignment shrinkToFit="0" wrapText="1"/>
    </xf>
    <xf borderId="0" fillId="0" fontId="3" numFmtId="0" xfId="0" applyFont="1"/>
    <xf borderId="0" fillId="0" fontId="3" numFmtId="164" xfId="0" applyAlignment="1" applyFont="1" applyNumberFormat="1">
      <alignment readingOrder="0"/>
    </xf>
    <xf borderId="0" fillId="0" fontId="2" numFmtId="0" xfId="0" applyFont="1"/>
    <xf borderId="0" fillId="0" fontId="2" numFmtId="164" xfId="0" applyFont="1" applyNumberFormat="1"/>
    <xf borderId="0" fillId="0" fontId="3" numFmtId="164" xfId="0" applyFont="1" applyNumberFormat="1"/>
    <xf borderId="0" fillId="0" fontId="3" numFmtId="0" xfId="0" applyFont="1"/>
    <xf borderId="0" fillId="0" fontId="2" numFmtId="0" xfId="0" applyFont="1"/>
    <xf borderId="0" fillId="0" fontId="2" numFmtId="10" xfId="0" applyFont="1" applyNumberFormat="1"/>
    <xf borderId="0" fillId="3" fontId="3" numFmtId="0" xfId="0" applyAlignment="1" applyFont="1">
      <alignment shrinkToFit="0" wrapText="1"/>
    </xf>
    <xf borderId="0" fillId="3" fontId="3" numFmtId="0" xfId="0" applyAlignment="1" applyFont="1">
      <alignment readingOrder="0" shrinkToFit="0" wrapText="1"/>
    </xf>
    <xf borderId="0" fillId="0" fontId="1" numFmtId="164" xfId="0" applyFont="1" applyNumberFormat="1"/>
    <xf borderId="0" fillId="0" fontId="3" numFmtId="4" xfId="0" applyFont="1" applyNumberFormat="1"/>
    <xf borderId="0" fillId="0" fontId="9" numFmtId="0" xfId="0" applyFont="1"/>
    <xf borderId="0" fillId="0" fontId="3" numFmtId="10" xfId="0" applyAlignment="1" applyFont="1" applyNumberFormat="1">
      <alignment readingOrder="0"/>
    </xf>
    <xf borderId="0" fillId="0" fontId="3" numFmtId="10" xfId="0" applyFont="1" applyNumberFormat="1"/>
    <xf borderId="0" fillId="3" fontId="10" numFmtId="0" xfId="0" applyFont="1"/>
    <xf borderId="0" fillId="0" fontId="3" numFmtId="4" xfId="0" applyAlignment="1" applyFont="1" applyNumberFormat="1">
      <alignment readingOrder="0"/>
    </xf>
    <xf borderId="0" fillId="0" fontId="2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10" numFmtId="0" xfId="0" applyAlignment="1" applyFont="1">
      <alignment readingOrder="0"/>
    </xf>
    <xf borderId="0" fillId="0" fontId="11" numFmtId="164" xfId="0" applyFont="1" applyNumberFormat="1"/>
    <xf borderId="0" fillId="3" fontId="11" numFmtId="0" xfId="0" applyFont="1"/>
    <xf borderId="0" fillId="3" fontId="12" numFmtId="0" xfId="0" applyFont="1"/>
    <xf borderId="0" fillId="3" fontId="1" numFmtId="0" xfId="0" applyFont="1"/>
    <xf borderId="0" fillId="3" fontId="3" numFmtId="3" xfId="0" applyAlignment="1" applyFont="1" applyNumberFormat="1">
      <alignment readingOrder="0"/>
    </xf>
    <xf borderId="0" fillId="3" fontId="3" numFmtId="9" xfId="0" applyAlignment="1" applyFont="1" applyNumberFormat="1">
      <alignment readingOrder="0"/>
    </xf>
    <xf borderId="0" fillId="3" fontId="2" numFmtId="0" xfId="0" applyFont="1"/>
    <xf borderId="0" fillId="3" fontId="13" numFmtId="0" xfId="0" applyFont="1"/>
    <xf borderId="0" fillId="3" fontId="14" numFmtId="0" xfId="0" applyFont="1"/>
    <xf borderId="0" fillId="3" fontId="14" numFmtId="164" xfId="0" applyFont="1" applyNumberFormat="1"/>
    <xf borderId="0" fillId="3" fontId="15" numFmtId="0" xfId="0" applyFont="1"/>
    <xf borderId="0" fillId="3" fontId="14" numFmtId="0" xfId="0" applyFont="1"/>
    <xf borderId="0" fillId="3" fontId="3" numFmtId="0" xfId="0" applyFont="1"/>
    <xf borderId="0" fillId="3" fontId="3" numFmtId="164" xfId="0" applyFont="1" applyNumberFormat="1"/>
    <xf borderId="0" fillId="3" fontId="3" numFmtId="10" xfId="0" applyFont="1" applyNumberFormat="1"/>
    <xf borderId="0" fillId="3" fontId="3" numFmtId="0" xfId="0" applyAlignment="1" applyFont="1">
      <alignment readingOrder="0"/>
    </xf>
    <xf borderId="0" fillId="3" fontId="3" numFmtId="0" xfId="0" applyFont="1"/>
    <xf borderId="0" fillId="0" fontId="1" numFmtId="4" xfId="0" applyAlignment="1" applyFont="1" applyNumberFormat="1">
      <alignment readingOrder="0"/>
    </xf>
    <xf borderId="0" fillId="0" fontId="3" numFmtId="165" xfId="0" applyAlignment="1" applyFont="1" applyNumberFormat="1">
      <alignment readingOrder="0"/>
    </xf>
    <xf borderId="0" fillId="0" fontId="2" numFmtId="4" xfId="0" applyFont="1" applyNumberFormat="1"/>
    <xf borderId="0" fillId="3" fontId="16" numFmtId="10" xfId="0" applyFont="1" applyNumberFormat="1"/>
    <xf borderId="0" fillId="2" fontId="1" numFmtId="0" xfId="0" applyAlignment="1" applyFont="1">
      <alignment readingOrder="0"/>
    </xf>
    <xf borderId="0" fillId="3" fontId="2" numFmtId="0" xfId="0" applyAlignment="1" applyFont="1">
      <alignment horizontal="center" readingOrder="0"/>
    </xf>
    <xf borderId="0" fillId="4" fontId="17" numFmtId="0" xfId="0" applyFont="1"/>
    <xf borderId="0" fillId="4" fontId="3" numFmtId="10" xfId="0" applyAlignment="1" applyFont="1" applyNumberFormat="1">
      <alignment readingOrder="0"/>
    </xf>
    <xf borderId="0" fillId="4" fontId="2" numFmtId="10" xfId="0" applyFont="1" applyNumberFormat="1"/>
    <xf borderId="0" fillId="5" fontId="2" numFmtId="10" xfId="0" applyFont="1" applyNumberFormat="1"/>
    <xf borderId="0" fillId="0" fontId="7" numFmtId="0" xfId="0" applyFont="1"/>
    <xf borderId="0" fillId="0" fontId="7" numFmtId="0" xfId="0" applyFont="1"/>
    <xf borderId="0" fillId="3" fontId="2" numFmtId="4" xfId="0" applyFont="1" applyNumberFormat="1"/>
    <xf borderId="0" fillId="0" fontId="3" numFmtId="166" xfId="0" applyFont="1" applyNumberFormat="1"/>
    <xf borderId="0" fillId="0" fontId="3" numFmtId="166" xfId="0" applyAlignment="1" applyFont="1" applyNumberFormat="1">
      <alignment readingOrder="0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18" numFmtId="0" xfId="0" applyFont="1"/>
    <xf borderId="0" fillId="3" fontId="18" numFmtId="0" xfId="0" applyFont="1"/>
    <xf borderId="0" fillId="0" fontId="19" numFmtId="0" xfId="0" applyFont="1"/>
    <xf borderId="0" fillId="0" fontId="19" numFmtId="10" xfId="0" applyFont="1" applyNumberFormat="1"/>
    <xf borderId="0" fillId="3" fontId="19" numFmtId="0" xfId="0" applyFont="1"/>
    <xf borderId="0" fillId="3" fontId="3" numFmtId="10" xfId="0" applyAlignment="1" applyFont="1" applyNumberFormat="1">
      <alignment readingOrder="0"/>
    </xf>
    <xf borderId="0" fillId="5" fontId="3" numFmtId="0" xfId="0" applyFont="1"/>
    <xf borderId="0" fillId="3" fontId="16" numFmtId="0" xfId="0" applyAlignment="1" applyFont="1">
      <alignment readingOrder="0"/>
    </xf>
    <xf borderId="0" fillId="3" fontId="16" numFmtId="0" xfId="0" applyFont="1"/>
    <xf borderId="0" fillId="2" fontId="1" numFmtId="0" xfId="0" applyFont="1"/>
    <xf borderId="0" fillId="4" fontId="3" numFmtId="4" xfId="0" applyFont="1" applyNumberFormat="1"/>
    <xf borderId="0" fillId="4" fontId="2" numFmtId="0" xfId="0" applyFont="1"/>
    <xf borderId="0" fillId="3" fontId="2" numFmtId="0" xfId="0" applyAlignment="1" applyFont="1">
      <alignment horizontal="left"/>
    </xf>
    <xf borderId="0" fillId="3" fontId="20" numFmtId="0" xfId="0" applyAlignment="1" applyFont="1">
      <alignment vertical="bottom"/>
    </xf>
    <xf borderId="0" fillId="3" fontId="21" numFmtId="0" xfId="0" applyAlignment="1" applyFont="1">
      <alignment readingOrder="0" shrinkToFit="0" vertical="bottom" wrapText="0"/>
    </xf>
    <xf borderId="0" fillId="3" fontId="20" numFmtId="0" xfId="0" applyAlignment="1" applyFont="1">
      <alignment shrinkToFit="0" vertical="bottom" wrapText="0"/>
    </xf>
    <xf borderId="0" fillId="3" fontId="3" numFmtId="0" xfId="0" applyAlignment="1" applyFont="1">
      <alignment horizontal="right" vertical="bottom"/>
    </xf>
    <xf borderId="0" fillId="3" fontId="3" numFmtId="4" xfId="0" applyAlignment="1" applyFont="1" applyNumberFormat="1">
      <alignment vertical="bottom"/>
    </xf>
    <xf borderId="0" fillId="3" fontId="3" numFmtId="10" xfId="0" applyAlignment="1" applyFont="1" applyNumberFormat="1">
      <alignment horizontal="right" vertical="bottom"/>
    </xf>
    <xf borderId="0" fillId="3" fontId="3" numFmtId="0" xfId="0" applyAlignment="1" applyFont="1">
      <alignment shrinkToFit="0" vertical="bottom" wrapText="1"/>
    </xf>
    <xf borderId="0" fillId="3" fontId="3" numFmtId="4" xfId="0" applyAlignment="1" applyFont="1" applyNumberFormat="1">
      <alignment readingOrder="0" vertical="bottom"/>
    </xf>
    <xf borderId="0" fillId="3" fontId="3" numFmtId="0" xfId="0" applyAlignment="1" applyFont="1">
      <alignment readingOrder="0" shrinkToFit="0" vertical="bottom" wrapText="1"/>
    </xf>
    <xf borderId="0" fillId="3" fontId="20" numFmtId="0" xfId="0" applyAlignment="1" applyFont="1">
      <alignment shrinkToFit="0" vertical="bottom" wrapText="1"/>
    </xf>
    <xf borderId="0" fillId="0" fontId="22" numFmtId="165" xfId="0" applyAlignment="1" applyFont="1" applyNumberFormat="1">
      <alignment horizontal="right" vertical="bottom"/>
    </xf>
    <xf borderId="0" fillId="0" fontId="22" numFmtId="164" xfId="0" applyAlignment="1" applyFont="1" applyNumberFormat="1">
      <alignment horizontal="right" vertical="bottom"/>
    </xf>
    <xf borderId="0" fillId="0" fontId="22" numFmtId="10" xfId="0" applyAlignment="1" applyFont="1" applyNumberFormat="1">
      <alignment horizontal="right" vertical="bottom"/>
    </xf>
    <xf borderId="0" fillId="3" fontId="3" numFmtId="0" xfId="0" applyAlignment="1" applyFont="1">
      <alignment shrinkToFit="0" vertical="bottom" wrapText="0"/>
    </xf>
    <xf borderId="0" fillId="0" fontId="13" numFmtId="0" xfId="0" applyFont="1"/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E86A2D"/>
          <bgColor rgb="FFE86A2D"/>
        </patternFill>
      </fill>
      <border/>
    </dxf>
    <dxf>
      <font/>
      <fill>
        <patternFill patternType="solid">
          <fgColor rgb="FFFFFBEB"/>
          <bgColor rgb="FFFFFBEB"/>
        </patternFill>
      </fill>
      <border/>
    </dxf>
    <dxf>
      <font/>
      <fill>
        <patternFill patternType="solid">
          <fgColor rgb="FFFFE6DD"/>
          <bgColor rgb="FFFFE6DD"/>
        </patternFill>
      </fill>
      <border/>
    </dxf>
    <dxf>
      <font/>
      <fill>
        <patternFill patternType="solid">
          <fgColor rgb="FFFFCCBC"/>
          <bgColor rgb="FFFFCCBC"/>
        </patternFill>
      </fill>
      <border/>
    </dxf>
    <dxf>
      <font/>
      <fill>
        <patternFill patternType="solid">
          <fgColor rgb="FFF46524"/>
          <bgColor rgb="FFF46524"/>
        </patternFill>
      </fill>
      <border/>
    </dxf>
  </dxfs>
  <tableStyles count="34">
    <tableStyle count="4" pivot="0" name="Reconciliation of GAAP Net Inco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GAAP Net Income v NOPAT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Operating, Variable &amp; Not-Yet C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Cash Tax Rate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Invested Capital (Operating App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Invested Capital (Operating App-style 2">
      <tableStyleElement dxfId="5" type="headerRow"/>
      <tableStyleElement dxfId="2" type="firstRowStripe"/>
      <tableStyleElement dxfId="3" type="secondRowStripe"/>
      <tableStyleElement dxfId="4" type="totalRow"/>
    </tableStyle>
    <tableStyle count="4" pivot="0" name="Reconciliation of Total Assets 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Reconciliation of Total Assets -style 2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Average Invested Capital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Return on Invested Capital (ROI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Economic Book Value (EBV)-style">
      <tableStyleElement dxfId="1" type="headerRow"/>
      <tableStyleElement dxfId="2" type="firstRowStripe"/>
      <tableStyleElement dxfId="3" type="secondRowStripe"/>
      <tableStyleElement dxfId="4" type="totalRow"/>
    </tableStyle>
    <tableStyle count="3" pivot="0" name="Economic Book Value (EBV)-style 2">
      <tableStyleElement dxfId="1" type="headerRow"/>
      <tableStyleElement dxfId="2" type="firstRowStripe"/>
      <tableStyleElement dxfId="3" type="secondRowStripe"/>
    </tableStyle>
    <tableStyle count="4" pivot="0" name="Valuation Adjustments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ree Cash Flow (FCF) &amp; FCF Yiel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ree Cash Flow (FCF) &amp; FCF Yiel-style 2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Economic Profit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Enterprise Value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Buybacks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Shares Outstanding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Capital Deployment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Capital Intensity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Maintenance Capex (Peddireddy)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Reverse DCF Historical Data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Reverse DCF Historical Data-style 2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CompX Downside Beta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Virco Manufacturing Downside Be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ACCO Brands Downside Beta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Acme United Downside Beta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ARC Document Solutions, Inc. Do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Timken Company Downside Beta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Eastern Company Downside Beta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Stanley Black &amp; Decker Inc. Dow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Allegion plc Downside Beta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NL Industries, Inc. Downside Be-style">
      <tableStyleElement dxfId="1" type="headerRow"/>
      <tableStyleElement dxfId="2" type="firstRowStripe"/>
      <tableStyleElement dxfId="3" type="secondRowStripe"/>
      <tableStyleElement dxfId="4" type="totalRow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G47" displayName="Table_1" name="Table_1" id="1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Reconciliation of GAAP Net Inco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A1:C7" displayName="Table_2" name="Table_2" id="2">
  <tableColumns count="3">
    <tableColumn name="Column1" id="1"/>
    <tableColumn name="Column2" id="2"/>
    <tableColumn name="Column3" id="3"/>
  </tableColumns>
  <tableStyleInfo name="GAAP Net Income v NOPAT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A1:G39" displayName="Table_3" name="Table_3" id="3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Operating, Variable &amp; Not-Yet C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A1:G19" displayName="Table_4" name="Table_4" id="4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Cash Tax Rate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A1:G30" displayName="Table_5" name="Table_5" id="5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Invested Capital (Operating App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headerRowCount="0" ref="A32:G40" displayName="Table_6" name="Table_6" id="6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Invested Capital (Operating App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headerRowCount="0" ref="A1:G16" displayName="Table_7" name="Table_7" id="7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Reconciliation of Total Assets 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8.xml><?xml version="1.0" encoding="utf-8"?>
<table xmlns="http://schemas.openxmlformats.org/spreadsheetml/2006/main" headerRowCount="0" ref="A18:G20" displayName="Table_8" name="Table_8" id="8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Reconciliation of Total Assets 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9.xml><?xml version="1.0" encoding="utf-8"?>
<table xmlns="http://schemas.openxmlformats.org/spreadsheetml/2006/main" headerRowCount="0" ref="A1:G13" displayName="Table_9" name="Table_9" id="9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Average Invested Capital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0.xml><?xml version="1.0" encoding="utf-8"?>
<table xmlns="http://schemas.openxmlformats.org/spreadsheetml/2006/main" headerRowCount="0" ref="A1:G11" displayName="Table_10" name="Table_10" id="10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Return on Invested Capital (ROI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1.xml><?xml version="1.0" encoding="utf-8"?>
<table xmlns="http://schemas.openxmlformats.org/spreadsheetml/2006/main" headerRowCount="0" ref="A1:G18" displayName="Table_11" name="Table_11" id="11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Economic Book Value (EBV)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2.xml><?xml version="1.0" encoding="utf-8"?>
<table xmlns="http://schemas.openxmlformats.org/spreadsheetml/2006/main" ref="A20:B25" displayName="Table_12" name="Table_12" id="12">
  <tableColumns count="2">
    <tableColumn name="Risk/Reward Rating" id="1"/>
    <tableColumn name="PEBV Ratio" id="2"/>
  </tableColumns>
  <tableStyleInfo name="Economic Book Value (EBV)-style 2" showColumnStripes="0" showFirstColumn="1" showLastColumn="1" showRowStripes="1"/>
</table>
</file>

<file path=xl/tables/table13.xml><?xml version="1.0" encoding="utf-8"?>
<table xmlns="http://schemas.openxmlformats.org/spreadsheetml/2006/main" headerRowCount="0" ref="A1:G12" displayName="Table_13" name="Table_13" id="13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Valuation Adjustment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4.xml><?xml version="1.0" encoding="utf-8"?>
<table xmlns="http://schemas.openxmlformats.org/spreadsheetml/2006/main" headerRowCount="0" ref="A1:G11" displayName="Table_14" name="Table_14" id="14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Free Cash Flow (FCF) &amp; FCF Yiel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5.xml><?xml version="1.0" encoding="utf-8"?>
<table xmlns="http://schemas.openxmlformats.org/spreadsheetml/2006/main" ref="A13:B18" displayName="Table_15" name="Table_15" id="15">
  <tableColumns count="2">
    <tableColumn name="Risk/Reward Rating" id="1"/>
    <tableColumn name="FCF Yield" id="2"/>
  </tableColumns>
  <tableStyleInfo name="Free Cash Flow (FCF) &amp; FCF Yiel-style 2" showColumnStripes="0" showFirstColumn="1" showLastColumn="1" showRowStripes="1"/>
</table>
</file>

<file path=xl/tables/table16.xml><?xml version="1.0" encoding="utf-8"?>
<table xmlns="http://schemas.openxmlformats.org/spreadsheetml/2006/main" headerRowCount="0" ref="A1:G13" displayName="Table_16" name="Table_16" id="16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Economic Profit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7.xml><?xml version="1.0" encoding="utf-8"?>
<table xmlns="http://schemas.openxmlformats.org/spreadsheetml/2006/main" headerRowCount="0" ref="A1:G13" displayName="Table_17" name="Table_17" id="17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Enterprise Value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8.xml><?xml version="1.0" encoding="utf-8"?>
<table xmlns="http://schemas.openxmlformats.org/spreadsheetml/2006/main" ref="A1:E7" displayName="Table_18" name="Table_18" id="18">
  <tableColumns count="5">
    <tableColumn name="Year" id="1"/>
    <tableColumn name="Stock Price (Closing)" id="2"/>
    <tableColumn name="Economic Book Value per Share" id="3"/>
    <tableColumn name="PEBV" id="4"/>
    <tableColumn name="Buybacks (Values in millions)" id="5"/>
  </tableColumns>
  <tableStyleInfo name="Buybacks-style" showColumnStripes="0" showFirstColumn="1" showLastColumn="1" showRowStripes="1"/>
</table>
</file>

<file path=xl/tables/table19.xml><?xml version="1.0" encoding="utf-8"?>
<table xmlns="http://schemas.openxmlformats.org/spreadsheetml/2006/main" ref="A1:B7" displayName="Table_19" name="Table_19" id="19">
  <tableColumns count="2">
    <tableColumn name="Year" id="1"/>
    <tableColumn name="Outstanding Common Stock" id="2"/>
  </tableColumns>
  <tableStyleInfo name="Shares Outstanding-style" showColumnStripes="0" showFirstColumn="1" showLastColumn="1" showRowStripes="1"/>
</table>
</file>

<file path=xl/tables/table20.xml><?xml version="1.0" encoding="utf-8"?>
<table xmlns="http://schemas.openxmlformats.org/spreadsheetml/2006/main" ref="A1:F7" displayName="Table_20" name="Table_20" id="20">
  <tableColumns count="6">
    <tableColumn name="Year" id="1"/>
    <tableColumn name="Capital Expenditures" id="2"/>
    <tableColumn name="Purchases of investments" id="3"/>
    <tableColumn name="Dividends" id="4"/>
    <tableColumn name="Gross Buybacks" id="5"/>
    <tableColumn name="Incremental Net Working Capital" id="6"/>
  </tableColumns>
  <tableStyleInfo name="Capital Deployment-style" showColumnStripes="0" showFirstColumn="1" showLastColumn="1" showRowStripes="1"/>
</table>
</file>

<file path=xl/tables/table21.xml><?xml version="1.0" encoding="utf-8"?>
<table xmlns="http://schemas.openxmlformats.org/spreadsheetml/2006/main" ref="A1:B7" displayName="Table_21" name="Table_21" id="21">
  <tableColumns count="2">
    <tableColumn name="Year" id="1"/>
    <tableColumn name="Capex/Revenue" id="2"/>
  </tableColumns>
  <tableStyleInfo name="Capital Intensity-style" showColumnStripes="0" showFirstColumn="1" showLastColumn="1" showRowStripes="1"/>
</table>
</file>

<file path=xl/tables/table22.xml><?xml version="1.0" encoding="utf-8"?>
<table xmlns="http://schemas.openxmlformats.org/spreadsheetml/2006/main" ref="A1:H11" displayName="Table_22" name="Table_22" id="22">
  <tableColumns count="8">
    <tableColumn name="Year" id="1"/>
    <tableColumn name="Depreciation &amp; Amortisation" id="2"/>
    <tableColumn name="Annual Capacity Cost" id="3"/>
    <tableColumn name="Cumulative Capacity Cost" id="4"/>
    <tableColumn name="Cumulative Revenue" id="5"/>
    <tableColumn name="Capacity Cost Ratio" id="6"/>
    <tableColumn name="Maintenance Capex" id="7"/>
    <tableColumn name="(Under)/Overdepreciation" id="8"/>
  </tableColumns>
  <tableStyleInfo name="Maintenance Capex (Peddireddy)-style" showColumnStripes="0" showFirstColumn="1" showLastColumn="1" showRowStripes="1"/>
</table>
</file>

<file path=xl/tables/table23.xml><?xml version="1.0" encoding="utf-8"?>
<table xmlns="http://schemas.openxmlformats.org/spreadsheetml/2006/main" headerRowCount="0" ref="A1:G48" displayName="Table_23" name="Table_23" id="23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Reverse DCF Historical Dat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4.xml><?xml version="1.0" encoding="utf-8"?>
<table xmlns="http://schemas.openxmlformats.org/spreadsheetml/2006/main" ref="A50:B62" displayName="Table_24" name="Table_24" id="24">
  <tableColumns count="2">
    <tableColumn name="Economic Category" id="1"/>
    <tableColumn name="Mean Statistics" id="2"/>
  </tableColumns>
  <tableStyleInfo name="Reverse DCF Historical Data-style 2" showColumnStripes="0" showFirstColumn="1" showLastColumn="1" showRowStripes="1"/>
</table>
</file>

<file path=xl/tables/table25.xml><?xml version="1.0" encoding="utf-8"?>
<table xmlns="http://schemas.openxmlformats.org/spreadsheetml/2006/main" headerRowCount="0" ref="A18:L280" displayName="Table_25" name="Table_25" id="25">
  <tableColumns count="1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</tableColumns>
  <tableStyleInfo name="CompX Downside Bet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6.xml><?xml version="1.0" encoding="utf-8"?>
<table xmlns="http://schemas.openxmlformats.org/spreadsheetml/2006/main" headerRowCount="0" ref="A18:L280" displayName="Table_26" name="Table_26" id="26">
  <tableColumns count="1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</tableColumns>
  <tableStyleInfo name="Virco Manufacturing Downside Be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7.xml><?xml version="1.0" encoding="utf-8"?>
<table xmlns="http://schemas.openxmlformats.org/spreadsheetml/2006/main" headerRowCount="0" ref="A18:L280" displayName="Table_27" name="Table_27" id="27">
  <tableColumns count="1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</tableColumns>
  <tableStyleInfo name="ACCO Brands Downside Bet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8.xml><?xml version="1.0" encoding="utf-8"?>
<table xmlns="http://schemas.openxmlformats.org/spreadsheetml/2006/main" headerRowCount="0" ref="A18:L280" displayName="Table_28" name="Table_28" id="28">
  <tableColumns count="1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</tableColumns>
  <tableStyleInfo name="Acme United Downside Bet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9.xml><?xml version="1.0" encoding="utf-8"?>
<table xmlns="http://schemas.openxmlformats.org/spreadsheetml/2006/main" headerRowCount="0" ref="A18:L280" displayName="Table_29" name="Table_29" id="29">
  <tableColumns count="1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</tableColumns>
  <tableStyleInfo name="ARC Document Solutions, Inc. Do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0.xml><?xml version="1.0" encoding="utf-8"?>
<table xmlns="http://schemas.openxmlformats.org/spreadsheetml/2006/main" headerRowCount="0" ref="A18:L280" displayName="Table_30" name="Table_30" id="30">
  <tableColumns count="1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</tableColumns>
  <tableStyleInfo name="Timken Company Downside Bet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1.xml><?xml version="1.0" encoding="utf-8"?>
<table xmlns="http://schemas.openxmlformats.org/spreadsheetml/2006/main" headerRowCount="0" ref="A18:L280" displayName="Table_31" name="Table_31" id="31">
  <tableColumns count="1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</tableColumns>
  <tableStyleInfo name="Eastern Company Downside Bet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2.xml><?xml version="1.0" encoding="utf-8"?>
<table xmlns="http://schemas.openxmlformats.org/spreadsheetml/2006/main" headerRowCount="0" ref="A18:L280" displayName="Table_32" name="Table_32" id="32">
  <tableColumns count="1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</tableColumns>
  <tableStyleInfo name="Stanley Black &amp; Decker Inc. Dow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3.xml><?xml version="1.0" encoding="utf-8"?>
<table xmlns="http://schemas.openxmlformats.org/spreadsheetml/2006/main" headerRowCount="0" ref="A18:L280" displayName="Table_33" name="Table_33" id="33">
  <tableColumns count="1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</tableColumns>
  <tableStyleInfo name="Allegion plc Downside Bet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4.xml><?xml version="1.0" encoding="utf-8"?>
<table xmlns="http://schemas.openxmlformats.org/spreadsheetml/2006/main" headerRowCount="0" ref="A18:L280" displayName="Table_34" name="Table_34" id="34">
  <tableColumns count="1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</tableColumns>
  <tableStyleInfo name="NL Industries, Inc. Downside Be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2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fred.stlouisfed.org/series/BAMLC0A2CAAEY/" TargetMode="External"/><Relationship Id="rId2" Type="http://schemas.openxmlformats.org/officeDocument/2006/relationships/drawing" Target="../drawings/drawing5.xml"/><Relationship Id="rId4" Type="http://schemas.openxmlformats.org/officeDocument/2006/relationships/table" Target="../tables/table3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4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4" Type="http://schemas.openxmlformats.org/officeDocument/2006/relationships/table" Target="../tables/table5.xml"/><Relationship Id="rId5" Type="http://schemas.openxmlformats.org/officeDocument/2006/relationships/table" Target="../tables/table6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4" Type="http://schemas.openxmlformats.org/officeDocument/2006/relationships/table" Target="../tables/table7.xml"/><Relationship Id="rId5" Type="http://schemas.openxmlformats.org/officeDocument/2006/relationships/table" Target="../tables/table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4" Type="http://schemas.openxmlformats.org/officeDocument/2006/relationships/table" Target="../tables/table11.xml"/><Relationship Id="rId5" Type="http://schemas.openxmlformats.org/officeDocument/2006/relationships/table" Target="../tables/table12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fred.stlouisfed.org/series/DGS30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4" Type="http://schemas.openxmlformats.org/officeDocument/2006/relationships/table" Target="../tables/table14.xml"/><Relationship Id="rId5" Type="http://schemas.openxmlformats.org/officeDocument/2006/relationships/table" Target="../tables/table15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Relationship Id="rId3" Type="http://schemas.openxmlformats.org/officeDocument/2006/relationships/table" Target="../tables/table16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17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3" Type="http://schemas.openxmlformats.org/officeDocument/2006/relationships/table" Target="../tables/table18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Relationship Id="rId3" Type="http://schemas.openxmlformats.org/officeDocument/2006/relationships/table" Target="../tables/table19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Relationship Id="rId3" Type="http://schemas.openxmlformats.org/officeDocument/2006/relationships/table" Target="../tables/table20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Relationship Id="rId3" Type="http://schemas.openxmlformats.org/officeDocument/2006/relationships/table" Target="../tables/table21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Relationship Id="rId3" Type="http://schemas.openxmlformats.org/officeDocument/2006/relationships/table" Target="../tables/table22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Relationship Id="rId4" Type="http://schemas.openxmlformats.org/officeDocument/2006/relationships/table" Target="../tables/table23.xml"/><Relationship Id="rId5" Type="http://schemas.openxmlformats.org/officeDocument/2006/relationships/table" Target="../tables/table24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vesting.com/equities/compx-intl-historical-data" TargetMode="External"/><Relationship Id="rId2" Type="http://schemas.openxmlformats.org/officeDocument/2006/relationships/hyperlink" Target="https://www.investing.com/indices/us-spx-500-historical-data" TargetMode="External"/><Relationship Id="rId3" Type="http://schemas.openxmlformats.org/officeDocument/2006/relationships/hyperlink" Target="https://fred.stlouisfed.org/series/DGS30" TargetMode="External"/><Relationship Id="rId4" Type="http://schemas.openxmlformats.org/officeDocument/2006/relationships/drawing" Target="../drawings/drawing24.xml"/><Relationship Id="rId6" Type="http://schemas.openxmlformats.org/officeDocument/2006/relationships/table" Target="../tables/table25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vesting.com/equities/virco-manufacturing-historical-data" TargetMode="External"/><Relationship Id="rId2" Type="http://schemas.openxmlformats.org/officeDocument/2006/relationships/hyperlink" Target="https://fred.stlouisfed.org/series/DGS30" TargetMode="External"/><Relationship Id="rId3" Type="http://schemas.openxmlformats.org/officeDocument/2006/relationships/drawing" Target="../drawings/drawing25.xml"/><Relationship Id="rId5" Type="http://schemas.openxmlformats.org/officeDocument/2006/relationships/table" Target="../tables/table26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vesting.com/equities/acco-brands-corp-historical-data" TargetMode="External"/><Relationship Id="rId2" Type="http://schemas.openxmlformats.org/officeDocument/2006/relationships/hyperlink" Target="https://fred.stlouisfed.org/series/DGS30" TargetMode="External"/><Relationship Id="rId3" Type="http://schemas.openxmlformats.org/officeDocument/2006/relationships/drawing" Target="../drawings/drawing26.xml"/><Relationship Id="rId5" Type="http://schemas.openxmlformats.org/officeDocument/2006/relationships/table" Target="../tables/table27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vesting.com/equities/acme-united-corp" TargetMode="External"/><Relationship Id="rId2" Type="http://schemas.openxmlformats.org/officeDocument/2006/relationships/hyperlink" Target="https://fred.stlouisfed.org/series/DGS30" TargetMode="External"/><Relationship Id="rId3" Type="http://schemas.openxmlformats.org/officeDocument/2006/relationships/drawing" Target="../drawings/drawing27.xml"/><Relationship Id="rId5" Type="http://schemas.openxmlformats.org/officeDocument/2006/relationships/table" Target="../tables/table28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vesting.com/equities/arc-document-solutions-historical-data" TargetMode="External"/><Relationship Id="rId2" Type="http://schemas.openxmlformats.org/officeDocument/2006/relationships/hyperlink" Target="https://fred.stlouisfed.org/series/DGS30" TargetMode="External"/><Relationship Id="rId3" Type="http://schemas.openxmlformats.org/officeDocument/2006/relationships/drawing" Target="../drawings/drawing28.xml"/><Relationship Id="rId5" Type="http://schemas.openxmlformats.org/officeDocument/2006/relationships/table" Target="../tables/table29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vesting.com/equities/timken-co-historical-data" TargetMode="External"/><Relationship Id="rId2" Type="http://schemas.openxmlformats.org/officeDocument/2006/relationships/hyperlink" Target="https://fred.stlouisfed.org/series/DGS30" TargetMode="External"/><Relationship Id="rId3" Type="http://schemas.openxmlformats.org/officeDocument/2006/relationships/drawing" Target="../drawings/drawing29.xml"/><Relationship Id="rId5" Type="http://schemas.openxmlformats.org/officeDocument/2006/relationships/table" Target="../tables/table30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vesting.com/equities/the-eastern-company" TargetMode="External"/><Relationship Id="rId2" Type="http://schemas.openxmlformats.org/officeDocument/2006/relationships/hyperlink" Target="https://fred.stlouisfed.org/series/DGS30" TargetMode="External"/><Relationship Id="rId3" Type="http://schemas.openxmlformats.org/officeDocument/2006/relationships/drawing" Target="../drawings/drawing30.xml"/><Relationship Id="rId5" Type="http://schemas.openxmlformats.org/officeDocument/2006/relationships/table" Target="../tables/table31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vesting.com/equities/stanley-works-historical-data" TargetMode="External"/><Relationship Id="rId2" Type="http://schemas.openxmlformats.org/officeDocument/2006/relationships/hyperlink" Target="https://fred.stlouisfed.org/series/DGS30" TargetMode="External"/><Relationship Id="rId3" Type="http://schemas.openxmlformats.org/officeDocument/2006/relationships/drawing" Target="../drawings/drawing31.xml"/><Relationship Id="rId5" Type="http://schemas.openxmlformats.org/officeDocument/2006/relationships/table" Target="../tables/table32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vesting.com/equities/allegion-public-historical-data" TargetMode="External"/><Relationship Id="rId2" Type="http://schemas.openxmlformats.org/officeDocument/2006/relationships/hyperlink" Target="https://fred.stlouisfed.org/series/DGS30" TargetMode="External"/><Relationship Id="rId3" Type="http://schemas.openxmlformats.org/officeDocument/2006/relationships/drawing" Target="../drawings/drawing32.xml"/><Relationship Id="rId5" Type="http://schemas.openxmlformats.org/officeDocument/2006/relationships/table" Target="../tables/table33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vesting.com/equities/nl-industries-inc-historical-data" TargetMode="External"/><Relationship Id="rId2" Type="http://schemas.openxmlformats.org/officeDocument/2006/relationships/hyperlink" Target="https://fred.stlouisfed.org/series/DGS30" TargetMode="External"/><Relationship Id="rId3" Type="http://schemas.openxmlformats.org/officeDocument/2006/relationships/drawing" Target="../drawings/drawing33.xml"/><Relationship Id="rId5" Type="http://schemas.openxmlformats.org/officeDocument/2006/relationships/table" Target="../tables/table3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2.75"/>
  </cols>
  <sheetData>
    <row r="1">
      <c r="A1" s="1" t="s">
        <v>0</v>
      </c>
      <c r="B1" s="1">
        <v>2019.0</v>
      </c>
      <c r="C1" s="1">
        <v>2020.0</v>
      </c>
      <c r="D1" s="1">
        <v>2021.0</v>
      </c>
      <c r="E1" s="1">
        <v>2022.0</v>
      </c>
      <c r="F1" s="1">
        <v>2023.0</v>
      </c>
      <c r="G1" s="1" t="s">
        <v>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>
      <c r="A2" s="3" t="s">
        <v>2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>
      <c r="A3" s="5" t="s">
        <v>3</v>
      </c>
      <c r="B3" s="6">
        <v>124.24</v>
      </c>
      <c r="C3" s="6">
        <v>114.54</v>
      </c>
      <c r="D3" s="6">
        <v>140.81</v>
      </c>
      <c r="E3" s="6">
        <v>166.56</v>
      </c>
      <c r="F3" s="6">
        <v>161.287</v>
      </c>
      <c r="G3" s="6">
        <v>157.38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>
      <c r="A4" s="7" t="s">
        <v>4</v>
      </c>
      <c r="B4" s="8">
        <f t="shared" ref="B4:G4" si="1">sum(B3)</f>
        <v>124.24</v>
      </c>
      <c r="C4" s="8">
        <f t="shared" si="1"/>
        <v>114.54</v>
      </c>
      <c r="D4" s="8">
        <f t="shared" si="1"/>
        <v>140.81</v>
      </c>
      <c r="E4" s="8">
        <f t="shared" si="1"/>
        <v>166.56</v>
      </c>
      <c r="F4" s="8">
        <f t="shared" si="1"/>
        <v>161.287</v>
      </c>
      <c r="G4" s="8">
        <f t="shared" si="1"/>
        <v>157.38</v>
      </c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</row>
    <row r="5">
      <c r="A5" s="10" t="s">
        <v>5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>
      <c r="A6" s="11" t="s">
        <v>6</v>
      </c>
      <c r="B6" s="12">
        <v>85.28</v>
      </c>
      <c r="C6" s="12">
        <v>81.69</v>
      </c>
      <c r="D6" s="12">
        <v>98.07</v>
      </c>
      <c r="E6" s="12">
        <v>117.76</v>
      </c>
      <c r="F6" s="12">
        <v>112.07</v>
      </c>
      <c r="G6" s="12">
        <v>110.3</v>
      </c>
      <c r="H6" s="13"/>
      <c r="I6" s="14"/>
      <c r="J6" s="14"/>
      <c r="K6" s="13"/>
      <c r="L6" s="13"/>
      <c r="M6" s="13"/>
      <c r="N6" s="13"/>
      <c r="O6" s="13"/>
      <c r="P6" s="13"/>
      <c r="Q6" s="13"/>
      <c r="R6" s="13"/>
      <c r="S6" s="13"/>
    </row>
    <row r="7">
      <c r="A7" s="15" t="s">
        <v>7</v>
      </c>
      <c r="B7" s="16">
        <f t="shared" ref="B7:G7" si="2">B4-B6</f>
        <v>38.96</v>
      </c>
      <c r="C7" s="16">
        <f t="shared" si="2"/>
        <v>32.85</v>
      </c>
      <c r="D7" s="16">
        <f t="shared" si="2"/>
        <v>42.74</v>
      </c>
      <c r="E7" s="16">
        <f t="shared" si="2"/>
        <v>48.8</v>
      </c>
      <c r="F7" s="16">
        <f t="shared" si="2"/>
        <v>49.217</v>
      </c>
      <c r="G7" s="16">
        <f t="shared" si="2"/>
        <v>47.08</v>
      </c>
      <c r="H7" s="17"/>
      <c r="I7" s="18"/>
      <c r="J7" s="18"/>
      <c r="K7" s="17"/>
      <c r="L7" s="17"/>
      <c r="M7" s="17"/>
      <c r="N7" s="17"/>
      <c r="O7" s="17"/>
      <c r="P7" s="17"/>
      <c r="Q7" s="17"/>
      <c r="R7" s="17"/>
      <c r="S7" s="17"/>
    </row>
    <row r="8">
      <c r="A8" s="19" t="s">
        <v>8</v>
      </c>
      <c r="B8" s="20">
        <f t="shared" ref="B8:G8" si="3">B7/B4</f>
        <v>0.3135866066</v>
      </c>
      <c r="C8" s="20">
        <f t="shared" si="3"/>
        <v>0.2867993714</v>
      </c>
      <c r="D8" s="20">
        <f t="shared" si="3"/>
        <v>0.3035295789</v>
      </c>
      <c r="E8" s="20">
        <f t="shared" si="3"/>
        <v>0.292987512</v>
      </c>
      <c r="F8" s="20">
        <f t="shared" si="3"/>
        <v>0.3051516861</v>
      </c>
      <c r="G8" s="20">
        <f t="shared" si="3"/>
        <v>0.2991485576</v>
      </c>
      <c r="H8" s="17"/>
      <c r="I8" s="18"/>
      <c r="J8" s="18"/>
      <c r="K8" s="17"/>
      <c r="L8" s="17"/>
      <c r="M8" s="17"/>
      <c r="N8" s="17"/>
      <c r="O8" s="17"/>
      <c r="P8" s="17"/>
      <c r="Q8" s="17"/>
      <c r="R8" s="17"/>
      <c r="S8" s="17"/>
    </row>
    <row r="9">
      <c r="A9" s="5" t="s">
        <v>9</v>
      </c>
      <c r="B9" s="6">
        <v>21.3</v>
      </c>
      <c r="C9" s="6">
        <v>21.03</v>
      </c>
      <c r="D9" s="6">
        <v>22.22</v>
      </c>
      <c r="E9" s="6">
        <v>23.36</v>
      </c>
      <c r="F9" s="6">
        <v>23.78</v>
      </c>
      <c r="G9" s="6">
        <v>24.25</v>
      </c>
      <c r="H9" s="4"/>
      <c r="I9" s="11"/>
      <c r="J9" s="11"/>
      <c r="K9" s="4"/>
      <c r="L9" s="4"/>
      <c r="M9" s="4"/>
      <c r="N9" s="4"/>
      <c r="O9" s="4"/>
      <c r="P9" s="4"/>
      <c r="Q9" s="4"/>
      <c r="R9" s="4"/>
      <c r="S9" s="4"/>
    </row>
    <row r="10">
      <c r="A10" s="7" t="s">
        <v>10</v>
      </c>
      <c r="B10" s="8">
        <f t="shared" ref="B10:G10" si="4">sum(B9)+B6</f>
        <v>106.58</v>
      </c>
      <c r="C10" s="8">
        <f t="shared" si="4"/>
        <v>102.72</v>
      </c>
      <c r="D10" s="8">
        <f t="shared" si="4"/>
        <v>120.29</v>
      </c>
      <c r="E10" s="8">
        <f t="shared" si="4"/>
        <v>141.12</v>
      </c>
      <c r="F10" s="8">
        <f t="shared" si="4"/>
        <v>135.85</v>
      </c>
      <c r="G10" s="8">
        <f t="shared" si="4"/>
        <v>134.55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>
      <c r="A11" s="21" t="s">
        <v>11</v>
      </c>
      <c r="B11" s="22">
        <f t="shared" ref="B11:G11" si="5">B12+sum(B16:B25)</f>
        <v>0</v>
      </c>
      <c r="C11" s="22">
        <f t="shared" si="5"/>
        <v>0</v>
      </c>
      <c r="D11" s="22">
        <f t="shared" si="5"/>
        <v>0</v>
      </c>
      <c r="E11" s="22">
        <f t="shared" si="5"/>
        <v>0</v>
      </c>
      <c r="F11" s="22">
        <f t="shared" si="5"/>
        <v>0</v>
      </c>
      <c r="G11" s="22">
        <f t="shared" si="5"/>
        <v>0</v>
      </c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</row>
    <row r="12">
      <c r="A12" s="4" t="s">
        <v>12</v>
      </c>
      <c r="B12" s="24">
        <f t="shared" ref="B12:G12" si="6">sum(B13:B15)</f>
        <v>0</v>
      </c>
      <c r="C12" s="24">
        <f t="shared" si="6"/>
        <v>0</v>
      </c>
      <c r="D12" s="24">
        <f t="shared" si="6"/>
        <v>0</v>
      </c>
      <c r="E12" s="24">
        <f t="shared" si="6"/>
        <v>0</v>
      </c>
      <c r="F12" s="24">
        <f t="shared" si="6"/>
        <v>0</v>
      </c>
      <c r="G12" s="24">
        <f t="shared" si="6"/>
        <v>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>
      <c r="A13" s="21"/>
      <c r="B13" s="6">
        <v>0.0</v>
      </c>
      <c r="C13" s="6">
        <v>0.0</v>
      </c>
      <c r="D13" s="6">
        <v>0.0</v>
      </c>
      <c r="E13" s="6">
        <v>0.0</v>
      </c>
      <c r="F13" s="6">
        <v>0.0</v>
      </c>
      <c r="G13" s="6">
        <v>0.0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>
      <c r="A14" s="4"/>
      <c r="B14" s="12">
        <v>0.0</v>
      </c>
      <c r="C14" s="12">
        <v>0.0</v>
      </c>
      <c r="D14" s="12">
        <v>0.0</v>
      </c>
      <c r="E14" s="12">
        <v>0.0</v>
      </c>
      <c r="F14" s="12">
        <v>0.0</v>
      </c>
      <c r="G14" s="12">
        <v>0.0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>
      <c r="A15" s="21"/>
      <c r="B15" s="6">
        <v>0.0</v>
      </c>
      <c r="C15" s="6">
        <v>0.0</v>
      </c>
      <c r="D15" s="6">
        <v>0.0</v>
      </c>
      <c r="E15" s="6">
        <v>0.0</v>
      </c>
      <c r="F15" s="6">
        <v>0.0</v>
      </c>
      <c r="G15" s="6">
        <v>0.0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>
      <c r="A16" s="4" t="s">
        <v>13</v>
      </c>
      <c r="B16" s="12">
        <v>0.0</v>
      </c>
      <c r="C16" s="12">
        <v>0.0</v>
      </c>
      <c r="D16" s="12">
        <v>0.0</v>
      </c>
      <c r="E16" s="12">
        <v>0.0</v>
      </c>
      <c r="F16" s="12">
        <v>0.0</v>
      </c>
      <c r="G16" s="12">
        <v>0.0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>
      <c r="A17" s="21" t="s">
        <v>14</v>
      </c>
      <c r="B17" s="6">
        <v>0.0</v>
      </c>
      <c r="C17" s="6">
        <v>0.0</v>
      </c>
      <c r="D17" s="6">
        <v>0.0</v>
      </c>
      <c r="E17" s="6">
        <v>0.0</v>
      </c>
      <c r="F17" s="6">
        <v>0.0</v>
      </c>
      <c r="G17" s="6">
        <v>0.0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</row>
    <row r="18">
      <c r="A18" s="4" t="s">
        <v>15</v>
      </c>
      <c r="B18" s="12">
        <v>0.0</v>
      </c>
      <c r="C18" s="12">
        <v>0.0</v>
      </c>
      <c r="D18" s="12">
        <v>0.0</v>
      </c>
      <c r="E18" s="12">
        <v>0.0</v>
      </c>
      <c r="F18" s="12">
        <v>0.0</v>
      </c>
      <c r="G18" s="12">
        <v>0.0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19">
      <c r="A19" s="21" t="s">
        <v>16</v>
      </c>
      <c r="B19" s="6">
        <v>0.0</v>
      </c>
      <c r="C19" s="6">
        <v>0.0</v>
      </c>
      <c r="D19" s="6">
        <v>0.0</v>
      </c>
      <c r="E19" s="6">
        <v>0.0</v>
      </c>
      <c r="F19" s="6">
        <v>0.0</v>
      </c>
      <c r="G19" s="6">
        <v>0.0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>
      <c r="A20" s="4" t="s">
        <v>17</v>
      </c>
      <c r="B20" s="12">
        <v>0.0</v>
      </c>
      <c r="C20" s="12">
        <v>0.0</v>
      </c>
      <c r="D20" s="12">
        <v>0.0</v>
      </c>
      <c r="E20" s="12">
        <v>0.0</v>
      </c>
      <c r="F20" s="12">
        <v>0.0</v>
      </c>
      <c r="G20" s="12">
        <v>0.0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>
      <c r="A21" s="21" t="s">
        <v>18</v>
      </c>
      <c r="B21" s="6">
        <v>0.0</v>
      </c>
      <c r="C21" s="6">
        <v>0.0</v>
      </c>
      <c r="D21" s="6">
        <v>0.0</v>
      </c>
      <c r="E21" s="6">
        <v>0.0</v>
      </c>
      <c r="F21" s="6">
        <v>0.0</v>
      </c>
      <c r="G21" s="6">
        <v>0.0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>
      <c r="A22" s="4" t="s">
        <v>19</v>
      </c>
      <c r="B22" s="12">
        <v>0.0</v>
      </c>
      <c r="C22" s="12">
        <v>0.0</v>
      </c>
      <c r="D22" s="12">
        <v>0.0</v>
      </c>
      <c r="E22" s="12">
        <v>0.0</v>
      </c>
      <c r="F22" s="12">
        <v>0.0</v>
      </c>
      <c r="G22" s="12">
        <v>0.0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>
      <c r="A23" s="21" t="s">
        <v>20</v>
      </c>
      <c r="B23" s="6">
        <v>0.0</v>
      </c>
      <c r="C23" s="6">
        <v>0.0</v>
      </c>
      <c r="D23" s="6">
        <v>0.0</v>
      </c>
      <c r="E23" s="6">
        <v>0.0</v>
      </c>
      <c r="F23" s="6">
        <v>0.0</v>
      </c>
      <c r="G23" s="6">
        <v>0.0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>
      <c r="A24" s="4" t="s">
        <v>21</v>
      </c>
      <c r="B24" s="12">
        <v>0.0</v>
      </c>
      <c r="C24" s="12">
        <v>0.0</v>
      </c>
      <c r="D24" s="12">
        <v>0.0</v>
      </c>
      <c r="E24" s="12">
        <v>0.0</v>
      </c>
      <c r="F24" s="12">
        <v>0.0</v>
      </c>
      <c r="G24" s="12">
        <v>0.0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>
      <c r="A25" s="21" t="s">
        <v>22</v>
      </c>
      <c r="B25" s="6">
        <v>0.0</v>
      </c>
      <c r="C25" s="6">
        <v>0.0</v>
      </c>
      <c r="D25" s="6">
        <v>0.0</v>
      </c>
      <c r="E25" s="6">
        <v>0.0</v>
      </c>
      <c r="F25" s="6">
        <v>0.0</v>
      </c>
      <c r="G25" s="6">
        <v>0.0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>
      <c r="A26" s="11" t="s">
        <v>23</v>
      </c>
      <c r="B26" s="12">
        <v>0.0</v>
      </c>
      <c r="C26" s="12">
        <v>0.0</v>
      </c>
      <c r="D26" s="12">
        <v>0.0</v>
      </c>
      <c r="E26" s="12">
        <v>0.0</v>
      </c>
      <c r="F26" s="12">
        <v>0.0</v>
      </c>
      <c r="G26" s="12">
        <v>0.0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>
      <c r="A27" s="25" t="s">
        <v>24</v>
      </c>
      <c r="B27" s="16">
        <f t="shared" ref="B27:G27" si="7">B10-B11</f>
        <v>106.58</v>
      </c>
      <c r="C27" s="16">
        <f t="shared" si="7"/>
        <v>102.72</v>
      </c>
      <c r="D27" s="16">
        <f t="shared" si="7"/>
        <v>120.29</v>
      </c>
      <c r="E27" s="16">
        <f t="shared" si="7"/>
        <v>141.12</v>
      </c>
      <c r="F27" s="16">
        <f t="shared" si="7"/>
        <v>135.85</v>
      </c>
      <c r="G27" s="16">
        <f t="shared" si="7"/>
        <v>134.55</v>
      </c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>
      <c r="A28" s="7" t="s">
        <v>25</v>
      </c>
      <c r="B28" s="8">
        <f t="shared" ref="B28:G28" si="8">(B4-B27)</f>
        <v>17.66</v>
      </c>
      <c r="C28" s="8">
        <f t="shared" si="8"/>
        <v>11.82</v>
      </c>
      <c r="D28" s="8">
        <f t="shared" si="8"/>
        <v>20.52</v>
      </c>
      <c r="E28" s="8">
        <f t="shared" si="8"/>
        <v>25.44</v>
      </c>
      <c r="F28" s="8">
        <f t="shared" si="8"/>
        <v>25.437</v>
      </c>
      <c r="G28" s="8">
        <f t="shared" si="8"/>
        <v>22.83</v>
      </c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>
      <c r="A29" s="26" t="s">
        <v>26</v>
      </c>
      <c r="B29" s="22">
        <v>0.0</v>
      </c>
      <c r="C29" s="22">
        <v>0.0</v>
      </c>
      <c r="D29" s="22">
        <v>0.0</v>
      </c>
      <c r="E29" s="22">
        <v>0.0</v>
      </c>
      <c r="F29" s="22">
        <v>0.0</v>
      </c>
      <c r="G29" s="22">
        <v>0.0</v>
      </c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</row>
    <row r="30">
      <c r="A30" s="7" t="s">
        <v>27</v>
      </c>
      <c r="B30" s="8">
        <f t="shared" ref="B30:G30" si="9">B28+B29</f>
        <v>17.66</v>
      </c>
      <c r="C30" s="8">
        <f t="shared" si="9"/>
        <v>11.82</v>
      </c>
      <c r="D30" s="8">
        <f t="shared" si="9"/>
        <v>20.52</v>
      </c>
      <c r="E30" s="8">
        <f t="shared" si="9"/>
        <v>25.44</v>
      </c>
      <c r="F30" s="8">
        <f t="shared" si="9"/>
        <v>25.437</v>
      </c>
      <c r="G30" s="8">
        <f t="shared" si="9"/>
        <v>22.83</v>
      </c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>
      <c r="A31" s="26" t="s">
        <v>28</v>
      </c>
      <c r="B31" s="22">
        <v>0.0</v>
      </c>
      <c r="C31" s="22">
        <v>0.0</v>
      </c>
      <c r="D31" s="22">
        <v>0.0</v>
      </c>
      <c r="E31" s="22">
        <v>0.0</v>
      </c>
      <c r="F31" s="22">
        <v>0.0</v>
      </c>
      <c r="G31" s="22">
        <v>0.0</v>
      </c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</row>
    <row r="32">
      <c r="A32" s="28" t="s">
        <v>29</v>
      </c>
      <c r="B32" s="24">
        <f>'Operating, Variable &amp; Not-Yet C'!B39</f>
        <v>0.004842262361</v>
      </c>
      <c r="C32" s="24">
        <f>'Operating, Variable &amp; Not-Yet C'!C39</f>
        <v>0.001129285633</v>
      </c>
      <c r="D32" s="24">
        <f>'Operating, Variable &amp; Not-Yet C'!D39</f>
        <v>0</v>
      </c>
      <c r="E32" s="24">
        <f>'Operating, Variable &amp; Not-Yet C'!E39</f>
        <v>0</v>
      </c>
      <c r="F32" s="24">
        <f>'Operating, Variable &amp; Not-Yet C'!F39</f>
        <v>0</v>
      </c>
      <c r="G32" s="24">
        <f>'Operating, Variable &amp; Not-Yet C'!G39</f>
        <v>0</v>
      </c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</row>
    <row r="33">
      <c r="A33" s="25" t="s">
        <v>30</v>
      </c>
      <c r="B33" s="16">
        <f t="shared" ref="B33:G33" si="10">B30+B31+B32</f>
        <v>17.66484226</v>
      </c>
      <c r="C33" s="16">
        <f t="shared" si="10"/>
        <v>11.82112929</v>
      </c>
      <c r="D33" s="16">
        <f t="shared" si="10"/>
        <v>20.52</v>
      </c>
      <c r="E33" s="16">
        <f t="shared" si="10"/>
        <v>25.44</v>
      </c>
      <c r="F33" s="16">
        <f t="shared" si="10"/>
        <v>25.437</v>
      </c>
      <c r="G33" s="16">
        <f t="shared" si="10"/>
        <v>22.83</v>
      </c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>
      <c r="A34" s="7" t="s">
        <v>31</v>
      </c>
      <c r="B34" s="20">
        <f t="shared" ref="B34:G34" si="11">B33/B4</f>
        <v>0.142183212</v>
      </c>
      <c r="C34" s="20">
        <f t="shared" si="11"/>
        <v>0.1032052496</v>
      </c>
      <c r="D34" s="20">
        <f t="shared" si="11"/>
        <v>0.1457282863</v>
      </c>
      <c r="E34" s="20">
        <f t="shared" si="11"/>
        <v>0.1527377522</v>
      </c>
      <c r="F34" s="20">
        <f t="shared" si="11"/>
        <v>0.1577126489</v>
      </c>
      <c r="G34" s="20">
        <f t="shared" si="11"/>
        <v>0.1450629051</v>
      </c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>
      <c r="A35" s="26" t="s">
        <v>32</v>
      </c>
      <c r="B35" s="29">
        <f>'Cash Tax Rate'!B16</f>
        <v>0.2458735159</v>
      </c>
      <c r="C35" s="29">
        <f>'Cash Tax Rate'!C16</f>
        <v>0.2342785603</v>
      </c>
      <c r="D35" s="29">
        <f>'Cash Tax Rate'!D16</f>
        <v>0.2235687135</v>
      </c>
      <c r="E35" s="29">
        <f>'Cash Tax Rate'!E16</f>
        <v>0.2106065252</v>
      </c>
      <c r="F35" s="29">
        <f>'Cash Tax Rate'!F16</f>
        <v>0.2128285568</v>
      </c>
      <c r="G35" s="29">
        <f>'Cash Tax Rate'!G16</f>
        <v>0.2257774858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  <row r="36">
      <c r="A36" s="28" t="s">
        <v>33</v>
      </c>
      <c r="B36" s="24">
        <f>'Cash Tax Rate'!B13</f>
        <v>4.343316875</v>
      </c>
      <c r="C36" s="24">
        <f>'Cash Tax Rate'!C13</f>
        <v>2.76943715</v>
      </c>
      <c r="D36" s="24">
        <f>'Cash Tax Rate'!D13</f>
        <v>4.58763</v>
      </c>
      <c r="E36" s="24">
        <f>'Cash Tax Rate'!E13</f>
        <v>5.35783</v>
      </c>
      <c r="F36" s="24">
        <f>'Cash Tax Rate'!F13</f>
        <v>5.41372</v>
      </c>
      <c r="G36" s="24">
        <f>'Cash Tax Rate'!G13</f>
        <v>5.1545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</row>
    <row r="37">
      <c r="A37" s="30" t="s">
        <v>34</v>
      </c>
      <c r="B37" s="31">
        <f t="shared" ref="B37:G37" si="12">B33-B36</f>
        <v>13.32152539</v>
      </c>
      <c r="C37" s="31">
        <f t="shared" si="12"/>
        <v>9.051692136</v>
      </c>
      <c r="D37" s="31">
        <f t="shared" si="12"/>
        <v>15.93237</v>
      </c>
      <c r="E37" s="31">
        <f t="shared" si="12"/>
        <v>20.08217</v>
      </c>
      <c r="F37" s="31">
        <f t="shared" si="12"/>
        <v>20.02328</v>
      </c>
      <c r="G37" s="31">
        <f t="shared" si="12"/>
        <v>17.6755</v>
      </c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>
      <c r="A38" s="3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>
      <c r="A39" s="32"/>
      <c r="B39" s="4"/>
      <c r="C39" s="4"/>
      <c r="D39" s="4"/>
      <c r="E39" s="4"/>
      <c r="F39" s="4"/>
      <c r="G39" s="11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>
      <c r="A40" s="33"/>
      <c r="B40" s="34"/>
      <c r="C40" s="34"/>
      <c r="D40" s="34"/>
      <c r="E40" s="34"/>
      <c r="F40" s="35"/>
      <c r="G40" s="3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>
      <c r="A41" s="33"/>
      <c r="B41" s="36"/>
      <c r="C41" s="36"/>
      <c r="D41" s="36"/>
      <c r="E41" s="34"/>
      <c r="F41" s="34"/>
      <c r="G41" s="3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>
      <c r="A42" s="32"/>
      <c r="B42" s="11"/>
      <c r="C42" s="34"/>
      <c r="D42" s="3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</row>
    <row r="43">
      <c r="A43" s="32"/>
      <c r="B43" s="11"/>
      <c r="C43" s="34"/>
      <c r="D43" s="3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  <row r="44">
      <c r="A44" s="32"/>
      <c r="B44" s="11"/>
      <c r="C44" s="34"/>
      <c r="D44" s="3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>
      <c r="A45" s="32"/>
      <c r="B45" s="11"/>
      <c r="C45" s="34"/>
      <c r="D45" s="3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</row>
    <row r="46">
      <c r="A46" s="32"/>
      <c r="B46" s="11"/>
      <c r="C46" s="34"/>
      <c r="D46" s="3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>
      <c r="A47" s="32"/>
      <c r="B47" s="11"/>
      <c r="C47" s="34"/>
      <c r="D47" s="3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  <row r="48">
      <c r="A48" s="32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</row>
    <row r="49">
      <c r="A49" s="32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</row>
    <row r="50">
      <c r="A50" s="32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</row>
    <row r="51">
      <c r="A51" s="32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</row>
    <row r="52">
      <c r="A52" s="32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53">
      <c r="A53" s="32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</row>
    <row r="54">
      <c r="A54" s="32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>
      <c r="A55" s="32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>
      <c r="A56" s="32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>
      <c r="A57" s="32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>
      <c r="A58" s="32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>
      <c r="A59" s="32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>
      <c r="A60" s="32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>
      <c r="A61" s="32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>
      <c r="A62" s="32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>
      <c r="A63" s="32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>
      <c r="A64" s="3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>
      <c r="A65" s="3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</row>
    <row r="66">
      <c r="A66" s="3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</row>
    <row r="67">
      <c r="A67" s="3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</row>
    <row r="68">
      <c r="A68" s="3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</row>
    <row r="69">
      <c r="A69" s="3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>
      <c r="A70" s="3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>
      <c r="A71" s="3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>
      <c r="A72" s="3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>
      <c r="A73" s="3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>
      <c r="A74" s="3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>
      <c r="A75" s="3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>
      <c r="A76" s="32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>
      <c r="A77" s="32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</row>
    <row r="78">
      <c r="A78" s="32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</row>
    <row r="79">
      <c r="A79" s="32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</row>
    <row r="80">
      <c r="A80" s="32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</row>
    <row r="81">
      <c r="A81" s="32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</row>
    <row r="82">
      <c r="A82" s="32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</row>
    <row r="83">
      <c r="A83" s="32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</row>
    <row r="84">
      <c r="A84" s="3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</row>
    <row r="85">
      <c r="A85" s="3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</row>
    <row r="86">
      <c r="A86" s="3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</row>
    <row r="87">
      <c r="A87" s="3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</row>
    <row r="88">
      <c r="A88" s="32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</row>
    <row r="89">
      <c r="A89" s="32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</row>
    <row r="90">
      <c r="A90" s="32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</row>
    <row r="91">
      <c r="A91" s="32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</row>
    <row r="92">
      <c r="A92" s="32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</row>
    <row r="93">
      <c r="A93" s="32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</row>
    <row r="94">
      <c r="A94" s="32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>
      <c r="A95" s="32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</row>
    <row r="96">
      <c r="A96" s="32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</row>
    <row r="97">
      <c r="A97" s="32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</row>
    <row r="98">
      <c r="A98" s="32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</row>
    <row r="99">
      <c r="A99" s="3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</row>
    <row r="100">
      <c r="A100" s="3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</row>
    <row r="101">
      <c r="A101" s="3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>
      <c r="A102" s="3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>
      <c r="A103" s="3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>
      <c r="A104" s="3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>
      <c r="A105" s="3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>
      <c r="A106" s="3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>
      <c r="A107" s="3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>
      <c r="A108" s="3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>
      <c r="A109" s="3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>
      <c r="A110" s="3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>
      <c r="A111" s="3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>
      <c r="A112" s="3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>
      <c r="A113" s="3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>
      <c r="A114" s="3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>
      <c r="A115" s="3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>
      <c r="A116" s="3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</row>
    <row r="117">
      <c r="A117" s="3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</row>
    <row r="118">
      <c r="A118" s="3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</row>
    <row r="119">
      <c r="A119" s="3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</row>
    <row r="120">
      <c r="A120" s="3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</row>
    <row r="121">
      <c r="A121" s="32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</row>
    <row r="122">
      <c r="A122" s="32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</row>
    <row r="123">
      <c r="A123" s="32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</row>
    <row r="124">
      <c r="A124" s="3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</row>
    <row r="125">
      <c r="A125" s="3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</row>
    <row r="126">
      <c r="A126" s="3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</row>
    <row r="127">
      <c r="A127" s="3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</row>
    <row r="128">
      <c r="A128" s="3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</row>
    <row r="129">
      <c r="A129" s="3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</row>
    <row r="130">
      <c r="A130" s="3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</row>
    <row r="131">
      <c r="A131" s="32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</row>
    <row r="132">
      <c r="A132" s="32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</row>
    <row r="133">
      <c r="A133" s="32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</row>
    <row r="134">
      <c r="A134" s="32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</row>
    <row r="135">
      <c r="A135" s="32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</row>
    <row r="136">
      <c r="A136" s="32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</row>
    <row r="137">
      <c r="A137" s="32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</row>
    <row r="138">
      <c r="A138" s="32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</row>
    <row r="139">
      <c r="A139" s="32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</row>
    <row r="140">
      <c r="A140" s="32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</row>
    <row r="141">
      <c r="A141" s="32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</row>
    <row r="142">
      <c r="A142" s="32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</row>
    <row r="143">
      <c r="A143" s="32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</row>
    <row r="144">
      <c r="A144" s="32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</row>
    <row r="145">
      <c r="A145" s="32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</row>
    <row r="146">
      <c r="A146" s="32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</row>
    <row r="147">
      <c r="A147" s="32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</row>
    <row r="148">
      <c r="A148" s="32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</row>
    <row r="149">
      <c r="A149" s="32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</row>
    <row r="150">
      <c r="A150" s="32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</row>
    <row r="151">
      <c r="A151" s="32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</row>
    <row r="152">
      <c r="A152" s="32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</row>
    <row r="153">
      <c r="A153" s="32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</row>
    <row r="154">
      <c r="A154" s="32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</row>
    <row r="155">
      <c r="A155" s="32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</row>
    <row r="156">
      <c r="A156" s="32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</row>
    <row r="157">
      <c r="A157" s="32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</row>
    <row r="158">
      <c r="A158" s="32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</row>
    <row r="159">
      <c r="A159" s="32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</row>
    <row r="160">
      <c r="A160" s="32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</row>
    <row r="161">
      <c r="A161" s="32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</row>
    <row r="162">
      <c r="A162" s="32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</row>
    <row r="163">
      <c r="A163" s="32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</row>
    <row r="164">
      <c r="A164" s="32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</row>
    <row r="165">
      <c r="A165" s="32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</row>
    <row r="166">
      <c r="A166" s="32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</row>
    <row r="167">
      <c r="A167" s="32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</row>
    <row r="168">
      <c r="A168" s="32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</row>
    <row r="169">
      <c r="A169" s="32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</row>
    <row r="170">
      <c r="A170" s="32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</row>
    <row r="171">
      <c r="A171" s="32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</row>
    <row r="172">
      <c r="A172" s="32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</row>
    <row r="173">
      <c r="A173" s="32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</row>
    <row r="174">
      <c r="A174" s="32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</row>
    <row r="175">
      <c r="A175" s="32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</row>
    <row r="176">
      <c r="A176" s="32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</row>
    <row r="177">
      <c r="A177" s="32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</row>
    <row r="178">
      <c r="A178" s="32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</row>
    <row r="179">
      <c r="A179" s="32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</row>
    <row r="180">
      <c r="A180" s="32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</row>
    <row r="181">
      <c r="A181" s="32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</row>
    <row r="182">
      <c r="A182" s="32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</row>
    <row r="183">
      <c r="A183" s="32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</row>
    <row r="184">
      <c r="A184" s="32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</row>
    <row r="185">
      <c r="A185" s="32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</row>
    <row r="186">
      <c r="A186" s="32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</row>
    <row r="187">
      <c r="A187" s="32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</row>
    <row r="188">
      <c r="A188" s="32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</row>
    <row r="189">
      <c r="A189" s="32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</row>
    <row r="190">
      <c r="A190" s="32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</row>
    <row r="191">
      <c r="A191" s="32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</row>
    <row r="192">
      <c r="A192" s="32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</row>
    <row r="193">
      <c r="A193" s="32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</row>
    <row r="194">
      <c r="A194" s="32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</row>
    <row r="195">
      <c r="A195" s="32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</row>
    <row r="196">
      <c r="A196" s="32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</row>
    <row r="197">
      <c r="A197" s="32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</row>
    <row r="198">
      <c r="A198" s="32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</row>
    <row r="199">
      <c r="A199" s="32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</row>
    <row r="200">
      <c r="A200" s="32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</row>
    <row r="201">
      <c r="A201" s="32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</row>
    <row r="202">
      <c r="A202" s="32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</row>
    <row r="203">
      <c r="A203" s="32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</row>
    <row r="204">
      <c r="A204" s="32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</row>
    <row r="205">
      <c r="A205" s="32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</row>
    <row r="206">
      <c r="A206" s="32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</row>
    <row r="207">
      <c r="A207" s="32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</row>
    <row r="208">
      <c r="A208" s="32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</row>
    <row r="209">
      <c r="A209" s="32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</row>
    <row r="210">
      <c r="A210" s="32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</row>
    <row r="211">
      <c r="A211" s="32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</row>
    <row r="212">
      <c r="A212" s="32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</row>
    <row r="213">
      <c r="A213" s="32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</row>
    <row r="214">
      <c r="A214" s="32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</row>
    <row r="215">
      <c r="A215" s="32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</row>
    <row r="216">
      <c r="A216" s="32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</row>
    <row r="217">
      <c r="A217" s="32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</row>
    <row r="218">
      <c r="A218" s="32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</row>
    <row r="219">
      <c r="A219" s="32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</row>
    <row r="220">
      <c r="A220" s="32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</row>
    <row r="221">
      <c r="A221" s="32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</row>
    <row r="222">
      <c r="A222" s="32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</row>
    <row r="223">
      <c r="A223" s="32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</row>
    <row r="224">
      <c r="A224" s="32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</row>
    <row r="225">
      <c r="A225" s="32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</row>
    <row r="226">
      <c r="A226" s="32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</row>
    <row r="227">
      <c r="A227" s="32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</row>
    <row r="228">
      <c r="A228" s="32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</row>
    <row r="229">
      <c r="A229" s="32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</row>
    <row r="230">
      <c r="A230" s="32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</row>
    <row r="231">
      <c r="A231" s="32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</row>
    <row r="232">
      <c r="A232" s="32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</row>
    <row r="233">
      <c r="A233" s="32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</row>
    <row r="234">
      <c r="A234" s="32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</row>
    <row r="235">
      <c r="A235" s="32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</row>
    <row r="236">
      <c r="A236" s="32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</row>
    <row r="237">
      <c r="A237" s="32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</row>
    <row r="238">
      <c r="A238" s="32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</row>
    <row r="239">
      <c r="A239" s="32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</row>
    <row r="240">
      <c r="A240" s="32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</row>
    <row r="241">
      <c r="A241" s="32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</row>
    <row r="242">
      <c r="A242" s="32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</row>
    <row r="243">
      <c r="A243" s="32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</row>
    <row r="244">
      <c r="A244" s="32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</row>
    <row r="245">
      <c r="A245" s="32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</row>
    <row r="246">
      <c r="A246" s="32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</row>
    <row r="247">
      <c r="A247" s="32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</row>
    <row r="248">
      <c r="A248" s="32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</row>
    <row r="249">
      <c r="A249" s="32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</row>
    <row r="250">
      <c r="A250" s="32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</row>
    <row r="251">
      <c r="A251" s="32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</row>
    <row r="252">
      <c r="A252" s="32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</row>
    <row r="253">
      <c r="A253" s="32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</row>
    <row r="254">
      <c r="A254" s="32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</row>
    <row r="255">
      <c r="A255" s="32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</row>
    <row r="256">
      <c r="A256" s="32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</row>
    <row r="257">
      <c r="A257" s="32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</row>
    <row r="258">
      <c r="A258" s="32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</row>
    <row r="259">
      <c r="A259" s="32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</row>
    <row r="260">
      <c r="A260" s="32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</row>
    <row r="261">
      <c r="A261" s="32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</row>
    <row r="262">
      <c r="A262" s="32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</row>
    <row r="263">
      <c r="A263" s="32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</row>
    <row r="264">
      <c r="A264" s="32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</row>
    <row r="265">
      <c r="A265" s="32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</row>
    <row r="266">
      <c r="A266" s="32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</row>
    <row r="267">
      <c r="A267" s="32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</row>
    <row r="268">
      <c r="A268" s="32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</row>
    <row r="269">
      <c r="A269" s="32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</row>
    <row r="270">
      <c r="A270" s="32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</row>
    <row r="271">
      <c r="A271" s="32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</row>
    <row r="272">
      <c r="A272" s="32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</row>
    <row r="273">
      <c r="A273" s="32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</row>
    <row r="274">
      <c r="A274" s="32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</row>
    <row r="275">
      <c r="A275" s="32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</row>
    <row r="276">
      <c r="A276" s="32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</row>
    <row r="277">
      <c r="A277" s="32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</row>
    <row r="278">
      <c r="A278" s="32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</row>
    <row r="279">
      <c r="A279" s="32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</row>
    <row r="280">
      <c r="A280" s="32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</row>
    <row r="281">
      <c r="A281" s="32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</row>
    <row r="282">
      <c r="A282" s="32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</row>
    <row r="283">
      <c r="A283" s="32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</row>
    <row r="284">
      <c r="A284" s="32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</row>
    <row r="285">
      <c r="A285" s="32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</row>
    <row r="286">
      <c r="A286" s="32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</row>
    <row r="287">
      <c r="A287" s="32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</row>
    <row r="288">
      <c r="A288" s="32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</row>
    <row r="289">
      <c r="A289" s="32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</row>
    <row r="290">
      <c r="A290" s="32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</row>
    <row r="291">
      <c r="A291" s="32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</row>
    <row r="292">
      <c r="A292" s="32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</row>
    <row r="293">
      <c r="A293" s="32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</row>
    <row r="294">
      <c r="A294" s="32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</row>
    <row r="295">
      <c r="A295" s="32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</row>
    <row r="296">
      <c r="A296" s="32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</row>
    <row r="297">
      <c r="A297" s="32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</row>
    <row r="298">
      <c r="A298" s="32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</row>
    <row r="299">
      <c r="A299" s="32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</row>
    <row r="300">
      <c r="A300" s="32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</row>
    <row r="301">
      <c r="A301" s="32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</row>
    <row r="302">
      <c r="A302" s="32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</row>
    <row r="303">
      <c r="A303" s="32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</row>
    <row r="304">
      <c r="A304" s="32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</row>
    <row r="305">
      <c r="A305" s="32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</row>
    <row r="306">
      <c r="A306" s="32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</row>
    <row r="307">
      <c r="A307" s="32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</row>
    <row r="308">
      <c r="A308" s="32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</row>
    <row r="309">
      <c r="A309" s="32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</row>
    <row r="310">
      <c r="A310" s="32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</row>
    <row r="311">
      <c r="A311" s="32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</row>
    <row r="312">
      <c r="A312" s="32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</row>
    <row r="313">
      <c r="A313" s="32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</row>
    <row r="314">
      <c r="A314" s="32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</row>
    <row r="315">
      <c r="A315" s="32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</row>
    <row r="316">
      <c r="A316" s="32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</row>
    <row r="317">
      <c r="A317" s="32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</row>
    <row r="318">
      <c r="A318" s="32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</row>
    <row r="319">
      <c r="A319" s="32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</row>
    <row r="320">
      <c r="A320" s="32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</row>
    <row r="321">
      <c r="A321" s="32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</row>
    <row r="322">
      <c r="A322" s="32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</row>
    <row r="323">
      <c r="A323" s="32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</row>
    <row r="324">
      <c r="A324" s="32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</row>
    <row r="325">
      <c r="A325" s="32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</row>
    <row r="326">
      <c r="A326" s="32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</row>
    <row r="327">
      <c r="A327" s="32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</row>
    <row r="328">
      <c r="A328" s="32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</row>
    <row r="329">
      <c r="A329" s="32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</row>
    <row r="330">
      <c r="A330" s="32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</row>
    <row r="331">
      <c r="A331" s="32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</row>
    <row r="332">
      <c r="A332" s="32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</row>
    <row r="333">
      <c r="A333" s="32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</row>
    <row r="334">
      <c r="A334" s="32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</row>
    <row r="335">
      <c r="A335" s="32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</row>
    <row r="336">
      <c r="A336" s="32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</row>
    <row r="337">
      <c r="A337" s="32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</row>
    <row r="338">
      <c r="A338" s="32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</row>
    <row r="339">
      <c r="A339" s="32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</row>
    <row r="340">
      <c r="A340" s="32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</row>
    <row r="341">
      <c r="A341" s="32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</row>
    <row r="342">
      <c r="A342" s="32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</row>
    <row r="343">
      <c r="A343" s="32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</row>
    <row r="344">
      <c r="A344" s="32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</row>
    <row r="345">
      <c r="A345" s="32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</row>
    <row r="346">
      <c r="A346" s="32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</row>
    <row r="347">
      <c r="A347" s="32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</row>
    <row r="348">
      <c r="A348" s="32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</row>
    <row r="349">
      <c r="A349" s="32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</row>
    <row r="350">
      <c r="A350" s="32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</row>
    <row r="351">
      <c r="A351" s="32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</row>
    <row r="352">
      <c r="A352" s="32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</row>
    <row r="353">
      <c r="A353" s="32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</row>
    <row r="354">
      <c r="A354" s="32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</row>
    <row r="355">
      <c r="A355" s="32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</row>
    <row r="356">
      <c r="A356" s="32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</row>
    <row r="357">
      <c r="A357" s="32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</row>
    <row r="358">
      <c r="A358" s="32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</row>
    <row r="359">
      <c r="A359" s="32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</row>
    <row r="360">
      <c r="A360" s="32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</row>
    <row r="361">
      <c r="A361" s="32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</row>
    <row r="362">
      <c r="A362" s="32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</row>
    <row r="363">
      <c r="A363" s="32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</row>
    <row r="364">
      <c r="A364" s="32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</row>
    <row r="365">
      <c r="A365" s="32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</row>
    <row r="366">
      <c r="A366" s="32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</row>
    <row r="367">
      <c r="A367" s="32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</row>
    <row r="368">
      <c r="A368" s="32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</row>
    <row r="369">
      <c r="A369" s="32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</row>
    <row r="370">
      <c r="A370" s="32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</row>
    <row r="371">
      <c r="A371" s="32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</row>
    <row r="372">
      <c r="A372" s="32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</row>
    <row r="373">
      <c r="A373" s="32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</row>
    <row r="374">
      <c r="A374" s="32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</row>
    <row r="375">
      <c r="A375" s="32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</row>
    <row r="376">
      <c r="A376" s="32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</row>
    <row r="377">
      <c r="A377" s="32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</row>
    <row r="378">
      <c r="A378" s="32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</row>
    <row r="379">
      <c r="A379" s="32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</row>
    <row r="380">
      <c r="A380" s="32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</row>
    <row r="381">
      <c r="A381" s="32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</row>
    <row r="382">
      <c r="A382" s="32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</row>
    <row r="383">
      <c r="A383" s="32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</row>
    <row r="384">
      <c r="A384" s="32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</row>
    <row r="385">
      <c r="A385" s="32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</row>
    <row r="386">
      <c r="A386" s="32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</row>
    <row r="387">
      <c r="A387" s="32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</row>
    <row r="388">
      <c r="A388" s="32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</row>
    <row r="389">
      <c r="A389" s="32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</row>
    <row r="390">
      <c r="A390" s="32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</row>
    <row r="391">
      <c r="A391" s="32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</row>
    <row r="392">
      <c r="A392" s="32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</row>
    <row r="393">
      <c r="A393" s="32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</row>
    <row r="394">
      <c r="A394" s="32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</row>
    <row r="395">
      <c r="A395" s="32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</row>
    <row r="396">
      <c r="A396" s="32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</row>
    <row r="397">
      <c r="A397" s="32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</row>
    <row r="398">
      <c r="A398" s="32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</row>
    <row r="399">
      <c r="A399" s="32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</row>
    <row r="400">
      <c r="A400" s="32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</row>
    <row r="401">
      <c r="A401" s="32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</row>
    <row r="402">
      <c r="A402" s="32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</row>
    <row r="403">
      <c r="A403" s="32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</row>
    <row r="404">
      <c r="A404" s="32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</row>
    <row r="405">
      <c r="A405" s="32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</row>
    <row r="406">
      <c r="A406" s="32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</row>
    <row r="407">
      <c r="A407" s="32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</row>
    <row r="408">
      <c r="A408" s="32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</row>
    <row r="409">
      <c r="A409" s="32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</row>
    <row r="410">
      <c r="A410" s="32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</row>
    <row r="411">
      <c r="A411" s="32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</row>
    <row r="412">
      <c r="A412" s="32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</row>
    <row r="413">
      <c r="A413" s="32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</row>
    <row r="414">
      <c r="A414" s="32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</row>
    <row r="415">
      <c r="A415" s="32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</row>
    <row r="416">
      <c r="A416" s="32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</row>
    <row r="417">
      <c r="A417" s="32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</row>
    <row r="418">
      <c r="A418" s="32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</row>
    <row r="419">
      <c r="A419" s="32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</row>
    <row r="420">
      <c r="A420" s="32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</row>
    <row r="421">
      <c r="A421" s="32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</row>
    <row r="422">
      <c r="A422" s="32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</row>
    <row r="423">
      <c r="A423" s="32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</row>
    <row r="424">
      <c r="A424" s="32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</row>
    <row r="425">
      <c r="A425" s="32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</row>
    <row r="426">
      <c r="A426" s="32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</row>
    <row r="427">
      <c r="A427" s="32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</row>
    <row r="428">
      <c r="A428" s="32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</row>
    <row r="429">
      <c r="A429" s="32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</row>
    <row r="430">
      <c r="A430" s="32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</row>
    <row r="431">
      <c r="A431" s="32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</row>
    <row r="432">
      <c r="A432" s="32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</row>
    <row r="433">
      <c r="A433" s="32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</row>
    <row r="434">
      <c r="A434" s="32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</row>
    <row r="435">
      <c r="A435" s="32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</row>
    <row r="436">
      <c r="A436" s="32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</row>
    <row r="437">
      <c r="A437" s="32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</row>
    <row r="438">
      <c r="A438" s="32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</row>
    <row r="439">
      <c r="A439" s="32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</row>
    <row r="440">
      <c r="A440" s="32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</row>
    <row r="441">
      <c r="A441" s="32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</row>
    <row r="442">
      <c r="A442" s="32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</row>
    <row r="443">
      <c r="A443" s="32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</row>
    <row r="444">
      <c r="A444" s="32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</row>
    <row r="445">
      <c r="A445" s="32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</row>
    <row r="446">
      <c r="A446" s="32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</row>
    <row r="447">
      <c r="A447" s="32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</row>
    <row r="448">
      <c r="A448" s="32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</row>
    <row r="449">
      <c r="A449" s="32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</row>
    <row r="450">
      <c r="A450" s="32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</row>
    <row r="451">
      <c r="A451" s="32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</row>
    <row r="452">
      <c r="A452" s="32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</row>
    <row r="453">
      <c r="A453" s="32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</row>
    <row r="454">
      <c r="A454" s="32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</row>
    <row r="455">
      <c r="A455" s="32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</row>
    <row r="456">
      <c r="A456" s="32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</row>
    <row r="457">
      <c r="A457" s="32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</row>
    <row r="458">
      <c r="A458" s="32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</row>
    <row r="459">
      <c r="A459" s="32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</row>
    <row r="460">
      <c r="A460" s="32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</row>
    <row r="461">
      <c r="A461" s="32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</row>
    <row r="462">
      <c r="A462" s="32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</row>
    <row r="463">
      <c r="A463" s="32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</row>
    <row r="464">
      <c r="A464" s="32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</row>
    <row r="465">
      <c r="A465" s="32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</row>
    <row r="466">
      <c r="A466" s="32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</row>
    <row r="467">
      <c r="A467" s="32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</row>
    <row r="468">
      <c r="A468" s="32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</row>
    <row r="469">
      <c r="A469" s="32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</row>
    <row r="470">
      <c r="A470" s="32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</row>
    <row r="471">
      <c r="A471" s="32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</row>
    <row r="472">
      <c r="A472" s="32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</row>
    <row r="473">
      <c r="A473" s="32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</row>
    <row r="474">
      <c r="A474" s="32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</row>
    <row r="475">
      <c r="A475" s="32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</row>
    <row r="476">
      <c r="A476" s="32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</row>
    <row r="477">
      <c r="A477" s="32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</row>
    <row r="478">
      <c r="A478" s="32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</row>
    <row r="479">
      <c r="A479" s="32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</row>
    <row r="480">
      <c r="A480" s="32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</row>
    <row r="481">
      <c r="A481" s="32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</row>
    <row r="482">
      <c r="A482" s="32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</row>
    <row r="483">
      <c r="A483" s="32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</row>
    <row r="484">
      <c r="A484" s="32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</row>
    <row r="485">
      <c r="A485" s="32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</row>
    <row r="486">
      <c r="A486" s="32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</row>
    <row r="487">
      <c r="A487" s="32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</row>
    <row r="488">
      <c r="A488" s="32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</row>
    <row r="489">
      <c r="A489" s="32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</row>
    <row r="490">
      <c r="A490" s="32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</row>
    <row r="491">
      <c r="A491" s="32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</row>
    <row r="492">
      <c r="A492" s="32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</row>
    <row r="493">
      <c r="A493" s="32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</row>
    <row r="494">
      <c r="A494" s="32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</row>
    <row r="495">
      <c r="A495" s="32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</row>
    <row r="496">
      <c r="A496" s="32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</row>
    <row r="497">
      <c r="A497" s="32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</row>
    <row r="498">
      <c r="A498" s="32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</row>
    <row r="499">
      <c r="A499" s="32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</row>
    <row r="500">
      <c r="A500" s="32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</row>
    <row r="501">
      <c r="A501" s="32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</row>
    <row r="502">
      <c r="A502" s="32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</row>
    <row r="503">
      <c r="A503" s="32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</row>
    <row r="504">
      <c r="A504" s="32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</row>
    <row r="505">
      <c r="A505" s="32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</row>
    <row r="506">
      <c r="A506" s="32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</row>
    <row r="507">
      <c r="A507" s="32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</row>
    <row r="508">
      <c r="A508" s="32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</row>
    <row r="509">
      <c r="A509" s="32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</row>
    <row r="510">
      <c r="A510" s="32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</row>
    <row r="511">
      <c r="A511" s="32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</row>
    <row r="512">
      <c r="A512" s="32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</row>
    <row r="513">
      <c r="A513" s="32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</row>
    <row r="514">
      <c r="A514" s="32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</row>
    <row r="515">
      <c r="A515" s="32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</row>
    <row r="516">
      <c r="A516" s="32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</row>
    <row r="517">
      <c r="A517" s="32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</row>
    <row r="518">
      <c r="A518" s="32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</row>
    <row r="519">
      <c r="A519" s="32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</row>
    <row r="520">
      <c r="A520" s="32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</row>
    <row r="521">
      <c r="A521" s="32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</row>
    <row r="522">
      <c r="A522" s="32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</row>
    <row r="523">
      <c r="A523" s="32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</row>
    <row r="524">
      <c r="A524" s="32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</row>
    <row r="525">
      <c r="A525" s="32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</row>
    <row r="526">
      <c r="A526" s="32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</row>
    <row r="527">
      <c r="A527" s="32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</row>
    <row r="528">
      <c r="A528" s="32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</row>
    <row r="529">
      <c r="A529" s="32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</row>
    <row r="530">
      <c r="A530" s="32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</row>
    <row r="531">
      <c r="A531" s="32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</row>
    <row r="532">
      <c r="A532" s="32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</row>
    <row r="533">
      <c r="A533" s="32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</row>
    <row r="534">
      <c r="A534" s="32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</row>
    <row r="535">
      <c r="A535" s="32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</row>
    <row r="536">
      <c r="A536" s="32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</row>
    <row r="537">
      <c r="A537" s="32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</row>
    <row r="538">
      <c r="A538" s="32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</row>
    <row r="539">
      <c r="A539" s="32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</row>
    <row r="540">
      <c r="A540" s="32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</row>
    <row r="541">
      <c r="A541" s="32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</row>
    <row r="542">
      <c r="A542" s="32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</row>
    <row r="543">
      <c r="A543" s="32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</row>
    <row r="544">
      <c r="A544" s="32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</row>
    <row r="545">
      <c r="A545" s="32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</row>
    <row r="546">
      <c r="A546" s="32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</row>
    <row r="547">
      <c r="A547" s="32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</row>
    <row r="548">
      <c r="A548" s="32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</row>
    <row r="549">
      <c r="A549" s="32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</row>
    <row r="550">
      <c r="A550" s="32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</row>
    <row r="551">
      <c r="A551" s="32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</row>
    <row r="552">
      <c r="A552" s="32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</row>
    <row r="553">
      <c r="A553" s="32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</row>
    <row r="554">
      <c r="A554" s="32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</row>
    <row r="555">
      <c r="A555" s="32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</row>
    <row r="556">
      <c r="A556" s="32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</row>
    <row r="557">
      <c r="A557" s="32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</row>
    <row r="558">
      <c r="A558" s="32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</row>
    <row r="559">
      <c r="A559" s="32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</row>
    <row r="560">
      <c r="A560" s="32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</row>
    <row r="561">
      <c r="A561" s="32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</row>
    <row r="562">
      <c r="A562" s="32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</row>
    <row r="563">
      <c r="A563" s="32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</row>
    <row r="564">
      <c r="A564" s="32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</row>
    <row r="565">
      <c r="A565" s="32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</row>
    <row r="566">
      <c r="A566" s="32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</row>
    <row r="567">
      <c r="A567" s="32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</row>
    <row r="568">
      <c r="A568" s="32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</row>
    <row r="569">
      <c r="A569" s="32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</row>
    <row r="570">
      <c r="A570" s="32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</row>
    <row r="571">
      <c r="A571" s="32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</row>
    <row r="572">
      <c r="A572" s="32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</row>
    <row r="573">
      <c r="A573" s="32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</row>
    <row r="574">
      <c r="A574" s="32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</row>
    <row r="575">
      <c r="A575" s="32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</row>
    <row r="576">
      <c r="A576" s="32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</row>
    <row r="577">
      <c r="A577" s="32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</row>
    <row r="578">
      <c r="A578" s="32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</row>
    <row r="579">
      <c r="A579" s="32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</row>
    <row r="580">
      <c r="A580" s="32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</row>
    <row r="581">
      <c r="A581" s="32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</row>
    <row r="582">
      <c r="A582" s="32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</row>
    <row r="583">
      <c r="A583" s="32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</row>
    <row r="584">
      <c r="A584" s="32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</row>
    <row r="585">
      <c r="A585" s="32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</row>
    <row r="586">
      <c r="A586" s="32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</row>
    <row r="587">
      <c r="A587" s="32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</row>
    <row r="588">
      <c r="A588" s="32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</row>
    <row r="589">
      <c r="A589" s="32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</row>
    <row r="590">
      <c r="A590" s="32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</row>
    <row r="591">
      <c r="A591" s="32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</row>
    <row r="592">
      <c r="A592" s="32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</row>
    <row r="593">
      <c r="A593" s="32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</row>
    <row r="594">
      <c r="A594" s="32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</row>
    <row r="595">
      <c r="A595" s="32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</row>
    <row r="596">
      <c r="A596" s="32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</row>
    <row r="597">
      <c r="A597" s="32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</row>
    <row r="598">
      <c r="A598" s="32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</row>
    <row r="599">
      <c r="A599" s="32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</row>
    <row r="600">
      <c r="A600" s="32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</row>
    <row r="601">
      <c r="A601" s="32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</row>
    <row r="602">
      <c r="A602" s="32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</row>
    <row r="603">
      <c r="A603" s="32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</row>
    <row r="604">
      <c r="A604" s="32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</row>
    <row r="605">
      <c r="A605" s="32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</row>
    <row r="606">
      <c r="A606" s="32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</row>
    <row r="607">
      <c r="A607" s="32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</row>
    <row r="608">
      <c r="A608" s="32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</row>
    <row r="609">
      <c r="A609" s="32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</row>
    <row r="610">
      <c r="A610" s="32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</row>
    <row r="611">
      <c r="A611" s="32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</row>
    <row r="612">
      <c r="A612" s="32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</row>
    <row r="613">
      <c r="A613" s="32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</row>
    <row r="614">
      <c r="A614" s="32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</row>
    <row r="615">
      <c r="A615" s="32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</row>
    <row r="616">
      <c r="A616" s="32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</row>
    <row r="617">
      <c r="A617" s="32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</row>
    <row r="618">
      <c r="A618" s="32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</row>
    <row r="619">
      <c r="A619" s="32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</row>
    <row r="620">
      <c r="A620" s="32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</row>
    <row r="621">
      <c r="A621" s="32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</row>
    <row r="622">
      <c r="A622" s="32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</row>
    <row r="623">
      <c r="A623" s="32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</row>
    <row r="624">
      <c r="A624" s="32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</row>
    <row r="625">
      <c r="A625" s="32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</row>
    <row r="626">
      <c r="A626" s="32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</row>
    <row r="627">
      <c r="A627" s="32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</row>
    <row r="628">
      <c r="A628" s="32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</row>
    <row r="629">
      <c r="A629" s="32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</row>
    <row r="630">
      <c r="A630" s="32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</row>
    <row r="631">
      <c r="A631" s="32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</row>
    <row r="632">
      <c r="A632" s="32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</row>
    <row r="633">
      <c r="A633" s="32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</row>
    <row r="634">
      <c r="A634" s="32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</row>
    <row r="635">
      <c r="A635" s="32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</row>
    <row r="636">
      <c r="A636" s="32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</row>
    <row r="637">
      <c r="A637" s="32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</row>
    <row r="638">
      <c r="A638" s="32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</row>
    <row r="639">
      <c r="A639" s="32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</row>
    <row r="640">
      <c r="A640" s="32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</row>
    <row r="641">
      <c r="A641" s="32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</row>
    <row r="642">
      <c r="A642" s="32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</row>
    <row r="643">
      <c r="A643" s="32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</row>
    <row r="644">
      <c r="A644" s="32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</row>
    <row r="645">
      <c r="A645" s="32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</row>
    <row r="646">
      <c r="A646" s="32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</row>
    <row r="647">
      <c r="A647" s="32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</row>
    <row r="648">
      <c r="A648" s="32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</row>
    <row r="649">
      <c r="A649" s="32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</row>
    <row r="650">
      <c r="A650" s="32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</row>
    <row r="651">
      <c r="A651" s="32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</row>
    <row r="652">
      <c r="A652" s="32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</row>
    <row r="653">
      <c r="A653" s="32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</row>
    <row r="654">
      <c r="A654" s="32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</row>
    <row r="655">
      <c r="A655" s="32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</row>
    <row r="656">
      <c r="A656" s="32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</row>
    <row r="657">
      <c r="A657" s="32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</row>
    <row r="658">
      <c r="A658" s="32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</row>
    <row r="659">
      <c r="A659" s="32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</row>
    <row r="660">
      <c r="A660" s="32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</row>
    <row r="661">
      <c r="A661" s="32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</row>
    <row r="662">
      <c r="A662" s="32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</row>
    <row r="663">
      <c r="A663" s="32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</row>
    <row r="664">
      <c r="A664" s="32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</row>
    <row r="665">
      <c r="A665" s="32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</row>
    <row r="666">
      <c r="A666" s="32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</row>
    <row r="667">
      <c r="A667" s="32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</row>
    <row r="668">
      <c r="A668" s="32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</row>
    <row r="669">
      <c r="A669" s="32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</row>
    <row r="670">
      <c r="A670" s="32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</row>
    <row r="671">
      <c r="A671" s="32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</row>
    <row r="672">
      <c r="A672" s="32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</row>
    <row r="673">
      <c r="A673" s="32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</row>
    <row r="674">
      <c r="A674" s="32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</row>
    <row r="675">
      <c r="A675" s="32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</row>
    <row r="676">
      <c r="A676" s="32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</row>
    <row r="677">
      <c r="A677" s="32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</row>
    <row r="678">
      <c r="A678" s="32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</row>
    <row r="679">
      <c r="A679" s="32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</row>
    <row r="680">
      <c r="A680" s="32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</row>
    <row r="681">
      <c r="A681" s="32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</row>
    <row r="682">
      <c r="A682" s="32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</row>
    <row r="683">
      <c r="A683" s="32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</row>
    <row r="684">
      <c r="A684" s="32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</row>
    <row r="685">
      <c r="A685" s="32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</row>
    <row r="686">
      <c r="A686" s="32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</row>
    <row r="687">
      <c r="A687" s="32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</row>
    <row r="688">
      <c r="A688" s="32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</row>
    <row r="689">
      <c r="A689" s="32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</row>
    <row r="690">
      <c r="A690" s="32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</row>
    <row r="691">
      <c r="A691" s="32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</row>
    <row r="692">
      <c r="A692" s="32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</row>
    <row r="693">
      <c r="A693" s="32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</row>
    <row r="694">
      <c r="A694" s="32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</row>
    <row r="695">
      <c r="A695" s="32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</row>
    <row r="696">
      <c r="A696" s="32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</row>
    <row r="697">
      <c r="A697" s="32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</row>
    <row r="698">
      <c r="A698" s="32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</row>
    <row r="699">
      <c r="A699" s="32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</row>
    <row r="700">
      <c r="A700" s="32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</row>
    <row r="701">
      <c r="A701" s="32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</row>
    <row r="702">
      <c r="A702" s="32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</row>
    <row r="703">
      <c r="A703" s="32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</row>
    <row r="704">
      <c r="A704" s="32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</row>
    <row r="705">
      <c r="A705" s="32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</row>
    <row r="706">
      <c r="A706" s="32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</row>
    <row r="707">
      <c r="A707" s="32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</row>
    <row r="708">
      <c r="A708" s="32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</row>
    <row r="709">
      <c r="A709" s="32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</row>
    <row r="710">
      <c r="A710" s="32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</row>
    <row r="711">
      <c r="A711" s="32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</row>
    <row r="712">
      <c r="A712" s="32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</row>
    <row r="713">
      <c r="A713" s="32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</row>
    <row r="714">
      <c r="A714" s="32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</row>
    <row r="715">
      <c r="A715" s="32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</row>
    <row r="716">
      <c r="A716" s="32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</row>
    <row r="717">
      <c r="A717" s="32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</row>
    <row r="718">
      <c r="A718" s="32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</row>
    <row r="719">
      <c r="A719" s="32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</row>
    <row r="720">
      <c r="A720" s="32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</row>
    <row r="721">
      <c r="A721" s="32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</row>
    <row r="722">
      <c r="A722" s="32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</row>
    <row r="723">
      <c r="A723" s="32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</row>
    <row r="724">
      <c r="A724" s="32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</row>
    <row r="725">
      <c r="A725" s="32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</row>
    <row r="726">
      <c r="A726" s="32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</row>
    <row r="727">
      <c r="A727" s="32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</row>
    <row r="728">
      <c r="A728" s="32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</row>
    <row r="729">
      <c r="A729" s="32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</row>
    <row r="730">
      <c r="A730" s="32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</row>
    <row r="731">
      <c r="A731" s="32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</row>
    <row r="732">
      <c r="A732" s="32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</row>
    <row r="733">
      <c r="A733" s="32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</row>
    <row r="734">
      <c r="A734" s="32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</row>
    <row r="735">
      <c r="A735" s="32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</row>
    <row r="736">
      <c r="A736" s="32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</row>
    <row r="737">
      <c r="A737" s="32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</row>
    <row r="738">
      <c r="A738" s="32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</row>
    <row r="739">
      <c r="A739" s="32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</row>
    <row r="740">
      <c r="A740" s="32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</row>
    <row r="741">
      <c r="A741" s="32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</row>
    <row r="742">
      <c r="A742" s="32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</row>
    <row r="743">
      <c r="A743" s="32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</row>
    <row r="744">
      <c r="A744" s="32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</row>
    <row r="745">
      <c r="A745" s="32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</row>
    <row r="746">
      <c r="A746" s="32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</row>
    <row r="747">
      <c r="A747" s="32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</row>
    <row r="748">
      <c r="A748" s="32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</row>
    <row r="749">
      <c r="A749" s="32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</row>
    <row r="750">
      <c r="A750" s="32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</row>
    <row r="751">
      <c r="A751" s="32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</row>
    <row r="752">
      <c r="A752" s="32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</row>
    <row r="753">
      <c r="A753" s="32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</row>
    <row r="754">
      <c r="A754" s="32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</row>
    <row r="755">
      <c r="A755" s="32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</row>
    <row r="756">
      <c r="A756" s="32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</row>
    <row r="757">
      <c r="A757" s="32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</row>
    <row r="758">
      <c r="A758" s="32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</row>
    <row r="759">
      <c r="A759" s="32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</row>
    <row r="760">
      <c r="A760" s="32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</row>
    <row r="761">
      <c r="A761" s="32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</row>
    <row r="762">
      <c r="A762" s="32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</row>
    <row r="763">
      <c r="A763" s="32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</row>
    <row r="764">
      <c r="A764" s="32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</row>
    <row r="765">
      <c r="A765" s="32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</row>
    <row r="766">
      <c r="A766" s="32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</row>
    <row r="767">
      <c r="A767" s="32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</row>
    <row r="768">
      <c r="A768" s="32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</row>
    <row r="769">
      <c r="A769" s="32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</row>
    <row r="770">
      <c r="A770" s="32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</row>
    <row r="771">
      <c r="A771" s="32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</row>
    <row r="772">
      <c r="A772" s="32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</row>
    <row r="773">
      <c r="A773" s="32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</row>
    <row r="774">
      <c r="A774" s="32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</row>
    <row r="775">
      <c r="A775" s="32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</row>
    <row r="776">
      <c r="A776" s="32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</row>
    <row r="777">
      <c r="A777" s="32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</row>
    <row r="778">
      <c r="A778" s="32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</row>
    <row r="779">
      <c r="A779" s="32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</row>
    <row r="780">
      <c r="A780" s="32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</row>
    <row r="781">
      <c r="A781" s="32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</row>
    <row r="782">
      <c r="A782" s="32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</row>
    <row r="783">
      <c r="A783" s="32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</row>
    <row r="784">
      <c r="A784" s="32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</row>
    <row r="785">
      <c r="A785" s="32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</row>
    <row r="786">
      <c r="A786" s="32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</row>
    <row r="787">
      <c r="A787" s="32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</row>
    <row r="788">
      <c r="A788" s="32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</row>
    <row r="789">
      <c r="A789" s="32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</row>
    <row r="790">
      <c r="A790" s="32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</row>
    <row r="791">
      <c r="A791" s="32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</row>
    <row r="792">
      <c r="A792" s="32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</row>
    <row r="793">
      <c r="A793" s="32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</row>
    <row r="794">
      <c r="A794" s="32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</row>
    <row r="795">
      <c r="A795" s="32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</row>
    <row r="796">
      <c r="A796" s="32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</row>
    <row r="797">
      <c r="A797" s="32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</row>
    <row r="798">
      <c r="A798" s="32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</row>
    <row r="799">
      <c r="A799" s="32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</row>
    <row r="800">
      <c r="A800" s="32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</row>
    <row r="801">
      <c r="A801" s="32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</row>
    <row r="802">
      <c r="A802" s="32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</row>
    <row r="803">
      <c r="A803" s="32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</row>
    <row r="804">
      <c r="A804" s="32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</row>
    <row r="805">
      <c r="A805" s="32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</row>
    <row r="806">
      <c r="A806" s="32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</row>
    <row r="807">
      <c r="A807" s="32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</row>
    <row r="808">
      <c r="A808" s="32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</row>
    <row r="809">
      <c r="A809" s="32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</row>
    <row r="810">
      <c r="A810" s="32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</row>
    <row r="811">
      <c r="A811" s="32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</row>
    <row r="812">
      <c r="A812" s="32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</row>
    <row r="813">
      <c r="A813" s="32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</row>
    <row r="814">
      <c r="A814" s="32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</row>
    <row r="815">
      <c r="A815" s="32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</row>
    <row r="816">
      <c r="A816" s="32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</row>
    <row r="817">
      <c r="A817" s="32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</row>
    <row r="818">
      <c r="A818" s="32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</row>
    <row r="819">
      <c r="A819" s="32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</row>
    <row r="820">
      <c r="A820" s="32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</row>
    <row r="821">
      <c r="A821" s="32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</row>
    <row r="822">
      <c r="A822" s="32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</row>
    <row r="823">
      <c r="A823" s="32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</row>
    <row r="824">
      <c r="A824" s="32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</row>
    <row r="825">
      <c r="A825" s="32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</row>
    <row r="826">
      <c r="A826" s="32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</row>
    <row r="827">
      <c r="A827" s="32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</row>
    <row r="828">
      <c r="A828" s="32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</row>
    <row r="829">
      <c r="A829" s="32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</row>
    <row r="830">
      <c r="A830" s="32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</row>
    <row r="831">
      <c r="A831" s="32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</row>
    <row r="832">
      <c r="A832" s="32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</row>
    <row r="833">
      <c r="A833" s="32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</row>
    <row r="834">
      <c r="A834" s="32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</row>
    <row r="835">
      <c r="A835" s="32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</row>
    <row r="836">
      <c r="A836" s="32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</row>
    <row r="837">
      <c r="A837" s="32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</row>
    <row r="838">
      <c r="A838" s="32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</row>
    <row r="839">
      <c r="A839" s="32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</row>
    <row r="840">
      <c r="A840" s="32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</row>
    <row r="841">
      <c r="A841" s="32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</row>
    <row r="842">
      <c r="A842" s="32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</row>
    <row r="843">
      <c r="A843" s="32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</row>
    <row r="844">
      <c r="A844" s="32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</row>
    <row r="845">
      <c r="A845" s="32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</row>
    <row r="846">
      <c r="A846" s="32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</row>
    <row r="847">
      <c r="A847" s="32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</row>
    <row r="848">
      <c r="A848" s="32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</row>
    <row r="849">
      <c r="A849" s="32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</row>
    <row r="850">
      <c r="A850" s="32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</row>
    <row r="851">
      <c r="A851" s="32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</row>
    <row r="852">
      <c r="A852" s="32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</row>
    <row r="853">
      <c r="A853" s="32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</row>
    <row r="854">
      <c r="A854" s="32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</row>
    <row r="855">
      <c r="A855" s="32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</row>
    <row r="856">
      <c r="A856" s="32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</row>
    <row r="857">
      <c r="A857" s="32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</row>
    <row r="858">
      <c r="A858" s="32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</row>
    <row r="859">
      <c r="A859" s="32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</row>
    <row r="860">
      <c r="A860" s="32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</row>
    <row r="861">
      <c r="A861" s="32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</row>
    <row r="862">
      <c r="A862" s="32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</row>
    <row r="863">
      <c r="A863" s="32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</row>
    <row r="864">
      <c r="A864" s="32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</row>
    <row r="865">
      <c r="A865" s="32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</row>
    <row r="866">
      <c r="A866" s="32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</row>
    <row r="867">
      <c r="A867" s="32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</row>
    <row r="868">
      <c r="A868" s="32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</row>
    <row r="869">
      <c r="A869" s="32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</row>
    <row r="870">
      <c r="A870" s="32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</row>
    <row r="871">
      <c r="A871" s="32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</row>
    <row r="872">
      <c r="A872" s="32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</row>
    <row r="873">
      <c r="A873" s="32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</row>
    <row r="874">
      <c r="A874" s="32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</row>
    <row r="875">
      <c r="A875" s="32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</row>
    <row r="876">
      <c r="A876" s="32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</row>
    <row r="877">
      <c r="A877" s="32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</row>
    <row r="878">
      <c r="A878" s="32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</row>
    <row r="879">
      <c r="A879" s="32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</row>
    <row r="880">
      <c r="A880" s="32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</row>
    <row r="881">
      <c r="A881" s="32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</row>
    <row r="882">
      <c r="A882" s="32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</row>
    <row r="883">
      <c r="A883" s="32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</row>
    <row r="884">
      <c r="A884" s="32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</row>
    <row r="885">
      <c r="A885" s="32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</row>
    <row r="886">
      <c r="A886" s="32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</row>
    <row r="887">
      <c r="A887" s="32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</row>
    <row r="888">
      <c r="A888" s="32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</row>
    <row r="889">
      <c r="A889" s="32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</row>
    <row r="890">
      <c r="A890" s="32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</row>
    <row r="891">
      <c r="A891" s="32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</row>
    <row r="892">
      <c r="A892" s="32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</row>
    <row r="893">
      <c r="A893" s="32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</row>
    <row r="894">
      <c r="A894" s="32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</row>
    <row r="895">
      <c r="A895" s="32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</row>
    <row r="896">
      <c r="A896" s="32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</row>
    <row r="897">
      <c r="A897" s="32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</row>
    <row r="898">
      <c r="A898" s="32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</row>
    <row r="899">
      <c r="A899" s="32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</row>
    <row r="900">
      <c r="A900" s="32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</row>
    <row r="901">
      <c r="A901" s="32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</row>
    <row r="902">
      <c r="A902" s="32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</row>
    <row r="903">
      <c r="A903" s="32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</row>
    <row r="904">
      <c r="A904" s="32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</row>
    <row r="905">
      <c r="A905" s="32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</row>
    <row r="906">
      <c r="A906" s="32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</row>
    <row r="907">
      <c r="A907" s="32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</row>
    <row r="908">
      <c r="A908" s="32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</row>
    <row r="909">
      <c r="A909" s="32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</row>
    <row r="910">
      <c r="A910" s="32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</row>
    <row r="911">
      <c r="A911" s="32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</row>
    <row r="912">
      <c r="A912" s="32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</row>
    <row r="913">
      <c r="A913" s="32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</row>
    <row r="914">
      <c r="A914" s="32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</row>
    <row r="915">
      <c r="A915" s="32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</row>
    <row r="916">
      <c r="A916" s="32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</row>
    <row r="917">
      <c r="A917" s="32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</row>
    <row r="918">
      <c r="A918" s="32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</row>
    <row r="919">
      <c r="A919" s="32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</row>
    <row r="920">
      <c r="A920" s="32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</row>
    <row r="921">
      <c r="A921" s="32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</row>
    <row r="922">
      <c r="A922" s="32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</row>
    <row r="923">
      <c r="A923" s="32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</row>
    <row r="924">
      <c r="A924" s="32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</row>
    <row r="925">
      <c r="A925" s="32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</row>
    <row r="926">
      <c r="A926" s="32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</row>
    <row r="927">
      <c r="A927" s="32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</row>
    <row r="928">
      <c r="A928" s="32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</row>
    <row r="929">
      <c r="A929" s="32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</row>
    <row r="930">
      <c r="A930" s="32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</row>
    <row r="931">
      <c r="A931" s="32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</row>
    <row r="932">
      <c r="A932" s="32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</row>
    <row r="933">
      <c r="A933" s="32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</row>
    <row r="934">
      <c r="A934" s="32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</row>
    <row r="935">
      <c r="A935" s="32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</row>
    <row r="936">
      <c r="A936" s="32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</row>
    <row r="937">
      <c r="A937" s="32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</row>
    <row r="938">
      <c r="A938" s="32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</row>
    <row r="939">
      <c r="A939" s="32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</row>
    <row r="940">
      <c r="A940" s="32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</row>
    <row r="941">
      <c r="A941" s="32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</row>
    <row r="942">
      <c r="A942" s="32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</row>
    <row r="943">
      <c r="A943" s="32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</row>
    <row r="944">
      <c r="A944" s="32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</row>
    <row r="945">
      <c r="A945" s="32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</row>
    <row r="946">
      <c r="A946" s="32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</row>
    <row r="947">
      <c r="A947" s="32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</row>
    <row r="948">
      <c r="A948" s="32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</row>
    <row r="949">
      <c r="A949" s="32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</row>
    <row r="950">
      <c r="A950" s="32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</row>
    <row r="951">
      <c r="A951" s="32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</row>
    <row r="952">
      <c r="A952" s="32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</row>
    <row r="953">
      <c r="A953" s="32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</row>
    <row r="954">
      <c r="A954" s="32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</row>
    <row r="955">
      <c r="A955" s="32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</row>
    <row r="956">
      <c r="A956" s="32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</row>
    <row r="957">
      <c r="A957" s="32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</row>
    <row r="958">
      <c r="A958" s="32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</row>
    <row r="959">
      <c r="A959" s="32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</row>
    <row r="960">
      <c r="A960" s="32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</row>
    <row r="961">
      <c r="A961" s="32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</row>
    <row r="962">
      <c r="A962" s="32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</row>
    <row r="963">
      <c r="A963" s="32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</row>
    <row r="964">
      <c r="A964" s="32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</row>
    <row r="965">
      <c r="A965" s="32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</row>
    <row r="966">
      <c r="A966" s="32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</row>
  </sheetData>
  <mergeCells count="2">
    <mergeCell ref="A2:G2"/>
    <mergeCell ref="A5:G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2.88"/>
  </cols>
  <sheetData>
    <row r="1">
      <c r="A1" s="37" t="s">
        <v>35</v>
      </c>
      <c r="H1" s="38"/>
      <c r="I1" s="38"/>
      <c r="J1" s="38"/>
      <c r="K1" s="38"/>
      <c r="L1" s="38"/>
      <c r="M1" s="38"/>
      <c r="N1" s="38"/>
      <c r="O1" s="38"/>
      <c r="P1" s="38"/>
      <c r="Q1" s="38"/>
    </row>
    <row r="2">
      <c r="A2" s="9"/>
      <c r="B2" s="9">
        <v>2019.0</v>
      </c>
      <c r="C2" s="9">
        <v>2020.0</v>
      </c>
      <c r="D2" s="9">
        <v>2021.0</v>
      </c>
      <c r="E2" s="9">
        <v>2022.0</v>
      </c>
      <c r="F2" s="7">
        <v>2023.0</v>
      </c>
      <c r="G2" s="7" t="s">
        <v>1</v>
      </c>
      <c r="H2" s="39"/>
      <c r="I2" s="39"/>
      <c r="J2" s="39"/>
      <c r="K2" s="39"/>
      <c r="L2" s="39"/>
      <c r="M2" s="39"/>
      <c r="N2" s="39"/>
      <c r="O2" s="39"/>
      <c r="P2" s="39"/>
      <c r="Q2" s="39"/>
    </row>
    <row r="3">
      <c r="A3" s="21" t="s">
        <v>4</v>
      </c>
      <c r="B3" s="22">
        <f>'NOPAT (Operating Approach)'!B4</f>
        <v>124.24</v>
      </c>
      <c r="C3" s="22">
        <f>'NOPAT (Operating Approach)'!C4</f>
        <v>114.54</v>
      </c>
      <c r="D3" s="22">
        <f>'NOPAT (Operating Approach)'!D4</f>
        <v>140.81</v>
      </c>
      <c r="E3" s="22">
        <f>'NOPAT (Operating Approach)'!E4</f>
        <v>166.56</v>
      </c>
      <c r="F3" s="22">
        <f>'NOPAT (Operating Approach)'!F4</f>
        <v>161.287</v>
      </c>
      <c r="G3" s="22">
        <f>'NOPAT (Operating Approach)'!G4</f>
        <v>157.38</v>
      </c>
      <c r="H3" s="40"/>
      <c r="I3" s="40"/>
      <c r="J3" s="40"/>
      <c r="K3" s="40"/>
      <c r="L3" s="40"/>
      <c r="M3" s="40"/>
      <c r="N3" s="40"/>
      <c r="O3" s="40"/>
      <c r="P3" s="40"/>
      <c r="Q3" s="40"/>
    </row>
    <row r="4">
      <c r="A4" s="11" t="s">
        <v>36</v>
      </c>
      <c r="B4" s="24">
        <f>B3-25067.279</f>
        <v>-24943.039</v>
      </c>
      <c r="C4" s="24">
        <f t="shared" ref="C4:G4" si="1">C3-B3</f>
        <v>-9.7</v>
      </c>
      <c r="D4" s="24">
        <f t="shared" si="1"/>
        <v>26.27</v>
      </c>
      <c r="E4" s="24">
        <f t="shared" si="1"/>
        <v>25.75</v>
      </c>
      <c r="F4" s="24">
        <f t="shared" si="1"/>
        <v>-5.273</v>
      </c>
      <c r="G4" s="24">
        <f t="shared" si="1"/>
        <v>-3.907</v>
      </c>
      <c r="H4" s="40"/>
      <c r="I4" s="40"/>
      <c r="J4" s="40"/>
      <c r="K4" s="40"/>
      <c r="L4" s="40"/>
      <c r="M4" s="40"/>
      <c r="N4" s="40"/>
      <c r="O4" s="40"/>
      <c r="P4" s="40"/>
      <c r="Q4" s="40"/>
    </row>
    <row r="5">
      <c r="A5" s="21" t="s">
        <v>37</v>
      </c>
      <c r="B5" s="29">
        <f>(B3-4643.723)/4643.723</f>
        <v>-0.9732456049</v>
      </c>
      <c r="C5" s="29">
        <f t="shared" ref="C5:G5" si="2">(C3-B3)/B3</f>
        <v>-0.07807469414</v>
      </c>
      <c r="D5" s="29">
        <f t="shared" si="2"/>
        <v>0.2293521914</v>
      </c>
      <c r="E5" s="29">
        <f t="shared" si="2"/>
        <v>0.1828705348</v>
      </c>
      <c r="F5" s="29">
        <f t="shared" si="2"/>
        <v>-0.03165826129</v>
      </c>
      <c r="G5" s="29">
        <f t="shared" si="2"/>
        <v>-0.02422389901</v>
      </c>
      <c r="H5" s="40"/>
      <c r="I5" s="40"/>
      <c r="J5" s="40"/>
      <c r="K5" s="40"/>
      <c r="L5" s="40"/>
      <c r="M5" s="40"/>
      <c r="N5" s="40"/>
      <c r="O5" s="40"/>
      <c r="P5" s="40"/>
      <c r="Q5" s="40"/>
    </row>
    <row r="6">
      <c r="A6" s="28" t="s">
        <v>38</v>
      </c>
      <c r="B6" s="24">
        <f>'NOPAT (Operating Approach)'!B27</f>
        <v>106.58</v>
      </c>
      <c r="C6" s="24">
        <f>'NOPAT (Operating Approach)'!C27</f>
        <v>102.72</v>
      </c>
      <c r="D6" s="24">
        <f>'NOPAT (Operating Approach)'!D27</f>
        <v>120.29</v>
      </c>
      <c r="E6" s="24">
        <f>'NOPAT (Operating Approach)'!E27</f>
        <v>141.12</v>
      </c>
      <c r="F6" s="24">
        <f>'NOPAT (Operating Approach)'!F27</f>
        <v>135.85</v>
      </c>
      <c r="G6" s="24">
        <f>'NOPAT (Operating Approach)'!G27</f>
        <v>134.55</v>
      </c>
      <c r="H6" s="40"/>
      <c r="I6" s="40"/>
      <c r="J6" s="40"/>
      <c r="K6" s="40"/>
      <c r="L6" s="40"/>
      <c r="M6" s="40"/>
      <c r="N6" s="40"/>
      <c r="O6" s="40"/>
      <c r="P6" s="40"/>
      <c r="Q6" s="40"/>
    </row>
    <row r="7">
      <c r="A7" s="41" t="s">
        <v>39</v>
      </c>
      <c r="B7" s="42">
        <f>(B6-(20771.871+860.722-40.24))/(20771.871+860.722-40.24)</f>
        <v>-0.9950639933</v>
      </c>
      <c r="C7" s="42">
        <f t="shared" ref="C7:G7" si="3">(C6-B6)/B6</f>
        <v>-0.03621692625</v>
      </c>
      <c r="D7" s="42">
        <f t="shared" si="3"/>
        <v>0.1710475078</v>
      </c>
      <c r="E7" s="42">
        <f t="shared" si="3"/>
        <v>0.1731648516</v>
      </c>
      <c r="F7" s="42">
        <f t="shared" si="3"/>
        <v>-0.03734410431</v>
      </c>
      <c r="G7" s="42">
        <f t="shared" si="3"/>
        <v>-0.00956937799</v>
      </c>
      <c r="H7" s="40"/>
      <c r="I7" s="40"/>
      <c r="J7" s="40"/>
      <c r="K7" s="40"/>
      <c r="L7" s="40"/>
      <c r="M7" s="40"/>
      <c r="N7" s="40"/>
      <c r="O7" s="40"/>
      <c r="P7" s="40"/>
      <c r="Q7" s="40"/>
    </row>
    <row r="8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</row>
    <row r="9">
      <c r="A9" s="40"/>
      <c r="B9" s="43"/>
      <c r="C9" s="43"/>
      <c r="D9" s="43"/>
      <c r="E9" s="43"/>
      <c r="F9" s="43"/>
      <c r="G9" s="43"/>
      <c r="H9" s="40"/>
      <c r="I9" s="40"/>
      <c r="J9" s="40"/>
      <c r="K9" s="40"/>
      <c r="L9" s="40"/>
      <c r="M9" s="40"/>
      <c r="N9" s="40"/>
      <c r="O9" s="40"/>
      <c r="P9" s="40"/>
      <c r="Q9" s="40"/>
    </row>
    <row r="10">
      <c r="A10" s="43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</row>
    <row r="11">
      <c r="A11" s="43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</row>
    <row r="12">
      <c r="A12" s="43"/>
      <c r="B12" s="43"/>
      <c r="C12" s="43"/>
      <c r="D12" s="43"/>
      <c r="E12" s="43"/>
      <c r="F12" s="43"/>
      <c r="G12" s="43"/>
      <c r="H12" s="40"/>
      <c r="I12" s="40"/>
      <c r="J12" s="40"/>
      <c r="K12" s="40"/>
      <c r="L12" s="40"/>
      <c r="M12" s="40"/>
      <c r="N12" s="40"/>
      <c r="O12" s="40"/>
      <c r="P12" s="40"/>
      <c r="Q12" s="40"/>
    </row>
    <row r="13">
      <c r="A13" s="43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</row>
    <row r="14">
      <c r="A14" s="43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</row>
    <row r="15">
      <c r="A15" s="43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</row>
    <row r="16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</row>
    <row r="17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</row>
    <row r="18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</row>
    <row r="19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</row>
    <row r="20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</row>
    <row r="21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</row>
    <row r="22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</row>
    <row r="23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</row>
    <row r="2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</row>
    <row r="25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</row>
    <row r="26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</row>
    <row r="27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</row>
    <row r="28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</row>
    <row r="29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</row>
    <row r="30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</row>
    <row r="31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</row>
    <row r="32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</row>
    <row r="33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</row>
    <row r="3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</row>
    <row r="3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</row>
    <row r="36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</row>
    <row r="37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</row>
    <row r="38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</row>
    <row r="39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</row>
    <row r="40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</row>
    <row r="41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</row>
    <row r="42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</row>
    <row r="43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</row>
    <row r="4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</row>
    <row r="4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</row>
    <row r="48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</row>
    <row r="49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</row>
    <row r="50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</row>
    <row r="51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</row>
    <row r="52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</row>
    <row r="53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</row>
    <row r="5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</row>
    <row r="5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</row>
    <row r="56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</row>
    <row r="57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</row>
    <row r="58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</row>
    <row r="61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</row>
    <row r="62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</row>
    <row r="63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</row>
    <row r="6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</row>
    <row r="6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</row>
    <row r="66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</row>
    <row r="67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</row>
    <row r="68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</row>
    <row r="69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</row>
    <row r="70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</row>
    <row r="71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</row>
    <row r="72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</row>
    <row r="73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</row>
    <row r="7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</row>
    <row r="7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</row>
    <row r="76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</row>
    <row r="77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</row>
    <row r="78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</row>
    <row r="79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</row>
    <row r="80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</row>
    <row r="8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</row>
    <row r="82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</row>
    <row r="83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</row>
    <row r="8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</row>
    <row r="8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</row>
    <row r="86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</row>
    <row r="87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</row>
    <row r="88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</row>
    <row r="89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</row>
    <row r="90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</row>
    <row r="9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</row>
    <row r="92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</row>
    <row r="9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</row>
    <row r="98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</row>
    <row r="99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</row>
    <row r="100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</row>
    <row r="10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</row>
    <row r="102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</row>
    <row r="103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</row>
    <row r="10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</row>
    <row r="10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</row>
    <row r="106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</row>
    <row r="109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</row>
    <row r="110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</row>
    <row r="11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</row>
    <row r="112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</row>
    <row r="113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</row>
    <row r="11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</row>
    <row r="11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</row>
    <row r="116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</row>
    <row r="117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</row>
    <row r="118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</row>
    <row r="119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</row>
    <row r="120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</row>
    <row r="12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</row>
    <row r="122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</row>
    <row r="123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</row>
    <row r="12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</row>
    <row r="1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</row>
    <row r="128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</row>
    <row r="130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</row>
    <row r="132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</row>
    <row r="134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</row>
    <row r="13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</row>
    <row r="136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</row>
    <row r="137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</row>
    <row r="138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</row>
    <row r="139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</row>
    <row r="140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</row>
    <row r="14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</row>
    <row r="144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</row>
    <row r="14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</row>
    <row r="146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</row>
    <row r="147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</row>
    <row r="148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</row>
    <row r="149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</row>
    <row r="150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</row>
    <row r="151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</row>
    <row r="152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</row>
    <row r="154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</row>
    <row r="156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</row>
    <row r="158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</row>
    <row r="159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</row>
    <row r="160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</row>
    <row r="163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</row>
    <row r="164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</row>
    <row r="16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</row>
    <row r="166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</row>
    <row r="167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</row>
    <row r="168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</row>
    <row r="169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</row>
    <row r="170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</row>
    <row r="17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</row>
    <row r="172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</row>
    <row r="173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</row>
    <row r="176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</row>
    <row r="179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</row>
    <row r="18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</row>
    <row r="182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</row>
    <row r="183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</row>
    <row r="184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</row>
    <row r="18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</row>
    <row r="186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</row>
    <row r="187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</row>
    <row r="188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</row>
    <row r="189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</row>
    <row r="190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</row>
    <row r="192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</row>
    <row r="19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</row>
    <row r="196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</row>
    <row r="197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</row>
    <row r="198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</row>
    <row r="199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</row>
    <row r="200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</row>
    <row r="20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</row>
    <row r="203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</row>
    <row r="204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</row>
    <row r="20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</row>
    <row r="206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</row>
    <row r="207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</row>
    <row r="208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</row>
    <row r="209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</row>
    <row r="210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</row>
    <row r="21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</row>
    <row r="213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</row>
    <row r="21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</row>
    <row r="216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</row>
    <row r="217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</row>
    <row r="218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</row>
    <row r="219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</row>
    <row r="220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</row>
    <row r="22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</row>
    <row r="222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</row>
    <row r="223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</row>
    <row r="224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</row>
    <row r="2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</row>
    <row r="227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</row>
    <row r="228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</row>
    <row r="229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</row>
    <row r="230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</row>
    <row r="23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</row>
    <row r="232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</row>
    <row r="23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</row>
    <row r="234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</row>
    <row r="23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</row>
    <row r="236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</row>
    <row r="238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</row>
    <row r="239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</row>
    <row r="240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</row>
    <row r="24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</row>
    <row r="242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</row>
    <row r="24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</row>
    <row r="244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</row>
    <row r="24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</row>
    <row r="246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</row>
    <row r="247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</row>
    <row r="248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</row>
    <row r="249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</row>
    <row r="250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</row>
    <row r="25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</row>
    <row r="252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</row>
    <row r="253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</row>
    <row r="254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</row>
    <row r="25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</row>
    <row r="256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</row>
    <row r="257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</row>
    <row r="258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</row>
    <row r="259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</row>
    <row r="260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</row>
    <row r="26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</row>
    <row r="262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</row>
    <row r="263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</row>
    <row r="264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</row>
    <row r="26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</row>
    <row r="266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</row>
    <row r="267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</row>
    <row r="268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</row>
    <row r="269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</row>
    <row r="270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</row>
    <row r="2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</row>
    <row r="272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</row>
    <row r="273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</row>
    <row r="274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</row>
    <row r="27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</row>
    <row r="276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</row>
    <row r="277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</row>
    <row r="278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</row>
    <row r="279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</row>
    <row r="280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</row>
    <row r="28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</row>
    <row r="282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</row>
    <row r="283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</row>
    <row r="284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</row>
    <row r="28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</row>
    <row r="286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</row>
    <row r="287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</row>
    <row r="288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</row>
    <row r="289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</row>
    <row r="290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</row>
    <row r="29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</row>
    <row r="292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</row>
    <row r="293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</row>
    <row r="294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</row>
    <row r="29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</row>
    <row r="296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</row>
    <row r="297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</row>
    <row r="298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</row>
    <row r="299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</row>
    <row r="300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</row>
    <row r="30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</row>
    <row r="302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</row>
    <row r="303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</row>
    <row r="304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</row>
    <row r="30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</row>
    <row r="306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</row>
    <row r="307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</row>
    <row r="308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</row>
    <row r="309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</row>
    <row r="310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</row>
    <row r="31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</row>
    <row r="312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</row>
    <row r="313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</row>
    <row r="314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</row>
    <row r="31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</row>
    <row r="316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</row>
    <row r="317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</row>
    <row r="318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</row>
    <row r="319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</row>
    <row r="320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</row>
    <row r="32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</row>
    <row r="322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</row>
    <row r="323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</row>
    <row r="324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</row>
    <row r="3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</row>
    <row r="326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</row>
    <row r="327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</row>
    <row r="328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</row>
    <row r="329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</row>
    <row r="330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</row>
    <row r="33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</row>
    <row r="332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</row>
    <row r="333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</row>
    <row r="334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</row>
    <row r="33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</row>
    <row r="336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</row>
    <row r="337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</row>
    <row r="338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</row>
    <row r="339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</row>
    <row r="340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</row>
    <row r="34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</row>
    <row r="342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</row>
    <row r="343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</row>
    <row r="344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</row>
    <row r="34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</row>
    <row r="346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</row>
    <row r="347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</row>
    <row r="348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</row>
    <row r="349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</row>
    <row r="350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</row>
    <row r="35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</row>
    <row r="352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</row>
    <row r="353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</row>
    <row r="354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</row>
    <row r="35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</row>
    <row r="356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</row>
    <row r="357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</row>
    <row r="358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</row>
    <row r="359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</row>
    <row r="360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</row>
    <row r="36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</row>
    <row r="362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</row>
    <row r="363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</row>
    <row r="364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</row>
    <row r="36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</row>
    <row r="366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</row>
    <row r="367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</row>
    <row r="368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</row>
    <row r="369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</row>
    <row r="370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</row>
    <row r="3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</row>
    <row r="372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</row>
    <row r="373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</row>
    <row r="374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</row>
    <row r="37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</row>
    <row r="376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</row>
    <row r="377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</row>
    <row r="378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</row>
    <row r="379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</row>
    <row r="380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</row>
    <row r="38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</row>
    <row r="382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</row>
    <row r="383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</row>
    <row r="384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</row>
    <row r="38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</row>
    <row r="386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</row>
    <row r="387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</row>
    <row r="388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</row>
    <row r="389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</row>
    <row r="390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</row>
    <row r="39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</row>
    <row r="392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</row>
    <row r="393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</row>
    <row r="394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</row>
    <row r="39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</row>
    <row r="396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</row>
    <row r="397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</row>
    <row r="398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</row>
    <row r="399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</row>
    <row r="400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</row>
    <row r="40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</row>
    <row r="402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</row>
    <row r="403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</row>
    <row r="404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</row>
    <row r="40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</row>
    <row r="406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</row>
    <row r="407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</row>
    <row r="408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</row>
    <row r="409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</row>
    <row r="410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</row>
    <row r="41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</row>
    <row r="412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</row>
    <row r="413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</row>
    <row r="414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</row>
    <row r="41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</row>
    <row r="416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</row>
    <row r="417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</row>
    <row r="418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</row>
    <row r="419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</row>
    <row r="420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</row>
    <row r="42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</row>
    <row r="422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</row>
    <row r="423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</row>
    <row r="424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</row>
    <row r="4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</row>
    <row r="426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</row>
    <row r="427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</row>
    <row r="428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</row>
    <row r="429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</row>
    <row r="430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</row>
    <row r="43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</row>
    <row r="432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</row>
    <row r="433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</row>
    <row r="434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</row>
    <row r="43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</row>
    <row r="436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</row>
    <row r="437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</row>
    <row r="438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</row>
    <row r="439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</row>
    <row r="440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</row>
    <row r="44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</row>
    <row r="442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</row>
    <row r="443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</row>
    <row r="444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</row>
    <row r="44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</row>
    <row r="446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</row>
    <row r="447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</row>
    <row r="448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</row>
    <row r="449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</row>
    <row r="450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</row>
    <row r="45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</row>
    <row r="452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</row>
    <row r="453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</row>
    <row r="454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</row>
    <row r="45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</row>
    <row r="456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</row>
    <row r="457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</row>
    <row r="458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</row>
    <row r="459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</row>
    <row r="460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</row>
    <row r="46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</row>
    <row r="462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</row>
    <row r="463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</row>
    <row r="464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</row>
    <row r="46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</row>
    <row r="466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</row>
    <row r="467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</row>
    <row r="468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</row>
    <row r="469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</row>
    <row r="470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</row>
    <row r="4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</row>
    <row r="472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</row>
    <row r="473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</row>
    <row r="474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</row>
    <row r="47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</row>
    <row r="476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</row>
    <row r="477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</row>
    <row r="478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</row>
    <row r="479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</row>
    <row r="480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</row>
    <row r="48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</row>
    <row r="482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</row>
    <row r="483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</row>
    <row r="484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</row>
    <row r="48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</row>
    <row r="486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</row>
    <row r="487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</row>
    <row r="488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</row>
    <row r="489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</row>
    <row r="490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</row>
    <row r="49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</row>
    <row r="492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</row>
    <row r="493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</row>
    <row r="494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</row>
    <row r="49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</row>
    <row r="496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</row>
    <row r="497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</row>
    <row r="498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</row>
    <row r="499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</row>
    <row r="500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</row>
    <row r="50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</row>
    <row r="502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</row>
    <row r="503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</row>
    <row r="504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</row>
    <row r="50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</row>
    <row r="506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</row>
    <row r="507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</row>
    <row r="508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</row>
    <row r="509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</row>
    <row r="510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</row>
    <row r="51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</row>
    <row r="512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</row>
    <row r="513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</row>
    <row r="514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</row>
    <row r="51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</row>
    <row r="516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</row>
    <row r="517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</row>
    <row r="518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</row>
    <row r="519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</row>
    <row r="520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</row>
    <row r="52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</row>
    <row r="522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</row>
    <row r="523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</row>
    <row r="524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</row>
    <row r="5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</row>
    <row r="526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</row>
    <row r="527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</row>
    <row r="528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</row>
    <row r="529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</row>
    <row r="530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</row>
    <row r="53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</row>
    <row r="532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</row>
    <row r="533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</row>
    <row r="534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</row>
    <row r="53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</row>
    <row r="536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</row>
    <row r="537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</row>
    <row r="538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</row>
    <row r="539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</row>
    <row r="540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</row>
    <row r="54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</row>
    <row r="542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</row>
    <row r="543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</row>
    <row r="544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</row>
    <row r="54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</row>
    <row r="546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</row>
    <row r="547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</row>
    <row r="548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</row>
    <row r="549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</row>
    <row r="550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</row>
    <row r="55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</row>
    <row r="552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</row>
    <row r="553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</row>
    <row r="554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</row>
    <row r="55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</row>
    <row r="556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</row>
    <row r="557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</row>
    <row r="558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</row>
    <row r="559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</row>
    <row r="560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</row>
    <row r="56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</row>
    <row r="562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</row>
    <row r="563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</row>
    <row r="564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</row>
    <row r="56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</row>
    <row r="566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</row>
    <row r="567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</row>
    <row r="568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</row>
    <row r="569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</row>
    <row r="570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</row>
    <row r="5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</row>
    <row r="572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</row>
    <row r="573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</row>
    <row r="574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</row>
    <row r="57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</row>
    <row r="576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</row>
    <row r="577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</row>
    <row r="578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</row>
    <row r="579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</row>
    <row r="580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</row>
    <row r="58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</row>
    <row r="582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</row>
    <row r="583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</row>
    <row r="584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</row>
    <row r="58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</row>
    <row r="586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</row>
    <row r="587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</row>
    <row r="588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</row>
    <row r="589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</row>
    <row r="590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</row>
    <row r="59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</row>
    <row r="592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</row>
    <row r="593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</row>
    <row r="594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</row>
    <row r="59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</row>
    <row r="596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</row>
    <row r="597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</row>
    <row r="598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</row>
    <row r="599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</row>
    <row r="600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</row>
    <row r="60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</row>
    <row r="602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</row>
    <row r="603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</row>
    <row r="604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</row>
    <row r="60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</row>
    <row r="606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</row>
    <row r="607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</row>
    <row r="608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</row>
    <row r="609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</row>
    <row r="610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</row>
    <row r="61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</row>
    <row r="612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</row>
    <row r="613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</row>
    <row r="614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</row>
    <row r="61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</row>
    <row r="616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</row>
    <row r="617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</row>
    <row r="618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</row>
    <row r="619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</row>
    <row r="620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</row>
    <row r="62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</row>
    <row r="622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</row>
    <row r="623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</row>
    <row r="624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</row>
    <row r="6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</row>
    <row r="626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</row>
    <row r="627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</row>
    <row r="628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</row>
    <row r="629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</row>
    <row r="630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</row>
    <row r="63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</row>
    <row r="632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</row>
    <row r="633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</row>
    <row r="634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</row>
    <row r="63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</row>
    <row r="636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</row>
    <row r="637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</row>
    <row r="638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</row>
    <row r="639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</row>
    <row r="640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</row>
    <row r="64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</row>
    <row r="642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</row>
    <row r="643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</row>
    <row r="644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</row>
    <row r="64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</row>
    <row r="646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</row>
    <row r="647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</row>
    <row r="648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</row>
    <row r="649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</row>
    <row r="650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</row>
    <row r="65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</row>
    <row r="652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</row>
    <row r="653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</row>
    <row r="654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</row>
    <row r="65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</row>
    <row r="656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</row>
    <row r="657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</row>
    <row r="658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</row>
    <row r="659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</row>
    <row r="660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</row>
    <row r="66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</row>
    <row r="662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</row>
    <row r="663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</row>
    <row r="664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</row>
    <row r="66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</row>
    <row r="666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</row>
    <row r="667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</row>
    <row r="668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</row>
    <row r="669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</row>
    <row r="670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</row>
    <row r="6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</row>
    <row r="672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</row>
    <row r="673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</row>
    <row r="674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</row>
    <row r="67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</row>
    <row r="676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</row>
    <row r="677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</row>
    <row r="678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</row>
    <row r="679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</row>
    <row r="680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</row>
    <row r="68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</row>
    <row r="682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</row>
    <row r="683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</row>
    <row r="684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</row>
    <row r="68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</row>
    <row r="686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</row>
    <row r="687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</row>
    <row r="688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</row>
    <row r="689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</row>
    <row r="690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</row>
    <row r="69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</row>
    <row r="692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</row>
    <row r="693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</row>
    <row r="694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</row>
    <row r="69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</row>
    <row r="696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</row>
    <row r="697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</row>
    <row r="698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</row>
    <row r="699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</row>
    <row r="700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</row>
    <row r="70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</row>
    <row r="702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</row>
    <row r="703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</row>
    <row r="704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</row>
    <row r="70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</row>
    <row r="706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</row>
    <row r="707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</row>
    <row r="708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</row>
    <row r="709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</row>
    <row r="710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</row>
    <row r="71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</row>
    <row r="712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</row>
    <row r="713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</row>
    <row r="714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</row>
    <row r="71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</row>
    <row r="716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</row>
    <row r="717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</row>
    <row r="718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</row>
    <row r="719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</row>
    <row r="720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</row>
    <row r="72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</row>
    <row r="722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</row>
    <row r="723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</row>
    <row r="724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</row>
    <row r="7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</row>
    <row r="726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</row>
    <row r="727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</row>
    <row r="728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</row>
    <row r="729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</row>
    <row r="730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</row>
    <row r="73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</row>
    <row r="732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</row>
    <row r="733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</row>
    <row r="734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</row>
    <row r="73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</row>
    <row r="736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</row>
    <row r="737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</row>
    <row r="738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</row>
    <row r="739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</row>
    <row r="740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</row>
    <row r="74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</row>
    <row r="742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</row>
    <row r="743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</row>
    <row r="744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</row>
    <row r="74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</row>
    <row r="746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</row>
    <row r="747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</row>
    <row r="748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</row>
    <row r="749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</row>
    <row r="750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</row>
    <row r="75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</row>
    <row r="752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</row>
    <row r="753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</row>
    <row r="754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</row>
    <row r="75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</row>
    <row r="756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</row>
    <row r="757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</row>
    <row r="758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</row>
    <row r="759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</row>
    <row r="760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</row>
    <row r="76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</row>
    <row r="762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</row>
    <row r="763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</row>
    <row r="764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</row>
    <row r="76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</row>
    <row r="766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</row>
    <row r="767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</row>
    <row r="768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</row>
    <row r="769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</row>
    <row r="770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</row>
    <row r="7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</row>
    <row r="772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</row>
    <row r="773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</row>
    <row r="774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</row>
    <row r="77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</row>
    <row r="776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</row>
    <row r="777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</row>
    <row r="778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</row>
    <row r="779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</row>
    <row r="780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</row>
    <row r="78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</row>
    <row r="782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</row>
    <row r="783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</row>
    <row r="784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</row>
    <row r="78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</row>
    <row r="786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</row>
    <row r="787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</row>
    <row r="788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</row>
    <row r="789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</row>
    <row r="790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</row>
    <row r="79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</row>
    <row r="792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</row>
    <row r="793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</row>
    <row r="794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</row>
    <row r="79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</row>
    <row r="796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</row>
    <row r="797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</row>
    <row r="798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</row>
    <row r="799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</row>
    <row r="800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</row>
    <row r="80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</row>
    <row r="802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</row>
    <row r="803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</row>
    <row r="804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</row>
    <row r="80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</row>
    <row r="806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</row>
    <row r="807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</row>
    <row r="808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</row>
    <row r="809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</row>
    <row r="810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</row>
    <row r="81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</row>
    <row r="812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</row>
    <row r="813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</row>
    <row r="814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</row>
    <row r="81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</row>
    <row r="816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</row>
    <row r="817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</row>
    <row r="818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</row>
    <row r="819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</row>
    <row r="820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</row>
    <row r="82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</row>
    <row r="822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</row>
    <row r="823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</row>
    <row r="824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</row>
    <row r="8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</row>
    <row r="826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</row>
    <row r="827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</row>
    <row r="828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</row>
    <row r="829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</row>
    <row r="830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</row>
    <row r="83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</row>
    <row r="832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</row>
    <row r="833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</row>
    <row r="834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</row>
    <row r="83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</row>
    <row r="836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</row>
    <row r="837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</row>
    <row r="838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</row>
    <row r="839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</row>
    <row r="840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</row>
    <row r="84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</row>
    <row r="842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</row>
    <row r="843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</row>
    <row r="844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</row>
    <row r="84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</row>
    <row r="846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</row>
    <row r="847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</row>
    <row r="848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</row>
    <row r="849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</row>
    <row r="850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</row>
    <row r="85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</row>
    <row r="852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</row>
    <row r="853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</row>
    <row r="854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</row>
    <row r="85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</row>
    <row r="856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</row>
    <row r="857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</row>
    <row r="858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</row>
    <row r="859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</row>
    <row r="860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</row>
    <row r="86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</row>
    <row r="862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</row>
    <row r="863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</row>
    <row r="864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</row>
    <row r="86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</row>
    <row r="866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</row>
    <row r="867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</row>
    <row r="868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</row>
    <row r="869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</row>
    <row r="870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</row>
    <row r="8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</row>
    <row r="872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</row>
    <row r="873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</row>
    <row r="874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</row>
    <row r="87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</row>
    <row r="876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</row>
    <row r="877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</row>
    <row r="878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</row>
    <row r="879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</row>
    <row r="880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</row>
    <row r="88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</row>
    <row r="882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</row>
    <row r="883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</row>
    <row r="884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</row>
    <row r="88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</row>
    <row r="886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</row>
    <row r="887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</row>
    <row r="888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</row>
    <row r="889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</row>
    <row r="890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</row>
    <row r="89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</row>
    <row r="892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</row>
    <row r="893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</row>
    <row r="894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</row>
    <row r="89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</row>
    <row r="896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</row>
    <row r="897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</row>
    <row r="898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</row>
    <row r="899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</row>
    <row r="900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</row>
    <row r="90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</row>
    <row r="902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</row>
    <row r="903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</row>
    <row r="904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</row>
    <row r="90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</row>
    <row r="906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</row>
    <row r="907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</row>
    <row r="908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</row>
    <row r="909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</row>
    <row r="910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</row>
    <row r="91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</row>
    <row r="912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</row>
    <row r="913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</row>
    <row r="914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</row>
    <row r="91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</row>
    <row r="916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</row>
    <row r="917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</row>
    <row r="918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</row>
    <row r="919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</row>
    <row r="920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</row>
    <row r="92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</row>
    <row r="922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</row>
    <row r="923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</row>
    <row r="924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</row>
    <row r="9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</row>
    <row r="926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</row>
    <row r="927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</row>
    <row r="928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</row>
    <row r="929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</row>
    <row r="930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</row>
    <row r="93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</row>
    <row r="932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</row>
    <row r="933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</row>
    <row r="934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</row>
    <row r="93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</row>
    <row r="936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</row>
    <row r="937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</row>
    <row r="938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</row>
    <row r="939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</row>
    <row r="940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</row>
    <row r="94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</row>
    <row r="942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</row>
    <row r="943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</row>
    <row r="944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</row>
    <row r="94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</row>
    <row r="946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</row>
    <row r="947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</row>
    <row r="948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</row>
    <row r="949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</row>
    <row r="950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</row>
    <row r="95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</row>
    <row r="952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</row>
    <row r="953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</row>
    <row r="954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</row>
    <row r="95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</row>
    <row r="956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</row>
    <row r="957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</row>
    <row r="958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</row>
    <row r="959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</row>
    <row r="960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</row>
    <row r="96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</row>
    <row r="962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</row>
    <row r="963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</row>
    <row r="964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</row>
    <row r="96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</row>
    <row r="966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</row>
    <row r="967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</row>
    <row r="968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</row>
    <row r="969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</row>
    <row r="970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</row>
    <row r="9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</row>
    <row r="972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</row>
    <row r="973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</row>
    <row r="974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</row>
    <row r="97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</row>
    <row r="976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</row>
    <row r="977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</row>
    <row r="978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</row>
    <row r="979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</row>
    <row r="980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</row>
    <row r="98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</row>
    <row r="982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</row>
    <row r="983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</row>
  </sheetData>
  <mergeCells count="1">
    <mergeCell ref="A1:G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56.75"/>
  </cols>
  <sheetData>
    <row r="1">
      <c r="A1" s="44" t="s">
        <v>0</v>
      </c>
      <c r="B1" s="45">
        <v>2019.0</v>
      </c>
      <c r="C1" s="45">
        <v>2020.0</v>
      </c>
      <c r="D1" s="45">
        <v>2021.0</v>
      </c>
      <c r="E1" s="45">
        <v>2022.0</v>
      </c>
      <c r="F1" s="46">
        <v>2023.0</v>
      </c>
      <c r="G1" s="46" t="s">
        <v>1</v>
      </c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</row>
    <row r="2">
      <c r="A2" s="48" t="s">
        <v>40</v>
      </c>
      <c r="B2" s="49">
        <v>16.0</v>
      </c>
      <c r="C2" s="49">
        <v>10.32</v>
      </c>
      <c r="D2" s="49">
        <v>16.57</v>
      </c>
      <c r="E2" s="49">
        <v>20.87</v>
      </c>
      <c r="F2" s="49">
        <v>22.59</v>
      </c>
      <c r="G2" s="49">
        <v>21.05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>
      <c r="A3" s="50" t="s">
        <v>11</v>
      </c>
      <c r="B3" s="51">
        <f t="shared" ref="B3:G3" si="1">B4+sum(B8:B17)</f>
        <v>0</v>
      </c>
      <c r="C3" s="51">
        <f t="shared" si="1"/>
        <v>0</v>
      </c>
      <c r="D3" s="51">
        <f t="shared" si="1"/>
        <v>0</v>
      </c>
      <c r="E3" s="51">
        <f t="shared" si="1"/>
        <v>0</v>
      </c>
      <c r="F3" s="51">
        <f t="shared" si="1"/>
        <v>0</v>
      </c>
      <c r="G3" s="51">
        <f t="shared" si="1"/>
        <v>0</v>
      </c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50" t="s">
        <v>12</v>
      </c>
      <c r="B4" s="51">
        <f t="shared" ref="B4:F4" si="2">SUM(B5:B7)</f>
        <v>0</v>
      </c>
      <c r="C4" s="51">
        <f t="shared" si="2"/>
        <v>0</v>
      </c>
      <c r="D4" s="51">
        <f t="shared" si="2"/>
        <v>0</v>
      </c>
      <c r="E4" s="51">
        <f t="shared" si="2"/>
        <v>0</v>
      </c>
      <c r="F4" s="51">
        <f t="shared" si="2"/>
        <v>0</v>
      </c>
      <c r="G4" s="51">
        <f>sum(G5:G7)</f>
        <v>0</v>
      </c>
      <c r="H4" s="19"/>
      <c r="I4" s="9"/>
      <c r="J4" s="9"/>
      <c r="K4" s="9"/>
      <c r="L4" s="9"/>
      <c r="M4" s="9"/>
      <c r="N4" s="9"/>
      <c r="O4" s="9"/>
      <c r="P4" s="9"/>
      <c r="Q4" s="9"/>
      <c r="R4" s="9"/>
    </row>
    <row r="5">
      <c r="A5" s="48"/>
      <c r="B5" s="52">
        <f>'NOPAT (Operating Approach)'!B13</f>
        <v>0</v>
      </c>
      <c r="C5" s="52">
        <f>'NOPAT (Operating Approach)'!C13</f>
        <v>0</v>
      </c>
      <c r="D5" s="52">
        <f>'NOPAT (Operating Approach)'!D13</f>
        <v>0</v>
      </c>
      <c r="E5" s="52">
        <f>'NOPAT (Operating Approach)'!E13</f>
        <v>0</v>
      </c>
      <c r="F5" s="52">
        <f>'NOPAT (Operating Approach)'!F13</f>
        <v>0</v>
      </c>
      <c r="G5" s="52">
        <f>'NOPAT (Operating Approach)'!G13</f>
        <v>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>
      <c r="A6" s="48"/>
      <c r="B6" s="52">
        <f>'NOPAT (Operating Approach)'!B14</f>
        <v>0</v>
      </c>
      <c r="C6" s="52">
        <f>'NOPAT (Operating Approach)'!C14</f>
        <v>0</v>
      </c>
      <c r="D6" s="52">
        <f>'NOPAT (Operating Approach)'!D14</f>
        <v>0</v>
      </c>
      <c r="E6" s="52">
        <f>'NOPAT (Operating Approach)'!E14</f>
        <v>0</v>
      </c>
      <c r="F6" s="52">
        <f>'NOPAT (Operating Approach)'!F14</f>
        <v>0</v>
      </c>
      <c r="G6" s="52">
        <f>'NOPAT (Operating Approach)'!G14</f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>
      <c r="A7" s="48"/>
      <c r="B7" s="52">
        <f>'NOPAT (Operating Approach)'!B15</f>
        <v>0</v>
      </c>
      <c r="C7" s="52">
        <f>'NOPAT (Operating Approach)'!C15</f>
        <v>0</v>
      </c>
      <c r="D7" s="52">
        <f>'NOPAT (Operating Approach)'!D15</f>
        <v>0</v>
      </c>
      <c r="E7" s="52">
        <f>'NOPAT (Operating Approach)'!E15</f>
        <v>0</v>
      </c>
      <c r="F7" s="52">
        <f>'NOPAT (Operating Approach)'!F15</f>
        <v>0</v>
      </c>
      <c r="G7" s="52">
        <f>'NOPAT (Operating Approach)'!G15</f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>
      <c r="A8" s="48" t="s">
        <v>13</v>
      </c>
      <c r="B8" s="52">
        <f>'NOPAT (Operating Approach)'!B16</f>
        <v>0</v>
      </c>
      <c r="C8" s="52">
        <f>'NOPAT (Operating Approach)'!C16</f>
        <v>0</v>
      </c>
      <c r="D8" s="52">
        <f>'NOPAT (Operating Approach)'!D16</f>
        <v>0</v>
      </c>
      <c r="E8" s="52">
        <f>'NOPAT (Operating Approach)'!E16</f>
        <v>0</v>
      </c>
      <c r="F8" s="52">
        <f>'NOPAT (Operating Approach)'!F16</f>
        <v>0</v>
      </c>
      <c r="G8" s="52">
        <f>'NOPAT (Operating Approach)'!G16</f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>
      <c r="A9" s="48" t="s">
        <v>14</v>
      </c>
      <c r="B9" s="52">
        <f>'NOPAT (Operating Approach)'!B17</f>
        <v>0</v>
      </c>
      <c r="C9" s="52">
        <f>'NOPAT (Operating Approach)'!C17</f>
        <v>0</v>
      </c>
      <c r="D9" s="52">
        <f>'NOPAT (Operating Approach)'!D17</f>
        <v>0</v>
      </c>
      <c r="E9" s="52">
        <f>'NOPAT (Operating Approach)'!E17</f>
        <v>0</v>
      </c>
      <c r="F9" s="52">
        <f>'NOPAT (Operating Approach)'!F17</f>
        <v>0</v>
      </c>
      <c r="G9" s="52">
        <f>'NOPAT (Operating Approach)'!G17</f>
        <v>0</v>
      </c>
      <c r="H9" s="4"/>
      <c r="I9" s="35"/>
      <c r="J9" s="4"/>
      <c r="K9" s="4"/>
      <c r="L9" s="4"/>
      <c r="M9" s="4"/>
      <c r="N9" s="4"/>
      <c r="O9" s="4"/>
      <c r="P9" s="4"/>
      <c r="Q9" s="4"/>
      <c r="R9" s="4"/>
    </row>
    <row r="10">
      <c r="A10" s="48" t="s">
        <v>15</v>
      </c>
      <c r="B10" s="52">
        <f>'NOPAT (Operating Approach)'!B18</f>
        <v>0</v>
      </c>
      <c r="C10" s="52">
        <f>'NOPAT (Operating Approach)'!C18</f>
        <v>0</v>
      </c>
      <c r="D10" s="52">
        <f>'NOPAT (Operating Approach)'!D18</f>
        <v>0</v>
      </c>
      <c r="E10" s="52">
        <f>'NOPAT (Operating Approach)'!E18</f>
        <v>0</v>
      </c>
      <c r="F10" s="52">
        <f>'NOPAT (Operating Approach)'!F18</f>
        <v>0</v>
      </c>
      <c r="G10" s="52">
        <f>'NOPAT (Operating Approach)'!G18</f>
        <v>0</v>
      </c>
      <c r="H10" s="4"/>
      <c r="I10" s="35"/>
      <c r="J10" s="4"/>
      <c r="K10" s="4"/>
      <c r="L10" s="4"/>
      <c r="M10" s="4"/>
      <c r="N10" s="4"/>
      <c r="O10" s="4"/>
      <c r="P10" s="4"/>
      <c r="Q10" s="4"/>
      <c r="R10" s="4"/>
    </row>
    <row r="11">
      <c r="A11" s="48" t="s">
        <v>16</v>
      </c>
      <c r="B11" s="52">
        <f>'NOPAT (Operating Approach)'!B19</f>
        <v>0</v>
      </c>
      <c r="C11" s="52">
        <f>'NOPAT (Operating Approach)'!C19</f>
        <v>0</v>
      </c>
      <c r="D11" s="52">
        <f>'NOPAT (Operating Approach)'!D19</f>
        <v>0</v>
      </c>
      <c r="E11" s="52">
        <f>'NOPAT (Operating Approach)'!E19</f>
        <v>0</v>
      </c>
      <c r="F11" s="52">
        <f>'NOPAT (Operating Approach)'!F19</f>
        <v>0</v>
      </c>
      <c r="G11" s="52">
        <f>'NOPAT (Operating Approach)'!G19</f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>
      <c r="A12" s="48" t="s">
        <v>17</v>
      </c>
      <c r="B12" s="52">
        <f>'NOPAT (Operating Approach)'!B20</f>
        <v>0</v>
      </c>
      <c r="C12" s="52">
        <f>'NOPAT (Operating Approach)'!C20</f>
        <v>0</v>
      </c>
      <c r="D12" s="52">
        <f>'NOPAT (Operating Approach)'!D20</f>
        <v>0</v>
      </c>
      <c r="E12" s="52">
        <f>'NOPAT (Operating Approach)'!E20</f>
        <v>0</v>
      </c>
      <c r="F12" s="52">
        <f>'NOPAT (Operating Approach)'!F20</f>
        <v>0</v>
      </c>
      <c r="G12" s="52">
        <f>'NOPAT (Operating Approach)'!G20</f>
        <v>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>
      <c r="A13" s="48" t="s">
        <v>18</v>
      </c>
      <c r="B13" s="52">
        <f>'NOPAT (Operating Approach)'!B21</f>
        <v>0</v>
      </c>
      <c r="C13" s="52">
        <f>'NOPAT (Operating Approach)'!C21</f>
        <v>0</v>
      </c>
      <c r="D13" s="52">
        <f>'NOPAT (Operating Approach)'!D21</f>
        <v>0</v>
      </c>
      <c r="E13" s="52">
        <f>'NOPAT (Operating Approach)'!E21</f>
        <v>0</v>
      </c>
      <c r="F13" s="52">
        <f>'NOPAT (Operating Approach)'!F21</f>
        <v>0</v>
      </c>
      <c r="G13" s="52">
        <f>'NOPAT (Operating Approach)'!G21</f>
        <v>0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>
      <c r="A14" s="48" t="s">
        <v>19</v>
      </c>
      <c r="B14" s="52">
        <f>'NOPAT (Operating Approach)'!B22</f>
        <v>0</v>
      </c>
      <c r="C14" s="52">
        <f>'NOPAT (Operating Approach)'!C22</f>
        <v>0</v>
      </c>
      <c r="D14" s="52">
        <f>'NOPAT (Operating Approach)'!D22</f>
        <v>0</v>
      </c>
      <c r="E14" s="52">
        <f>'NOPAT (Operating Approach)'!E22</f>
        <v>0</v>
      </c>
      <c r="F14" s="52">
        <f>'NOPAT (Operating Approach)'!F22</f>
        <v>0</v>
      </c>
      <c r="G14" s="52">
        <f>'NOPAT (Operating Approach)'!G22</f>
        <v>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>
      <c r="A15" s="48" t="s">
        <v>20</v>
      </c>
      <c r="B15" s="52">
        <f>'NOPAT (Operating Approach)'!B23</f>
        <v>0</v>
      </c>
      <c r="C15" s="52">
        <f>'NOPAT (Operating Approach)'!C23</f>
        <v>0</v>
      </c>
      <c r="D15" s="52">
        <f>'NOPAT (Operating Approach)'!D23</f>
        <v>0</v>
      </c>
      <c r="E15" s="52">
        <f>'NOPAT (Operating Approach)'!E23</f>
        <v>0</v>
      </c>
      <c r="F15" s="52">
        <f>'NOPAT (Operating Approach)'!F23</f>
        <v>0</v>
      </c>
      <c r="G15" s="52">
        <f>'NOPAT (Operating Approach)'!G23</f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>
      <c r="A16" s="48" t="s">
        <v>21</v>
      </c>
      <c r="B16" s="52">
        <f>'NOPAT (Operating Approach)'!B24</f>
        <v>0</v>
      </c>
      <c r="C16" s="52">
        <f>'NOPAT (Operating Approach)'!C24</f>
        <v>0</v>
      </c>
      <c r="D16" s="52">
        <f>'NOPAT (Operating Approach)'!D24</f>
        <v>0</v>
      </c>
      <c r="E16" s="52">
        <f>'NOPAT (Operating Approach)'!E24</f>
        <v>0</v>
      </c>
      <c r="F16" s="52">
        <f>'NOPAT (Operating Approach)'!F24</f>
        <v>0</v>
      </c>
      <c r="G16" s="52">
        <f>'NOPAT (Operating Approach)'!G24</f>
        <v>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>
      <c r="A17" s="48" t="s">
        <v>22</v>
      </c>
      <c r="B17" s="52">
        <f>'NOPAT (Operating Approach)'!B25</f>
        <v>0</v>
      </c>
      <c r="C17" s="52">
        <f>'NOPAT (Operating Approach)'!C25</f>
        <v>0</v>
      </c>
      <c r="D17" s="52">
        <f>'NOPAT (Operating Approach)'!D25</f>
        <v>0</v>
      </c>
      <c r="E17" s="52">
        <f>'NOPAT (Operating Approach)'!E25</f>
        <v>0</v>
      </c>
      <c r="F17" s="52">
        <f>'NOPAT (Operating Approach)'!F25</f>
        <v>0</v>
      </c>
      <c r="G17" s="52">
        <f>'NOPAT (Operating Approach)'!G25</f>
        <v>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>
      <c r="A18" s="50" t="s">
        <v>41</v>
      </c>
      <c r="B18" s="51">
        <f t="shared" ref="B18:G18" si="3">sum(B19:B32)</f>
        <v>-3.27</v>
      </c>
      <c r="C18" s="51">
        <f t="shared" si="3"/>
        <v>-1.68</v>
      </c>
      <c r="D18" s="51">
        <f t="shared" si="3"/>
        <v>-1.197</v>
      </c>
      <c r="E18" s="51">
        <f t="shared" si="3"/>
        <v>-1.877</v>
      </c>
      <c r="F18" s="51">
        <f t="shared" si="3"/>
        <v>-4.168</v>
      </c>
      <c r="G18" s="51">
        <f t="shared" si="3"/>
        <v>-4.75</v>
      </c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53" t="s">
        <v>42</v>
      </c>
      <c r="B19" s="52">
        <v>0.0</v>
      </c>
      <c r="C19" s="52">
        <v>0.0</v>
      </c>
      <c r="D19" s="52">
        <v>0.0</v>
      </c>
      <c r="E19" s="52">
        <v>0.0</v>
      </c>
      <c r="F19" s="52">
        <v>0.0</v>
      </c>
      <c r="G19" s="52">
        <v>0.0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>
      <c r="A20" s="48" t="s">
        <v>43</v>
      </c>
      <c r="B20" s="52">
        <v>0.0</v>
      </c>
      <c r="C20" s="52">
        <v>0.0</v>
      </c>
      <c r="D20" s="52">
        <v>0.0</v>
      </c>
      <c r="E20" s="52">
        <v>0.0</v>
      </c>
      <c r="F20" s="52">
        <v>0.0</v>
      </c>
      <c r="G20" s="52">
        <v>0.0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>
      <c r="A21" s="48" t="s">
        <v>44</v>
      </c>
      <c r="B21" s="49">
        <v>0.0</v>
      </c>
      <c r="C21" s="49">
        <v>0.0</v>
      </c>
      <c r="D21" s="49">
        <v>0.0</v>
      </c>
      <c r="E21" s="49">
        <v>0.0</v>
      </c>
      <c r="F21" s="49">
        <v>0.0</v>
      </c>
      <c r="G21" s="49">
        <v>0.0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>
      <c r="A22" s="48" t="s">
        <v>45</v>
      </c>
      <c r="B22" s="52">
        <v>0.0</v>
      </c>
      <c r="C22" s="52">
        <v>0.0</v>
      </c>
      <c r="D22" s="52">
        <v>0.0</v>
      </c>
      <c r="E22" s="52">
        <v>0.0</v>
      </c>
      <c r="F22" s="52">
        <v>0.0</v>
      </c>
      <c r="G22" s="52">
        <v>0.0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>
      <c r="A23" s="48" t="s">
        <v>46</v>
      </c>
      <c r="B23" s="52">
        <v>0.0</v>
      </c>
      <c r="C23" s="52">
        <v>0.0</v>
      </c>
      <c r="D23" s="52">
        <v>0.0</v>
      </c>
      <c r="E23" s="52">
        <v>0.0</v>
      </c>
      <c r="F23" s="52">
        <v>0.0</v>
      </c>
      <c r="G23" s="52">
        <v>0.0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>
      <c r="A24" s="48" t="s">
        <v>47</v>
      </c>
      <c r="B24" s="49">
        <v>-3.27</v>
      </c>
      <c r="C24" s="49">
        <v>-1.68</v>
      </c>
      <c r="D24" s="49">
        <v>-1.197</v>
      </c>
      <c r="E24" s="49">
        <v>-1.877</v>
      </c>
      <c r="F24" s="49">
        <v>-4.168</v>
      </c>
      <c r="G24" s="49">
        <v>-4.75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>
      <c r="A25" s="48" t="s">
        <v>48</v>
      </c>
      <c r="B25" s="49">
        <v>0.0</v>
      </c>
      <c r="C25" s="49">
        <v>0.0</v>
      </c>
      <c r="D25" s="49">
        <v>0.0</v>
      </c>
      <c r="E25" s="49">
        <v>0.0</v>
      </c>
      <c r="F25" s="49">
        <v>0.0</v>
      </c>
      <c r="G25" s="49">
        <v>0.0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>
      <c r="A26" s="48" t="s">
        <v>49</v>
      </c>
      <c r="B26" s="49">
        <v>0.0</v>
      </c>
      <c r="C26" s="49">
        <v>0.0</v>
      </c>
      <c r="D26" s="49">
        <v>0.0</v>
      </c>
      <c r="E26" s="49">
        <v>0.0</v>
      </c>
      <c r="F26" s="49">
        <v>0.0</v>
      </c>
      <c r="G26" s="49">
        <v>0.0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>
      <c r="A27" s="48" t="s">
        <v>50</v>
      </c>
      <c r="B27" s="49">
        <v>0.0</v>
      </c>
      <c r="C27" s="49">
        <v>0.0</v>
      </c>
      <c r="D27" s="49">
        <v>0.0</v>
      </c>
      <c r="E27" s="49">
        <v>0.0</v>
      </c>
      <c r="F27" s="49">
        <v>0.0</v>
      </c>
      <c r="G27" s="49">
        <v>0.0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>
      <c r="A28" s="48" t="s">
        <v>51</v>
      </c>
      <c r="B28" s="49">
        <v>0.0</v>
      </c>
      <c r="C28" s="49">
        <v>0.0</v>
      </c>
      <c r="D28" s="49">
        <v>0.0</v>
      </c>
      <c r="E28" s="49">
        <v>0.0</v>
      </c>
      <c r="F28" s="49">
        <v>0.0</v>
      </c>
      <c r="G28" s="49">
        <v>0.0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>
      <c r="A29" s="48" t="s">
        <v>52</v>
      </c>
      <c r="B29" s="49">
        <v>0.0</v>
      </c>
      <c r="C29" s="49">
        <v>0.0</v>
      </c>
      <c r="D29" s="49">
        <v>0.0</v>
      </c>
      <c r="E29" s="49">
        <v>0.0</v>
      </c>
      <c r="F29" s="49">
        <v>0.0</v>
      </c>
      <c r="G29" s="49">
        <v>0.0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>
      <c r="A30" s="48" t="s">
        <v>53</v>
      </c>
      <c r="B30" s="49">
        <v>0.0</v>
      </c>
      <c r="C30" s="49">
        <v>0.0</v>
      </c>
      <c r="D30" s="49">
        <v>0.0</v>
      </c>
      <c r="E30" s="49">
        <v>0.0</v>
      </c>
      <c r="F30" s="49">
        <v>0.0</v>
      </c>
      <c r="G30" s="49">
        <v>0.0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>
      <c r="A31" s="48" t="s">
        <v>54</v>
      </c>
      <c r="B31" s="49">
        <v>0.0</v>
      </c>
      <c r="C31" s="49">
        <v>0.0</v>
      </c>
      <c r="D31" s="49">
        <v>0.0</v>
      </c>
      <c r="E31" s="49">
        <v>0.0</v>
      </c>
      <c r="F31" s="49">
        <v>0.0</v>
      </c>
      <c r="G31" s="49">
        <v>0.0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>
      <c r="A32" s="48" t="s">
        <v>55</v>
      </c>
      <c r="B32" s="49">
        <v>0.0</v>
      </c>
      <c r="C32" s="49">
        <v>0.0</v>
      </c>
      <c r="D32" s="49">
        <v>0.0</v>
      </c>
      <c r="E32" s="49">
        <v>0.0</v>
      </c>
      <c r="F32" s="49">
        <v>0.0</v>
      </c>
      <c r="G32" s="49">
        <v>0.0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>
      <c r="A33" s="50" t="s">
        <v>56</v>
      </c>
      <c r="B33" s="51">
        <f t="shared" ref="B33:G33" si="4">sum(B34:B39)</f>
        <v>0.6015253873</v>
      </c>
      <c r="C33" s="51">
        <f t="shared" si="4"/>
        <v>0.4016921357</v>
      </c>
      <c r="D33" s="51">
        <f t="shared" si="4"/>
        <v>0.57237</v>
      </c>
      <c r="E33" s="51">
        <f t="shared" si="4"/>
        <v>1.08217</v>
      </c>
      <c r="F33" s="51">
        <f t="shared" si="4"/>
        <v>1.59628</v>
      </c>
      <c r="G33" s="51">
        <f t="shared" si="4"/>
        <v>1.3655</v>
      </c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48" t="s">
        <v>28</v>
      </c>
      <c r="B34" s="52">
        <v>0.0</v>
      </c>
      <c r="C34" s="52">
        <v>0.0</v>
      </c>
      <c r="D34" s="52">
        <v>0.0</v>
      </c>
      <c r="E34" s="52">
        <v>0.0</v>
      </c>
      <c r="F34" s="52">
        <v>0.0</v>
      </c>
      <c r="G34" s="52">
        <v>0.0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>
      <c r="A35" s="53" t="s">
        <v>57</v>
      </c>
      <c r="B35" s="52">
        <v>0.0</v>
      </c>
      <c r="C35" s="52">
        <v>0.0</v>
      </c>
      <c r="D35" s="52">
        <v>0.0</v>
      </c>
      <c r="E35" s="52">
        <v>0.0</v>
      </c>
      <c r="F35" s="52">
        <v>0.0</v>
      </c>
      <c r="G35" s="52">
        <v>0.0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>
      <c r="A36" s="53" t="s">
        <v>58</v>
      </c>
      <c r="B36" s="52">
        <v>0.0</v>
      </c>
      <c r="C36" s="52">
        <v>0.0</v>
      </c>
      <c r="D36" s="52">
        <v>0.0</v>
      </c>
      <c r="E36" s="52">
        <v>0.0</v>
      </c>
      <c r="F36" s="52">
        <v>0.0</v>
      </c>
      <c r="G36" s="52">
        <v>0.0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>
      <c r="A37" s="53" t="s">
        <v>59</v>
      </c>
      <c r="B37" s="52">
        <f>'Operating, Variable &amp; Not-Yet C'!B39</f>
        <v>0.004842262361</v>
      </c>
      <c r="C37" s="52">
        <f>'Operating, Variable &amp; Not-Yet C'!C39</f>
        <v>0.001129285633</v>
      </c>
      <c r="D37" s="52">
        <f>'Operating, Variable &amp; Not-Yet C'!D39</f>
        <v>0</v>
      </c>
      <c r="E37" s="52">
        <f>'Operating, Variable &amp; Not-Yet C'!E39</f>
        <v>0</v>
      </c>
      <c r="F37" s="52">
        <f>'Operating, Variable &amp; Not-Yet C'!F39</f>
        <v>0</v>
      </c>
      <c r="G37" s="52">
        <f>'Operating, Variable &amp; Not-Yet C'!G39</f>
        <v>0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>
      <c r="A38" s="48" t="s">
        <v>60</v>
      </c>
      <c r="B38" s="52">
        <v>0.0</v>
      </c>
      <c r="C38" s="52">
        <v>0.0</v>
      </c>
      <c r="D38" s="52">
        <v>0.0</v>
      </c>
      <c r="E38" s="52">
        <v>0.0</v>
      </c>
      <c r="F38" s="52">
        <v>0.0</v>
      </c>
      <c r="G38" s="52">
        <v>0.0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>
      <c r="A39" s="48" t="s">
        <v>61</v>
      </c>
      <c r="B39" s="52">
        <f>'Cash Tax Rate'!B18</f>
        <v>0.5966831249</v>
      </c>
      <c r="C39" s="52">
        <f>'Cash Tax Rate'!C18</f>
        <v>0.40056285</v>
      </c>
      <c r="D39" s="52">
        <f>'Cash Tax Rate'!D18</f>
        <v>0.57237</v>
      </c>
      <c r="E39" s="52">
        <f>'Cash Tax Rate'!E18</f>
        <v>1.08217</v>
      </c>
      <c r="F39" s="52">
        <f>'Cash Tax Rate'!F18</f>
        <v>1.59628</v>
      </c>
      <c r="G39" s="52">
        <f>'Cash Tax Rate'!G18</f>
        <v>1.3655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>
      <c r="A40" s="50" t="s">
        <v>62</v>
      </c>
      <c r="B40" s="51">
        <f t="shared" ref="B40:G40" si="5">sum(B41:B45)</f>
        <v>0</v>
      </c>
      <c r="C40" s="51">
        <f t="shared" si="5"/>
        <v>0</v>
      </c>
      <c r="D40" s="51">
        <f t="shared" si="5"/>
        <v>0</v>
      </c>
      <c r="E40" s="51">
        <f t="shared" si="5"/>
        <v>0</v>
      </c>
      <c r="F40" s="51">
        <f t="shared" si="5"/>
        <v>0</v>
      </c>
      <c r="G40" s="51">
        <f t="shared" si="5"/>
        <v>0</v>
      </c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48" t="s">
        <v>63</v>
      </c>
      <c r="B41" s="49">
        <v>0.0</v>
      </c>
      <c r="C41" s="49">
        <v>0.0</v>
      </c>
      <c r="D41" s="49">
        <v>0.0</v>
      </c>
      <c r="E41" s="49">
        <v>0.0</v>
      </c>
      <c r="F41" s="49">
        <v>0.0</v>
      </c>
      <c r="G41" s="49">
        <v>0.0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>
      <c r="A42" s="48" t="s">
        <v>64</v>
      </c>
      <c r="B42" s="49">
        <v>0.0</v>
      </c>
      <c r="C42" s="49">
        <v>0.0</v>
      </c>
      <c r="D42" s="49">
        <v>0.0</v>
      </c>
      <c r="E42" s="49">
        <v>0.0</v>
      </c>
      <c r="F42" s="49">
        <v>0.0</v>
      </c>
      <c r="G42" s="49">
        <v>0.0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>
      <c r="A43" s="48" t="s">
        <v>65</v>
      </c>
      <c r="B43" s="52">
        <v>0.0</v>
      </c>
      <c r="C43" s="52">
        <v>0.0</v>
      </c>
      <c r="D43" s="52">
        <v>0.0</v>
      </c>
      <c r="E43" s="52">
        <v>0.0</v>
      </c>
      <c r="F43" s="52">
        <v>0.0</v>
      </c>
      <c r="G43" s="52">
        <v>0.0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>
      <c r="A44" s="48" t="s">
        <v>66</v>
      </c>
      <c r="B44" s="52">
        <v>0.0</v>
      </c>
      <c r="C44" s="52">
        <v>0.0</v>
      </c>
      <c r="D44" s="52">
        <v>0.0</v>
      </c>
      <c r="E44" s="52">
        <v>0.0</v>
      </c>
      <c r="F44" s="52">
        <v>0.0</v>
      </c>
      <c r="G44" s="52">
        <v>0.0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>
      <c r="A45" s="48" t="s">
        <v>67</v>
      </c>
      <c r="B45" s="52">
        <v>0.0</v>
      </c>
      <c r="C45" s="52">
        <v>0.0</v>
      </c>
      <c r="D45" s="52">
        <v>0.0</v>
      </c>
      <c r="E45" s="52">
        <v>0.0</v>
      </c>
      <c r="F45" s="52">
        <v>0.0</v>
      </c>
      <c r="G45" s="52">
        <v>0.0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>
      <c r="A46" s="50" t="s">
        <v>34</v>
      </c>
      <c r="B46" s="51">
        <f t="shared" ref="B46:G46" si="6">B2+B3+B18+B33+B40</f>
        <v>13.33152539</v>
      </c>
      <c r="C46" s="51">
        <f t="shared" si="6"/>
        <v>9.041692136</v>
      </c>
      <c r="D46" s="51">
        <f t="shared" si="6"/>
        <v>15.94537</v>
      </c>
      <c r="E46" s="51">
        <f t="shared" si="6"/>
        <v>20.07517</v>
      </c>
      <c r="F46" s="51">
        <f t="shared" si="6"/>
        <v>20.01828</v>
      </c>
      <c r="G46" s="51">
        <f t="shared" si="6"/>
        <v>17.6655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54" t="s">
        <v>68</v>
      </c>
      <c r="B47" s="55">
        <f>B46/'NOPAT (Operating Approach)'!B4</f>
        <v>0.1073046152</v>
      </c>
      <c r="C47" s="55">
        <f>C46/'NOPAT (Operating Approach)'!C4</f>
        <v>0.07893916654</v>
      </c>
      <c r="D47" s="55">
        <f>D46/'NOPAT (Operating Approach)'!D4</f>
        <v>0.1132403238</v>
      </c>
      <c r="E47" s="55">
        <f>E46/'NOPAT (Operating Approach)'!E4</f>
        <v>0.120528158</v>
      </c>
      <c r="F47" s="55">
        <f>F46/'NOPAT (Operating Approach)'!F4</f>
        <v>0.1241158928</v>
      </c>
      <c r="G47" s="55">
        <f>G46/'NOPAT (Operating Approach)'!G4</f>
        <v>0.1122474266</v>
      </c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56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>
      <c r="A49" s="5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>
      <c r="A50" s="5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>
      <c r="A51" s="5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>
      <c r="A52" s="5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>
      <c r="A53" s="5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>
      <c r="A54" s="5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>
      <c r="A55" s="5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>
      <c r="A56" s="5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>
      <c r="A57" s="5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>
      <c r="A58" s="5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</row>
    <row r="59">
      <c r="A59" s="5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</row>
    <row r="60">
      <c r="A60" s="5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  <row r="61">
      <c r="A61" s="5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</row>
    <row r="62">
      <c r="A62" s="5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</row>
    <row r="63">
      <c r="A63" s="5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</row>
    <row r="64">
      <c r="A64" s="5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</row>
    <row r="65">
      <c r="A65" s="56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</row>
    <row r="66">
      <c r="A66" s="56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</row>
    <row r="67">
      <c r="A67" s="56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</row>
    <row r="68">
      <c r="A68" s="56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</row>
    <row r="69">
      <c r="A69" s="56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</row>
    <row r="70">
      <c r="A70" s="56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</row>
    <row r="71">
      <c r="A71" s="56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>
      <c r="A72" s="56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</row>
    <row r="73">
      <c r="A73" s="56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</row>
    <row r="74">
      <c r="A74" s="5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</row>
    <row r="75">
      <c r="A75" s="5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</row>
    <row r="76">
      <c r="A76" s="5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</row>
    <row r="77">
      <c r="A77" s="5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</row>
    <row r="78">
      <c r="A78" s="5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</row>
    <row r="79">
      <c r="A79" s="5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</row>
    <row r="80">
      <c r="A80" s="5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</row>
    <row r="81">
      <c r="A81" s="5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</row>
    <row r="82">
      <c r="A82" s="5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</row>
    <row r="83">
      <c r="A83" s="5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</row>
    <row r="84">
      <c r="A84" s="5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</row>
    <row r="85">
      <c r="A85" s="5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</row>
    <row r="86">
      <c r="A86" s="5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</row>
    <row r="87">
      <c r="A87" s="5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</row>
    <row r="88">
      <c r="A88" s="5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</row>
    <row r="89">
      <c r="A89" s="5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</row>
    <row r="90">
      <c r="A90" s="5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</row>
    <row r="91">
      <c r="A91" s="5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</row>
    <row r="92">
      <c r="A92" s="5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</row>
    <row r="93">
      <c r="A93" s="5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</row>
    <row r="94">
      <c r="A94" s="5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</row>
    <row r="95">
      <c r="A95" s="5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</row>
    <row r="96">
      <c r="A96" s="5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</row>
    <row r="97">
      <c r="A97" s="5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</row>
    <row r="98">
      <c r="A98" s="5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</row>
    <row r="99">
      <c r="A99" s="5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</row>
    <row r="100">
      <c r="A100" s="5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</row>
    <row r="101">
      <c r="A101" s="56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</row>
    <row r="102">
      <c r="A102" s="56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</row>
    <row r="103">
      <c r="A103" s="56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</row>
    <row r="104">
      <c r="A104" s="56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</row>
    <row r="105">
      <c r="A105" s="56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</row>
    <row r="106">
      <c r="A106" s="56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</row>
    <row r="107">
      <c r="A107" s="56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</row>
    <row r="108">
      <c r="A108" s="56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</row>
    <row r="109">
      <c r="A109" s="56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</row>
    <row r="110">
      <c r="A110" s="56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</row>
    <row r="111">
      <c r="A111" s="56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</row>
    <row r="112">
      <c r="A112" s="56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</row>
    <row r="113">
      <c r="A113" s="56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</row>
    <row r="114">
      <c r="A114" s="56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</row>
    <row r="115">
      <c r="A115" s="56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</row>
    <row r="116">
      <c r="A116" s="56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</row>
    <row r="117">
      <c r="A117" s="56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</row>
    <row r="118">
      <c r="A118" s="56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</row>
    <row r="119">
      <c r="A119" s="5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</row>
    <row r="120">
      <c r="A120" s="5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</row>
    <row r="121">
      <c r="A121" s="5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</row>
    <row r="122">
      <c r="A122" s="5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</row>
    <row r="123">
      <c r="A123" s="5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>
      <c r="A124" s="5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>
      <c r="A125" s="5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>
      <c r="A126" s="56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>
      <c r="A127" s="56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>
      <c r="A128" s="56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</row>
    <row r="129">
      <c r="A129" s="56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</row>
    <row r="130">
      <c r="A130" s="56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</row>
    <row r="131">
      <c r="A131" s="56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</row>
    <row r="132">
      <c r="A132" s="56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</row>
    <row r="133">
      <c r="A133" s="56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</row>
    <row r="134">
      <c r="A134" s="56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</row>
    <row r="135">
      <c r="A135" s="56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>
      <c r="A136" s="56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>
      <c r="A137" s="56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>
      <c r="A138" s="56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>
      <c r="A139" s="56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>
      <c r="A140" s="56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</row>
    <row r="141">
      <c r="A141" s="56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>
      <c r="A142" s="56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>
      <c r="A143" s="56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>
      <c r="A144" s="56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>
      <c r="A145" s="56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>
      <c r="A146" s="56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</row>
    <row r="147">
      <c r="A147" s="56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>
      <c r="A148" s="56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>
      <c r="A149" s="56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>
      <c r="A150" s="56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>
      <c r="A151" s="56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>
      <c r="A152" s="56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</row>
    <row r="153">
      <c r="A153" s="56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>
      <c r="A154" s="56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>
      <c r="A155" s="56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>
      <c r="A156" s="56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>
      <c r="A157" s="56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>
      <c r="A158" s="56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</row>
    <row r="159">
      <c r="A159" s="56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>
      <c r="A160" s="56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>
      <c r="A161" s="56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>
      <c r="A162" s="56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>
      <c r="A163" s="56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>
      <c r="A164" s="56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</row>
    <row r="165">
      <c r="A165" s="56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</row>
    <row r="166">
      <c r="A166" s="56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</row>
    <row r="167">
      <c r="A167" s="56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</row>
    <row r="168">
      <c r="A168" s="56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</row>
    <row r="169">
      <c r="A169" s="56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</row>
    <row r="170">
      <c r="A170" s="56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</row>
    <row r="171">
      <c r="A171" s="56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</row>
    <row r="172">
      <c r="A172" s="56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</row>
    <row r="173">
      <c r="A173" s="56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</row>
    <row r="174">
      <c r="A174" s="56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</row>
    <row r="175">
      <c r="A175" s="56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</row>
    <row r="176">
      <c r="A176" s="56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</row>
    <row r="177">
      <c r="A177" s="56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</row>
    <row r="178">
      <c r="A178" s="56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</row>
    <row r="179">
      <c r="A179" s="56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</row>
    <row r="180">
      <c r="A180" s="56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</row>
    <row r="181">
      <c r="A181" s="56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</row>
    <row r="182">
      <c r="A182" s="56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</row>
    <row r="183">
      <c r="A183" s="56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</row>
    <row r="184">
      <c r="A184" s="56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</row>
    <row r="185">
      <c r="A185" s="56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</row>
    <row r="186">
      <c r="A186" s="56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</row>
    <row r="187">
      <c r="A187" s="56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</row>
    <row r="188">
      <c r="A188" s="56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</row>
    <row r="189">
      <c r="A189" s="56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</row>
    <row r="190">
      <c r="A190" s="56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</row>
    <row r="191">
      <c r="A191" s="56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</row>
    <row r="192">
      <c r="A192" s="56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</row>
    <row r="193">
      <c r="A193" s="56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</row>
    <row r="194">
      <c r="A194" s="56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</row>
    <row r="195">
      <c r="A195" s="56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</row>
    <row r="196">
      <c r="A196" s="56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</row>
    <row r="197">
      <c r="A197" s="56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</row>
    <row r="198">
      <c r="A198" s="56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</row>
    <row r="199">
      <c r="A199" s="56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</row>
    <row r="200">
      <c r="A200" s="56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</row>
    <row r="201">
      <c r="A201" s="56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</row>
    <row r="202">
      <c r="A202" s="56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</row>
    <row r="203">
      <c r="A203" s="56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</row>
    <row r="204">
      <c r="A204" s="56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</row>
    <row r="205">
      <c r="A205" s="56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</row>
    <row r="206">
      <c r="A206" s="56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</row>
    <row r="207">
      <c r="A207" s="56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</row>
    <row r="208">
      <c r="A208" s="56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</row>
    <row r="209">
      <c r="A209" s="56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</row>
    <row r="210">
      <c r="A210" s="56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</row>
    <row r="211">
      <c r="A211" s="56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</row>
    <row r="212">
      <c r="A212" s="56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</row>
    <row r="213">
      <c r="A213" s="56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</row>
    <row r="214">
      <c r="A214" s="56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</row>
    <row r="215">
      <c r="A215" s="56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</row>
    <row r="216">
      <c r="A216" s="56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</row>
    <row r="217">
      <c r="A217" s="56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</row>
    <row r="218">
      <c r="A218" s="56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</row>
    <row r="219">
      <c r="A219" s="56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</row>
    <row r="220">
      <c r="A220" s="56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</row>
    <row r="221">
      <c r="A221" s="56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</row>
    <row r="222">
      <c r="A222" s="56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</row>
    <row r="223">
      <c r="A223" s="56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</row>
    <row r="224">
      <c r="A224" s="56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</row>
    <row r="225">
      <c r="A225" s="56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</row>
    <row r="226">
      <c r="A226" s="56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</row>
    <row r="227">
      <c r="A227" s="56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</row>
    <row r="228">
      <c r="A228" s="56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</row>
    <row r="229">
      <c r="A229" s="56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</row>
    <row r="230">
      <c r="A230" s="56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</row>
    <row r="231">
      <c r="A231" s="56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</row>
    <row r="232">
      <c r="A232" s="56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</row>
    <row r="233">
      <c r="A233" s="56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</row>
    <row r="234">
      <c r="A234" s="56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</row>
    <row r="235">
      <c r="A235" s="56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</row>
    <row r="236">
      <c r="A236" s="56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</row>
    <row r="237">
      <c r="A237" s="56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</row>
    <row r="238">
      <c r="A238" s="56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</row>
    <row r="239">
      <c r="A239" s="56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</row>
    <row r="240">
      <c r="A240" s="56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</row>
    <row r="241">
      <c r="A241" s="56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</row>
    <row r="242">
      <c r="A242" s="56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</row>
    <row r="243">
      <c r="A243" s="56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>
      <c r="A244" s="56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>
      <c r="A245" s="56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>
      <c r="A246" s="56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>
      <c r="A247" s="56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>
      <c r="A248" s="56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</row>
    <row r="249">
      <c r="A249" s="56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</row>
    <row r="250">
      <c r="A250" s="56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</row>
    <row r="251">
      <c r="A251" s="56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</row>
    <row r="252">
      <c r="A252" s="56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</row>
    <row r="253">
      <c r="A253" s="56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</row>
    <row r="254">
      <c r="A254" s="56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</row>
    <row r="255">
      <c r="A255" s="56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>
      <c r="A256" s="56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>
      <c r="A257" s="56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>
      <c r="A258" s="56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>
      <c r="A259" s="56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>
      <c r="A260" s="56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</row>
    <row r="261">
      <c r="A261" s="56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>
      <c r="A262" s="56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>
      <c r="A263" s="56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>
      <c r="A264" s="56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>
      <c r="A265" s="56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>
      <c r="A266" s="56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</row>
    <row r="267">
      <c r="A267" s="56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>
      <c r="A268" s="56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>
      <c r="A269" s="56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>
      <c r="A270" s="56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>
      <c r="A271" s="56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>
      <c r="A272" s="56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</row>
    <row r="273">
      <c r="A273" s="56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>
      <c r="A274" s="56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>
      <c r="A275" s="56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>
      <c r="A276" s="56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>
      <c r="A277" s="56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>
      <c r="A278" s="56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</row>
    <row r="279">
      <c r="A279" s="56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>
      <c r="A280" s="56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>
      <c r="A281" s="56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>
      <c r="A282" s="56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>
      <c r="A283" s="56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>
      <c r="A284" s="56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</row>
    <row r="285">
      <c r="A285" s="56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</row>
    <row r="286">
      <c r="A286" s="56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</row>
    <row r="287">
      <c r="A287" s="56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</row>
    <row r="288">
      <c r="A288" s="56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</row>
    <row r="289">
      <c r="A289" s="56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</row>
    <row r="290">
      <c r="A290" s="56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</row>
    <row r="291">
      <c r="A291" s="56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</row>
    <row r="292">
      <c r="A292" s="56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</row>
    <row r="293">
      <c r="A293" s="56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</row>
    <row r="294">
      <c r="A294" s="56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</row>
    <row r="295">
      <c r="A295" s="56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</row>
    <row r="296">
      <c r="A296" s="56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</row>
    <row r="297">
      <c r="A297" s="56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</row>
    <row r="298">
      <c r="A298" s="56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</row>
    <row r="299">
      <c r="A299" s="56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</row>
    <row r="300">
      <c r="A300" s="56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</row>
    <row r="301">
      <c r="A301" s="56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</row>
    <row r="302">
      <c r="A302" s="56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</row>
    <row r="303">
      <c r="A303" s="56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</row>
    <row r="304">
      <c r="A304" s="56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</row>
    <row r="305">
      <c r="A305" s="56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</row>
    <row r="306">
      <c r="A306" s="56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</row>
    <row r="307">
      <c r="A307" s="56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</row>
    <row r="308">
      <c r="A308" s="56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</row>
    <row r="309">
      <c r="A309" s="56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</row>
    <row r="310">
      <c r="A310" s="56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</row>
    <row r="311">
      <c r="A311" s="56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</row>
    <row r="312">
      <c r="A312" s="56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</row>
    <row r="313">
      <c r="A313" s="56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</row>
    <row r="314">
      <c r="A314" s="56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</row>
    <row r="315">
      <c r="A315" s="56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</row>
    <row r="316">
      <c r="A316" s="56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</row>
    <row r="317">
      <c r="A317" s="56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</row>
    <row r="318">
      <c r="A318" s="56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</row>
    <row r="319">
      <c r="A319" s="56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</row>
    <row r="320">
      <c r="A320" s="56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</row>
    <row r="321">
      <c r="A321" s="56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</row>
    <row r="322">
      <c r="A322" s="56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</row>
    <row r="323">
      <c r="A323" s="56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</row>
    <row r="324">
      <c r="A324" s="56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</row>
    <row r="325">
      <c r="A325" s="56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</row>
    <row r="326">
      <c r="A326" s="56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</row>
    <row r="327">
      <c r="A327" s="56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</row>
    <row r="328">
      <c r="A328" s="56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</row>
    <row r="329">
      <c r="A329" s="56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</row>
    <row r="330">
      <c r="A330" s="56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</row>
    <row r="331">
      <c r="A331" s="56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</row>
    <row r="332">
      <c r="A332" s="56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</row>
    <row r="333">
      <c r="A333" s="56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</row>
    <row r="334">
      <c r="A334" s="56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</row>
    <row r="335">
      <c r="A335" s="56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</row>
    <row r="336">
      <c r="A336" s="56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</row>
    <row r="337">
      <c r="A337" s="56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</row>
    <row r="338">
      <c r="A338" s="56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</row>
    <row r="339">
      <c r="A339" s="56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</row>
    <row r="340">
      <c r="A340" s="56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</row>
    <row r="341">
      <c r="A341" s="56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</row>
    <row r="342">
      <c r="A342" s="56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</row>
    <row r="343">
      <c r="A343" s="56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</row>
    <row r="344">
      <c r="A344" s="56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</row>
    <row r="345">
      <c r="A345" s="56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</row>
    <row r="346">
      <c r="A346" s="56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</row>
    <row r="347">
      <c r="A347" s="56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</row>
    <row r="348">
      <c r="A348" s="56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</row>
    <row r="349">
      <c r="A349" s="56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</row>
    <row r="350">
      <c r="A350" s="56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</row>
    <row r="351">
      <c r="A351" s="56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</row>
    <row r="352">
      <c r="A352" s="56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</row>
    <row r="353">
      <c r="A353" s="56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</row>
    <row r="354">
      <c r="A354" s="56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</row>
    <row r="355">
      <c r="A355" s="56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</row>
    <row r="356">
      <c r="A356" s="56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</row>
    <row r="357">
      <c r="A357" s="56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</row>
    <row r="358">
      <c r="A358" s="56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</row>
    <row r="359">
      <c r="A359" s="56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</row>
    <row r="360">
      <c r="A360" s="56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</row>
    <row r="361">
      <c r="A361" s="56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</row>
    <row r="362">
      <c r="A362" s="56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</row>
    <row r="363">
      <c r="A363" s="56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>
      <c r="A364" s="56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>
      <c r="A365" s="56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>
      <c r="A366" s="56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>
      <c r="A367" s="56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>
      <c r="A368" s="56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</row>
    <row r="369">
      <c r="A369" s="56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</row>
    <row r="370">
      <c r="A370" s="56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</row>
    <row r="371">
      <c r="A371" s="56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</row>
    <row r="372">
      <c r="A372" s="56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</row>
    <row r="373">
      <c r="A373" s="56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</row>
    <row r="374">
      <c r="A374" s="56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</row>
    <row r="375">
      <c r="A375" s="56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>
      <c r="A376" s="56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>
      <c r="A377" s="56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>
      <c r="A378" s="56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>
      <c r="A379" s="56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>
      <c r="A380" s="56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</row>
    <row r="381">
      <c r="A381" s="56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>
      <c r="A382" s="56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>
      <c r="A383" s="56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>
      <c r="A384" s="56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>
      <c r="A385" s="56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>
      <c r="A386" s="56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</row>
    <row r="387">
      <c r="A387" s="56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>
      <c r="A388" s="56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>
      <c r="A389" s="56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>
      <c r="A390" s="56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>
      <c r="A391" s="56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>
      <c r="A392" s="56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</row>
    <row r="393">
      <c r="A393" s="56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>
      <c r="A394" s="56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>
      <c r="A395" s="56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>
      <c r="A396" s="56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>
      <c r="A397" s="56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>
      <c r="A398" s="56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</row>
    <row r="399">
      <c r="A399" s="56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>
      <c r="A400" s="56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>
      <c r="A401" s="56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>
      <c r="A402" s="56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>
      <c r="A403" s="56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>
      <c r="A404" s="56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</row>
    <row r="405">
      <c r="A405" s="56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</row>
    <row r="406">
      <c r="A406" s="56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</row>
    <row r="407">
      <c r="A407" s="56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</row>
    <row r="408">
      <c r="A408" s="56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</row>
    <row r="409">
      <c r="A409" s="56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</row>
    <row r="410">
      <c r="A410" s="56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</row>
    <row r="411">
      <c r="A411" s="56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</row>
    <row r="412">
      <c r="A412" s="56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</row>
    <row r="413">
      <c r="A413" s="56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</row>
    <row r="414">
      <c r="A414" s="56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</row>
    <row r="415">
      <c r="A415" s="56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</row>
    <row r="416">
      <c r="A416" s="56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</row>
    <row r="417">
      <c r="A417" s="56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</row>
    <row r="418">
      <c r="A418" s="56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</row>
    <row r="419">
      <c r="A419" s="56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</row>
    <row r="420">
      <c r="A420" s="56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</row>
    <row r="421">
      <c r="A421" s="56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</row>
    <row r="422">
      <c r="A422" s="56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</row>
    <row r="423">
      <c r="A423" s="56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</row>
    <row r="424">
      <c r="A424" s="56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</row>
    <row r="425">
      <c r="A425" s="56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</row>
    <row r="426">
      <c r="A426" s="56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</row>
    <row r="427">
      <c r="A427" s="56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</row>
    <row r="428">
      <c r="A428" s="56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</row>
    <row r="429">
      <c r="A429" s="56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</row>
    <row r="430">
      <c r="A430" s="56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</row>
    <row r="431">
      <c r="A431" s="56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</row>
    <row r="432">
      <c r="A432" s="56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</row>
    <row r="433">
      <c r="A433" s="56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</row>
    <row r="434">
      <c r="A434" s="56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</row>
    <row r="435">
      <c r="A435" s="56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</row>
    <row r="436">
      <c r="A436" s="56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</row>
    <row r="437">
      <c r="A437" s="56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</row>
    <row r="438">
      <c r="A438" s="56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</row>
    <row r="439">
      <c r="A439" s="56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</row>
    <row r="440">
      <c r="A440" s="56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</row>
    <row r="441">
      <c r="A441" s="56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</row>
    <row r="442">
      <c r="A442" s="56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</row>
    <row r="443">
      <c r="A443" s="56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</row>
    <row r="444">
      <c r="A444" s="56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</row>
    <row r="445">
      <c r="A445" s="56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</row>
    <row r="446">
      <c r="A446" s="56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</row>
    <row r="447">
      <c r="A447" s="56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</row>
    <row r="448">
      <c r="A448" s="56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</row>
    <row r="449">
      <c r="A449" s="56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</row>
    <row r="450">
      <c r="A450" s="56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</row>
    <row r="451">
      <c r="A451" s="56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</row>
    <row r="452">
      <c r="A452" s="56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</row>
    <row r="453">
      <c r="A453" s="56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</row>
    <row r="454">
      <c r="A454" s="56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</row>
    <row r="455">
      <c r="A455" s="56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</row>
    <row r="456">
      <c r="A456" s="56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</row>
    <row r="457">
      <c r="A457" s="56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</row>
    <row r="458">
      <c r="A458" s="56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</row>
    <row r="459">
      <c r="A459" s="56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</row>
    <row r="460">
      <c r="A460" s="56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</row>
    <row r="461">
      <c r="A461" s="56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</row>
    <row r="462">
      <c r="A462" s="56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</row>
    <row r="463">
      <c r="A463" s="56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</row>
    <row r="464">
      <c r="A464" s="56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</row>
    <row r="465">
      <c r="A465" s="56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</row>
    <row r="466">
      <c r="A466" s="56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</row>
    <row r="467">
      <c r="A467" s="56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</row>
    <row r="468">
      <c r="A468" s="56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</row>
    <row r="469">
      <c r="A469" s="56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</row>
    <row r="470">
      <c r="A470" s="56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</row>
    <row r="471">
      <c r="A471" s="56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</row>
    <row r="472">
      <c r="A472" s="56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</row>
    <row r="473">
      <c r="A473" s="56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</row>
    <row r="474">
      <c r="A474" s="56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</row>
    <row r="475">
      <c r="A475" s="56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</row>
    <row r="476">
      <c r="A476" s="56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</row>
    <row r="477">
      <c r="A477" s="56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</row>
    <row r="478">
      <c r="A478" s="56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</row>
    <row r="479">
      <c r="A479" s="56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</row>
    <row r="480">
      <c r="A480" s="56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</row>
    <row r="481">
      <c r="A481" s="56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</row>
    <row r="482">
      <c r="A482" s="56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</row>
    <row r="483">
      <c r="A483" s="56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>
      <c r="A484" s="56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>
      <c r="A485" s="56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>
      <c r="A486" s="56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>
      <c r="A487" s="56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>
      <c r="A488" s="56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</row>
    <row r="489">
      <c r="A489" s="56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</row>
    <row r="490">
      <c r="A490" s="56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</row>
    <row r="491">
      <c r="A491" s="56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</row>
    <row r="492">
      <c r="A492" s="56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</row>
    <row r="493">
      <c r="A493" s="56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</row>
    <row r="494">
      <c r="A494" s="56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</row>
    <row r="495">
      <c r="A495" s="56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>
      <c r="A496" s="56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>
      <c r="A497" s="56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>
      <c r="A498" s="56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>
      <c r="A499" s="56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>
      <c r="A500" s="56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</row>
    <row r="501">
      <c r="A501" s="56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>
      <c r="A502" s="56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>
      <c r="A503" s="56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>
      <c r="A504" s="56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>
      <c r="A505" s="56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>
      <c r="A506" s="56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</row>
    <row r="507">
      <c r="A507" s="56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>
      <c r="A508" s="56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>
      <c r="A509" s="56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>
      <c r="A510" s="56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>
      <c r="A511" s="56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>
      <c r="A512" s="56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</row>
    <row r="513">
      <c r="A513" s="56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>
      <c r="A514" s="56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>
      <c r="A515" s="56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>
      <c r="A516" s="56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>
      <c r="A517" s="56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>
      <c r="A518" s="56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</row>
    <row r="519">
      <c r="A519" s="56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>
      <c r="A520" s="56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>
      <c r="A521" s="56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>
      <c r="A522" s="56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>
      <c r="A523" s="56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>
      <c r="A524" s="56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</row>
    <row r="525">
      <c r="A525" s="56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</row>
    <row r="526">
      <c r="A526" s="56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</row>
    <row r="527">
      <c r="A527" s="56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</row>
    <row r="528">
      <c r="A528" s="56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</row>
    <row r="529">
      <c r="A529" s="56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</row>
    <row r="530">
      <c r="A530" s="56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</row>
    <row r="531">
      <c r="A531" s="56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</row>
    <row r="532">
      <c r="A532" s="56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</row>
    <row r="533">
      <c r="A533" s="56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</row>
    <row r="534">
      <c r="A534" s="56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</row>
    <row r="535">
      <c r="A535" s="56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</row>
    <row r="536">
      <c r="A536" s="56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</row>
    <row r="537">
      <c r="A537" s="56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</row>
    <row r="538">
      <c r="A538" s="56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</row>
    <row r="539">
      <c r="A539" s="56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</row>
    <row r="540">
      <c r="A540" s="56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</row>
    <row r="541">
      <c r="A541" s="56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</row>
    <row r="542">
      <c r="A542" s="56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</row>
    <row r="543">
      <c r="A543" s="56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</row>
    <row r="544">
      <c r="A544" s="56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</row>
    <row r="545">
      <c r="A545" s="56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</row>
    <row r="546">
      <c r="A546" s="56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</row>
    <row r="547">
      <c r="A547" s="56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</row>
    <row r="548">
      <c r="A548" s="56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</row>
    <row r="549">
      <c r="A549" s="56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</row>
    <row r="550">
      <c r="A550" s="56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</row>
    <row r="551">
      <c r="A551" s="56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</row>
    <row r="552">
      <c r="A552" s="56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</row>
    <row r="553">
      <c r="A553" s="56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</row>
    <row r="554">
      <c r="A554" s="56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</row>
    <row r="555">
      <c r="A555" s="56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</row>
    <row r="556">
      <c r="A556" s="56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</row>
    <row r="557">
      <c r="A557" s="56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</row>
    <row r="558">
      <c r="A558" s="56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</row>
    <row r="559">
      <c r="A559" s="56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</row>
    <row r="560">
      <c r="A560" s="56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</row>
    <row r="561">
      <c r="A561" s="56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</row>
    <row r="562">
      <c r="A562" s="56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</row>
    <row r="563">
      <c r="A563" s="56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</row>
    <row r="564">
      <c r="A564" s="56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</row>
    <row r="565">
      <c r="A565" s="56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</row>
    <row r="566">
      <c r="A566" s="56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</row>
    <row r="567">
      <c r="A567" s="56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</row>
    <row r="568">
      <c r="A568" s="56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</row>
    <row r="569">
      <c r="A569" s="56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</row>
    <row r="570">
      <c r="A570" s="56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</row>
    <row r="571">
      <c r="A571" s="56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</row>
    <row r="572">
      <c r="A572" s="56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</row>
    <row r="573">
      <c r="A573" s="56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</row>
    <row r="574">
      <c r="A574" s="56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</row>
    <row r="575">
      <c r="A575" s="56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</row>
    <row r="576">
      <c r="A576" s="56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</row>
    <row r="577">
      <c r="A577" s="56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</row>
    <row r="578">
      <c r="A578" s="56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</row>
    <row r="579">
      <c r="A579" s="56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</row>
    <row r="580">
      <c r="A580" s="56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</row>
    <row r="581">
      <c r="A581" s="56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</row>
    <row r="582">
      <c r="A582" s="56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</row>
    <row r="583">
      <c r="A583" s="56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</row>
    <row r="584">
      <c r="A584" s="56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</row>
    <row r="585">
      <c r="A585" s="56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</row>
    <row r="586">
      <c r="A586" s="56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</row>
    <row r="587">
      <c r="A587" s="56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</row>
    <row r="588">
      <c r="A588" s="56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</row>
    <row r="589">
      <c r="A589" s="56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</row>
    <row r="590">
      <c r="A590" s="56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</row>
    <row r="591">
      <c r="A591" s="56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</row>
    <row r="592">
      <c r="A592" s="56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</row>
    <row r="593">
      <c r="A593" s="56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</row>
    <row r="594">
      <c r="A594" s="56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</row>
    <row r="595">
      <c r="A595" s="56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</row>
    <row r="596">
      <c r="A596" s="56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</row>
    <row r="597">
      <c r="A597" s="56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</row>
    <row r="598">
      <c r="A598" s="56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</row>
    <row r="599">
      <c r="A599" s="56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</row>
    <row r="600">
      <c r="A600" s="56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</row>
    <row r="601">
      <c r="A601" s="56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</row>
    <row r="602">
      <c r="A602" s="56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</row>
    <row r="603">
      <c r="A603" s="56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>
      <c r="A604" s="56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>
      <c r="A605" s="56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>
      <c r="A606" s="56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>
      <c r="A607" s="56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>
      <c r="A608" s="56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</row>
    <row r="609">
      <c r="A609" s="56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</row>
    <row r="610">
      <c r="A610" s="56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</row>
    <row r="611">
      <c r="A611" s="56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</row>
    <row r="612">
      <c r="A612" s="56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</row>
    <row r="613">
      <c r="A613" s="56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</row>
    <row r="614">
      <c r="A614" s="56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</row>
    <row r="615">
      <c r="A615" s="56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>
      <c r="A616" s="56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>
      <c r="A617" s="56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>
      <c r="A618" s="56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>
      <c r="A619" s="56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>
      <c r="A620" s="56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</row>
    <row r="621">
      <c r="A621" s="56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>
      <c r="A622" s="56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>
      <c r="A623" s="56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>
      <c r="A624" s="56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>
      <c r="A625" s="56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>
      <c r="A626" s="56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</row>
    <row r="627">
      <c r="A627" s="56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>
      <c r="A628" s="56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>
      <c r="A629" s="56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>
      <c r="A630" s="56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>
      <c r="A631" s="56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>
      <c r="A632" s="56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</row>
    <row r="633">
      <c r="A633" s="56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>
      <c r="A634" s="56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>
      <c r="A635" s="56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>
      <c r="A636" s="56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>
      <c r="A637" s="56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>
      <c r="A638" s="56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</row>
    <row r="639">
      <c r="A639" s="56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>
      <c r="A640" s="56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>
      <c r="A641" s="56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>
      <c r="A642" s="56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>
      <c r="A643" s="56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>
      <c r="A644" s="56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</row>
    <row r="645">
      <c r="A645" s="56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</row>
    <row r="646">
      <c r="A646" s="56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</row>
    <row r="647">
      <c r="A647" s="56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</row>
    <row r="648">
      <c r="A648" s="56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</row>
    <row r="649">
      <c r="A649" s="56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</row>
    <row r="650">
      <c r="A650" s="56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</row>
    <row r="651">
      <c r="A651" s="56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</row>
    <row r="652">
      <c r="A652" s="56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</row>
    <row r="653">
      <c r="A653" s="56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</row>
    <row r="654">
      <c r="A654" s="56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</row>
    <row r="655">
      <c r="A655" s="56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</row>
    <row r="656">
      <c r="A656" s="56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</row>
    <row r="657">
      <c r="A657" s="56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</row>
    <row r="658">
      <c r="A658" s="56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</row>
    <row r="659">
      <c r="A659" s="56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</row>
    <row r="660">
      <c r="A660" s="56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</row>
    <row r="661">
      <c r="A661" s="56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</row>
    <row r="662">
      <c r="A662" s="56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</row>
    <row r="663">
      <c r="A663" s="56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</row>
    <row r="664">
      <c r="A664" s="56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</row>
    <row r="665">
      <c r="A665" s="56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</row>
    <row r="666">
      <c r="A666" s="56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</row>
    <row r="667">
      <c r="A667" s="56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</row>
    <row r="668">
      <c r="A668" s="56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</row>
    <row r="669">
      <c r="A669" s="56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</row>
    <row r="670">
      <c r="A670" s="56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</row>
    <row r="671">
      <c r="A671" s="56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</row>
    <row r="672">
      <c r="A672" s="56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</row>
    <row r="673">
      <c r="A673" s="56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</row>
    <row r="674">
      <c r="A674" s="56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</row>
    <row r="675">
      <c r="A675" s="56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</row>
    <row r="676">
      <c r="A676" s="56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</row>
    <row r="677">
      <c r="A677" s="56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</row>
    <row r="678">
      <c r="A678" s="56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</row>
    <row r="679">
      <c r="A679" s="56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</row>
    <row r="680">
      <c r="A680" s="56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</row>
    <row r="681">
      <c r="A681" s="56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</row>
    <row r="682">
      <c r="A682" s="56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</row>
    <row r="683">
      <c r="A683" s="56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</row>
    <row r="684">
      <c r="A684" s="56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</row>
    <row r="685">
      <c r="A685" s="56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</row>
    <row r="686">
      <c r="A686" s="56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</row>
    <row r="687">
      <c r="A687" s="56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</row>
    <row r="688">
      <c r="A688" s="56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</row>
    <row r="689">
      <c r="A689" s="56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</row>
    <row r="690">
      <c r="A690" s="56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</row>
    <row r="691">
      <c r="A691" s="56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</row>
    <row r="692">
      <c r="A692" s="56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</row>
    <row r="693">
      <c r="A693" s="56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</row>
    <row r="694">
      <c r="A694" s="56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</row>
    <row r="695">
      <c r="A695" s="56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</row>
    <row r="696">
      <c r="A696" s="56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</row>
    <row r="697">
      <c r="A697" s="56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</row>
    <row r="698">
      <c r="A698" s="56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</row>
    <row r="699">
      <c r="A699" s="56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</row>
    <row r="700">
      <c r="A700" s="56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</row>
    <row r="701">
      <c r="A701" s="56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</row>
    <row r="702">
      <c r="A702" s="56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</row>
    <row r="703">
      <c r="A703" s="56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</row>
    <row r="704">
      <c r="A704" s="56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</row>
    <row r="705">
      <c r="A705" s="56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</row>
    <row r="706">
      <c r="A706" s="56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</row>
    <row r="707">
      <c r="A707" s="56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</row>
    <row r="708">
      <c r="A708" s="56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</row>
    <row r="709">
      <c r="A709" s="56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</row>
    <row r="710">
      <c r="A710" s="56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</row>
    <row r="711">
      <c r="A711" s="56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</row>
    <row r="712">
      <c r="A712" s="56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</row>
    <row r="713">
      <c r="A713" s="56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</row>
    <row r="714">
      <c r="A714" s="56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</row>
    <row r="715">
      <c r="A715" s="56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</row>
    <row r="716">
      <c r="A716" s="56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</row>
    <row r="717">
      <c r="A717" s="56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</row>
    <row r="718">
      <c r="A718" s="56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</row>
    <row r="719">
      <c r="A719" s="56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</row>
    <row r="720">
      <c r="A720" s="56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</row>
    <row r="721">
      <c r="A721" s="56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</row>
    <row r="722">
      <c r="A722" s="56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</row>
    <row r="723">
      <c r="A723" s="56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>
      <c r="A724" s="56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>
      <c r="A725" s="56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>
      <c r="A726" s="56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>
      <c r="A727" s="56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>
      <c r="A728" s="56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</row>
    <row r="729">
      <c r="A729" s="56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</row>
    <row r="730">
      <c r="A730" s="56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</row>
    <row r="731">
      <c r="A731" s="56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</row>
    <row r="732">
      <c r="A732" s="56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</row>
    <row r="733">
      <c r="A733" s="56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</row>
    <row r="734">
      <c r="A734" s="56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</row>
    <row r="735">
      <c r="A735" s="56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>
      <c r="A736" s="56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>
      <c r="A737" s="56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>
      <c r="A738" s="56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>
      <c r="A739" s="56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>
      <c r="A740" s="56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</row>
    <row r="741">
      <c r="A741" s="56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>
      <c r="A742" s="56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>
      <c r="A743" s="56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>
      <c r="A744" s="56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>
      <c r="A745" s="56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>
      <c r="A746" s="56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</row>
    <row r="747">
      <c r="A747" s="56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>
      <c r="A748" s="56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>
      <c r="A749" s="56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>
      <c r="A750" s="56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>
      <c r="A751" s="56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>
      <c r="A752" s="56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</row>
    <row r="753">
      <c r="A753" s="56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>
      <c r="A754" s="56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>
      <c r="A755" s="56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>
      <c r="A756" s="56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>
      <c r="A757" s="56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>
      <c r="A758" s="56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</row>
    <row r="759">
      <c r="A759" s="56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>
      <c r="A760" s="56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>
      <c r="A761" s="56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>
      <c r="A762" s="56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>
      <c r="A763" s="56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>
      <c r="A764" s="56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</row>
    <row r="765">
      <c r="A765" s="56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</row>
    <row r="766">
      <c r="A766" s="56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</row>
    <row r="767">
      <c r="A767" s="56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</row>
    <row r="768">
      <c r="A768" s="56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</row>
    <row r="769">
      <c r="A769" s="56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</row>
    <row r="770">
      <c r="A770" s="56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</row>
    <row r="771">
      <c r="A771" s="56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</row>
    <row r="772">
      <c r="A772" s="56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</row>
    <row r="773">
      <c r="A773" s="56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</row>
    <row r="774">
      <c r="A774" s="56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</row>
    <row r="775">
      <c r="A775" s="56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</row>
    <row r="776">
      <c r="A776" s="56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</row>
    <row r="777">
      <c r="A777" s="56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</row>
    <row r="778">
      <c r="A778" s="56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</row>
    <row r="779">
      <c r="A779" s="56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</row>
    <row r="780">
      <c r="A780" s="56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</row>
    <row r="781">
      <c r="A781" s="56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</row>
    <row r="782">
      <c r="A782" s="56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</row>
    <row r="783">
      <c r="A783" s="56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</row>
    <row r="784">
      <c r="A784" s="56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</row>
    <row r="785">
      <c r="A785" s="56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</row>
    <row r="786">
      <c r="A786" s="56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</row>
    <row r="787">
      <c r="A787" s="56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</row>
    <row r="788">
      <c r="A788" s="56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</row>
    <row r="789">
      <c r="A789" s="56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</row>
    <row r="790">
      <c r="A790" s="56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</row>
    <row r="791">
      <c r="A791" s="56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</row>
    <row r="792">
      <c r="A792" s="56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</row>
    <row r="793">
      <c r="A793" s="56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</row>
    <row r="794">
      <c r="A794" s="56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</row>
    <row r="795">
      <c r="A795" s="56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</row>
    <row r="796">
      <c r="A796" s="56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</row>
    <row r="797">
      <c r="A797" s="56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</row>
    <row r="798">
      <c r="A798" s="56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</row>
    <row r="799">
      <c r="A799" s="56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</row>
    <row r="800">
      <c r="A800" s="56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</row>
    <row r="801">
      <c r="A801" s="56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</row>
    <row r="802">
      <c r="A802" s="56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</row>
    <row r="803">
      <c r="A803" s="56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</row>
    <row r="804">
      <c r="A804" s="56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</row>
    <row r="805">
      <c r="A805" s="56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</row>
    <row r="806">
      <c r="A806" s="56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</row>
    <row r="807">
      <c r="A807" s="56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</row>
    <row r="808">
      <c r="A808" s="56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</row>
    <row r="809">
      <c r="A809" s="56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</row>
    <row r="810">
      <c r="A810" s="56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</row>
    <row r="811">
      <c r="A811" s="56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</row>
    <row r="812">
      <c r="A812" s="56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</row>
    <row r="813">
      <c r="A813" s="56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</row>
    <row r="814">
      <c r="A814" s="56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</row>
    <row r="815">
      <c r="A815" s="56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</row>
    <row r="816">
      <c r="A816" s="56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</row>
    <row r="817">
      <c r="A817" s="56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</row>
    <row r="818">
      <c r="A818" s="56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</row>
    <row r="819">
      <c r="A819" s="56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</row>
    <row r="820">
      <c r="A820" s="56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</row>
    <row r="821">
      <c r="A821" s="56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</row>
    <row r="822">
      <c r="A822" s="56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</row>
    <row r="823">
      <c r="A823" s="56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</row>
    <row r="824">
      <c r="A824" s="56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</row>
    <row r="825">
      <c r="A825" s="56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</row>
    <row r="826">
      <c r="A826" s="56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</row>
    <row r="827">
      <c r="A827" s="56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</row>
    <row r="828">
      <c r="A828" s="56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</row>
    <row r="829">
      <c r="A829" s="56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</row>
    <row r="830">
      <c r="A830" s="56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</row>
    <row r="831">
      <c r="A831" s="56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</row>
    <row r="832">
      <c r="A832" s="56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</row>
    <row r="833">
      <c r="A833" s="56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</row>
    <row r="834">
      <c r="A834" s="56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</row>
    <row r="835">
      <c r="A835" s="56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</row>
    <row r="836">
      <c r="A836" s="56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</row>
    <row r="837">
      <c r="A837" s="56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</row>
    <row r="838">
      <c r="A838" s="56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</row>
    <row r="839">
      <c r="A839" s="56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</row>
    <row r="840">
      <c r="A840" s="56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>
      <c r="A841" s="56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</row>
    <row r="842">
      <c r="A842" s="56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</row>
    <row r="843">
      <c r="A843" s="56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>
      <c r="A844" s="56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>
      <c r="A845" s="56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>
      <c r="A846" s="56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>
      <c r="A847" s="56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>
      <c r="A848" s="56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</row>
    <row r="849">
      <c r="A849" s="56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</row>
    <row r="850">
      <c r="A850" s="56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</row>
    <row r="851">
      <c r="A851" s="56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</row>
    <row r="852">
      <c r="A852" s="56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</row>
    <row r="853">
      <c r="A853" s="56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</row>
    <row r="854">
      <c r="A854" s="56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</row>
    <row r="855">
      <c r="A855" s="56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>
      <c r="A856" s="56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>
      <c r="A857" s="56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>
      <c r="A858" s="56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>
      <c r="A859" s="56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>
      <c r="A860" s="56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</row>
    <row r="861">
      <c r="A861" s="56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>
      <c r="A862" s="56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>
      <c r="A863" s="56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>
      <c r="A864" s="56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>
      <c r="A865" s="56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>
      <c r="A866" s="56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</row>
    <row r="867">
      <c r="A867" s="56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>
      <c r="A868" s="56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>
      <c r="A869" s="56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>
      <c r="A870" s="56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>
      <c r="A871" s="56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>
      <c r="A872" s="56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</row>
    <row r="873">
      <c r="A873" s="56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>
      <c r="A874" s="56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>
      <c r="A875" s="56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>
      <c r="A876" s="56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>
      <c r="A877" s="56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>
      <c r="A878" s="56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</row>
    <row r="879">
      <c r="A879" s="56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>
      <c r="A880" s="56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>
      <c r="A881" s="56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>
      <c r="A882" s="56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>
      <c r="A883" s="56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>
      <c r="A884" s="56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</row>
    <row r="885">
      <c r="A885" s="56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</row>
    <row r="886">
      <c r="A886" s="56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</row>
    <row r="887">
      <c r="A887" s="56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</row>
    <row r="888">
      <c r="A888" s="56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</row>
    <row r="889">
      <c r="A889" s="56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</row>
    <row r="890">
      <c r="A890" s="56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</row>
    <row r="891">
      <c r="A891" s="56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</row>
    <row r="892">
      <c r="A892" s="56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</row>
    <row r="893">
      <c r="A893" s="56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</row>
    <row r="894">
      <c r="A894" s="56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</row>
    <row r="895">
      <c r="A895" s="56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</row>
    <row r="896">
      <c r="A896" s="56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</row>
    <row r="897">
      <c r="A897" s="56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</row>
    <row r="898">
      <c r="A898" s="56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</row>
    <row r="899">
      <c r="A899" s="56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</row>
    <row r="900">
      <c r="A900" s="56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</row>
    <row r="901">
      <c r="A901" s="56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</row>
    <row r="902">
      <c r="A902" s="56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</row>
    <row r="903">
      <c r="A903" s="56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</row>
    <row r="904">
      <c r="A904" s="56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</row>
    <row r="905">
      <c r="A905" s="56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</row>
    <row r="906">
      <c r="A906" s="56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</row>
    <row r="907">
      <c r="A907" s="56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</row>
    <row r="908">
      <c r="A908" s="56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</row>
    <row r="909">
      <c r="A909" s="56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</row>
    <row r="910">
      <c r="A910" s="56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</row>
    <row r="911">
      <c r="A911" s="56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</row>
    <row r="912">
      <c r="A912" s="56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</row>
    <row r="913">
      <c r="A913" s="56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</row>
    <row r="914">
      <c r="A914" s="56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</row>
    <row r="915">
      <c r="A915" s="56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</row>
    <row r="916">
      <c r="A916" s="56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</row>
    <row r="917">
      <c r="A917" s="56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</row>
    <row r="918">
      <c r="A918" s="56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</row>
    <row r="919">
      <c r="A919" s="56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</row>
    <row r="920">
      <c r="A920" s="56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</row>
    <row r="921">
      <c r="A921" s="56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</row>
    <row r="922">
      <c r="A922" s="56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</row>
    <row r="923">
      <c r="A923" s="56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</row>
    <row r="924">
      <c r="A924" s="56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</row>
    <row r="925">
      <c r="A925" s="56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</row>
    <row r="926">
      <c r="A926" s="56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</row>
    <row r="927">
      <c r="A927" s="56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</row>
    <row r="928">
      <c r="A928" s="56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</row>
    <row r="929">
      <c r="A929" s="56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</row>
    <row r="930">
      <c r="A930" s="56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</row>
    <row r="931">
      <c r="A931" s="56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</row>
    <row r="932">
      <c r="A932" s="56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</row>
    <row r="933">
      <c r="A933" s="56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</row>
    <row r="934">
      <c r="A934" s="56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</row>
    <row r="935">
      <c r="A935" s="56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</row>
    <row r="936">
      <c r="A936" s="56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</row>
    <row r="937">
      <c r="A937" s="56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</row>
    <row r="938">
      <c r="A938" s="56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</row>
    <row r="939">
      <c r="A939" s="56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</row>
    <row r="940">
      <c r="A940" s="56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</row>
    <row r="941">
      <c r="A941" s="56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</row>
    <row r="942">
      <c r="A942" s="56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</row>
    <row r="943">
      <c r="A943" s="56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</row>
    <row r="944">
      <c r="A944" s="56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</row>
    <row r="945">
      <c r="A945" s="56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</row>
    <row r="946">
      <c r="A946" s="56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</row>
    <row r="947">
      <c r="A947" s="56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</row>
    <row r="948">
      <c r="A948" s="56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</row>
    <row r="949">
      <c r="A949" s="56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</row>
    <row r="950">
      <c r="A950" s="56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</row>
    <row r="951">
      <c r="A951" s="56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</row>
    <row r="952">
      <c r="A952" s="56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</row>
    <row r="953">
      <c r="A953" s="56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</row>
    <row r="954">
      <c r="A954" s="56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</row>
    <row r="955">
      <c r="A955" s="56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</row>
    <row r="956">
      <c r="A956" s="56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</row>
    <row r="957">
      <c r="A957" s="56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</row>
    <row r="958">
      <c r="A958" s="56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</row>
    <row r="959">
      <c r="A959" s="56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</row>
    <row r="960">
      <c r="A960" s="56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</row>
    <row r="961">
      <c r="A961" s="56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</row>
    <row r="962">
      <c r="A962" s="56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</row>
    <row r="963">
      <c r="A963" s="56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>
      <c r="A964" s="56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>
      <c r="A965" s="56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>
      <c r="A966" s="56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>
      <c r="A967" s="56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>
      <c r="A968" s="56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</row>
    <row r="969">
      <c r="A969" s="56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</row>
    <row r="970">
      <c r="A970" s="56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</row>
    <row r="971">
      <c r="A971" s="56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</row>
    <row r="972">
      <c r="A972" s="56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</row>
    <row r="973">
      <c r="A973" s="56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</row>
    <row r="974">
      <c r="A974" s="56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</row>
    <row r="975">
      <c r="A975" s="56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>
      <c r="A976" s="56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>
      <c r="A977" s="56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>
      <c r="A978" s="56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>
      <c r="A979" s="56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>
      <c r="A980" s="56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</row>
    <row r="981">
      <c r="A981" s="56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>
      <c r="A982" s="56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>
      <c r="A983" s="56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>
      <c r="A984" s="56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>
      <c r="A985" s="56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>
      <c r="A986" s="56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</row>
    <row r="987">
      <c r="A987" s="56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>
      <c r="A988" s="56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>
      <c r="A989" s="56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>
      <c r="A990" s="56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>
      <c r="A991" s="56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>
      <c r="A992" s="56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45"/>
      <c r="B1" s="58" t="s">
        <v>69</v>
      </c>
      <c r="C1" s="58" t="s">
        <v>70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53">
        <v>2019.0</v>
      </c>
      <c r="B2" s="52">
        <f>'Reconciliation of GAAP Net Inco'!B2</f>
        <v>16</v>
      </c>
      <c r="C2" s="52">
        <f>'Reconciliation of GAAP Net Inco'!B46</f>
        <v>13.33152539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53">
        <v>2020.0</v>
      </c>
      <c r="B3" s="52">
        <f>'Reconciliation of GAAP Net Inco'!C2</f>
        <v>10.32</v>
      </c>
      <c r="C3" s="52">
        <f>'Reconciliation of GAAP Net Inco'!C46</f>
        <v>9.041692136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53">
        <v>2021.0</v>
      </c>
      <c r="B4" s="52">
        <f>'Reconciliation of GAAP Net Inco'!D2</f>
        <v>16.57</v>
      </c>
      <c r="C4" s="52">
        <f>'Reconciliation of GAAP Net Inco'!D46</f>
        <v>15.94537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53">
        <v>2022.0</v>
      </c>
      <c r="B5" s="52">
        <f>'Reconciliation of GAAP Net Inco'!E2</f>
        <v>20.87</v>
      </c>
      <c r="C5" s="52">
        <f>'Reconciliation of GAAP Net Inco'!E46</f>
        <v>20.07517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53">
        <v>2023.0</v>
      </c>
      <c r="B6" s="52">
        <f>'Reconciliation of GAAP Net Inco'!F2</f>
        <v>22.59</v>
      </c>
      <c r="C6" s="52">
        <f>'Reconciliation of GAAP Net Inco'!F46</f>
        <v>20.01828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53" t="s">
        <v>1</v>
      </c>
      <c r="B7" s="52">
        <f>'Reconciliation of GAAP Net Inco'!G2</f>
        <v>21.05</v>
      </c>
      <c r="C7" s="52">
        <f>'Reconciliation of GAAP Net Inco'!G46</f>
        <v>17.6655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/>
      <c r="B8" s="24"/>
      <c r="C8" s="2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/>
      <c r="B9" s="24"/>
      <c r="C9" s="2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/>
      <c r="B10" s="24"/>
      <c r="C10" s="2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/>
      <c r="B11" s="24"/>
      <c r="C11" s="2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/>
      <c r="B12" s="24"/>
      <c r="C12" s="2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24"/>
      <c r="C13" s="2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24"/>
      <c r="C14" s="2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24"/>
      <c r="C15" s="2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24"/>
      <c r="C16" s="2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24"/>
      <c r="C17" s="2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24"/>
      <c r="C18" s="2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24"/>
      <c r="C19" s="2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24"/>
      <c r="C20" s="2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4"/>
      <c r="B21" s="24"/>
      <c r="C21" s="2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4"/>
      <c r="B22" s="24"/>
      <c r="C22" s="2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24"/>
      <c r="C23" s="2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24"/>
      <c r="C24" s="2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24"/>
      <c r="C25" s="2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24"/>
      <c r="C26" s="2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24"/>
      <c r="C27" s="2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24"/>
      <c r="C28" s="2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24"/>
      <c r="C29" s="2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24"/>
      <c r="C30" s="2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24"/>
      <c r="C31" s="2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24"/>
      <c r="C32" s="2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24"/>
      <c r="C33" s="2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24"/>
      <c r="C34" s="2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24"/>
      <c r="C35" s="2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24"/>
      <c r="C36" s="2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24"/>
      <c r="C37" s="2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24"/>
      <c r="C38" s="2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24"/>
      <c r="C39" s="2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24"/>
      <c r="C40" s="2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24"/>
      <c r="C41" s="2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24"/>
      <c r="C42" s="2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24"/>
      <c r="C43" s="2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24"/>
      <c r="C44" s="2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24"/>
      <c r="C45" s="2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24"/>
      <c r="C46" s="2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24"/>
      <c r="C47" s="2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24"/>
      <c r="C48" s="2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24"/>
      <c r="C49" s="2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24"/>
      <c r="C50" s="2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24"/>
      <c r="C51" s="2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24"/>
      <c r="C52" s="2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24"/>
      <c r="C53" s="2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24"/>
      <c r="C54" s="2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24"/>
      <c r="C55" s="2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24"/>
      <c r="C56" s="2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24"/>
      <c r="C57" s="2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24"/>
      <c r="C58" s="2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24"/>
      <c r="C59" s="2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24"/>
      <c r="C60" s="2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24"/>
      <c r="C61" s="2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24"/>
      <c r="C62" s="2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24"/>
      <c r="C63" s="2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24"/>
      <c r="C64" s="2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24"/>
      <c r="C65" s="2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24"/>
      <c r="C66" s="2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24"/>
      <c r="C67" s="2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24"/>
      <c r="C68" s="2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24"/>
      <c r="C69" s="2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24"/>
      <c r="C70" s="2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24"/>
      <c r="C71" s="2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24"/>
      <c r="C72" s="2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24"/>
      <c r="C73" s="2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24"/>
      <c r="C74" s="2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24"/>
      <c r="C75" s="2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24"/>
      <c r="C76" s="2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24"/>
      <c r="C77" s="2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24"/>
      <c r="C78" s="2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24"/>
      <c r="C79" s="2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24"/>
      <c r="C80" s="2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24"/>
      <c r="C81" s="2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24"/>
      <c r="C82" s="2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24"/>
      <c r="C83" s="2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24"/>
      <c r="C84" s="2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24"/>
      <c r="C85" s="2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24"/>
      <c r="C86" s="2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24"/>
      <c r="C87" s="2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24"/>
      <c r="C88" s="2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24"/>
      <c r="C89" s="2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24"/>
      <c r="C90" s="2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24"/>
      <c r="C91" s="2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24"/>
      <c r="C92" s="2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24"/>
      <c r="C93" s="2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24"/>
      <c r="C94" s="2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24"/>
      <c r="C95" s="2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24"/>
      <c r="C96" s="2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24"/>
      <c r="C97" s="2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24"/>
      <c r="C98" s="2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24"/>
      <c r="C99" s="2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24"/>
      <c r="C100" s="2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24"/>
      <c r="C101" s="2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24"/>
      <c r="C102" s="2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24"/>
      <c r="C103" s="2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24"/>
      <c r="C104" s="2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24"/>
      <c r="C105" s="2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24"/>
      <c r="C106" s="2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24"/>
      <c r="C107" s="2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24"/>
      <c r="C108" s="2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24"/>
      <c r="C109" s="2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24"/>
      <c r="C110" s="2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24"/>
      <c r="C111" s="2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24"/>
      <c r="C112" s="2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24"/>
      <c r="C113" s="2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24"/>
      <c r="C114" s="2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24"/>
      <c r="C115" s="2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24"/>
      <c r="C116" s="2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24"/>
      <c r="C117" s="2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24"/>
      <c r="C118" s="2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24"/>
      <c r="C119" s="2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24"/>
      <c r="C120" s="2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24"/>
      <c r="C121" s="2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24"/>
      <c r="C122" s="2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24"/>
      <c r="C123" s="2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24"/>
      <c r="C124" s="2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24"/>
      <c r="C125" s="2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24"/>
      <c r="C126" s="2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24"/>
      <c r="C127" s="2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24"/>
      <c r="C128" s="2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24"/>
      <c r="C129" s="2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24"/>
      <c r="C130" s="2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24"/>
      <c r="C131" s="2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24"/>
      <c r="C132" s="2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24"/>
      <c r="C133" s="2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24"/>
      <c r="C134" s="2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24"/>
      <c r="C135" s="2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24"/>
      <c r="C136" s="2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24"/>
      <c r="C137" s="2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24"/>
      <c r="C138" s="2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24"/>
      <c r="C139" s="2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24"/>
      <c r="C140" s="2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24"/>
      <c r="C141" s="2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24"/>
      <c r="C142" s="2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24"/>
      <c r="C143" s="2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24"/>
      <c r="C144" s="2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24"/>
      <c r="C145" s="2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24"/>
      <c r="C146" s="2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24"/>
      <c r="C147" s="2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24"/>
      <c r="C148" s="2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24"/>
      <c r="C149" s="2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24"/>
      <c r="C150" s="2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24"/>
      <c r="C151" s="2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24"/>
      <c r="C152" s="2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24"/>
      <c r="C153" s="2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24"/>
      <c r="C154" s="2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24"/>
      <c r="C155" s="2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24"/>
      <c r="C156" s="2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24"/>
      <c r="C157" s="2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24"/>
      <c r="C158" s="2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24"/>
      <c r="C159" s="2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24"/>
      <c r="C160" s="2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24"/>
      <c r="C161" s="2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24"/>
      <c r="C162" s="2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24"/>
      <c r="C163" s="2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24"/>
      <c r="C164" s="2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24"/>
      <c r="C165" s="2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24"/>
      <c r="C166" s="2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24"/>
      <c r="C167" s="2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24"/>
      <c r="C168" s="2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24"/>
      <c r="C169" s="2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24"/>
      <c r="C170" s="2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24"/>
      <c r="C171" s="2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24"/>
      <c r="C172" s="2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24"/>
      <c r="C173" s="2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24"/>
      <c r="C174" s="2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24"/>
      <c r="C175" s="2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24"/>
      <c r="C176" s="2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24"/>
      <c r="C177" s="2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24"/>
      <c r="C178" s="2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24"/>
      <c r="C179" s="2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24"/>
      <c r="C180" s="2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24"/>
      <c r="C181" s="2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24"/>
      <c r="C182" s="2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24"/>
      <c r="C183" s="2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24"/>
      <c r="C184" s="2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24"/>
      <c r="C185" s="2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24"/>
      <c r="C186" s="2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24"/>
      <c r="C187" s="2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24"/>
      <c r="C188" s="2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24"/>
      <c r="C189" s="2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24"/>
      <c r="C190" s="2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24"/>
      <c r="C191" s="2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24"/>
      <c r="C192" s="2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24"/>
      <c r="C193" s="2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24"/>
      <c r="C194" s="2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24"/>
      <c r="C195" s="2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24"/>
      <c r="C196" s="2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24"/>
      <c r="C197" s="2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24"/>
      <c r="C198" s="2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24"/>
      <c r="C199" s="2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24"/>
      <c r="C200" s="2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24"/>
      <c r="C201" s="2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24"/>
      <c r="C202" s="2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24"/>
      <c r="C203" s="2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24"/>
      <c r="C204" s="2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24"/>
      <c r="C205" s="2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24"/>
      <c r="C206" s="2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24"/>
      <c r="C207" s="2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24"/>
      <c r="C208" s="2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24"/>
      <c r="C209" s="2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24"/>
      <c r="C210" s="2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24"/>
      <c r="C211" s="2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24"/>
      <c r="C212" s="2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24"/>
      <c r="C213" s="2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24"/>
      <c r="C214" s="2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24"/>
      <c r="C215" s="2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24"/>
      <c r="C216" s="2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24"/>
      <c r="C217" s="2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24"/>
      <c r="C218" s="2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24"/>
      <c r="C219" s="2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24"/>
      <c r="C220" s="2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24"/>
      <c r="C221" s="2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24"/>
      <c r="C222" s="2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24"/>
      <c r="C223" s="2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24"/>
      <c r="C224" s="2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24"/>
      <c r="C225" s="2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24"/>
      <c r="C226" s="2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24"/>
      <c r="C227" s="2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24"/>
      <c r="C228" s="2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24"/>
      <c r="C229" s="2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24"/>
      <c r="C230" s="2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24"/>
      <c r="C231" s="2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24"/>
      <c r="C232" s="2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24"/>
      <c r="C233" s="2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24"/>
      <c r="C234" s="2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24"/>
      <c r="C235" s="2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24"/>
      <c r="C236" s="2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24"/>
      <c r="C237" s="2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24"/>
      <c r="C238" s="2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24"/>
      <c r="C239" s="2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24"/>
      <c r="C240" s="2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24"/>
      <c r="C241" s="2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24"/>
      <c r="C242" s="2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24"/>
      <c r="C243" s="2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24"/>
      <c r="C244" s="2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24"/>
      <c r="C245" s="2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24"/>
      <c r="C246" s="2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24"/>
      <c r="C247" s="2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24"/>
      <c r="C248" s="2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24"/>
      <c r="C249" s="2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24"/>
      <c r="C250" s="2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24"/>
      <c r="C251" s="2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24"/>
      <c r="C252" s="2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24"/>
      <c r="C253" s="2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24"/>
      <c r="C254" s="2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24"/>
      <c r="C255" s="2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24"/>
      <c r="C256" s="2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24"/>
      <c r="C257" s="2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24"/>
      <c r="C258" s="2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24"/>
      <c r="C259" s="2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24"/>
      <c r="C260" s="2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24"/>
      <c r="C261" s="2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24"/>
      <c r="C262" s="2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24"/>
      <c r="C263" s="2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24"/>
      <c r="C264" s="2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24"/>
      <c r="C265" s="2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24"/>
      <c r="C266" s="2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24"/>
      <c r="C267" s="2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24"/>
      <c r="C268" s="2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24"/>
      <c r="C269" s="2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24"/>
      <c r="C270" s="2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24"/>
      <c r="C271" s="2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24"/>
      <c r="C272" s="2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24"/>
      <c r="C273" s="2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24"/>
      <c r="C274" s="2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24"/>
      <c r="C275" s="2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24"/>
      <c r="C276" s="2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24"/>
      <c r="C277" s="2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24"/>
      <c r="C278" s="2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24"/>
      <c r="C279" s="2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24"/>
      <c r="C280" s="2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24"/>
      <c r="C281" s="2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24"/>
      <c r="C282" s="2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24"/>
      <c r="C283" s="2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24"/>
      <c r="C284" s="2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24"/>
      <c r="C285" s="2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24"/>
      <c r="C286" s="2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24"/>
      <c r="C287" s="2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24"/>
      <c r="C288" s="2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24"/>
      <c r="C289" s="2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24"/>
      <c r="C290" s="2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24"/>
      <c r="C291" s="2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24"/>
      <c r="C292" s="2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24"/>
      <c r="C293" s="2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24"/>
      <c r="C294" s="2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24"/>
      <c r="C295" s="2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24"/>
      <c r="C296" s="2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24"/>
      <c r="C297" s="2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24"/>
      <c r="C298" s="2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24"/>
      <c r="C299" s="2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24"/>
      <c r="C300" s="2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24"/>
      <c r="C301" s="2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24"/>
      <c r="C302" s="2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24"/>
      <c r="C303" s="2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24"/>
      <c r="C304" s="2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24"/>
      <c r="C305" s="2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24"/>
      <c r="C306" s="2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24"/>
      <c r="C307" s="2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24"/>
      <c r="C308" s="2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24"/>
      <c r="C309" s="2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24"/>
      <c r="C310" s="2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24"/>
      <c r="C311" s="2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24"/>
      <c r="C312" s="2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24"/>
      <c r="C313" s="2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24"/>
      <c r="C314" s="2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24"/>
      <c r="C315" s="2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24"/>
      <c r="C316" s="2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24"/>
      <c r="C317" s="2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24"/>
      <c r="C318" s="2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24"/>
      <c r="C319" s="2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24"/>
      <c r="C320" s="2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24"/>
      <c r="C321" s="2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24"/>
      <c r="C322" s="2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24"/>
      <c r="C323" s="2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24"/>
      <c r="C324" s="2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24"/>
      <c r="C325" s="2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24"/>
      <c r="C326" s="2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24"/>
      <c r="C327" s="2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24"/>
      <c r="C328" s="2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24"/>
      <c r="C329" s="2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24"/>
      <c r="C330" s="2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24"/>
      <c r="C331" s="2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24"/>
      <c r="C332" s="2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24"/>
      <c r="C333" s="2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24"/>
      <c r="C334" s="2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24"/>
      <c r="C335" s="2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24"/>
      <c r="C336" s="2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24"/>
      <c r="C337" s="2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24"/>
      <c r="C338" s="2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24"/>
      <c r="C339" s="2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24"/>
      <c r="C340" s="2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24"/>
      <c r="C341" s="2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24"/>
      <c r="C342" s="2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24"/>
      <c r="C343" s="2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24"/>
      <c r="C344" s="2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24"/>
      <c r="C345" s="2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24"/>
      <c r="C346" s="2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24"/>
      <c r="C347" s="2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24"/>
      <c r="C348" s="2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24"/>
      <c r="C349" s="2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24"/>
      <c r="C350" s="2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24"/>
      <c r="C351" s="2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24"/>
      <c r="C352" s="2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24"/>
      <c r="C353" s="2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24"/>
      <c r="C354" s="2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24"/>
      <c r="C355" s="2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24"/>
      <c r="C356" s="2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24"/>
      <c r="C357" s="2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24"/>
      <c r="C358" s="2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24"/>
      <c r="C359" s="2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24"/>
      <c r="C360" s="2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24"/>
      <c r="C361" s="2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24"/>
      <c r="C362" s="2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24"/>
      <c r="C363" s="2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24"/>
      <c r="C364" s="2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24"/>
      <c r="C365" s="2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24"/>
      <c r="C366" s="2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24"/>
      <c r="C367" s="2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24"/>
      <c r="C368" s="2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24"/>
      <c r="C369" s="2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24"/>
      <c r="C370" s="2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24"/>
      <c r="C371" s="2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24"/>
      <c r="C372" s="2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24"/>
      <c r="C373" s="2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24"/>
      <c r="C374" s="2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24"/>
      <c r="C375" s="2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24"/>
      <c r="C376" s="2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24"/>
      <c r="C377" s="2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24"/>
      <c r="C378" s="2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24"/>
      <c r="C379" s="2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24"/>
      <c r="C380" s="2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24"/>
      <c r="C381" s="2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24"/>
      <c r="C382" s="2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24"/>
      <c r="C383" s="2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24"/>
      <c r="C384" s="2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24"/>
      <c r="C385" s="2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24"/>
      <c r="C386" s="2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24"/>
      <c r="C387" s="2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24"/>
      <c r="C388" s="2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24"/>
      <c r="C389" s="2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24"/>
      <c r="C390" s="2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24"/>
      <c r="C391" s="2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24"/>
      <c r="C392" s="2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24"/>
      <c r="C393" s="2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24"/>
      <c r="C394" s="2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24"/>
      <c r="C395" s="2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24"/>
      <c r="C396" s="2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24"/>
      <c r="C397" s="2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24"/>
      <c r="C398" s="2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24"/>
      <c r="C399" s="2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24"/>
      <c r="C400" s="2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24"/>
      <c r="C401" s="2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24"/>
      <c r="C402" s="2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24"/>
      <c r="C403" s="2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24"/>
      <c r="C404" s="2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24"/>
      <c r="C405" s="2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24"/>
      <c r="C406" s="2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24"/>
      <c r="C407" s="2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24"/>
      <c r="C408" s="2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24"/>
      <c r="C409" s="2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24"/>
      <c r="C410" s="2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24"/>
      <c r="C411" s="2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24"/>
      <c r="C412" s="2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24"/>
      <c r="C413" s="2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24"/>
      <c r="C414" s="2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24"/>
      <c r="C415" s="2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24"/>
      <c r="C416" s="2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24"/>
      <c r="C417" s="2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24"/>
      <c r="C418" s="2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24"/>
      <c r="C419" s="2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24"/>
      <c r="C420" s="2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24"/>
      <c r="C421" s="2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24"/>
      <c r="C422" s="2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24"/>
      <c r="C423" s="2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24"/>
      <c r="C424" s="2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24"/>
      <c r="C425" s="2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24"/>
      <c r="C426" s="2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24"/>
      <c r="C427" s="2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24"/>
      <c r="C428" s="2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24"/>
      <c r="C429" s="2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24"/>
      <c r="C430" s="2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24"/>
      <c r="C431" s="2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24"/>
      <c r="C432" s="2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24"/>
      <c r="C433" s="2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24"/>
      <c r="C434" s="2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24"/>
      <c r="C435" s="2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24"/>
      <c r="C436" s="2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24"/>
      <c r="C437" s="2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24"/>
      <c r="C438" s="2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24"/>
      <c r="C439" s="2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24"/>
      <c r="C440" s="2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24"/>
      <c r="C441" s="2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24"/>
      <c r="C442" s="2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24"/>
      <c r="C443" s="2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24"/>
      <c r="C444" s="2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24"/>
      <c r="C445" s="2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24"/>
      <c r="C446" s="2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24"/>
      <c r="C447" s="2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24"/>
      <c r="C448" s="2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24"/>
      <c r="C449" s="2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24"/>
      <c r="C450" s="2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24"/>
      <c r="C451" s="2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24"/>
      <c r="C452" s="2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24"/>
      <c r="C453" s="2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24"/>
      <c r="C454" s="2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24"/>
      <c r="C455" s="2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24"/>
      <c r="C456" s="2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24"/>
      <c r="C457" s="2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24"/>
      <c r="C458" s="2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24"/>
      <c r="C459" s="2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24"/>
      <c r="C460" s="2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24"/>
      <c r="C461" s="2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24"/>
      <c r="C462" s="2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24"/>
      <c r="C463" s="2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24"/>
      <c r="C464" s="2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24"/>
      <c r="C465" s="2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24"/>
      <c r="C466" s="2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24"/>
      <c r="C467" s="2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24"/>
      <c r="C468" s="2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24"/>
      <c r="C469" s="2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24"/>
      <c r="C470" s="2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24"/>
      <c r="C471" s="2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24"/>
      <c r="C472" s="2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24"/>
      <c r="C473" s="2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24"/>
      <c r="C474" s="2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24"/>
      <c r="C475" s="2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24"/>
      <c r="C476" s="2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24"/>
      <c r="C477" s="2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24"/>
      <c r="C478" s="2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24"/>
      <c r="C479" s="2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24"/>
      <c r="C480" s="2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24"/>
      <c r="C481" s="2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24"/>
      <c r="C482" s="2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24"/>
      <c r="C483" s="2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24"/>
      <c r="C484" s="2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24"/>
      <c r="C485" s="2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24"/>
      <c r="C486" s="2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24"/>
      <c r="C487" s="2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24"/>
      <c r="C488" s="2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24"/>
      <c r="C489" s="2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24"/>
      <c r="C490" s="2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24"/>
      <c r="C491" s="2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24"/>
      <c r="C492" s="2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24"/>
      <c r="C493" s="2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24"/>
      <c r="C494" s="2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24"/>
      <c r="C495" s="2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24"/>
      <c r="C496" s="2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24"/>
      <c r="C497" s="2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24"/>
      <c r="C498" s="2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24"/>
      <c r="C499" s="2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24"/>
      <c r="C500" s="2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24"/>
      <c r="C501" s="2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24"/>
      <c r="C502" s="2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24"/>
      <c r="C503" s="2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24"/>
      <c r="C504" s="2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24"/>
      <c r="C505" s="2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24"/>
      <c r="C506" s="2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24"/>
      <c r="C507" s="2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24"/>
      <c r="C508" s="2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24"/>
      <c r="C509" s="2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24"/>
      <c r="C510" s="2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24"/>
      <c r="C511" s="2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24"/>
      <c r="C512" s="2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24"/>
      <c r="C513" s="2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24"/>
      <c r="C514" s="2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24"/>
      <c r="C515" s="2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24"/>
      <c r="C516" s="2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24"/>
      <c r="C517" s="2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24"/>
      <c r="C518" s="2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24"/>
      <c r="C519" s="2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24"/>
      <c r="C520" s="2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24"/>
      <c r="C521" s="2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24"/>
      <c r="C522" s="2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24"/>
      <c r="C523" s="2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24"/>
      <c r="C524" s="2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24"/>
      <c r="C525" s="2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24"/>
      <c r="C526" s="2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24"/>
      <c r="C527" s="2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24"/>
      <c r="C528" s="2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24"/>
      <c r="C529" s="2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24"/>
      <c r="C530" s="2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24"/>
      <c r="C531" s="2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24"/>
      <c r="C532" s="2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24"/>
      <c r="C533" s="2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24"/>
      <c r="C534" s="2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24"/>
      <c r="C535" s="2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24"/>
      <c r="C536" s="2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24"/>
      <c r="C537" s="2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24"/>
      <c r="C538" s="2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24"/>
      <c r="C539" s="2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24"/>
      <c r="C540" s="2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24"/>
      <c r="C541" s="2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24"/>
      <c r="C542" s="2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24"/>
      <c r="C543" s="2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24"/>
      <c r="C544" s="2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24"/>
      <c r="C545" s="2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24"/>
      <c r="C546" s="2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24"/>
      <c r="C547" s="2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24"/>
      <c r="C548" s="2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24"/>
      <c r="C549" s="2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24"/>
      <c r="C550" s="2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24"/>
      <c r="C551" s="2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24"/>
      <c r="C552" s="2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24"/>
      <c r="C553" s="2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24"/>
      <c r="C554" s="2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24"/>
      <c r="C555" s="2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24"/>
      <c r="C556" s="2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24"/>
      <c r="C557" s="2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24"/>
      <c r="C558" s="2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24"/>
      <c r="C559" s="2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24"/>
      <c r="C560" s="2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24"/>
      <c r="C561" s="2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24"/>
      <c r="C562" s="2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24"/>
      <c r="C563" s="2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24"/>
      <c r="C564" s="2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24"/>
      <c r="C565" s="2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24"/>
      <c r="C566" s="2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24"/>
      <c r="C567" s="2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24"/>
      <c r="C568" s="2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24"/>
      <c r="C569" s="2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24"/>
      <c r="C570" s="2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24"/>
      <c r="C571" s="2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24"/>
      <c r="C572" s="2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24"/>
      <c r="C573" s="2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24"/>
      <c r="C574" s="2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24"/>
      <c r="C575" s="2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24"/>
      <c r="C576" s="2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24"/>
      <c r="C577" s="2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24"/>
      <c r="C578" s="2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24"/>
      <c r="C579" s="2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24"/>
      <c r="C580" s="2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24"/>
      <c r="C581" s="2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24"/>
      <c r="C582" s="2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24"/>
      <c r="C583" s="2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24"/>
      <c r="C584" s="2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24"/>
      <c r="C585" s="2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24"/>
      <c r="C586" s="2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24"/>
      <c r="C587" s="2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24"/>
      <c r="C588" s="2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24"/>
      <c r="C589" s="2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24"/>
      <c r="C590" s="2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24"/>
      <c r="C591" s="2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24"/>
      <c r="C592" s="2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24"/>
      <c r="C593" s="2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24"/>
      <c r="C594" s="2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24"/>
      <c r="C595" s="2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24"/>
      <c r="C596" s="2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24"/>
      <c r="C597" s="2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24"/>
      <c r="C598" s="2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24"/>
      <c r="C599" s="2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24"/>
      <c r="C600" s="2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24"/>
      <c r="C601" s="2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24"/>
      <c r="C602" s="2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24"/>
      <c r="C603" s="2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24"/>
      <c r="C604" s="2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24"/>
      <c r="C605" s="2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24"/>
      <c r="C606" s="2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24"/>
      <c r="C607" s="2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24"/>
      <c r="C608" s="2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24"/>
      <c r="C609" s="2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24"/>
      <c r="C610" s="2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24"/>
      <c r="C611" s="2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24"/>
      <c r="C612" s="2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24"/>
      <c r="C613" s="2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24"/>
      <c r="C614" s="2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24"/>
      <c r="C615" s="2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24"/>
      <c r="C616" s="2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24"/>
      <c r="C617" s="2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24"/>
      <c r="C618" s="2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24"/>
      <c r="C619" s="2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24"/>
      <c r="C620" s="2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24"/>
      <c r="C621" s="2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24"/>
      <c r="C622" s="2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24"/>
      <c r="C623" s="2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24"/>
      <c r="C624" s="2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24"/>
      <c r="C625" s="2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24"/>
      <c r="C626" s="2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24"/>
      <c r="C627" s="2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24"/>
      <c r="C628" s="2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24"/>
      <c r="C629" s="2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24"/>
      <c r="C630" s="2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24"/>
      <c r="C631" s="2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24"/>
      <c r="C632" s="2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24"/>
      <c r="C633" s="2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24"/>
      <c r="C634" s="2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24"/>
      <c r="C635" s="2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24"/>
      <c r="C636" s="2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24"/>
      <c r="C637" s="2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24"/>
      <c r="C638" s="2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24"/>
      <c r="C639" s="2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24"/>
      <c r="C640" s="2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24"/>
      <c r="C641" s="2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24"/>
      <c r="C642" s="2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24"/>
      <c r="C643" s="2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24"/>
      <c r="C644" s="2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24"/>
      <c r="C645" s="2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24"/>
      <c r="C646" s="2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24"/>
      <c r="C647" s="2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24"/>
      <c r="C648" s="2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24"/>
      <c r="C649" s="2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24"/>
      <c r="C650" s="2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24"/>
      <c r="C651" s="2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24"/>
      <c r="C652" s="2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24"/>
      <c r="C653" s="2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24"/>
      <c r="C654" s="2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24"/>
      <c r="C655" s="2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24"/>
      <c r="C656" s="2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24"/>
      <c r="C657" s="2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24"/>
      <c r="C658" s="2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24"/>
      <c r="C659" s="2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24"/>
      <c r="C660" s="2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24"/>
      <c r="C661" s="2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24"/>
      <c r="C662" s="2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24"/>
      <c r="C663" s="2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24"/>
      <c r="C664" s="2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24"/>
      <c r="C665" s="2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24"/>
      <c r="C666" s="2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24"/>
      <c r="C667" s="2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24"/>
      <c r="C668" s="2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24"/>
      <c r="C669" s="2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24"/>
      <c r="C670" s="2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24"/>
      <c r="C671" s="2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24"/>
      <c r="C672" s="2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24"/>
      <c r="C673" s="2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24"/>
      <c r="C674" s="2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24"/>
      <c r="C675" s="2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24"/>
      <c r="C676" s="2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24"/>
      <c r="C677" s="2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24"/>
      <c r="C678" s="2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24"/>
      <c r="C679" s="2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24"/>
      <c r="C680" s="2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24"/>
      <c r="C681" s="2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24"/>
      <c r="C682" s="2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24"/>
      <c r="C683" s="2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24"/>
      <c r="C684" s="2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24"/>
      <c r="C685" s="2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24"/>
      <c r="C686" s="2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24"/>
      <c r="C687" s="2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24"/>
      <c r="C688" s="2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24"/>
      <c r="C689" s="2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24"/>
      <c r="C690" s="2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24"/>
      <c r="C691" s="2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24"/>
      <c r="C692" s="2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24"/>
      <c r="C693" s="2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24"/>
      <c r="C694" s="2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24"/>
      <c r="C695" s="2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24"/>
      <c r="C696" s="2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24"/>
      <c r="C697" s="2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24"/>
      <c r="C698" s="2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24"/>
      <c r="C699" s="2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24"/>
      <c r="C700" s="2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24"/>
      <c r="C701" s="2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24"/>
      <c r="C702" s="2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24"/>
      <c r="C703" s="2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24"/>
      <c r="C704" s="2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24"/>
      <c r="C705" s="2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24"/>
      <c r="C706" s="2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24"/>
      <c r="C707" s="2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24"/>
      <c r="C708" s="2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24"/>
      <c r="C709" s="2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24"/>
      <c r="C710" s="2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24"/>
      <c r="C711" s="2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24"/>
      <c r="C712" s="2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24"/>
      <c r="C713" s="2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24"/>
      <c r="C714" s="2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24"/>
      <c r="C715" s="2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24"/>
      <c r="C716" s="2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24"/>
      <c r="C717" s="2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24"/>
      <c r="C718" s="2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24"/>
      <c r="C719" s="2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24"/>
      <c r="C720" s="2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24"/>
      <c r="C721" s="2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24"/>
      <c r="C722" s="2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24"/>
      <c r="C723" s="2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24"/>
      <c r="C724" s="2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24"/>
      <c r="C725" s="2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24"/>
      <c r="C726" s="2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24"/>
      <c r="C727" s="2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24"/>
      <c r="C728" s="2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24"/>
      <c r="C729" s="2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24"/>
      <c r="C730" s="2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24"/>
      <c r="C731" s="2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24"/>
      <c r="C732" s="2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24"/>
      <c r="C733" s="2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24"/>
      <c r="C734" s="2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24"/>
      <c r="C735" s="2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24"/>
      <c r="C736" s="2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24"/>
      <c r="C737" s="2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24"/>
      <c r="C738" s="2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24"/>
      <c r="C739" s="2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24"/>
      <c r="C740" s="2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24"/>
      <c r="C741" s="2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24"/>
      <c r="C742" s="2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24"/>
      <c r="C743" s="2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24"/>
      <c r="C744" s="2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24"/>
      <c r="C745" s="2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24"/>
      <c r="C746" s="2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24"/>
      <c r="C747" s="2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24"/>
      <c r="C748" s="2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24"/>
      <c r="C749" s="2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24"/>
      <c r="C750" s="2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24"/>
      <c r="C751" s="2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24"/>
      <c r="C752" s="2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24"/>
      <c r="C753" s="2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24"/>
      <c r="C754" s="2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24"/>
      <c r="C755" s="2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24"/>
      <c r="C756" s="2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24"/>
      <c r="C757" s="2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24"/>
      <c r="C758" s="2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24"/>
      <c r="C759" s="2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24"/>
      <c r="C760" s="2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24"/>
      <c r="C761" s="2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24"/>
      <c r="C762" s="2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24"/>
      <c r="C763" s="2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24"/>
      <c r="C764" s="2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24"/>
      <c r="C765" s="2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24"/>
      <c r="C766" s="2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24"/>
      <c r="C767" s="2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24"/>
      <c r="C768" s="2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24"/>
      <c r="C769" s="2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24"/>
      <c r="C770" s="2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24"/>
      <c r="C771" s="2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24"/>
      <c r="C772" s="2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24"/>
      <c r="C773" s="2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24"/>
      <c r="C774" s="2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24"/>
      <c r="C775" s="2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24"/>
      <c r="C776" s="2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24"/>
      <c r="C777" s="2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24"/>
      <c r="C778" s="2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24"/>
      <c r="C779" s="2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24"/>
      <c r="C780" s="2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24"/>
      <c r="C781" s="2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24"/>
      <c r="C782" s="2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24"/>
      <c r="C783" s="2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24"/>
      <c r="C784" s="2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24"/>
      <c r="C785" s="2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24"/>
      <c r="C786" s="2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24"/>
      <c r="C787" s="2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24"/>
      <c r="C788" s="2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24"/>
      <c r="C789" s="2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24"/>
      <c r="C790" s="2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24"/>
      <c r="C791" s="2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24"/>
      <c r="C792" s="2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24"/>
      <c r="C793" s="2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24"/>
      <c r="C794" s="2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24"/>
      <c r="C795" s="2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24"/>
      <c r="C796" s="2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24"/>
      <c r="C797" s="2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24"/>
      <c r="C798" s="2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24"/>
      <c r="C799" s="2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24"/>
      <c r="C800" s="2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24"/>
      <c r="C801" s="2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24"/>
      <c r="C802" s="2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24"/>
      <c r="C803" s="2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24"/>
      <c r="C804" s="2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24"/>
      <c r="C805" s="2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24"/>
      <c r="C806" s="2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24"/>
      <c r="C807" s="2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24"/>
      <c r="C808" s="2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24"/>
      <c r="C809" s="2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24"/>
      <c r="C810" s="2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24"/>
      <c r="C811" s="2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24"/>
      <c r="C812" s="2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24"/>
      <c r="C813" s="2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24"/>
      <c r="C814" s="2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24"/>
      <c r="C815" s="2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24"/>
      <c r="C816" s="2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24"/>
      <c r="C817" s="2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24"/>
      <c r="C818" s="2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24"/>
      <c r="C819" s="2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24"/>
      <c r="C820" s="2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24"/>
      <c r="C821" s="2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24"/>
      <c r="C822" s="2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24"/>
      <c r="C823" s="2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24"/>
      <c r="C824" s="2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24"/>
      <c r="C825" s="2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24"/>
      <c r="C826" s="2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24"/>
      <c r="C827" s="2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24"/>
      <c r="C828" s="2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24"/>
      <c r="C829" s="2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24"/>
      <c r="C830" s="2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24"/>
      <c r="C831" s="2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24"/>
      <c r="C832" s="2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24"/>
      <c r="C833" s="2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24"/>
      <c r="C834" s="2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24"/>
      <c r="C835" s="2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24"/>
      <c r="C836" s="2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24"/>
      <c r="C837" s="2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24"/>
      <c r="C838" s="2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24"/>
      <c r="C839" s="2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24"/>
      <c r="C840" s="2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24"/>
      <c r="C841" s="2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24"/>
      <c r="C842" s="2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24"/>
      <c r="C843" s="2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24"/>
      <c r="C844" s="2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24"/>
      <c r="C845" s="2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24"/>
      <c r="C846" s="2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24"/>
      <c r="C847" s="2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24"/>
      <c r="C848" s="2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24"/>
      <c r="C849" s="2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24"/>
      <c r="C850" s="2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24"/>
      <c r="C851" s="2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24"/>
      <c r="C852" s="2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24"/>
      <c r="C853" s="2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24"/>
      <c r="C854" s="2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24"/>
      <c r="C855" s="2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24"/>
      <c r="C856" s="2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24"/>
      <c r="C857" s="2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24"/>
      <c r="C858" s="2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24"/>
      <c r="C859" s="2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24"/>
      <c r="C860" s="2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24"/>
      <c r="C861" s="2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24"/>
      <c r="C862" s="2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24"/>
      <c r="C863" s="2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24"/>
      <c r="C864" s="2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24"/>
      <c r="C865" s="2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24"/>
      <c r="C866" s="2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24"/>
      <c r="C867" s="2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24"/>
      <c r="C868" s="2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24"/>
      <c r="C869" s="2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24"/>
      <c r="C870" s="2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24"/>
      <c r="C871" s="2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24"/>
      <c r="C872" s="2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24"/>
      <c r="C873" s="2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24"/>
      <c r="C874" s="2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24"/>
      <c r="C875" s="2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24"/>
      <c r="C876" s="2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24"/>
      <c r="C877" s="2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24"/>
      <c r="C878" s="2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24"/>
      <c r="C879" s="2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24"/>
      <c r="C880" s="2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24"/>
      <c r="C881" s="2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24"/>
      <c r="C882" s="2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24"/>
      <c r="C883" s="2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24"/>
      <c r="C884" s="2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24"/>
      <c r="C885" s="2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24"/>
      <c r="C886" s="2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24"/>
      <c r="C887" s="2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24"/>
      <c r="C888" s="2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24"/>
      <c r="C889" s="2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24"/>
      <c r="C890" s="2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24"/>
      <c r="C891" s="2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24"/>
      <c r="C892" s="2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24"/>
      <c r="C893" s="2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24"/>
      <c r="C894" s="2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24"/>
      <c r="C895" s="2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24"/>
      <c r="C896" s="2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24"/>
      <c r="C897" s="2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24"/>
      <c r="C898" s="2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24"/>
      <c r="C899" s="2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24"/>
      <c r="C900" s="2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24"/>
      <c r="C901" s="2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24"/>
      <c r="C902" s="2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24"/>
      <c r="C903" s="2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24"/>
      <c r="C904" s="2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24"/>
      <c r="C905" s="2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24"/>
      <c r="C906" s="2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24"/>
      <c r="C907" s="2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24"/>
      <c r="C908" s="2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24"/>
      <c r="C909" s="2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24"/>
      <c r="C910" s="2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24"/>
      <c r="C911" s="2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24"/>
      <c r="C912" s="2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24"/>
      <c r="C913" s="2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24"/>
      <c r="C914" s="2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24"/>
      <c r="C915" s="2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24"/>
      <c r="C916" s="2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24"/>
      <c r="C917" s="2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24"/>
      <c r="C918" s="2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24"/>
      <c r="C919" s="2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24"/>
      <c r="C920" s="2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24"/>
      <c r="C921" s="2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24"/>
      <c r="C922" s="2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24"/>
      <c r="C923" s="2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24"/>
      <c r="C924" s="2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24"/>
      <c r="C925" s="2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24"/>
      <c r="C926" s="2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24"/>
      <c r="C927" s="2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24"/>
      <c r="C928" s="2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24"/>
      <c r="C929" s="2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24"/>
      <c r="C930" s="2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24"/>
      <c r="C931" s="2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24"/>
      <c r="C932" s="2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24"/>
      <c r="C933" s="2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24"/>
      <c r="C934" s="2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24"/>
      <c r="C935" s="2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24"/>
      <c r="C936" s="2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24"/>
      <c r="C937" s="2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24"/>
      <c r="C938" s="2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24"/>
      <c r="C939" s="2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24"/>
      <c r="C940" s="2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24"/>
      <c r="C941" s="2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24"/>
      <c r="C942" s="2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24"/>
      <c r="C943" s="2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24"/>
      <c r="C944" s="2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24"/>
      <c r="C945" s="2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24"/>
      <c r="C946" s="2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24"/>
      <c r="C947" s="2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24"/>
      <c r="C948" s="2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24"/>
      <c r="C949" s="2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24"/>
      <c r="C950" s="2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24"/>
      <c r="C951" s="2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24"/>
      <c r="C952" s="2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24"/>
      <c r="C953" s="2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24"/>
      <c r="C954" s="2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24"/>
      <c r="C955" s="2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24"/>
      <c r="C956" s="2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24"/>
      <c r="C957" s="2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24"/>
      <c r="C958" s="2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24"/>
      <c r="C959" s="2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24"/>
      <c r="C960" s="2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24"/>
      <c r="C961" s="2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24"/>
      <c r="C962" s="2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24"/>
      <c r="C963" s="2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24"/>
      <c r="C964" s="2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24"/>
      <c r="C965" s="2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24"/>
      <c r="C966" s="2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24"/>
      <c r="C967" s="2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24"/>
      <c r="C968" s="2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24"/>
      <c r="C969" s="2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24"/>
      <c r="C970" s="2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24"/>
      <c r="C971" s="2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24"/>
      <c r="C972" s="2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24"/>
      <c r="C973" s="2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24"/>
      <c r="C974" s="2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24"/>
      <c r="C975" s="2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24"/>
      <c r="C976" s="2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24"/>
      <c r="C977" s="2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24"/>
      <c r="C978" s="2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24"/>
      <c r="C979" s="2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24"/>
      <c r="C980" s="2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24"/>
      <c r="C981" s="2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24"/>
      <c r="C982" s="2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24"/>
      <c r="C983" s="2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24"/>
      <c r="C984" s="2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24"/>
      <c r="C985" s="2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24"/>
      <c r="C986" s="2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24"/>
      <c r="C987" s="2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24"/>
      <c r="C988" s="2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24"/>
      <c r="C989" s="2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24"/>
      <c r="C990" s="2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24"/>
      <c r="C991" s="2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24"/>
      <c r="C992" s="2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</sheetData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55.0"/>
  </cols>
  <sheetData>
    <row r="1">
      <c r="A1" s="44" t="s">
        <v>0</v>
      </c>
      <c r="B1" s="45">
        <v>2019.0</v>
      </c>
      <c r="C1" s="45">
        <v>2020.0</v>
      </c>
      <c r="D1" s="45">
        <v>2021.0</v>
      </c>
      <c r="E1" s="45">
        <v>2022.0</v>
      </c>
      <c r="F1" s="46">
        <v>2023.0</v>
      </c>
      <c r="G1" s="46" t="s">
        <v>1</v>
      </c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</row>
    <row r="2">
      <c r="A2" s="48"/>
      <c r="B2" s="48"/>
      <c r="C2" s="48"/>
      <c r="D2" s="48"/>
      <c r="E2" s="48"/>
      <c r="F2" s="48"/>
      <c r="G2" s="48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>
      <c r="A3" s="50" t="s">
        <v>71</v>
      </c>
      <c r="B3" s="50"/>
      <c r="C3" s="50"/>
      <c r="D3" s="50"/>
      <c r="E3" s="50"/>
      <c r="F3" s="50"/>
      <c r="G3" s="50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>
      <c r="A4" s="48" t="s">
        <v>72</v>
      </c>
      <c r="B4" s="49">
        <v>0.123</v>
      </c>
      <c r="C4" s="49">
        <v>0.062</v>
      </c>
      <c r="D4" s="49">
        <v>0.0</v>
      </c>
      <c r="E4" s="49">
        <v>0.0</v>
      </c>
      <c r="F4" s="49">
        <v>0.0</v>
      </c>
      <c r="G4" s="49">
        <v>0.0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>
      <c r="A5" s="48" t="s">
        <v>73</v>
      </c>
      <c r="B5" s="49">
        <v>0.055</v>
      </c>
      <c r="C5" s="49">
        <v>0.002</v>
      </c>
      <c r="D5" s="49">
        <v>0.0</v>
      </c>
      <c r="E5" s="49">
        <v>0.0</v>
      </c>
      <c r="F5" s="49">
        <v>0.0</v>
      </c>
      <c r="G5" s="49">
        <v>0.0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>
      <c r="A6" s="48" t="s">
        <v>74</v>
      </c>
      <c r="B6" s="49">
        <v>0.002</v>
      </c>
      <c r="C6" s="49">
        <v>0.001</v>
      </c>
      <c r="D6" s="49">
        <v>0.0</v>
      </c>
      <c r="E6" s="49">
        <v>0.0</v>
      </c>
      <c r="F6" s="49">
        <v>0.0</v>
      </c>
      <c r="G6" s="49">
        <v>0.0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>
      <c r="A7" s="48" t="s">
        <v>75</v>
      </c>
      <c r="B7" s="49">
        <v>0.0</v>
      </c>
      <c r="C7" s="49">
        <v>0.0</v>
      </c>
      <c r="D7" s="49">
        <v>0.0</v>
      </c>
      <c r="E7" s="49">
        <v>0.0</v>
      </c>
      <c r="F7" s="49">
        <v>0.0</v>
      </c>
      <c r="G7" s="49">
        <v>0.0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>
      <c r="A8" s="48" t="s">
        <v>76</v>
      </c>
      <c r="B8" s="49">
        <v>0.0</v>
      </c>
      <c r="C8" s="49">
        <v>0.0</v>
      </c>
      <c r="D8" s="49">
        <v>0.0</v>
      </c>
      <c r="E8" s="49">
        <v>0.0</v>
      </c>
      <c r="F8" s="49">
        <v>0.0</v>
      </c>
      <c r="G8" s="49">
        <v>0.0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>
      <c r="A9" s="48" t="s">
        <v>77</v>
      </c>
      <c r="B9" s="49">
        <v>0.0</v>
      </c>
      <c r="C9" s="49">
        <v>0.0</v>
      </c>
      <c r="D9" s="49">
        <v>0.0</v>
      </c>
      <c r="E9" s="49">
        <v>0.0</v>
      </c>
      <c r="F9" s="49">
        <v>0.0</v>
      </c>
      <c r="G9" s="49">
        <v>0.0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>
      <c r="A10" s="48"/>
      <c r="B10" s="48"/>
      <c r="C10" s="48"/>
      <c r="D10" s="48"/>
      <c r="E10" s="48"/>
      <c r="F10" s="48"/>
      <c r="G10" s="48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>
      <c r="A11" s="48" t="s">
        <v>78</v>
      </c>
      <c r="B11" s="48"/>
      <c r="C11" s="48"/>
      <c r="D11" s="48"/>
      <c r="E11" s="48"/>
      <c r="F11" s="48"/>
      <c r="G11" s="48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>
      <c r="A12" s="48" t="s">
        <v>79</v>
      </c>
      <c r="B12" s="59" t="str">
        <f t="shared" ref="B12:G12" si="1">B9/B8</f>
        <v>#DIV/0!</v>
      </c>
      <c r="C12" s="59" t="str">
        <f t="shared" si="1"/>
        <v>#DIV/0!</v>
      </c>
      <c r="D12" s="59" t="str">
        <f t="shared" si="1"/>
        <v>#DIV/0!</v>
      </c>
      <c r="E12" s="59" t="str">
        <f t="shared" si="1"/>
        <v>#DIV/0!</v>
      </c>
      <c r="F12" s="59" t="str">
        <f t="shared" si="1"/>
        <v>#DIV/0!</v>
      </c>
      <c r="G12" s="59" t="str">
        <f t="shared" si="1"/>
        <v>#DIV/0!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>
      <c r="A13" s="48" t="s">
        <v>80</v>
      </c>
      <c r="B13" s="52" t="str">
        <f t="shared" ref="B13:G13" si="2">B9/B12</f>
        <v>#DIV/0!</v>
      </c>
      <c r="C13" s="52" t="str">
        <f t="shared" si="2"/>
        <v>#DIV/0!</v>
      </c>
      <c r="D13" s="52" t="str">
        <f t="shared" si="2"/>
        <v>#DIV/0!</v>
      </c>
      <c r="E13" s="52" t="str">
        <f t="shared" si="2"/>
        <v>#DIV/0!</v>
      </c>
      <c r="F13" s="52" t="str">
        <f t="shared" si="2"/>
        <v>#DIV/0!</v>
      </c>
      <c r="G13" s="52" t="str">
        <f t="shared" si="2"/>
        <v>#DIV/0!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>
      <c r="A14" s="48"/>
      <c r="B14" s="48"/>
      <c r="C14" s="48"/>
      <c r="D14" s="48"/>
      <c r="E14" s="48"/>
      <c r="F14" s="48"/>
      <c r="G14" s="48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>
      <c r="A15" s="48" t="s">
        <v>81</v>
      </c>
      <c r="B15" s="48"/>
      <c r="C15" s="48"/>
      <c r="D15" s="48"/>
      <c r="E15" s="48"/>
      <c r="F15" s="48"/>
      <c r="G15" s="48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>
      <c r="A16" s="60" t="s">
        <v>81</v>
      </c>
      <c r="B16" s="61">
        <v>0.0279</v>
      </c>
      <c r="C16" s="62">
        <v>0.0177</v>
      </c>
      <c r="D16" s="62">
        <v>0.0179</v>
      </c>
      <c r="E16" s="62">
        <v>0.039</v>
      </c>
      <c r="F16" s="62">
        <v>0.0497</v>
      </c>
      <c r="G16" s="62">
        <v>0.0461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>
      <c r="A17" s="48"/>
      <c r="B17" s="48"/>
      <c r="C17" s="48"/>
      <c r="D17" s="48"/>
      <c r="E17" s="48"/>
      <c r="F17" s="48"/>
      <c r="G17" s="48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>
      <c r="A18" s="50" t="s">
        <v>82</v>
      </c>
      <c r="B18" s="50"/>
      <c r="C18" s="50"/>
      <c r="D18" s="50"/>
      <c r="E18" s="50"/>
      <c r="F18" s="50"/>
      <c r="G18" s="50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>
      <c r="A19" s="48" t="s">
        <v>83</v>
      </c>
      <c r="B19" s="52">
        <f>(B4/(1+B16))+((B5/((1+B16)^2))+((B6/((1+B16)^3))+((B7/((1+B16)^4))+((B8/(1+B16)^5))+((B8/(1+B16)^6))+((B8/(1+B16)^7))+((B8/(1+B16)^8))+((B8/(1+B16)^9)))))</f>
        <v>0.1735577907</v>
      </c>
      <c r="C19" s="52">
        <f>(C4/(1+C16))+((C5/((1+C16)^2))+((C6/((1+C16)^3))+((C7/((1+C16)^4))+((C8/(1+C16)^5))+((C8/(1+C16)^6))+((C8/(1+C16)^7))+((C8/(1+C16)^8)))))</f>
        <v>0.06380144822</v>
      </c>
      <c r="D19" s="52">
        <f t="shared" ref="D19:E19" si="3">(D4/(1+D16))+((D5/((1+D16)^2))+((D6/((1+D16)^3))+((D7/((1+D16)^4))+((D8/(1+D16)^5))+((D8/(1+D16)^6))+((D8/(1+D16)^7))+((D8/(1+D16)^8))+((D8/(1+D16)^9)))))</f>
        <v>0</v>
      </c>
      <c r="E19" s="52">
        <f t="shared" si="3"/>
        <v>0</v>
      </c>
      <c r="F19" s="52">
        <f>(F4/(1+F16))+((F5/((1+F16)^2))+((F6/((1+F16)^3))+((F7/((1+F16)^4))+((F8/(1+F16)^5))+((F8/(1+F16)^6))+((F8/(1+F16)^7))+((F8/(1+F16)^8)))))</f>
        <v>0</v>
      </c>
      <c r="G19" s="52">
        <f>(G4/(1+G16))+((G5/((1+G16)^2))+((G6/((1+G16)^3))+((G7/((1+G16)^4))+((G8/(1+G16)^5))+((G8/(1+G16)^6))+((G8/(1+G16)^7))+((G8/(1+G16)^8))+((G8/(1+G16)^9)))))</f>
        <v>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>
      <c r="A20" s="48"/>
      <c r="B20" s="48"/>
      <c r="C20" s="48"/>
      <c r="D20" s="48"/>
      <c r="E20" s="48"/>
      <c r="F20" s="48"/>
      <c r="G20" s="48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>
      <c r="A21" s="50" t="s">
        <v>84</v>
      </c>
      <c r="B21" s="50"/>
      <c r="C21" s="50"/>
      <c r="D21" s="50"/>
      <c r="E21" s="50"/>
      <c r="F21" s="50"/>
      <c r="G21" s="50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>
      <c r="A22" s="48" t="s">
        <v>85</v>
      </c>
      <c r="B22" s="52">
        <f t="shared" ref="B22:G22" si="4">B19*B16</f>
        <v>0.004842262361</v>
      </c>
      <c r="C22" s="52">
        <f t="shared" si="4"/>
        <v>0.001129285633</v>
      </c>
      <c r="D22" s="52">
        <f t="shared" si="4"/>
        <v>0</v>
      </c>
      <c r="E22" s="52">
        <f t="shared" si="4"/>
        <v>0</v>
      </c>
      <c r="F22" s="52">
        <f t="shared" si="4"/>
        <v>0</v>
      </c>
      <c r="G22" s="52">
        <f t="shared" si="4"/>
        <v>0</v>
      </c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</row>
    <row r="23">
      <c r="A23" s="48"/>
      <c r="B23" s="48"/>
      <c r="C23" s="48"/>
      <c r="D23" s="48"/>
      <c r="E23" s="48"/>
      <c r="F23" s="48"/>
      <c r="G23" s="48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>
      <c r="A24" s="50" t="s">
        <v>86</v>
      </c>
      <c r="B24" s="50"/>
      <c r="C24" s="50"/>
      <c r="D24" s="50"/>
      <c r="E24" s="50"/>
      <c r="F24" s="50"/>
      <c r="G24" s="50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48" t="s">
        <v>87</v>
      </c>
      <c r="B25" s="49">
        <v>0.0</v>
      </c>
      <c r="C25" s="49">
        <v>0.0</v>
      </c>
      <c r="D25" s="49">
        <v>0.0</v>
      </c>
      <c r="E25" s="49">
        <v>0.0</v>
      </c>
      <c r="F25" s="49">
        <v>0.0</v>
      </c>
      <c r="G25" s="49">
        <v>0.0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>
      <c r="A26" s="48" t="s">
        <v>88</v>
      </c>
      <c r="B26" s="52">
        <v>0.0</v>
      </c>
      <c r="C26" s="49">
        <v>0.0</v>
      </c>
      <c r="D26" s="49">
        <v>0.0</v>
      </c>
      <c r="E26" s="49">
        <v>0.0</v>
      </c>
      <c r="F26" s="49">
        <v>0.0</v>
      </c>
      <c r="G26" s="49">
        <v>0.0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>
      <c r="A27" s="48" t="s">
        <v>89</v>
      </c>
      <c r="B27" s="64">
        <v>0.0</v>
      </c>
      <c r="C27" s="64">
        <v>0.0</v>
      </c>
      <c r="D27" s="64">
        <v>0.0</v>
      </c>
      <c r="E27" s="64">
        <v>0.0</v>
      </c>
      <c r="F27" s="64">
        <v>0.0</v>
      </c>
      <c r="G27" s="64">
        <v>0.0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>
      <c r="A28" s="50" t="s">
        <v>90</v>
      </c>
      <c r="B28" s="51">
        <f t="shared" ref="B28:G28" si="5">B27*B19</f>
        <v>0</v>
      </c>
      <c r="C28" s="51">
        <f t="shared" si="5"/>
        <v>0</v>
      </c>
      <c r="D28" s="51">
        <f t="shared" si="5"/>
        <v>0</v>
      </c>
      <c r="E28" s="51">
        <f t="shared" si="5"/>
        <v>0</v>
      </c>
      <c r="F28" s="51">
        <f t="shared" si="5"/>
        <v>0</v>
      </c>
      <c r="G28" s="51">
        <f t="shared" si="5"/>
        <v>0</v>
      </c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48"/>
      <c r="B29" s="48"/>
      <c r="C29" s="48"/>
      <c r="D29" s="48"/>
      <c r="E29" s="48"/>
      <c r="F29" s="48"/>
      <c r="G29" s="48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>
      <c r="A30" s="50" t="s">
        <v>91</v>
      </c>
      <c r="B30" s="51">
        <v>0.0</v>
      </c>
      <c r="C30" s="51">
        <v>0.0</v>
      </c>
      <c r="D30" s="51">
        <v>0.0</v>
      </c>
      <c r="E30" s="51">
        <v>0.0</v>
      </c>
      <c r="F30" s="51">
        <v>0.0</v>
      </c>
      <c r="G30" s="51">
        <v>0.0</v>
      </c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48" t="s">
        <v>92</v>
      </c>
      <c r="B31" s="52">
        <f t="shared" ref="B31:G31" si="6">sum(B4:B9)</f>
        <v>0.18</v>
      </c>
      <c r="C31" s="52">
        <f t="shared" si="6"/>
        <v>0.065</v>
      </c>
      <c r="D31" s="52">
        <f t="shared" si="6"/>
        <v>0</v>
      </c>
      <c r="E31" s="52">
        <f t="shared" si="6"/>
        <v>0</v>
      </c>
      <c r="F31" s="52">
        <f t="shared" si="6"/>
        <v>0</v>
      </c>
      <c r="G31" s="52">
        <f t="shared" si="6"/>
        <v>0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>
      <c r="A32" s="48" t="s">
        <v>89</v>
      </c>
      <c r="B32" s="59">
        <f t="shared" ref="B32:G32" si="7">B30/B31</f>
        <v>0</v>
      </c>
      <c r="C32" s="59">
        <f t="shared" si="7"/>
        <v>0</v>
      </c>
      <c r="D32" s="59" t="str">
        <f t="shared" si="7"/>
        <v>#DIV/0!</v>
      </c>
      <c r="E32" s="59" t="str">
        <f t="shared" si="7"/>
        <v>#DIV/0!</v>
      </c>
      <c r="F32" s="59" t="str">
        <f t="shared" si="7"/>
        <v>#DIV/0!</v>
      </c>
      <c r="G32" s="59" t="str">
        <f t="shared" si="7"/>
        <v>#DIV/0!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>
      <c r="A33" s="50" t="s">
        <v>93</v>
      </c>
      <c r="B33" s="51">
        <f t="shared" ref="B33:C33" si="8">B32*B19</f>
        <v>0</v>
      </c>
      <c r="C33" s="51">
        <f t="shared" si="8"/>
        <v>0</v>
      </c>
      <c r="D33" s="65">
        <v>0.0</v>
      </c>
      <c r="E33" s="65">
        <v>0.0</v>
      </c>
      <c r="F33" s="65">
        <v>0.0</v>
      </c>
      <c r="G33" s="65">
        <v>0.0</v>
      </c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>
      <c r="A34" s="48"/>
      <c r="B34" s="48"/>
      <c r="C34" s="48"/>
      <c r="D34" s="48"/>
      <c r="E34" s="48"/>
      <c r="F34" s="48"/>
      <c r="G34" s="48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>
      <c r="A35" s="66" t="s">
        <v>94</v>
      </c>
      <c r="B35" s="51">
        <f t="shared" ref="B35:G35" si="9">B19+B28+B33</f>
        <v>0.1735577907</v>
      </c>
      <c r="C35" s="51">
        <f t="shared" si="9"/>
        <v>0.06380144822</v>
      </c>
      <c r="D35" s="51">
        <f t="shared" si="9"/>
        <v>0</v>
      </c>
      <c r="E35" s="51">
        <f t="shared" si="9"/>
        <v>0</v>
      </c>
      <c r="F35" s="51">
        <f t="shared" si="9"/>
        <v>0</v>
      </c>
      <c r="G35" s="51">
        <f t="shared" si="9"/>
        <v>0</v>
      </c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>
      <c r="A36" s="66" t="s">
        <v>95</v>
      </c>
      <c r="B36" s="51">
        <f t="shared" ref="B36:G36" si="10">B35</f>
        <v>0.1735577907</v>
      </c>
      <c r="C36" s="51">
        <f t="shared" si="10"/>
        <v>0.06380144822</v>
      </c>
      <c r="D36" s="51">
        <f t="shared" si="10"/>
        <v>0</v>
      </c>
      <c r="E36" s="51">
        <f t="shared" si="10"/>
        <v>0</v>
      </c>
      <c r="F36" s="51">
        <f t="shared" si="10"/>
        <v>0</v>
      </c>
      <c r="G36" s="51">
        <f t="shared" si="10"/>
        <v>0</v>
      </c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>
      <c r="A37" s="48"/>
      <c r="B37" s="48"/>
      <c r="C37" s="48"/>
      <c r="D37" s="48"/>
      <c r="E37" s="48"/>
      <c r="F37" s="48"/>
      <c r="G37" s="48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>
      <c r="A38" s="53" t="s">
        <v>96</v>
      </c>
      <c r="B38" s="52">
        <f t="shared" ref="B38:G38" si="11">B28*B16</f>
        <v>0</v>
      </c>
      <c r="C38" s="52">
        <f t="shared" si="11"/>
        <v>0</v>
      </c>
      <c r="D38" s="52">
        <f t="shared" si="11"/>
        <v>0</v>
      </c>
      <c r="E38" s="52">
        <f t="shared" si="11"/>
        <v>0</v>
      </c>
      <c r="F38" s="52">
        <f t="shared" si="11"/>
        <v>0</v>
      </c>
      <c r="G38" s="52">
        <f t="shared" si="11"/>
        <v>0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>
      <c r="A39" s="54" t="s">
        <v>29</v>
      </c>
      <c r="B39" s="51">
        <f t="shared" ref="B39:G39" si="12">B22+B38</f>
        <v>0.004842262361</v>
      </c>
      <c r="C39" s="51">
        <f t="shared" si="12"/>
        <v>0.001129285633</v>
      </c>
      <c r="D39" s="51">
        <f t="shared" si="12"/>
        <v>0</v>
      </c>
      <c r="E39" s="51">
        <f t="shared" si="12"/>
        <v>0</v>
      </c>
      <c r="F39" s="51">
        <f t="shared" si="12"/>
        <v>0</v>
      </c>
      <c r="G39" s="51">
        <f t="shared" si="12"/>
        <v>0</v>
      </c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>
      <c r="A41" s="4"/>
      <c r="B41" s="35"/>
      <c r="C41" s="35"/>
      <c r="D41" s="35"/>
      <c r="E41" s="35"/>
      <c r="F41" s="35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>
      <c r="A42" s="4"/>
      <c r="B42" s="35"/>
      <c r="C42" s="35"/>
      <c r="D42" s="35"/>
      <c r="E42" s="35"/>
      <c r="F42" s="35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</sheetData>
  <hyperlinks>
    <hyperlink r:id="rId1" location="0" ref="A16"/>
  </hyperlinks>
  <drawing r:id="rId2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6.38"/>
  </cols>
  <sheetData>
    <row r="1">
      <c r="A1" s="44" t="s">
        <v>0</v>
      </c>
      <c r="B1" s="46">
        <v>2019.0</v>
      </c>
      <c r="C1" s="46">
        <v>2020.0</v>
      </c>
      <c r="D1" s="46">
        <v>2021.0</v>
      </c>
      <c r="E1" s="46">
        <v>2022.0</v>
      </c>
      <c r="F1" s="46">
        <v>2023.0</v>
      </c>
      <c r="G1" s="46" t="s">
        <v>1</v>
      </c>
      <c r="H1" s="47"/>
      <c r="I1" s="47"/>
      <c r="J1" s="47"/>
      <c r="K1" s="47"/>
      <c r="L1" s="47"/>
      <c r="M1" s="47"/>
      <c r="N1" s="47"/>
      <c r="O1" s="47"/>
      <c r="P1" s="47"/>
      <c r="Q1" s="47"/>
    </row>
    <row r="2">
      <c r="A2" s="66" t="s">
        <v>97</v>
      </c>
      <c r="B2" s="65">
        <v>4.94</v>
      </c>
      <c r="C2" s="65">
        <v>3.17</v>
      </c>
      <c r="D2" s="65">
        <v>5.16</v>
      </c>
      <c r="E2" s="65">
        <v>6.44</v>
      </c>
      <c r="F2" s="65">
        <v>7.01</v>
      </c>
      <c r="G2" s="65">
        <v>6.52</v>
      </c>
      <c r="H2" s="9"/>
      <c r="I2" s="9"/>
      <c r="J2" s="9"/>
      <c r="K2" s="9"/>
      <c r="L2" s="9"/>
      <c r="M2" s="9"/>
      <c r="N2" s="9"/>
      <c r="O2" s="9"/>
      <c r="P2" s="9"/>
      <c r="Q2" s="9"/>
    </row>
    <row r="3">
      <c r="A3" s="67" t="s">
        <v>98</v>
      </c>
      <c r="B3" s="49">
        <f>-3.287+3.198</f>
        <v>-0.089</v>
      </c>
      <c r="C3" s="49">
        <f>'Economic Book Value (EBV)'!C6-'Economic Book Value (EBV)'!B6</f>
        <v>0.048</v>
      </c>
      <c r="D3" s="49">
        <f>'Economic Book Value (EBV)'!D6-'Economic Book Value (EBV)'!C6</f>
        <v>0.321</v>
      </c>
      <c r="E3" s="49">
        <f>'Economic Book Value (EBV)'!E6-'Economic Book Value (EBV)'!D6</f>
        <v>0.688</v>
      </c>
      <c r="F3" s="49">
        <f>'Economic Book Value (EBV)'!F6-'Economic Book Value (EBV)'!E6</f>
        <v>0.721</v>
      </c>
      <c r="G3" s="49">
        <f>'Economic Book Value (EBV)'!G6-'Economic Book Value (EBV)'!F6</f>
        <v>0.368</v>
      </c>
      <c r="H3" s="32"/>
      <c r="I3" s="32"/>
      <c r="J3" s="32"/>
      <c r="K3" s="32"/>
      <c r="L3" s="32"/>
      <c r="M3" s="32"/>
      <c r="N3" s="32"/>
      <c r="O3" s="32"/>
      <c r="P3" s="32"/>
      <c r="Q3" s="32"/>
    </row>
    <row r="4">
      <c r="A4" s="67" t="s">
        <v>99</v>
      </c>
      <c r="B4" s="49">
        <f t="shared" ref="B4:G4" si="1">B2-B3</f>
        <v>5.029</v>
      </c>
      <c r="C4" s="49">
        <f t="shared" si="1"/>
        <v>3.122</v>
      </c>
      <c r="D4" s="49">
        <f t="shared" si="1"/>
        <v>4.839</v>
      </c>
      <c r="E4" s="49">
        <f t="shared" si="1"/>
        <v>5.752</v>
      </c>
      <c r="F4" s="49">
        <f t="shared" si="1"/>
        <v>6.289</v>
      </c>
      <c r="G4" s="49">
        <f t="shared" si="1"/>
        <v>6.152</v>
      </c>
      <c r="H4" s="4"/>
      <c r="I4" s="4"/>
      <c r="J4" s="4"/>
      <c r="K4" s="4"/>
      <c r="L4" s="4"/>
      <c r="M4" s="4"/>
      <c r="N4" s="4"/>
      <c r="O4" s="4"/>
      <c r="P4" s="4"/>
      <c r="Q4" s="4"/>
    </row>
    <row r="5">
      <c r="A5" s="53"/>
      <c r="B5" s="52"/>
      <c r="C5" s="52"/>
      <c r="D5" s="52"/>
      <c r="E5" s="52"/>
      <c r="F5" s="52"/>
      <c r="G5" s="52"/>
      <c r="H5" s="63"/>
      <c r="I5" s="63"/>
      <c r="J5" s="63"/>
      <c r="K5" s="63"/>
      <c r="L5" s="63"/>
      <c r="M5" s="63"/>
      <c r="N5" s="63"/>
      <c r="O5" s="63"/>
      <c r="P5" s="63"/>
      <c r="Q5" s="63"/>
    </row>
    <row r="6">
      <c r="A6" s="53" t="str">
        <f>'Operating, Variable &amp; Not-Yet C'!A39</f>
        <v>Implied Interest for Standardised Operating and Variable Leases</v>
      </c>
      <c r="B6" s="52">
        <f>'Operating, Variable &amp; Not-Yet C'!B39</f>
        <v>0.004842262361</v>
      </c>
      <c r="C6" s="52">
        <f>'Operating, Variable &amp; Not-Yet C'!C39</f>
        <v>0.001129285633</v>
      </c>
      <c r="D6" s="52">
        <f>'Operating, Variable &amp; Not-Yet C'!D39</f>
        <v>0</v>
      </c>
      <c r="E6" s="52">
        <f>'Operating, Variable &amp; Not-Yet C'!E39</f>
        <v>0</v>
      </c>
      <c r="F6" s="52">
        <f>'Operating, Variable &amp; Not-Yet C'!F39</f>
        <v>0</v>
      </c>
      <c r="G6" s="52">
        <f>'Operating, Variable &amp; Not-Yet C'!G39</f>
        <v>0</v>
      </c>
      <c r="H6" s="4"/>
      <c r="I6" s="4"/>
      <c r="J6" s="4"/>
      <c r="K6" s="4"/>
      <c r="L6" s="4"/>
      <c r="M6" s="4"/>
      <c r="N6" s="4"/>
      <c r="O6" s="4"/>
      <c r="P6" s="4"/>
      <c r="Q6" s="4"/>
    </row>
    <row r="7">
      <c r="A7" s="67" t="s">
        <v>100</v>
      </c>
      <c r="B7" s="49">
        <f>'Reconciliation of GAAP Net Inco'!B24</f>
        <v>-3.27</v>
      </c>
      <c r="C7" s="49">
        <f>'Reconciliation of GAAP Net Inco'!C24</f>
        <v>-1.68</v>
      </c>
      <c r="D7" s="49">
        <f>'Reconciliation of GAAP Net Inco'!D24</f>
        <v>-1.197</v>
      </c>
      <c r="E7" s="49">
        <f>'Reconciliation of GAAP Net Inco'!E24</f>
        <v>-1.877</v>
      </c>
      <c r="F7" s="49">
        <f>'Reconciliation of GAAP Net Inco'!F24</f>
        <v>-4.168</v>
      </c>
      <c r="G7" s="49">
        <f>'Reconciliation of GAAP Net Inco'!G24</f>
        <v>-4.75</v>
      </c>
      <c r="H7" s="4"/>
      <c r="I7" s="4"/>
      <c r="J7" s="4"/>
      <c r="K7" s="4"/>
      <c r="L7" s="4"/>
      <c r="M7" s="4"/>
      <c r="N7" s="4"/>
      <c r="O7" s="4"/>
      <c r="P7" s="4"/>
      <c r="Q7" s="4"/>
    </row>
    <row r="8">
      <c r="A8" s="67" t="s">
        <v>101</v>
      </c>
      <c r="B8" s="49">
        <f>'Reconciliation of GAAP Net Inco'!B3+'Reconciliation of GAAP Net Inco'!B18-'Reconciliation of GAAP Net Inco'!B24</f>
        <v>0</v>
      </c>
      <c r="C8" s="49">
        <f>'Reconciliation of GAAP Net Inco'!C3+'Reconciliation of GAAP Net Inco'!C18-'Reconciliation of GAAP Net Inco'!C24</f>
        <v>0</v>
      </c>
      <c r="D8" s="49">
        <f>'Reconciliation of GAAP Net Inco'!D3+'Reconciliation of GAAP Net Inco'!D18-'Reconciliation of GAAP Net Inco'!D24</f>
        <v>0</v>
      </c>
      <c r="E8" s="49">
        <f>'Reconciliation of GAAP Net Inco'!E3+'Reconciliation of GAAP Net Inco'!E18-'Reconciliation of GAAP Net Inco'!E24</f>
        <v>0</v>
      </c>
      <c r="F8" s="49">
        <f>'Reconciliation of GAAP Net Inco'!F3+'Reconciliation of GAAP Net Inco'!F18-'Reconciliation of GAAP Net Inco'!F24</f>
        <v>0</v>
      </c>
      <c r="G8" s="49">
        <f>'Reconciliation of GAAP Net Inco'!G3+'Reconciliation of GAAP Net Inco'!G18-'Reconciliation of GAAP Net Inco'!G24</f>
        <v>0</v>
      </c>
      <c r="H8" s="4"/>
      <c r="I8" s="4"/>
      <c r="J8" s="4"/>
      <c r="K8" s="4"/>
      <c r="L8" s="4"/>
      <c r="M8" s="4"/>
      <c r="N8" s="4"/>
      <c r="O8" s="4"/>
      <c r="P8" s="4"/>
      <c r="Q8" s="4"/>
    </row>
    <row r="9">
      <c r="A9" s="68" t="s">
        <v>102</v>
      </c>
      <c r="B9" s="69">
        <f t="shared" ref="B9:G9" si="2">sum(B6:B8)</f>
        <v>-3.265157738</v>
      </c>
      <c r="C9" s="69">
        <f t="shared" si="2"/>
        <v>-1.678870714</v>
      </c>
      <c r="D9" s="69">
        <f t="shared" si="2"/>
        <v>-1.197</v>
      </c>
      <c r="E9" s="69">
        <f t="shared" si="2"/>
        <v>-1.877</v>
      </c>
      <c r="F9" s="69">
        <f t="shared" si="2"/>
        <v>-4.168</v>
      </c>
      <c r="G9" s="69">
        <f t="shared" si="2"/>
        <v>-4.75</v>
      </c>
      <c r="H9" s="70"/>
      <c r="I9" s="70"/>
      <c r="J9" s="70"/>
      <c r="K9" s="70"/>
      <c r="L9" s="70"/>
      <c r="M9" s="70"/>
      <c r="N9" s="70"/>
      <c r="O9" s="70"/>
      <c r="P9" s="70"/>
      <c r="Q9" s="70"/>
    </row>
    <row r="10">
      <c r="A10" s="53" t="s">
        <v>103</v>
      </c>
      <c r="B10" s="61">
        <v>0.21</v>
      </c>
      <c r="C10" s="62">
        <f t="shared" ref="C10:F10" si="3">21%</f>
        <v>0.21</v>
      </c>
      <c r="D10" s="62">
        <f t="shared" si="3"/>
        <v>0.21</v>
      </c>
      <c r="E10" s="62">
        <f t="shared" si="3"/>
        <v>0.21</v>
      </c>
      <c r="F10" s="62">
        <f t="shared" si="3"/>
        <v>0.21</v>
      </c>
      <c r="G10" s="62">
        <v>0.21</v>
      </c>
      <c r="H10" s="4"/>
      <c r="I10" s="4"/>
      <c r="J10" s="4"/>
      <c r="K10" s="4"/>
      <c r="L10" s="4"/>
      <c r="M10" s="4"/>
      <c r="N10" s="4"/>
      <c r="O10" s="4"/>
      <c r="P10" s="4"/>
      <c r="Q10" s="4"/>
    </row>
    <row r="11">
      <c r="A11" s="66" t="s">
        <v>104</v>
      </c>
      <c r="B11" s="51">
        <f t="shared" ref="B11:G11" si="4">B9*B10</f>
        <v>-0.6856831249</v>
      </c>
      <c r="C11" s="51">
        <f t="shared" si="4"/>
        <v>-0.35256285</v>
      </c>
      <c r="D11" s="51">
        <f t="shared" si="4"/>
        <v>-0.25137</v>
      </c>
      <c r="E11" s="51">
        <f t="shared" si="4"/>
        <v>-0.39417</v>
      </c>
      <c r="F11" s="51">
        <f t="shared" si="4"/>
        <v>-0.87528</v>
      </c>
      <c r="G11" s="51">
        <f t="shared" si="4"/>
        <v>-0.9975</v>
      </c>
      <c r="H11" s="9"/>
      <c r="I11" s="9"/>
      <c r="J11" s="9"/>
      <c r="K11" s="9"/>
      <c r="L11" s="9"/>
      <c r="M11" s="9"/>
      <c r="N11" s="9"/>
      <c r="O11" s="9"/>
      <c r="P11" s="9"/>
      <c r="Q11" s="9"/>
    </row>
    <row r="12">
      <c r="A12" s="53"/>
      <c r="B12" s="48"/>
      <c r="C12" s="48"/>
      <c r="D12" s="48"/>
      <c r="E12" s="48"/>
      <c r="F12" s="48"/>
      <c r="G12" s="52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>
      <c r="A13" s="66" t="s">
        <v>105</v>
      </c>
      <c r="B13" s="51">
        <f t="shared" ref="B13:G13" si="5">B4+B11</f>
        <v>4.343316875</v>
      </c>
      <c r="C13" s="51">
        <f t="shared" si="5"/>
        <v>2.76943715</v>
      </c>
      <c r="D13" s="51">
        <f t="shared" si="5"/>
        <v>4.58763</v>
      </c>
      <c r="E13" s="51">
        <f t="shared" si="5"/>
        <v>5.35783</v>
      </c>
      <c r="F13" s="51">
        <f t="shared" si="5"/>
        <v>5.41372</v>
      </c>
      <c r="G13" s="51">
        <f t="shared" si="5"/>
        <v>5.1545</v>
      </c>
      <c r="H13" s="9"/>
      <c r="I13" s="9"/>
      <c r="J13" s="9"/>
      <c r="K13" s="9"/>
      <c r="L13" s="9"/>
      <c r="M13" s="9"/>
      <c r="N13" s="9"/>
      <c r="O13" s="9"/>
      <c r="P13" s="9"/>
      <c r="Q13" s="9"/>
    </row>
    <row r="14">
      <c r="A14" s="53"/>
      <c r="B14" s="52"/>
      <c r="C14" s="52"/>
      <c r="D14" s="52"/>
      <c r="E14" s="52"/>
      <c r="F14" s="52"/>
      <c r="G14" s="52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>
      <c r="A15" s="54" t="s">
        <v>106</v>
      </c>
      <c r="B15" s="51">
        <f>'NOPAT (Operating Approach)'!B33</f>
        <v>17.66484226</v>
      </c>
      <c r="C15" s="51">
        <f>'NOPAT (Operating Approach)'!C33</f>
        <v>11.82112929</v>
      </c>
      <c r="D15" s="51">
        <f>'NOPAT (Operating Approach)'!D33</f>
        <v>20.52</v>
      </c>
      <c r="E15" s="51">
        <f>'NOPAT (Operating Approach)'!E33</f>
        <v>25.44</v>
      </c>
      <c r="F15" s="51">
        <f>'NOPAT (Operating Approach)'!F33</f>
        <v>25.437</v>
      </c>
      <c r="G15" s="51">
        <f>'NOPAT (Operating Approach)'!G33</f>
        <v>22.83</v>
      </c>
      <c r="H15" s="9"/>
      <c r="I15" s="9"/>
      <c r="J15" s="9"/>
      <c r="K15" s="9"/>
      <c r="L15" s="9"/>
      <c r="M15" s="9"/>
      <c r="N15" s="9"/>
      <c r="O15" s="9"/>
      <c r="P15" s="9"/>
      <c r="Q15" s="9"/>
    </row>
    <row r="16">
      <c r="A16" s="66" t="s">
        <v>107</v>
      </c>
      <c r="B16" s="55">
        <f t="shared" ref="B16:G16" si="6">B13/B15</f>
        <v>0.2458735159</v>
      </c>
      <c r="C16" s="55">
        <f t="shared" si="6"/>
        <v>0.2342785603</v>
      </c>
      <c r="D16" s="55">
        <f t="shared" si="6"/>
        <v>0.2235687135</v>
      </c>
      <c r="E16" s="55">
        <f t="shared" si="6"/>
        <v>0.2106065252</v>
      </c>
      <c r="F16" s="55">
        <f t="shared" si="6"/>
        <v>0.2128285568</v>
      </c>
      <c r="G16" s="55">
        <f t="shared" si="6"/>
        <v>0.2257774858</v>
      </c>
      <c r="H16" s="9"/>
      <c r="I16" s="9"/>
      <c r="J16" s="9"/>
      <c r="K16" s="9"/>
      <c r="L16" s="9"/>
      <c r="M16" s="9"/>
      <c r="N16" s="9"/>
      <c r="O16" s="9"/>
      <c r="P16" s="9"/>
      <c r="Q16" s="9"/>
    </row>
    <row r="17">
      <c r="A17" s="53"/>
      <c r="B17" s="48"/>
      <c r="C17" s="48"/>
      <c r="D17" s="48"/>
      <c r="E17" s="48"/>
      <c r="F17" s="48"/>
      <c r="G17" s="52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>
      <c r="A18" s="54" t="s">
        <v>108</v>
      </c>
      <c r="B18" s="51">
        <f t="shared" ref="B18:G18" si="7">B3-B11</f>
        <v>0.5966831249</v>
      </c>
      <c r="C18" s="51">
        <f t="shared" si="7"/>
        <v>0.40056285</v>
      </c>
      <c r="D18" s="51">
        <f t="shared" si="7"/>
        <v>0.57237</v>
      </c>
      <c r="E18" s="51">
        <f t="shared" si="7"/>
        <v>1.08217</v>
      </c>
      <c r="F18" s="51">
        <f t="shared" si="7"/>
        <v>1.59628</v>
      </c>
      <c r="G18" s="51">
        <f t="shared" si="7"/>
        <v>1.3655</v>
      </c>
      <c r="H18" s="9"/>
      <c r="I18" s="9"/>
      <c r="J18" s="9"/>
      <c r="K18" s="9"/>
      <c r="L18" s="9"/>
      <c r="M18" s="9"/>
      <c r="N18" s="9"/>
      <c r="O18" s="9"/>
      <c r="P18" s="9"/>
      <c r="Q18" s="9"/>
    </row>
    <row r="19">
      <c r="A19" s="53" t="s">
        <v>109</v>
      </c>
      <c r="B19" s="52">
        <f t="shared" ref="B19:G19" si="8">B13+B18</f>
        <v>4.94</v>
      </c>
      <c r="C19" s="52">
        <f t="shared" si="8"/>
        <v>3.17</v>
      </c>
      <c r="D19" s="52">
        <f t="shared" si="8"/>
        <v>5.16</v>
      </c>
      <c r="E19" s="52">
        <f t="shared" si="8"/>
        <v>6.44</v>
      </c>
      <c r="F19" s="52">
        <f t="shared" si="8"/>
        <v>7.01</v>
      </c>
      <c r="G19" s="52">
        <f t="shared" si="8"/>
        <v>6.52</v>
      </c>
      <c r="H19" s="71"/>
      <c r="I19" s="71"/>
      <c r="J19" s="71"/>
      <c r="K19" s="71"/>
      <c r="L19" s="71"/>
      <c r="M19" s="71"/>
      <c r="N19" s="71"/>
      <c r="O19" s="71"/>
      <c r="P19" s="71"/>
      <c r="Q19" s="71"/>
    </row>
    <row r="20">
      <c r="A20" s="56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>
      <c r="A21" s="56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>
      <c r="A22" s="56"/>
      <c r="B22" s="35"/>
      <c r="C22" s="35"/>
      <c r="D22" s="35"/>
      <c r="E22" s="35"/>
      <c r="F22" s="35"/>
      <c r="G22" s="35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>
      <c r="A23" s="56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>
      <c r="A24" s="56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>
      <c r="A25" s="56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>
      <c r="A26" s="56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>
      <c r="A27" s="56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>
      <c r="A28" s="56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>
      <c r="A29" s="56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>
      <c r="A30" s="56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>
      <c r="A31" s="56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>
      <c r="A32" s="56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>
      <c r="A33" s="56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>
      <c r="A34" s="56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>
      <c r="A35" s="56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>
      <c r="A36" s="56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>
      <c r="A37" s="56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>
      <c r="A38" s="56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39">
      <c r="A39" s="56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</row>
    <row r="40">
      <c r="A40" s="56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</row>
    <row r="41">
      <c r="A41" s="56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</row>
    <row r="42">
      <c r="A42" s="56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</row>
    <row r="43">
      <c r="A43" s="56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</row>
    <row r="44">
      <c r="A44" s="56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</row>
    <row r="45">
      <c r="A45" s="56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</row>
    <row r="46">
      <c r="A46" s="56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</row>
    <row r="47">
      <c r="A47" s="56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</row>
    <row r="48">
      <c r="A48" s="56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</row>
    <row r="49">
      <c r="A49" s="56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</row>
    <row r="50">
      <c r="A50" s="56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</row>
    <row r="51">
      <c r="A51" s="56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</row>
    <row r="52">
      <c r="A52" s="56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</row>
    <row r="53">
      <c r="A53" s="56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  <row r="54">
      <c r="A54" s="56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</row>
    <row r="55">
      <c r="A55" s="56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</row>
    <row r="56">
      <c r="A56" s="56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</row>
    <row r="57">
      <c r="A57" s="56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</row>
    <row r="58">
      <c r="A58" s="56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</row>
    <row r="59">
      <c r="A59" s="56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</row>
    <row r="60">
      <c r="A60" s="56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</row>
    <row r="61">
      <c r="A61" s="56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</row>
    <row r="62">
      <c r="A62" s="56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</row>
    <row r="63">
      <c r="A63" s="56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</row>
    <row r="64">
      <c r="A64" s="56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</row>
    <row r="65">
      <c r="A65" s="56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</row>
    <row r="66">
      <c r="A66" s="56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</row>
    <row r="67">
      <c r="A67" s="56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</row>
    <row r="68">
      <c r="A68" s="56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</row>
    <row r="69">
      <c r="A69" s="56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</row>
    <row r="70">
      <c r="A70" s="56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</row>
    <row r="71">
      <c r="A71" s="56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</row>
    <row r="72">
      <c r="A72" s="56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</row>
    <row r="73">
      <c r="A73" s="56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</row>
    <row r="74">
      <c r="A74" s="5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</row>
    <row r="75">
      <c r="A75" s="5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</row>
    <row r="76">
      <c r="A76" s="5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</row>
    <row r="77">
      <c r="A77" s="5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</row>
    <row r="78">
      <c r="A78" s="5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</row>
    <row r="79">
      <c r="A79" s="5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</row>
    <row r="80">
      <c r="A80" s="5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</row>
    <row r="81">
      <c r="A81" s="5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</row>
    <row r="82">
      <c r="A82" s="5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</row>
    <row r="83">
      <c r="A83" s="5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</row>
    <row r="84">
      <c r="A84" s="5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</row>
    <row r="85">
      <c r="A85" s="5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</row>
    <row r="86">
      <c r="A86" s="5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</row>
    <row r="87">
      <c r="A87" s="5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</row>
    <row r="88">
      <c r="A88" s="5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</row>
    <row r="89">
      <c r="A89" s="5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</row>
    <row r="90">
      <c r="A90" s="5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</row>
    <row r="91">
      <c r="A91" s="5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</row>
    <row r="92">
      <c r="A92" s="5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</row>
    <row r="93">
      <c r="A93" s="5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</row>
    <row r="94">
      <c r="A94" s="5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</row>
    <row r="95">
      <c r="A95" s="5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</row>
    <row r="96">
      <c r="A96" s="5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</row>
    <row r="97">
      <c r="A97" s="5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</row>
    <row r="98">
      <c r="A98" s="5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</row>
    <row r="99">
      <c r="A99" s="5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</row>
    <row r="100">
      <c r="A100" s="5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</row>
    <row r="101">
      <c r="A101" s="56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</row>
    <row r="102">
      <c r="A102" s="56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</row>
    <row r="103">
      <c r="A103" s="56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</row>
    <row r="104">
      <c r="A104" s="56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</row>
    <row r="105">
      <c r="A105" s="56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</row>
    <row r="106">
      <c r="A106" s="56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</row>
    <row r="107">
      <c r="A107" s="56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</row>
    <row r="108">
      <c r="A108" s="56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</row>
    <row r="109">
      <c r="A109" s="56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</row>
    <row r="110">
      <c r="A110" s="56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</row>
    <row r="111">
      <c r="A111" s="56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</row>
    <row r="112">
      <c r="A112" s="56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</row>
    <row r="113">
      <c r="A113" s="56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</row>
    <row r="114">
      <c r="A114" s="56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</row>
    <row r="115">
      <c r="A115" s="56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</row>
    <row r="116">
      <c r="A116" s="56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</row>
    <row r="117">
      <c r="A117" s="56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</row>
    <row r="118">
      <c r="A118" s="56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</row>
    <row r="119">
      <c r="A119" s="5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</row>
    <row r="120">
      <c r="A120" s="5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</row>
    <row r="121">
      <c r="A121" s="5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</row>
    <row r="122">
      <c r="A122" s="5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</row>
    <row r="123">
      <c r="A123" s="5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</row>
    <row r="124">
      <c r="A124" s="5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</row>
    <row r="125">
      <c r="A125" s="5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</row>
    <row r="126">
      <c r="A126" s="56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>
      <c r="A127" s="56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>
      <c r="A128" s="56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</row>
    <row r="129">
      <c r="A129" s="56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</row>
    <row r="130">
      <c r="A130" s="56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</row>
    <row r="131">
      <c r="A131" s="56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</row>
    <row r="132">
      <c r="A132" s="56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</row>
    <row r="133">
      <c r="A133" s="56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</row>
    <row r="134">
      <c r="A134" s="56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</row>
    <row r="135">
      <c r="A135" s="56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</row>
    <row r="136">
      <c r="A136" s="56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</row>
    <row r="137">
      <c r="A137" s="56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</row>
    <row r="138">
      <c r="A138" s="56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</row>
    <row r="139">
      <c r="A139" s="56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</row>
    <row r="140">
      <c r="A140" s="56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</row>
    <row r="141">
      <c r="A141" s="56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</row>
    <row r="142">
      <c r="A142" s="56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</row>
    <row r="143">
      <c r="A143" s="56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</row>
    <row r="144">
      <c r="A144" s="56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</row>
    <row r="145">
      <c r="A145" s="56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</row>
    <row r="146">
      <c r="A146" s="56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</row>
    <row r="147">
      <c r="A147" s="56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</row>
    <row r="148">
      <c r="A148" s="56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</row>
    <row r="149">
      <c r="A149" s="56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</row>
    <row r="150">
      <c r="A150" s="56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</row>
    <row r="151">
      <c r="A151" s="56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</row>
    <row r="152">
      <c r="A152" s="56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</row>
    <row r="153">
      <c r="A153" s="56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</row>
    <row r="154">
      <c r="A154" s="56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</row>
    <row r="155">
      <c r="A155" s="56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</row>
    <row r="156">
      <c r="A156" s="56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</row>
    <row r="157">
      <c r="A157" s="56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</row>
    <row r="158">
      <c r="A158" s="56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</row>
    <row r="159">
      <c r="A159" s="56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</row>
    <row r="160">
      <c r="A160" s="56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</row>
    <row r="161">
      <c r="A161" s="56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</row>
    <row r="162">
      <c r="A162" s="56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</row>
    <row r="163">
      <c r="A163" s="56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</row>
    <row r="164">
      <c r="A164" s="56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</row>
    <row r="165">
      <c r="A165" s="56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</row>
    <row r="166">
      <c r="A166" s="56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</row>
    <row r="167">
      <c r="A167" s="56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</row>
    <row r="168">
      <c r="A168" s="56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</row>
    <row r="169">
      <c r="A169" s="56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</row>
    <row r="170">
      <c r="A170" s="56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</row>
    <row r="171">
      <c r="A171" s="56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</row>
    <row r="172">
      <c r="A172" s="56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</row>
    <row r="173">
      <c r="A173" s="56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</row>
    <row r="174">
      <c r="A174" s="56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</row>
    <row r="175">
      <c r="A175" s="56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</row>
    <row r="176">
      <c r="A176" s="56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</row>
    <row r="177">
      <c r="A177" s="56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</row>
    <row r="178">
      <c r="A178" s="56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</row>
    <row r="179">
      <c r="A179" s="56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</row>
    <row r="180">
      <c r="A180" s="56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</row>
    <row r="181">
      <c r="A181" s="56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</row>
    <row r="182">
      <c r="A182" s="56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</row>
    <row r="183">
      <c r="A183" s="56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</row>
    <row r="184">
      <c r="A184" s="56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</row>
    <row r="185">
      <c r="A185" s="56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</row>
    <row r="186">
      <c r="A186" s="56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</row>
    <row r="187">
      <c r="A187" s="56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</row>
    <row r="188">
      <c r="A188" s="56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</row>
    <row r="189">
      <c r="A189" s="56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</row>
    <row r="190">
      <c r="A190" s="56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</row>
    <row r="191">
      <c r="A191" s="56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</row>
    <row r="192">
      <c r="A192" s="56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</row>
    <row r="193">
      <c r="A193" s="56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</row>
    <row r="194">
      <c r="A194" s="56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</row>
    <row r="195">
      <c r="A195" s="56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</row>
    <row r="196">
      <c r="A196" s="56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</row>
    <row r="197">
      <c r="A197" s="56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</row>
    <row r="198">
      <c r="A198" s="56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</row>
    <row r="199">
      <c r="A199" s="56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</row>
    <row r="200">
      <c r="A200" s="56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</row>
    <row r="201">
      <c r="A201" s="56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</row>
    <row r="202">
      <c r="A202" s="56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</row>
    <row r="203">
      <c r="A203" s="56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</row>
    <row r="204">
      <c r="A204" s="56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</row>
    <row r="205">
      <c r="A205" s="56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</row>
    <row r="206">
      <c r="A206" s="56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</row>
    <row r="207">
      <c r="A207" s="56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</row>
    <row r="208">
      <c r="A208" s="56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</row>
    <row r="209">
      <c r="A209" s="56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</row>
    <row r="210">
      <c r="A210" s="56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</row>
    <row r="211">
      <c r="A211" s="56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</row>
    <row r="212">
      <c r="A212" s="56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</row>
    <row r="213">
      <c r="A213" s="56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</row>
    <row r="214">
      <c r="A214" s="56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</row>
    <row r="215">
      <c r="A215" s="56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</row>
    <row r="216">
      <c r="A216" s="56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</row>
    <row r="217">
      <c r="A217" s="56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</row>
    <row r="218">
      <c r="A218" s="56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</row>
    <row r="219">
      <c r="A219" s="56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</row>
    <row r="220">
      <c r="A220" s="56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</row>
    <row r="221">
      <c r="A221" s="56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</row>
    <row r="222">
      <c r="A222" s="56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</row>
    <row r="223">
      <c r="A223" s="56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</row>
    <row r="224">
      <c r="A224" s="56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</row>
    <row r="225">
      <c r="A225" s="56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</row>
    <row r="226">
      <c r="A226" s="56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</row>
    <row r="227">
      <c r="A227" s="56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</row>
    <row r="228">
      <c r="A228" s="56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</row>
    <row r="229">
      <c r="A229" s="56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</row>
    <row r="230">
      <c r="A230" s="56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</row>
    <row r="231">
      <c r="A231" s="56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</row>
    <row r="232">
      <c r="A232" s="56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</row>
    <row r="233">
      <c r="A233" s="56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</row>
    <row r="234">
      <c r="A234" s="56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</row>
    <row r="235">
      <c r="A235" s="56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</row>
    <row r="236">
      <c r="A236" s="56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</row>
    <row r="237">
      <c r="A237" s="56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</row>
    <row r="238">
      <c r="A238" s="56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</row>
    <row r="239">
      <c r="A239" s="56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</row>
    <row r="240">
      <c r="A240" s="56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</row>
    <row r="241">
      <c r="A241" s="56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</row>
    <row r="242">
      <c r="A242" s="56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</row>
    <row r="243">
      <c r="A243" s="56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</row>
    <row r="244">
      <c r="A244" s="56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</row>
    <row r="245">
      <c r="A245" s="56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</row>
    <row r="246">
      <c r="A246" s="56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</row>
    <row r="247">
      <c r="A247" s="56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</row>
    <row r="248">
      <c r="A248" s="56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</row>
    <row r="249">
      <c r="A249" s="56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</row>
    <row r="250">
      <c r="A250" s="56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</row>
    <row r="251">
      <c r="A251" s="56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</row>
    <row r="252">
      <c r="A252" s="56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</row>
    <row r="253">
      <c r="A253" s="56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</row>
    <row r="254">
      <c r="A254" s="56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</row>
    <row r="255">
      <c r="A255" s="56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</row>
    <row r="256">
      <c r="A256" s="56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</row>
    <row r="257">
      <c r="A257" s="56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</row>
    <row r="258">
      <c r="A258" s="56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</row>
    <row r="259">
      <c r="A259" s="56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</row>
    <row r="260">
      <c r="A260" s="56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</row>
    <row r="261">
      <c r="A261" s="56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</row>
    <row r="262">
      <c r="A262" s="56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</row>
    <row r="263">
      <c r="A263" s="56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</row>
    <row r="264">
      <c r="A264" s="56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</row>
    <row r="265">
      <c r="A265" s="56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</row>
    <row r="266">
      <c r="A266" s="56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</row>
    <row r="267">
      <c r="A267" s="56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</row>
    <row r="268">
      <c r="A268" s="56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</row>
    <row r="269">
      <c r="A269" s="56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</row>
    <row r="270">
      <c r="A270" s="56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</row>
    <row r="271">
      <c r="A271" s="56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</row>
    <row r="272">
      <c r="A272" s="56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</row>
    <row r="273">
      <c r="A273" s="56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</row>
    <row r="274">
      <c r="A274" s="56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</row>
    <row r="275">
      <c r="A275" s="56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</row>
    <row r="276">
      <c r="A276" s="56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</row>
    <row r="277">
      <c r="A277" s="56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</row>
    <row r="278">
      <c r="A278" s="56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</row>
    <row r="279">
      <c r="A279" s="56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</row>
    <row r="280">
      <c r="A280" s="56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</row>
    <row r="281">
      <c r="A281" s="56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</row>
    <row r="282">
      <c r="A282" s="56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</row>
    <row r="283">
      <c r="A283" s="56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</row>
    <row r="284">
      <c r="A284" s="56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</row>
    <row r="285">
      <c r="A285" s="56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</row>
    <row r="286">
      <c r="A286" s="56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</row>
    <row r="287">
      <c r="A287" s="56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</row>
    <row r="288">
      <c r="A288" s="56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</row>
    <row r="289">
      <c r="A289" s="56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</row>
    <row r="290">
      <c r="A290" s="56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</row>
    <row r="291">
      <c r="A291" s="56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</row>
    <row r="292">
      <c r="A292" s="56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</row>
    <row r="293">
      <c r="A293" s="56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</row>
    <row r="294">
      <c r="A294" s="56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</row>
    <row r="295">
      <c r="A295" s="56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</row>
    <row r="296">
      <c r="A296" s="56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</row>
    <row r="297">
      <c r="A297" s="56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</row>
    <row r="298">
      <c r="A298" s="56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</row>
    <row r="299">
      <c r="A299" s="56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</row>
    <row r="300">
      <c r="A300" s="56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</row>
    <row r="301">
      <c r="A301" s="56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</row>
    <row r="302">
      <c r="A302" s="56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</row>
    <row r="303">
      <c r="A303" s="56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</row>
    <row r="304">
      <c r="A304" s="56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</row>
    <row r="305">
      <c r="A305" s="56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</row>
    <row r="306">
      <c r="A306" s="56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</row>
    <row r="307">
      <c r="A307" s="56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</row>
    <row r="308">
      <c r="A308" s="56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</row>
    <row r="309">
      <c r="A309" s="56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</row>
    <row r="310">
      <c r="A310" s="56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</row>
    <row r="311">
      <c r="A311" s="56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</row>
    <row r="312">
      <c r="A312" s="56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</row>
    <row r="313">
      <c r="A313" s="56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</row>
    <row r="314">
      <c r="A314" s="56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</row>
    <row r="315">
      <c r="A315" s="56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</row>
    <row r="316">
      <c r="A316" s="56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</row>
    <row r="317">
      <c r="A317" s="56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</row>
    <row r="318">
      <c r="A318" s="56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</row>
    <row r="319">
      <c r="A319" s="56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</row>
    <row r="320">
      <c r="A320" s="56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</row>
    <row r="321">
      <c r="A321" s="56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</row>
    <row r="322">
      <c r="A322" s="56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</row>
    <row r="323">
      <c r="A323" s="56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</row>
    <row r="324">
      <c r="A324" s="56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</row>
    <row r="325">
      <c r="A325" s="56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</row>
    <row r="326">
      <c r="A326" s="56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</row>
    <row r="327">
      <c r="A327" s="56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</row>
    <row r="328">
      <c r="A328" s="56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</row>
    <row r="329">
      <c r="A329" s="56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</row>
    <row r="330">
      <c r="A330" s="56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</row>
    <row r="331">
      <c r="A331" s="56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</row>
    <row r="332">
      <c r="A332" s="56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</row>
    <row r="333">
      <c r="A333" s="56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</row>
    <row r="334">
      <c r="A334" s="56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</row>
    <row r="335">
      <c r="A335" s="56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</row>
    <row r="336">
      <c r="A336" s="56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</row>
    <row r="337">
      <c r="A337" s="56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</row>
    <row r="338">
      <c r="A338" s="56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</row>
    <row r="339">
      <c r="A339" s="56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</row>
    <row r="340">
      <c r="A340" s="56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</row>
    <row r="341">
      <c r="A341" s="56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</row>
    <row r="342">
      <c r="A342" s="56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</row>
    <row r="343">
      <c r="A343" s="56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</row>
    <row r="344">
      <c r="A344" s="56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</row>
    <row r="345">
      <c r="A345" s="56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</row>
    <row r="346">
      <c r="A346" s="56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</row>
    <row r="347">
      <c r="A347" s="56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</row>
    <row r="348">
      <c r="A348" s="56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</row>
    <row r="349">
      <c r="A349" s="56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</row>
    <row r="350">
      <c r="A350" s="56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</row>
    <row r="351">
      <c r="A351" s="56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</row>
    <row r="352">
      <c r="A352" s="56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</row>
    <row r="353">
      <c r="A353" s="56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</row>
    <row r="354">
      <c r="A354" s="56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</row>
    <row r="355">
      <c r="A355" s="56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</row>
    <row r="356">
      <c r="A356" s="56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</row>
    <row r="357">
      <c r="A357" s="56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</row>
    <row r="358">
      <c r="A358" s="56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</row>
    <row r="359">
      <c r="A359" s="56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</row>
    <row r="360">
      <c r="A360" s="56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</row>
    <row r="361">
      <c r="A361" s="56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</row>
    <row r="362">
      <c r="A362" s="56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</row>
    <row r="363">
      <c r="A363" s="56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</row>
    <row r="364">
      <c r="A364" s="56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</row>
    <row r="365">
      <c r="A365" s="56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</row>
    <row r="366">
      <c r="A366" s="56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</row>
    <row r="367">
      <c r="A367" s="56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</row>
    <row r="368">
      <c r="A368" s="56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</row>
    <row r="369">
      <c r="A369" s="56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</row>
    <row r="370">
      <c r="A370" s="56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</row>
    <row r="371">
      <c r="A371" s="56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</row>
    <row r="372">
      <c r="A372" s="56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</row>
    <row r="373">
      <c r="A373" s="56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</row>
    <row r="374">
      <c r="A374" s="56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</row>
    <row r="375">
      <c r="A375" s="56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</row>
    <row r="376">
      <c r="A376" s="56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</row>
    <row r="377">
      <c r="A377" s="56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</row>
    <row r="378">
      <c r="A378" s="56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</row>
    <row r="379">
      <c r="A379" s="56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</row>
    <row r="380">
      <c r="A380" s="56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</row>
    <row r="381">
      <c r="A381" s="56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</row>
    <row r="382">
      <c r="A382" s="56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</row>
    <row r="383">
      <c r="A383" s="56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</row>
    <row r="384">
      <c r="A384" s="56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</row>
    <row r="385">
      <c r="A385" s="56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</row>
    <row r="386">
      <c r="A386" s="56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</row>
    <row r="387">
      <c r="A387" s="56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</row>
    <row r="388">
      <c r="A388" s="56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</row>
    <row r="389">
      <c r="A389" s="56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</row>
    <row r="390">
      <c r="A390" s="56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</row>
    <row r="391">
      <c r="A391" s="56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</row>
    <row r="392">
      <c r="A392" s="56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</row>
    <row r="393">
      <c r="A393" s="56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</row>
    <row r="394">
      <c r="A394" s="56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</row>
    <row r="395">
      <c r="A395" s="56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</row>
    <row r="396">
      <c r="A396" s="56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</row>
    <row r="397">
      <c r="A397" s="56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</row>
    <row r="398">
      <c r="A398" s="56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</row>
    <row r="399">
      <c r="A399" s="56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</row>
    <row r="400">
      <c r="A400" s="56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</row>
    <row r="401">
      <c r="A401" s="56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</row>
    <row r="402">
      <c r="A402" s="56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</row>
    <row r="403">
      <c r="A403" s="56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</row>
    <row r="404">
      <c r="A404" s="56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</row>
    <row r="405">
      <c r="A405" s="56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</row>
    <row r="406">
      <c r="A406" s="56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</row>
    <row r="407">
      <c r="A407" s="56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</row>
    <row r="408">
      <c r="A408" s="56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</row>
    <row r="409">
      <c r="A409" s="56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</row>
    <row r="410">
      <c r="A410" s="56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</row>
    <row r="411">
      <c r="A411" s="56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</row>
    <row r="412">
      <c r="A412" s="56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</row>
    <row r="413">
      <c r="A413" s="56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</row>
    <row r="414">
      <c r="A414" s="56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</row>
    <row r="415">
      <c r="A415" s="56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</row>
    <row r="416">
      <c r="A416" s="56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</row>
    <row r="417">
      <c r="A417" s="56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</row>
    <row r="418">
      <c r="A418" s="56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</row>
    <row r="419">
      <c r="A419" s="56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</row>
    <row r="420">
      <c r="A420" s="56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</row>
    <row r="421">
      <c r="A421" s="56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</row>
    <row r="422">
      <c r="A422" s="56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</row>
    <row r="423">
      <c r="A423" s="56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</row>
    <row r="424">
      <c r="A424" s="56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</row>
    <row r="425">
      <c r="A425" s="56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</row>
    <row r="426">
      <c r="A426" s="56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</row>
    <row r="427">
      <c r="A427" s="56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</row>
    <row r="428">
      <c r="A428" s="56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</row>
    <row r="429">
      <c r="A429" s="56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</row>
    <row r="430">
      <c r="A430" s="56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</row>
    <row r="431">
      <c r="A431" s="56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</row>
    <row r="432">
      <c r="A432" s="56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</row>
    <row r="433">
      <c r="A433" s="56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</row>
    <row r="434">
      <c r="A434" s="56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</row>
    <row r="435">
      <c r="A435" s="56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</row>
    <row r="436">
      <c r="A436" s="56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</row>
    <row r="437">
      <c r="A437" s="56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</row>
    <row r="438">
      <c r="A438" s="56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</row>
    <row r="439">
      <c r="A439" s="56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</row>
    <row r="440">
      <c r="A440" s="56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</row>
    <row r="441">
      <c r="A441" s="56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</row>
    <row r="442">
      <c r="A442" s="56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</row>
    <row r="443">
      <c r="A443" s="56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</row>
    <row r="444">
      <c r="A444" s="56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</row>
    <row r="445">
      <c r="A445" s="56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</row>
    <row r="446">
      <c r="A446" s="56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</row>
    <row r="447">
      <c r="A447" s="56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</row>
    <row r="448">
      <c r="A448" s="56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</row>
    <row r="449">
      <c r="A449" s="56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</row>
    <row r="450">
      <c r="A450" s="56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</row>
    <row r="451">
      <c r="A451" s="56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</row>
    <row r="452">
      <c r="A452" s="56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</row>
    <row r="453">
      <c r="A453" s="56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</row>
    <row r="454">
      <c r="A454" s="56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</row>
    <row r="455">
      <c r="A455" s="56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</row>
    <row r="456">
      <c r="A456" s="56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</row>
    <row r="457">
      <c r="A457" s="56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</row>
    <row r="458">
      <c r="A458" s="56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</row>
    <row r="459">
      <c r="A459" s="56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</row>
    <row r="460">
      <c r="A460" s="56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</row>
    <row r="461">
      <c r="A461" s="56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</row>
    <row r="462">
      <c r="A462" s="56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</row>
    <row r="463">
      <c r="A463" s="56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</row>
    <row r="464">
      <c r="A464" s="56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</row>
    <row r="465">
      <c r="A465" s="56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</row>
    <row r="466">
      <c r="A466" s="56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</row>
    <row r="467">
      <c r="A467" s="56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</row>
    <row r="468">
      <c r="A468" s="56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</row>
    <row r="469">
      <c r="A469" s="56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</row>
    <row r="470">
      <c r="A470" s="56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</row>
    <row r="471">
      <c r="A471" s="56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</row>
    <row r="472">
      <c r="A472" s="56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</row>
    <row r="473">
      <c r="A473" s="56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</row>
    <row r="474">
      <c r="A474" s="56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</row>
    <row r="475">
      <c r="A475" s="56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</row>
    <row r="476">
      <c r="A476" s="56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</row>
    <row r="477">
      <c r="A477" s="56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</row>
    <row r="478">
      <c r="A478" s="56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</row>
    <row r="479">
      <c r="A479" s="56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</row>
    <row r="480">
      <c r="A480" s="56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</row>
    <row r="481">
      <c r="A481" s="56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</row>
    <row r="482">
      <c r="A482" s="56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</row>
    <row r="483">
      <c r="A483" s="56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</row>
    <row r="484">
      <c r="A484" s="56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</row>
    <row r="485">
      <c r="A485" s="56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</row>
    <row r="486">
      <c r="A486" s="56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</row>
    <row r="487">
      <c r="A487" s="56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</row>
    <row r="488">
      <c r="A488" s="56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</row>
    <row r="489">
      <c r="A489" s="56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</row>
    <row r="490">
      <c r="A490" s="56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</row>
    <row r="491">
      <c r="A491" s="56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</row>
    <row r="492">
      <c r="A492" s="56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</row>
    <row r="493">
      <c r="A493" s="56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</row>
    <row r="494">
      <c r="A494" s="56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</row>
    <row r="495">
      <c r="A495" s="56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</row>
    <row r="496">
      <c r="A496" s="56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</row>
    <row r="497">
      <c r="A497" s="56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</row>
    <row r="498">
      <c r="A498" s="56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</row>
    <row r="499">
      <c r="A499" s="56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</row>
    <row r="500">
      <c r="A500" s="56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</row>
    <row r="501">
      <c r="A501" s="56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</row>
    <row r="502">
      <c r="A502" s="56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</row>
    <row r="503">
      <c r="A503" s="56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</row>
    <row r="504">
      <c r="A504" s="56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</row>
    <row r="505">
      <c r="A505" s="56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</row>
    <row r="506">
      <c r="A506" s="56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</row>
    <row r="507">
      <c r="A507" s="56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</row>
    <row r="508">
      <c r="A508" s="56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</row>
    <row r="509">
      <c r="A509" s="56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</row>
    <row r="510">
      <c r="A510" s="56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</row>
    <row r="511">
      <c r="A511" s="56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</row>
    <row r="512">
      <c r="A512" s="56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</row>
    <row r="513">
      <c r="A513" s="56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</row>
    <row r="514">
      <c r="A514" s="56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</row>
    <row r="515">
      <c r="A515" s="56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</row>
    <row r="516">
      <c r="A516" s="56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</row>
    <row r="517">
      <c r="A517" s="56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</row>
    <row r="518">
      <c r="A518" s="56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</row>
    <row r="519">
      <c r="A519" s="56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</row>
    <row r="520">
      <c r="A520" s="56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</row>
    <row r="521">
      <c r="A521" s="56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</row>
    <row r="522">
      <c r="A522" s="56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</row>
    <row r="523">
      <c r="A523" s="56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</row>
    <row r="524">
      <c r="A524" s="56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</row>
    <row r="525">
      <c r="A525" s="56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</row>
    <row r="526">
      <c r="A526" s="56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</row>
    <row r="527">
      <c r="A527" s="56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</row>
    <row r="528">
      <c r="A528" s="56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</row>
    <row r="529">
      <c r="A529" s="56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</row>
    <row r="530">
      <c r="A530" s="56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</row>
    <row r="531">
      <c r="A531" s="56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</row>
    <row r="532">
      <c r="A532" s="56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</row>
    <row r="533">
      <c r="A533" s="56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</row>
    <row r="534">
      <c r="A534" s="56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</row>
    <row r="535">
      <c r="A535" s="56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</row>
    <row r="536">
      <c r="A536" s="56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</row>
    <row r="537">
      <c r="A537" s="56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</row>
    <row r="538">
      <c r="A538" s="56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</row>
    <row r="539">
      <c r="A539" s="56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</row>
    <row r="540">
      <c r="A540" s="56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</row>
    <row r="541">
      <c r="A541" s="56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</row>
    <row r="542">
      <c r="A542" s="56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</row>
    <row r="543">
      <c r="A543" s="56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</row>
    <row r="544">
      <c r="A544" s="56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</row>
    <row r="545">
      <c r="A545" s="56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</row>
    <row r="546">
      <c r="A546" s="56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</row>
    <row r="547">
      <c r="A547" s="56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</row>
    <row r="548">
      <c r="A548" s="56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</row>
    <row r="549">
      <c r="A549" s="56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</row>
    <row r="550">
      <c r="A550" s="56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</row>
    <row r="551">
      <c r="A551" s="56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</row>
    <row r="552">
      <c r="A552" s="56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</row>
    <row r="553">
      <c r="A553" s="56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</row>
    <row r="554">
      <c r="A554" s="56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</row>
    <row r="555">
      <c r="A555" s="56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</row>
    <row r="556">
      <c r="A556" s="56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</row>
    <row r="557">
      <c r="A557" s="56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</row>
    <row r="558">
      <c r="A558" s="56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</row>
    <row r="559">
      <c r="A559" s="56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</row>
    <row r="560">
      <c r="A560" s="56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</row>
    <row r="561">
      <c r="A561" s="56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</row>
    <row r="562">
      <c r="A562" s="56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</row>
    <row r="563">
      <c r="A563" s="56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</row>
    <row r="564">
      <c r="A564" s="56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</row>
    <row r="565">
      <c r="A565" s="56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</row>
    <row r="566">
      <c r="A566" s="56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</row>
    <row r="567">
      <c r="A567" s="56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</row>
    <row r="568">
      <c r="A568" s="56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</row>
    <row r="569">
      <c r="A569" s="56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</row>
    <row r="570">
      <c r="A570" s="56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</row>
    <row r="571">
      <c r="A571" s="56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</row>
    <row r="572">
      <c r="A572" s="56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</row>
    <row r="573">
      <c r="A573" s="56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</row>
    <row r="574">
      <c r="A574" s="56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</row>
    <row r="575">
      <c r="A575" s="56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</row>
    <row r="576">
      <c r="A576" s="56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</row>
    <row r="577">
      <c r="A577" s="56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</row>
    <row r="578">
      <c r="A578" s="56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</row>
    <row r="579">
      <c r="A579" s="56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</row>
    <row r="580">
      <c r="A580" s="56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</row>
    <row r="581">
      <c r="A581" s="56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</row>
    <row r="582">
      <c r="A582" s="56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</row>
    <row r="583">
      <c r="A583" s="56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</row>
    <row r="584">
      <c r="A584" s="56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</row>
    <row r="585">
      <c r="A585" s="56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</row>
    <row r="586">
      <c r="A586" s="56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</row>
    <row r="587">
      <c r="A587" s="56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</row>
    <row r="588">
      <c r="A588" s="56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</row>
    <row r="589">
      <c r="A589" s="56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</row>
    <row r="590">
      <c r="A590" s="56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</row>
    <row r="591">
      <c r="A591" s="56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</row>
    <row r="592">
      <c r="A592" s="56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</row>
    <row r="593">
      <c r="A593" s="56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</row>
    <row r="594">
      <c r="A594" s="56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</row>
    <row r="595">
      <c r="A595" s="56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</row>
    <row r="596">
      <c r="A596" s="56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</row>
    <row r="597">
      <c r="A597" s="56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</row>
    <row r="598">
      <c r="A598" s="56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</row>
    <row r="599">
      <c r="A599" s="56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</row>
    <row r="600">
      <c r="A600" s="56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</row>
    <row r="601">
      <c r="A601" s="56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</row>
    <row r="602">
      <c r="A602" s="56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</row>
    <row r="603">
      <c r="A603" s="56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</row>
    <row r="604">
      <c r="A604" s="56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</row>
    <row r="605">
      <c r="A605" s="56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</row>
    <row r="606">
      <c r="A606" s="56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</row>
    <row r="607">
      <c r="A607" s="56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</row>
    <row r="608">
      <c r="A608" s="56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</row>
    <row r="609">
      <c r="A609" s="56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</row>
    <row r="610">
      <c r="A610" s="56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</row>
    <row r="611">
      <c r="A611" s="56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</row>
    <row r="612">
      <c r="A612" s="56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</row>
    <row r="613">
      <c r="A613" s="56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</row>
    <row r="614">
      <c r="A614" s="56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</row>
    <row r="615">
      <c r="A615" s="56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</row>
    <row r="616">
      <c r="A616" s="56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</row>
    <row r="617">
      <c r="A617" s="56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</row>
    <row r="618">
      <c r="A618" s="56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</row>
    <row r="619">
      <c r="A619" s="56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</row>
    <row r="620">
      <c r="A620" s="56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</row>
    <row r="621">
      <c r="A621" s="56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</row>
    <row r="622">
      <c r="A622" s="56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</row>
    <row r="623">
      <c r="A623" s="56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</row>
    <row r="624">
      <c r="A624" s="56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</row>
    <row r="625">
      <c r="A625" s="56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</row>
    <row r="626">
      <c r="A626" s="56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</row>
    <row r="627">
      <c r="A627" s="56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</row>
    <row r="628">
      <c r="A628" s="56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</row>
    <row r="629">
      <c r="A629" s="56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</row>
    <row r="630">
      <c r="A630" s="56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</row>
    <row r="631">
      <c r="A631" s="56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</row>
    <row r="632">
      <c r="A632" s="56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</row>
    <row r="633">
      <c r="A633" s="56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</row>
    <row r="634">
      <c r="A634" s="56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</row>
    <row r="635">
      <c r="A635" s="56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</row>
    <row r="636">
      <c r="A636" s="56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</row>
    <row r="637">
      <c r="A637" s="56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</row>
    <row r="638">
      <c r="A638" s="56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</row>
    <row r="639">
      <c r="A639" s="56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</row>
    <row r="640">
      <c r="A640" s="56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</row>
    <row r="641">
      <c r="A641" s="56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</row>
    <row r="642">
      <c r="A642" s="56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</row>
    <row r="643">
      <c r="A643" s="56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</row>
    <row r="644">
      <c r="A644" s="56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</row>
    <row r="645">
      <c r="A645" s="56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</row>
    <row r="646">
      <c r="A646" s="56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</row>
    <row r="647">
      <c r="A647" s="56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</row>
    <row r="648">
      <c r="A648" s="56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</row>
    <row r="649">
      <c r="A649" s="56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</row>
    <row r="650">
      <c r="A650" s="56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</row>
    <row r="651">
      <c r="A651" s="56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</row>
    <row r="652">
      <c r="A652" s="56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</row>
    <row r="653">
      <c r="A653" s="56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</row>
    <row r="654">
      <c r="A654" s="56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</row>
    <row r="655">
      <c r="A655" s="56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</row>
    <row r="656">
      <c r="A656" s="56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</row>
    <row r="657">
      <c r="A657" s="56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</row>
    <row r="658">
      <c r="A658" s="56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</row>
    <row r="659">
      <c r="A659" s="56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</row>
    <row r="660">
      <c r="A660" s="56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</row>
    <row r="661">
      <c r="A661" s="56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</row>
    <row r="662">
      <c r="A662" s="56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</row>
    <row r="663">
      <c r="A663" s="56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</row>
    <row r="664">
      <c r="A664" s="56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</row>
    <row r="665">
      <c r="A665" s="56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</row>
    <row r="666">
      <c r="A666" s="56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</row>
    <row r="667">
      <c r="A667" s="56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</row>
    <row r="668">
      <c r="A668" s="56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</row>
    <row r="669">
      <c r="A669" s="56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</row>
    <row r="670">
      <c r="A670" s="56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</row>
    <row r="671">
      <c r="A671" s="56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</row>
    <row r="672">
      <c r="A672" s="56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</row>
    <row r="673">
      <c r="A673" s="56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</row>
    <row r="674">
      <c r="A674" s="56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</row>
    <row r="675">
      <c r="A675" s="56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</row>
    <row r="676">
      <c r="A676" s="56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</row>
    <row r="677">
      <c r="A677" s="56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</row>
    <row r="678">
      <c r="A678" s="56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</row>
    <row r="679">
      <c r="A679" s="56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</row>
    <row r="680">
      <c r="A680" s="56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</row>
    <row r="681">
      <c r="A681" s="56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</row>
    <row r="682">
      <c r="A682" s="56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</row>
    <row r="683">
      <c r="A683" s="56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</row>
    <row r="684">
      <c r="A684" s="56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</row>
    <row r="685">
      <c r="A685" s="56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</row>
    <row r="686">
      <c r="A686" s="56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</row>
    <row r="687">
      <c r="A687" s="56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</row>
    <row r="688">
      <c r="A688" s="56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</row>
    <row r="689">
      <c r="A689" s="56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</row>
    <row r="690">
      <c r="A690" s="56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</row>
    <row r="691">
      <c r="A691" s="56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</row>
    <row r="692">
      <c r="A692" s="56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</row>
    <row r="693">
      <c r="A693" s="56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</row>
    <row r="694">
      <c r="A694" s="56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</row>
    <row r="695">
      <c r="A695" s="56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</row>
    <row r="696">
      <c r="A696" s="56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</row>
    <row r="697">
      <c r="A697" s="56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</row>
    <row r="698">
      <c r="A698" s="56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</row>
    <row r="699">
      <c r="A699" s="56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</row>
    <row r="700">
      <c r="A700" s="56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</row>
    <row r="701">
      <c r="A701" s="56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</row>
    <row r="702">
      <c r="A702" s="56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</row>
    <row r="703">
      <c r="A703" s="56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</row>
    <row r="704">
      <c r="A704" s="56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</row>
    <row r="705">
      <c r="A705" s="56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</row>
    <row r="706">
      <c r="A706" s="56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</row>
    <row r="707">
      <c r="A707" s="56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</row>
    <row r="708">
      <c r="A708" s="56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</row>
    <row r="709">
      <c r="A709" s="56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</row>
    <row r="710">
      <c r="A710" s="56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</row>
    <row r="711">
      <c r="A711" s="56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</row>
    <row r="712">
      <c r="A712" s="56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</row>
    <row r="713">
      <c r="A713" s="56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</row>
    <row r="714">
      <c r="A714" s="56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</row>
    <row r="715">
      <c r="A715" s="56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</row>
    <row r="716">
      <c r="A716" s="56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</row>
    <row r="717">
      <c r="A717" s="56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</row>
    <row r="718">
      <c r="A718" s="56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</row>
    <row r="719">
      <c r="A719" s="56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</row>
    <row r="720">
      <c r="A720" s="56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</row>
    <row r="721">
      <c r="A721" s="56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</row>
    <row r="722">
      <c r="A722" s="56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</row>
    <row r="723">
      <c r="A723" s="56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</row>
    <row r="724">
      <c r="A724" s="56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</row>
    <row r="725">
      <c r="A725" s="56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</row>
    <row r="726">
      <c r="A726" s="56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</row>
    <row r="727">
      <c r="A727" s="56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</row>
    <row r="728">
      <c r="A728" s="56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</row>
    <row r="729">
      <c r="A729" s="56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</row>
    <row r="730">
      <c r="A730" s="56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</row>
    <row r="731">
      <c r="A731" s="56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</row>
    <row r="732">
      <c r="A732" s="56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</row>
    <row r="733">
      <c r="A733" s="56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</row>
    <row r="734">
      <c r="A734" s="56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</row>
    <row r="735">
      <c r="A735" s="56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</row>
    <row r="736">
      <c r="A736" s="56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</row>
    <row r="737">
      <c r="A737" s="56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</row>
    <row r="738">
      <c r="A738" s="56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</row>
    <row r="739">
      <c r="A739" s="56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</row>
    <row r="740">
      <c r="A740" s="56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</row>
    <row r="741">
      <c r="A741" s="56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</row>
    <row r="742">
      <c r="A742" s="56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</row>
    <row r="743">
      <c r="A743" s="56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</row>
    <row r="744">
      <c r="A744" s="56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</row>
    <row r="745">
      <c r="A745" s="56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</row>
    <row r="746">
      <c r="A746" s="56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</row>
    <row r="747">
      <c r="A747" s="56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</row>
    <row r="748">
      <c r="A748" s="56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</row>
    <row r="749">
      <c r="A749" s="56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</row>
    <row r="750">
      <c r="A750" s="56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</row>
    <row r="751">
      <c r="A751" s="56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</row>
    <row r="752">
      <c r="A752" s="56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</row>
    <row r="753">
      <c r="A753" s="56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</row>
    <row r="754">
      <c r="A754" s="56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</row>
    <row r="755">
      <c r="A755" s="56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</row>
    <row r="756">
      <c r="A756" s="56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</row>
    <row r="757">
      <c r="A757" s="56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</row>
    <row r="758">
      <c r="A758" s="56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</row>
    <row r="759">
      <c r="A759" s="56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</row>
    <row r="760">
      <c r="A760" s="56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</row>
    <row r="761">
      <c r="A761" s="56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</row>
    <row r="762">
      <c r="A762" s="56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</row>
    <row r="763">
      <c r="A763" s="56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</row>
    <row r="764">
      <c r="A764" s="56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</row>
    <row r="765">
      <c r="A765" s="56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</row>
    <row r="766">
      <c r="A766" s="56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</row>
    <row r="767">
      <c r="A767" s="56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</row>
    <row r="768">
      <c r="A768" s="56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</row>
    <row r="769">
      <c r="A769" s="56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</row>
    <row r="770">
      <c r="A770" s="56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</row>
    <row r="771">
      <c r="A771" s="56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</row>
    <row r="772">
      <c r="A772" s="56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</row>
    <row r="773">
      <c r="A773" s="56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</row>
    <row r="774">
      <c r="A774" s="56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</row>
    <row r="775">
      <c r="A775" s="56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</row>
    <row r="776">
      <c r="A776" s="56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</row>
    <row r="777">
      <c r="A777" s="56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</row>
    <row r="778">
      <c r="A778" s="56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</row>
    <row r="779">
      <c r="A779" s="56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</row>
    <row r="780">
      <c r="A780" s="56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</row>
    <row r="781">
      <c r="A781" s="56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</row>
    <row r="782">
      <c r="A782" s="56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</row>
    <row r="783">
      <c r="A783" s="56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</row>
    <row r="784">
      <c r="A784" s="56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</row>
    <row r="785">
      <c r="A785" s="56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</row>
    <row r="786">
      <c r="A786" s="56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</row>
    <row r="787">
      <c r="A787" s="56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</row>
    <row r="788">
      <c r="A788" s="56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</row>
    <row r="789">
      <c r="A789" s="56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</row>
    <row r="790">
      <c r="A790" s="56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</row>
    <row r="791">
      <c r="A791" s="56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</row>
    <row r="792">
      <c r="A792" s="56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</row>
    <row r="793">
      <c r="A793" s="56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</row>
    <row r="794">
      <c r="A794" s="56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</row>
    <row r="795">
      <c r="A795" s="56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</row>
    <row r="796">
      <c r="A796" s="56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</row>
    <row r="797">
      <c r="A797" s="56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</row>
    <row r="798">
      <c r="A798" s="56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</row>
    <row r="799">
      <c r="A799" s="56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</row>
    <row r="800">
      <c r="A800" s="56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</row>
    <row r="801">
      <c r="A801" s="56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</row>
    <row r="802">
      <c r="A802" s="56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</row>
    <row r="803">
      <c r="A803" s="56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</row>
    <row r="804">
      <c r="A804" s="56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</row>
    <row r="805">
      <c r="A805" s="56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</row>
    <row r="806">
      <c r="A806" s="56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</row>
    <row r="807">
      <c r="A807" s="56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</row>
    <row r="808">
      <c r="A808" s="56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</row>
    <row r="809">
      <c r="A809" s="56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</row>
    <row r="810">
      <c r="A810" s="56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</row>
    <row r="811">
      <c r="A811" s="56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</row>
    <row r="812">
      <c r="A812" s="56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</row>
    <row r="813">
      <c r="A813" s="56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</row>
    <row r="814">
      <c r="A814" s="56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</row>
    <row r="815">
      <c r="A815" s="56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</row>
    <row r="816">
      <c r="A816" s="56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</row>
    <row r="817">
      <c r="A817" s="56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</row>
    <row r="818">
      <c r="A818" s="56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</row>
    <row r="819">
      <c r="A819" s="56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</row>
    <row r="820">
      <c r="A820" s="56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</row>
    <row r="821">
      <c r="A821" s="56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</row>
    <row r="822">
      <c r="A822" s="56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</row>
    <row r="823">
      <c r="A823" s="56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</row>
    <row r="824">
      <c r="A824" s="56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</row>
    <row r="825">
      <c r="A825" s="56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</row>
    <row r="826">
      <c r="A826" s="56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</row>
    <row r="827">
      <c r="A827" s="56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</row>
    <row r="828">
      <c r="A828" s="56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</row>
    <row r="829">
      <c r="A829" s="56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</row>
    <row r="830">
      <c r="A830" s="56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</row>
    <row r="831">
      <c r="A831" s="56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</row>
    <row r="832">
      <c r="A832" s="56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</row>
    <row r="833">
      <c r="A833" s="56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</row>
    <row r="834">
      <c r="A834" s="56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</row>
    <row r="835">
      <c r="A835" s="56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</row>
    <row r="836">
      <c r="A836" s="56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</row>
    <row r="837">
      <c r="A837" s="56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</row>
    <row r="838">
      <c r="A838" s="56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</row>
    <row r="839">
      <c r="A839" s="56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</row>
    <row r="840">
      <c r="A840" s="56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</row>
    <row r="841">
      <c r="A841" s="56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</row>
    <row r="842">
      <c r="A842" s="56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</row>
    <row r="843">
      <c r="A843" s="56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</row>
    <row r="844">
      <c r="A844" s="56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</row>
    <row r="845">
      <c r="A845" s="56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</row>
    <row r="846">
      <c r="A846" s="56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</row>
    <row r="847">
      <c r="A847" s="56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</row>
    <row r="848">
      <c r="A848" s="56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</row>
    <row r="849">
      <c r="A849" s="56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</row>
    <row r="850">
      <c r="A850" s="56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</row>
    <row r="851">
      <c r="A851" s="56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</row>
    <row r="852">
      <c r="A852" s="56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</row>
    <row r="853">
      <c r="A853" s="56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</row>
    <row r="854">
      <c r="A854" s="56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</row>
    <row r="855">
      <c r="A855" s="56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</row>
    <row r="856">
      <c r="A856" s="56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</row>
    <row r="857">
      <c r="A857" s="56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</row>
    <row r="858">
      <c r="A858" s="56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</row>
    <row r="859">
      <c r="A859" s="56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</row>
    <row r="860">
      <c r="A860" s="56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</row>
    <row r="861">
      <c r="A861" s="56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</row>
    <row r="862">
      <c r="A862" s="56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</row>
    <row r="863">
      <c r="A863" s="56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</row>
    <row r="864">
      <c r="A864" s="56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</row>
    <row r="865">
      <c r="A865" s="56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</row>
    <row r="866">
      <c r="A866" s="56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</row>
    <row r="867">
      <c r="A867" s="56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</row>
    <row r="868">
      <c r="A868" s="56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</row>
    <row r="869">
      <c r="A869" s="56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</row>
    <row r="870">
      <c r="A870" s="56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</row>
    <row r="871">
      <c r="A871" s="56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</row>
    <row r="872">
      <c r="A872" s="56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</row>
    <row r="873">
      <c r="A873" s="56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</row>
    <row r="874">
      <c r="A874" s="56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</row>
    <row r="875">
      <c r="A875" s="56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</row>
    <row r="876">
      <c r="A876" s="56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</row>
    <row r="877">
      <c r="A877" s="56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</row>
    <row r="878">
      <c r="A878" s="56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</row>
    <row r="879">
      <c r="A879" s="56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</row>
    <row r="880">
      <c r="A880" s="56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</row>
    <row r="881">
      <c r="A881" s="56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</row>
    <row r="882">
      <c r="A882" s="56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</row>
    <row r="883">
      <c r="A883" s="56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</row>
    <row r="884">
      <c r="A884" s="56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</row>
    <row r="885">
      <c r="A885" s="56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</row>
    <row r="886">
      <c r="A886" s="56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</row>
    <row r="887">
      <c r="A887" s="56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</row>
    <row r="888">
      <c r="A888" s="56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</row>
    <row r="889">
      <c r="A889" s="56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</row>
    <row r="890">
      <c r="A890" s="56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</row>
    <row r="891">
      <c r="A891" s="56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</row>
    <row r="892">
      <c r="A892" s="56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</row>
    <row r="893">
      <c r="A893" s="56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</row>
    <row r="894">
      <c r="A894" s="56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</row>
    <row r="895">
      <c r="A895" s="56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</row>
    <row r="896">
      <c r="A896" s="56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</row>
    <row r="897">
      <c r="A897" s="56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</row>
    <row r="898">
      <c r="A898" s="56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</row>
    <row r="899">
      <c r="A899" s="56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</row>
    <row r="900">
      <c r="A900" s="56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</row>
    <row r="901">
      <c r="A901" s="56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</row>
    <row r="902">
      <c r="A902" s="56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</row>
    <row r="903">
      <c r="A903" s="56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</row>
    <row r="904">
      <c r="A904" s="56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</row>
    <row r="905">
      <c r="A905" s="56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</row>
    <row r="906">
      <c r="A906" s="56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</row>
    <row r="907">
      <c r="A907" s="56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</row>
    <row r="908">
      <c r="A908" s="56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</row>
    <row r="909">
      <c r="A909" s="56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</row>
    <row r="910">
      <c r="A910" s="56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</row>
    <row r="911">
      <c r="A911" s="56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</row>
    <row r="912">
      <c r="A912" s="56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</row>
    <row r="913">
      <c r="A913" s="56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</row>
    <row r="914">
      <c r="A914" s="56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</row>
    <row r="915">
      <c r="A915" s="56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</row>
    <row r="916">
      <c r="A916" s="56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</row>
    <row r="917">
      <c r="A917" s="56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</row>
    <row r="918">
      <c r="A918" s="56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</row>
    <row r="919">
      <c r="A919" s="56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</row>
    <row r="920">
      <c r="A920" s="56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</row>
    <row r="921">
      <c r="A921" s="56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</row>
    <row r="922">
      <c r="A922" s="56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</row>
    <row r="923">
      <c r="A923" s="56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</row>
    <row r="924">
      <c r="A924" s="56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</row>
    <row r="925">
      <c r="A925" s="56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</row>
    <row r="926">
      <c r="A926" s="56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</row>
    <row r="927">
      <c r="A927" s="56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</row>
    <row r="928">
      <c r="A928" s="56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</row>
    <row r="929">
      <c r="A929" s="56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</row>
    <row r="930">
      <c r="A930" s="56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</row>
    <row r="931">
      <c r="A931" s="56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</row>
    <row r="932">
      <c r="A932" s="56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</row>
    <row r="933">
      <c r="A933" s="56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</row>
    <row r="934">
      <c r="A934" s="56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</row>
    <row r="935">
      <c r="A935" s="56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</row>
    <row r="936">
      <c r="A936" s="56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</row>
    <row r="937">
      <c r="A937" s="56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</row>
    <row r="938">
      <c r="A938" s="56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</row>
    <row r="939">
      <c r="A939" s="56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</row>
    <row r="940">
      <c r="A940" s="56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</row>
    <row r="941">
      <c r="A941" s="56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</row>
    <row r="942">
      <c r="A942" s="56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</row>
    <row r="943">
      <c r="A943" s="56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</row>
    <row r="944">
      <c r="A944" s="56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</row>
    <row r="945">
      <c r="A945" s="56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</row>
    <row r="946">
      <c r="A946" s="56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</row>
    <row r="947">
      <c r="A947" s="56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</row>
    <row r="948">
      <c r="A948" s="56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</row>
    <row r="949">
      <c r="A949" s="56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</row>
    <row r="950">
      <c r="A950" s="56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</row>
    <row r="951">
      <c r="A951" s="56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</row>
    <row r="952">
      <c r="A952" s="56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</row>
    <row r="953">
      <c r="A953" s="56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</row>
    <row r="954">
      <c r="A954" s="56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</row>
    <row r="955">
      <c r="A955" s="56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</row>
    <row r="956">
      <c r="A956" s="56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</row>
    <row r="957">
      <c r="A957" s="56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</row>
    <row r="958">
      <c r="A958" s="56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</row>
    <row r="959">
      <c r="A959" s="56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</row>
    <row r="960">
      <c r="A960" s="56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</row>
    <row r="961">
      <c r="A961" s="56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</row>
    <row r="962">
      <c r="A962" s="56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</row>
    <row r="963">
      <c r="A963" s="56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</row>
    <row r="964">
      <c r="A964" s="56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</row>
    <row r="965">
      <c r="A965" s="56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</row>
    <row r="966">
      <c r="A966" s="56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</row>
    <row r="967">
      <c r="A967" s="56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</row>
    <row r="968">
      <c r="A968" s="56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</row>
    <row r="969">
      <c r="A969" s="56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</row>
    <row r="970">
      <c r="A970" s="56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</row>
    <row r="971">
      <c r="A971" s="56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</row>
    <row r="972">
      <c r="A972" s="56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</row>
    <row r="973">
      <c r="A973" s="56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1.13"/>
  </cols>
  <sheetData>
    <row r="1">
      <c r="A1" s="44" t="s">
        <v>0</v>
      </c>
      <c r="B1" s="45">
        <v>2019.0</v>
      </c>
      <c r="C1" s="45">
        <v>2020.0</v>
      </c>
      <c r="D1" s="45">
        <v>2021.0</v>
      </c>
      <c r="E1" s="45">
        <v>2022.0</v>
      </c>
      <c r="F1" s="45">
        <v>2023.0</v>
      </c>
      <c r="G1" s="45" t="s">
        <v>1</v>
      </c>
      <c r="H1" s="72"/>
      <c r="I1" s="72"/>
      <c r="J1" s="72"/>
      <c r="K1" s="72"/>
      <c r="L1" s="72"/>
      <c r="M1" s="72"/>
      <c r="N1" s="72"/>
      <c r="O1" s="72"/>
      <c r="P1" s="72"/>
      <c r="Q1" s="72"/>
    </row>
    <row r="2">
      <c r="A2" s="53" t="s">
        <v>110</v>
      </c>
      <c r="B2" s="49">
        <v>63.255</v>
      </c>
      <c r="C2" s="49">
        <v>70.64</v>
      </c>
      <c r="D2" s="49">
        <v>76.58</v>
      </c>
      <c r="E2" s="49">
        <v>26.75</v>
      </c>
      <c r="F2" s="49">
        <v>41.39</v>
      </c>
      <c r="G2" s="49">
        <v>70.17</v>
      </c>
      <c r="H2" s="4"/>
      <c r="I2" s="73"/>
      <c r="J2" s="4"/>
      <c r="K2" s="4"/>
      <c r="L2" s="4"/>
      <c r="M2" s="4"/>
      <c r="N2" s="4"/>
      <c r="O2" s="4"/>
      <c r="P2" s="4"/>
      <c r="Q2" s="4"/>
    </row>
    <row r="3">
      <c r="A3" s="67" t="s">
        <v>111</v>
      </c>
      <c r="B3" s="49">
        <v>0.0</v>
      </c>
      <c r="C3" s="49">
        <v>0.0</v>
      </c>
      <c r="D3" s="49">
        <v>0.0</v>
      </c>
      <c r="E3" s="49">
        <v>33.15</v>
      </c>
      <c r="F3" s="49">
        <v>35.35</v>
      </c>
      <c r="G3" s="49">
        <v>11.93</v>
      </c>
      <c r="H3" s="4"/>
      <c r="I3" s="4"/>
      <c r="J3" s="4"/>
      <c r="K3" s="4"/>
      <c r="L3" s="4"/>
      <c r="M3" s="4"/>
      <c r="N3" s="4"/>
      <c r="O3" s="4"/>
      <c r="P3" s="4"/>
      <c r="Q3" s="4"/>
    </row>
    <row r="4">
      <c r="A4" s="50" t="s">
        <v>112</v>
      </c>
      <c r="B4" s="51">
        <f t="shared" ref="B4:G4" si="1">sum(B2:B3)</f>
        <v>63.255</v>
      </c>
      <c r="C4" s="51">
        <f t="shared" si="1"/>
        <v>70.64</v>
      </c>
      <c r="D4" s="51">
        <f t="shared" si="1"/>
        <v>76.58</v>
      </c>
      <c r="E4" s="51">
        <f t="shared" si="1"/>
        <v>59.9</v>
      </c>
      <c r="F4" s="51">
        <f t="shared" si="1"/>
        <v>76.74</v>
      </c>
      <c r="G4" s="51">
        <f t="shared" si="1"/>
        <v>82.1</v>
      </c>
      <c r="H4" s="9"/>
      <c r="I4" s="9"/>
      <c r="J4" s="9"/>
      <c r="K4" s="9"/>
      <c r="L4" s="9"/>
      <c r="M4" s="9"/>
      <c r="N4" s="9"/>
      <c r="O4" s="9"/>
      <c r="P4" s="9"/>
      <c r="Q4" s="9"/>
    </row>
    <row r="5">
      <c r="A5" s="48" t="s">
        <v>113</v>
      </c>
      <c r="B5" s="61">
        <v>0.05</v>
      </c>
      <c r="C5" s="61">
        <v>0.05</v>
      </c>
      <c r="D5" s="61">
        <v>0.05</v>
      </c>
      <c r="E5" s="61">
        <v>0.05</v>
      </c>
      <c r="F5" s="61">
        <v>0.05</v>
      </c>
      <c r="G5" s="61">
        <v>0.05</v>
      </c>
      <c r="H5" s="4"/>
      <c r="I5" s="74"/>
      <c r="J5" s="4"/>
      <c r="K5" s="4"/>
      <c r="L5" s="4"/>
      <c r="M5" s="4"/>
      <c r="N5" s="4"/>
      <c r="O5" s="4"/>
      <c r="P5" s="4"/>
      <c r="Q5" s="4"/>
    </row>
    <row r="6">
      <c r="A6" s="50" t="s">
        <v>114</v>
      </c>
      <c r="B6" s="51">
        <f t="shared" ref="B6:G6" si="2">(B4-B7)</f>
        <v>57.043</v>
      </c>
      <c r="C6" s="51">
        <f t="shared" si="2"/>
        <v>64.913</v>
      </c>
      <c r="D6" s="51">
        <f t="shared" si="2"/>
        <v>69.5395</v>
      </c>
      <c r="E6" s="51">
        <f t="shared" si="2"/>
        <v>51.572</v>
      </c>
      <c r="F6" s="51">
        <f t="shared" si="2"/>
        <v>68.67565</v>
      </c>
      <c r="G6" s="51">
        <f t="shared" si="2"/>
        <v>74.231</v>
      </c>
      <c r="H6" s="75"/>
      <c r="I6" s="75"/>
      <c r="J6" s="75"/>
      <c r="K6" s="75"/>
      <c r="L6" s="75"/>
      <c r="M6" s="75"/>
      <c r="N6" s="75"/>
      <c r="O6" s="75"/>
      <c r="P6" s="75"/>
      <c r="Q6" s="75"/>
    </row>
    <row r="7">
      <c r="A7" s="50" t="s">
        <v>115</v>
      </c>
      <c r="B7" s="51">
        <f>'NOPAT (Operating Approach)'!B4*B5</f>
        <v>6.212</v>
      </c>
      <c r="C7" s="51">
        <f>'NOPAT (Operating Approach)'!C4*C5</f>
        <v>5.727</v>
      </c>
      <c r="D7" s="51">
        <f>'NOPAT (Operating Approach)'!D4*D5</f>
        <v>7.0405</v>
      </c>
      <c r="E7" s="51">
        <f>'NOPAT (Operating Approach)'!E4*E5</f>
        <v>8.328</v>
      </c>
      <c r="F7" s="51">
        <f>'NOPAT (Operating Approach)'!F4*F5</f>
        <v>8.06435</v>
      </c>
      <c r="G7" s="51">
        <f>'NOPAT (Operating Approach)'!G4*G5</f>
        <v>7.869</v>
      </c>
      <c r="H7" s="9"/>
      <c r="I7" s="9"/>
      <c r="J7" s="9"/>
      <c r="K7" s="9"/>
      <c r="L7" s="9"/>
      <c r="M7" s="9"/>
      <c r="N7" s="9"/>
      <c r="O7" s="9"/>
      <c r="P7" s="9"/>
      <c r="Q7" s="9"/>
    </row>
    <row r="8">
      <c r="A8" s="67" t="s">
        <v>116</v>
      </c>
      <c r="B8" s="49">
        <v>18.348</v>
      </c>
      <c r="C8" s="49">
        <v>18.34</v>
      </c>
      <c r="D8" s="49">
        <v>25.64</v>
      </c>
      <c r="E8" s="49">
        <v>31.29</v>
      </c>
      <c r="F8" s="49">
        <v>30.71</v>
      </c>
      <c r="G8" s="49">
        <v>27.36</v>
      </c>
      <c r="H8" s="4"/>
      <c r="I8" s="73"/>
      <c r="J8" s="4"/>
      <c r="K8" s="4"/>
      <c r="L8" s="4"/>
      <c r="M8" s="4"/>
      <c r="N8" s="4"/>
      <c r="O8" s="4"/>
      <c r="P8" s="4"/>
      <c r="Q8" s="4"/>
    </row>
    <row r="9">
      <c r="A9" s="48" t="s">
        <v>117</v>
      </c>
      <c r="B9" s="49">
        <v>11.87</v>
      </c>
      <c r="C9" s="49">
        <v>10.73</v>
      </c>
      <c r="D9" s="49">
        <v>15.55</v>
      </c>
      <c r="E9" s="49">
        <v>17.84</v>
      </c>
      <c r="F9" s="49">
        <v>17.06</v>
      </c>
      <c r="G9" s="49">
        <v>15.44</v>
      </c>
      <c r="H9" s="4"/>
      <c r="I9" s="73"/>
      <c r="J9" s="4"/>
      <c r="K9" s="4"/>
      <c r="L9" s="4"/>
      <c r="M9" s="4"/>
      <c r="N9" s="4"/>
      <c r="O9" s="4"/>
      <c r="P9" s="4"/>
      <c r="Q9" s="4"/>
    </row>
    <row r="10">
      <c r="A10" s="48" t="s">
        <v>118</v>
      </c>
      <c r="B10" s="49">
        <v>1.624</v>
      </c>
      <c r="C10" s="49">
        <v>1.54</v>
      </c>
      <c r="D10" s="49">
        <v>2.46</v>
      </c>
      <c r="E10" s="49">
        <v>2.14</v>
      </c>
      <c r="F10" s="49">
        <v>2.11</v>
      </c>
      <c r="G10" s="49">
        <v>1.77</v>
      </c>
      <c r="H10" s="4"/>
      <c r="I10" s="73"/>
      <c r="J10" s="4"/>
      <c r="K10" s="4"/>
      <c r="L10" s="4"/>
      <c r="M10" s="4"/>
      <c r="N10" s="4"/>
      <c r="O10" s="4"/>
      <c r="P10" s="4"/>
      <c r="Q10" s="4"/>
    </row>
    <row r="11">
      <c r="A11" s="50" t="s">
        <v>119</v>
      </c>
      <c r="B11" s="51">
        <f t="shared" ref="B11:G11" si="3">sum(B7:B10)</f>
        <v>38.054</v>
      </c>
      <c r="C11" s="51">
        <f t="shared" si="3"/>
        <v>36.337</v>
      </c>
      <c r="D11" s="51">
        <f t="shared" si="3"/>
        <v>50.6905</v>
      </c>
      <c r="E11" s="51">
        <f t="shared" si="3"/>
        <v>59.598</v>
      </c>
      <c r="F11" s="51">
        <f t="shared" si="3"/>
        <v>57.94435</v>
      </c>
      <c r="G11" s="51">
        <f t="shared" si="3"/>
        <v>52.439</v>
      </c>
      <c r="H11" s="9"/>
      <c r="I11" s="9"/>
      <c r="J11" s="9"/>
      <c r="K11" s="9"/>
      <c r="L11" s="9"/>
      <c r="M11" s="9"/>
      <c r="N11" s="9"/>
      <c r="O11" s="9"/>
      <c r="P11" s="9"/>
      <c r="Q11" s="9"/>
    </row>
    <row r="12">
      <c r="A12" s="53" t="s">
        <v>120</v>
      </c>
      <c r="B12" s="49">
        <v>12.078</v>
      </c>
      <c r="C12" s="49">
        <v>12.198</v>
      </c>
      <c r="D12" s="49">
        <v>14.724</v>
      </c>
      <c r="E12" s="49">
        <v>15.618</v>
      </c>
      <c r="F12" s="49">
        <v>15.745</v>
      </c>
      <c r="G12" s="49">
        <f>3.79+8.43</f>
        <v>12.22</v>
      </c>
      <c r="H12" s="4"/>
      <c r="I12" s="73"/>
      <c r="J12" s="4"/>
      <c r="K12" s="4"/>
      <c r="L12" s="4"/>
      <c r="M12" s="4"/>
      <c r="N12" s="4"/>
      <c r="O12" s="4"/>
      <c r="P12" s="4"/>
      <c r="Q12" s="4"/>
    </row>
    <row r="13">
      <c r="A13" s="67" t="s">
        <v>121</v>
      </c>
      <c r="B13" s="49">
        <v>0.0</v>
      </c>
      <c r="C13" s="49">
        <v>0.0</v>
      </c>
      <c r="D13" s="49">
        <v>0.0</v>
      </c>
      <c r="E13" s="49">
        <v>0.0</v>
      </c>
      <c r="F13" s="49">
        <v>0.0</v>
      </c>
      <c r="G13" s="49">
        <v>0.0</v>
      </c>
      <c r="H13" s="4"/>
      <c r="I13" s="73"/>
      <c r="J13" s="4"/>
      <c r="K13" s="4"/>
      <c r="L13" s="4"/>
      <c r="M13" s="4"/>
      <c r="N13" s="4"/>
      <c r="O13" s="4"/>
      <c r="P13" s="4"/>
      <c r="Q13" s="4"/>
    </row>
    <row r="14">
      <c r="A14" s="67" t="s">
        <v>122</v>
      </c>
      <c r="B14" s="49">
        <v>0.984</v>
      </c>
      <c r="C14" s="49">
        <v>0.952</v>
      </c>
      <c r="D14" s="49">
        <v>1.722</v>
      </c>
      <c r="E14" s="49">
        <v>1.035</v>
      </c>
      <c r="F14" s="49">
        <v>1.46</v>
      </c>
      <c r="G14" s="49">
        <f>0.48+0.56+0.46</f>
        <v>1.5</v>
      </c>
      <c r="H14" s="4"/>
      <c r="I14" s="4"/>
      <c r="J14" s="4"/>
      <c r="K14" s="4"/>
      <c r="L14" s="4"/>
      <c r="M14" s="4"/>
      <c r="N14" s="4"/>
      <c r="O14" s="4"/>
      <c r="P14" s="4"/>
      <c r="Q14" s="4"/>
    </row>
    <row r="15">
      <c r="A15" s="50" t="s">
        <v>123</v>
      </c>
      <c r="B15" s="51">
        <f t="shared" ref="B15:G15" si="4">sum(B12:B14)</f>
        <v>13.062</v>
      </c>
      <c r="C15" s="51">
        <f t="shared" si="4"/>
        <v>13.15</v>
      </c>
      <c r="D15" s="51">
        <f t="shared" si="4"/>
        <v>16.446</v>
      </c>
      <c r="E15" s="51">
        <f t="shared" si="4"/>
        <v>16.653</v>
      </c>
      <c r="F15" s="51">
        <f t="shared" si="4"/>
        <v>17.205</v>
      </c>
      <c r="G15" s="51">
        <f t="shared" si="4"/>
        <v>13.72</v>
      </c>
      <c r="H15" s="9"/>
      <c r="I15" s="9"/>
      <c r="J15" s="9"/>
      <c r="K15" s="9"/>
      <c r="L15" s="9"/>
      <c r="M15" s="9"/>
      <c r="N15" s="9"/>
      <c r="O15" s="9"/>
      <c r="P15" s="9"/>
      <c r="Q15" s="9"/>
    </row>
    <row r="16">
      <c r="A16" s="54" t="s">
        <v>124</v>
      </c>
      <c r="B16" s="51">
        <f t="shared" ref="B16:G16" si="5">B11-B15</f>
        <v>24.992</v>
      </c>
      <c r="C16" s="51">
        <f t="shared" si="5"/>
        <v>23.187</v>
      </c>
      <c r="D16" s="51">
        <f t="shared" si="5"/>
        <v>34.2445</v>
      </c>
      <c r="E16" s="51">
        <f t="shared" si="5"/>
        <v>42.945</v>
      </c>
      <c r="F16" s="51">
        <f t="shared" si="5"/>
        <v>40.73935</v>
      </c>
      <c r="G16" s="51">
        <f t="shared" si="5"/>
        <v>38.719</v>
      </c>
      <c r="H16" s="9"/>
      <c r="I16" s="9"/>
      <c r="J16" s="9"/>
      <c r="K16" s="9"/>
      <c r="L16" s="9"/>
      <c r="M16" s="9"/>
      <c r="N16" s="9"/>
      <c r="O16" s="9"/>
      <c r="P16" s="9"/>
      <c r="Q16" s="9"/>
    </row>
    <row r="17">
      <c r="A17" s="67" t="s">
        <v>125</v>
      </c>
      <c r="B17" s="49">
        <v>31.015</v>
      </c>
      <c r="C17" s="49">
        <v>28.95</v>
      </c>
      <c r="D17" s="49">
        <v>29.18</v>
      </c>
      <c r="E17" s="49">
        <v>28.69</v>
      </c>
      <c r="F17" s="49">
        <v>25.86</v>
      </c>
      <c r="G17" s="49">
        <v>24.74</v>
      </c>
      <c r="H17" s="4"/>
      <c r="I17" s="73"/>
      <c r="J17" s="4"/>
      <c r="K17" s="4"/>
      <c r="L17" s="4"/>
      <c r="M17" s="4"/>
      <c r="N17" s="4"/>
      <c r="O17" s="4"/>
      <c r="P17" s="4"/>
      <c r="Q17" s="4"/>
    </row>
    <row r="18">
      <c r="A18" s="67" t="str">
        <f>'Operating, Variable &amp; Not-Yet C'!A35</f>
        <v>Total Present Value of Operating, Variable &amp; Not-Yet Commenced Leases</v>
      </c>
      <c r="B18" s="49">
        <f>'Operating, Variable &amp; Not-Yet C'!B35</f>
        <v>0.1735577907</v>
      </c>
      <c r="C18" s="49">
        <f>'Operating, Variable &amp; Not-Yet C'!C35</f>
        <v>0.06380144822</v>
      </c>
      <c r="D18" s="49">
        <f>'Operating, Variable &amp; Not-Yet C'!D35</f>
        <v>0</v>
      </c>
      <c r="E18" s="49">
        <f>'Operating, Variable &amp; Not-Yet C'!E35</f>
        <v>0</v>
      </c>
      <c r="F18" s="49">
        <f>'Operating, Variable &amp; Not-Yet C'!F35</f>
        <v>0</v>
      </c>
      <c r="G18" s="49">
        <f>'Operating, Variable &amp; Not-Yet C'!G35</f>
        <v>0</v>
      </c>
      <c r="H18" s="4"/>
      <c r="I18" s="35"/>
      <c r="J18" s="4"/>
      <c r="K18" s="4"/>
      <c r="L18" s="4"/>
      <c r="M18" s="4"/>
      <c r="N18" s="4"/>
      <c r="O18" s="4"/>
      <c r="P18" s="4"/>
      <c r="Q18" s="4"/>
    </row>
    <row r="19">
      <c r="A19" s="53" t="s">
        <v>126</v>
      </c>
      <c r="B19" s="49">
        <v>23.742</v>
      </c>
      <c r="C19" s="49">
        <v>23.74</v>
      </c>
      <c r="D19" s="49">
        <v>23.74</v>
      </c>
      <c r="E19" s="49">
        <v>23.74</v>
      </c>
      <c r="F19" s="49">
        <v>23.74</v>
      </c>
      <c r="G19" s="49">
        <v>23.74</v>
      </c>
      <c r="H19" s="4"/>
      <c r="I19" s="73"/>
      <c r="J19" s="4"/>
      <c r="K19" s="4"/>
      <c r="L19" s="4"/>
      <c r="M19" s="4"/>
      <c r="N19" s="4"/>
      <c r="O19" s="4"/>
      <c r="P19" s="4"/>
      <c r="Q19" s="4"/>
    </row>
    <row r="20">
      <c r="A20" s="67" t="s">
        <v>127</v>
      </c>
      <c r="B20" s="49">
        <v>0.0</v>
      </c>
      <c r="C20" s="49">
        <v>0.0</v>
      </c>
      <c r="D20" s="49">
        <v>0.0</v>
      </c>
      <c r="E20" s="49">
        <v>0.0</v>
      </c>
      <c r="F20" s="49">
        <v>0.0</v>
      </c>
      <c r="G20" s="49">
        <v>0.0</v>
      </c>
      <c r="H20" s="4"/>
      <c r="I20" s="11"/>
      <c r="J20" s="4"/>
      <c r="K20" s="4"/>
      <c r="L20" s="4"/>
      <c r="M20" s="4"/>
      <c r="N20" s="4"/>
      <c r="O20" s="4"/>
      <c r="P20" s="4"/>
      <c r="Q20" s="4"/>
    </row>
    <row r="21">
      <c r="A21" s="48" t="s">
        <v>128</v>
      </c>
      <c r="B21" s="52">
        <v>0.0</v>
      </c>
      <c r="C21" s="52">
        <v>0.0</v>
      </c>
      <c r="D21" s="52">
        <v>0.0</v>
      </c>
      <c r="E21" s="52">
        <v>0.0</v>
      </c>
      <c r="F21" s="52">
        <v>0.0</v>
      </c>
      <c r="G21" s="52">
        <v>0.0</v>
      </c>
      <c r="H21" s="4"/>
      <c r="I21" s="4"/>
      <c r="J21" s="4"/>
      <c r="K21" s="4"/>
      <c r="L21" s="4"/>
      <c r="M21" s="4"/>
      <c r="N21" s="4"/>
      <c r="O21" s="4"/>
      <c r="P21" s="4"/>
      <c r="Q21" s="4"/>
    </row>
    <row r="22">
      <c r="A22" s="67" t="s">
        <v>129</v>
      </c>
      <c r="B22" s="49">
        <f>0.59+28.1</f>
        <v>28.69</v>
      </c>
      <c r="C22" s="49">
        <f>0.61+29.5</f>
        <v>30.11</v>
      </c>
      <c r="D22" s="49">
        <f>0.597+18.7</f>
        <v>19.297</v>
      </c>
      <c r="E22" s="49">
        <f>13.2+0.59</f>
        <v>13.79</v>
      </c>
      <c r="F22" s="49">
        <f>10.6+0.769</f>
        <v>11.369</v>
      </c>
      <c r="G22" s="49">
        <f>9.2+0.723</f>
        <v>9.923</v>
      </c>
      <c r="H22" s="4"/>
      <c r="I22" s="73"/>
      <c r="J22" s="4"/>
      <c r="K22" s="4"/>
      <c r="L22" s="4"/>
      <c r="M22" s="4"/>
      <c r="N22" s="4"/>
      <c r="O22" s="4"/>
      <c r="P22" s="4"/>
      <c r="Q22" s="4"/>
    </row>
    <row r="23">
      <c r="A23" s="48" t="s">
        <v>130</v>
      </c>
      <c r="B23" s="49">
        <v>23.79</v>
      </c>
      <c r="C23" s="49">
        <v>23.79</v>
      </c>
      <c r="D23" s="49">
        <v>23.79</v>
      </c>
      <c r="E23" s="49">
        <v>23.79</v>
      </c>
      <c r="F23" s="49">
        <v>23.79</v>
      </c>
      <c r="G23" s="49">
        <v>23.79</v>
      </c>
      <c r="H23" s="4"/>
      <c r="I23" s="4"/>
      <c r="J23" s="4"/>
      <c r="K23" s="4"/>
      <c r="L23" s="4"/>
      <c r="M23" s="4"/>
      <c r="N23" s="4"/>
      <c r="O23" s="4"/>
      <c r="P23" s="4"/>
      <c r="Q23" s="4"/>
    </row>
    <row r="24">
      <c r="A24" s="53" t="s">
        <v>131</v>
      </c>
      <c r="B24" s="52">
        <v>0.0</v>
      </c>
      <c r="C24" s="52">
        <v>0.0</v>
      </c>
      <c r="D24" s="52">
        <v>0.0</v>
      </c>
      <c r="E24" s="52">
        <v>0.0</v>
      </c>
      <c r="F24" s="52">
        <v>0.0</v>
      </c>
      <c r="G24" s="52">
        <v>0.0</v>
      </c>
      <c r="H24" s="4"/>
      <c r="I24" s="4"/>
      <c r="J24" s="4"/>
      <c r="K24" s="4"/>
      <c r="L24" s="4"/>
      <c r="M24" s="4"/>
      <c r="N24" s="4"/>
      <c r="O24" s="4"/>
      <c r="P24" s="4"/>
      <c r="Q24" s="4"/>
    </row>
    <row r="25">
      <c r="A25" s="53" t="s">
        <v>132</v>
      </c>
      <c r="B25" s="49">
        <v>7.3</v>
      </c>
      <c r="C25" s="49">
        <v>7.3</v>
      </c>
      <c r="D25" s="49">
        <v>7.3</v>
      </c>
      <c r="E25" s="49">
        <v>7.3</v>
      </c>
      <c r="F25" s="49">
        <v>7.3</v>
      </c>
      <c r="G25" s="49">
        <v>7.3</v>
      </c>
      <c r="H25" s="4"/>
      <c r="I25" s="4"/>
      <c r="J25" s="4"/>
      <c r="K25" s="4"/>
      <c r="L25" s="4"/>
      <c r="M25" s="4"/>
      <c r="N25" s="4"/>
      <c r="O25" s="4"/>
      <c r="P25" s="4"/>
      <c r="Q25" s="4"/>
    </row>
    <row r="26">
      <c r="A26" s="48" t="s">
        <v>133</v>
      </c>
      <c r="B26" s="52">
        <v>0.0</v>
      </c>
      <c r="C26" s="52">
        <v>0.0</v>
      </c>
      <c r="D26" s="52">
        <v>0.0</v>
      </c>
      <c r="E26" s="52">
        <v>0.0</v>
      </c>
      <c r="F26" s="52">
        <v>0.0</v>
      </c>
      <c r="G26" s="52">
        <v>0.0</v>
      </c>
      <c r="H26" s="4"/>
      <c r="I26" s="4"/>
      <c r="J26" s="4"/>
      <c r="K26" s="4"/>
      <c r="L26" s="4"/>
      <c r="M26" s="4"/>
      <c r="N26" s="4"/>
      <c r="O26" s="4"/>
      <c r="P26" s="4"/>
      <c r="Q26" s="4"/>
    </row>
    <row r="27">
      <c r="A27" s="48" t="s">
        <v>134</v>
      </c>
      <c r="B27" s="49">
        <v>0.0</v>
      </c>
      <c r="C27" s="49">
        <v>0.0</v>
      </c>
      <c r="D27" s="49">
        <v>0.0</v>
      </c>
      <c r="E27" s="49">
        <v>0.0</v>
      </c>
      <c r="F27" s="49">
        <v>0.0</v>
      </c>
      <c r="G27" s="49">
        <v>0.0</v>
      </c>
      <c r="H27" s="4"/>
      <c r="I27" s="4"/>
      <c r="J27" s="4"/>
      <c r="K27" s="4"/>
      <c r="L27" s="4"/>
      <c r="M27" s="4"/>
      <c r="N27" s="4"/>
      <c r="O27" s="4"/>
      <c r="P27" s="4"/>
      <c r="Q27" s="4"/>
    </row>
    <row r="28">
      <c r="A28" s="50" t="s">
        <v>135</v>
      </c>
      <c r="B28" s="51">
        <f t="shared" ref="B28:G28" si="6">sum(B17:B27)</f>
        <v>114.7105578</v>
      </c>
      <c r="C28" s="51">
        <f t="shared" si="6"/>
        <v>113.9538014</v>
      </c>
      <c r="D28" s="51">
        <f t="shared" si="6"/>
        <v>103.307</v>
      </c>
      <c r="E28" s="51">
        <f t="shared" si="6"/>
        <v>97.31</v>
      </c>
      <c r="F28" s="51">
        <f t="shared" si="6"/>
        <v>92.059</v>
      </c>
      <c r="G28" s="51">
        <f t="shared" si="6"/>
        <v>89.493</v>
      </c>
      <c r="H28" s="9"/>
      <c r="I28" s="9"/>
      <c r="J28" s="9"/>
      <c r="K28" s="9"/>
      <c r="L28" s="9"/>
      <c r="M28" s="9"/>
      <c r="N28" s="9"/>
      <c r="O28" s="9"/>
      <c r="P28" s="9"/>
      <c r="Q28" s="9"/>
    </row>
    <row r="29">
      <c r="A29" s="50" t="s">
        <v>136</v>
      </c>
      <c r="B29" s="51">
        <f t="shared" ref="B29:G29" si="7">B16+B28</f>
        <v>139.7025578</v>
      </c>
      <c r="C29" s="51">
        <f t="shared" si="7"/>
        <v>137.1408014</v>
      </c>
      <c r="D29" s="51">
        <f t="shared" si="7"/>
        <v>137.5515</v>
      </c>
      <c r="E29" s="51">
        <f t="shared" si="7"/>
        <v>140.255</v>
      </c>
      <c r="F29" s="51">
        <f t="shared" si="7"/>
        <v>132.79835</v>
      </c>
      <c r="G29" s="51">
        <f t="shared" si="7"/>
        <v>128.212</v>
      </c>
      <c r="H29" s="9"/>
      <c r="I29" s="9"/>
      <c r="J29" s="9"/>
      <c r="K29" s="9"/>
      <c r="L29" s="9"/>
      <c r="M29" s="9"/>
      <c r="N29" s="9"/>
      <c r="O29" s="9"/>
      <c r="P29" s="9"/>
      <c r="Q29" s="9"/>
    </row>
    <row r="30">
      <c r="A30" s="50" t="s">
        <v>137</v>
      </c>
      <c r="B30" s="51">
        <f>'Average Invested Capital'!B12</f>
        <v>142.1562789</v>
      </c>
      <c r="C30" s="51">
        <f>'Average Invested Capital'!C12</f>
        <v>138.4166796</v>
      </c>
      <c r="D30" s="51">
        <f>'Average Invested Capital'!D12</f>
        <v>137.3426507</v>
      </c>
      <c r="E30" s="51">
        <f>'Average Invested Capital'!E12</f>
        <v>138.90475</v>
      </c>
      <c r="F30" s="51">
        <f>'Average Invested Capital'!F12</f>
        <v>136.532175</v>
      </c>
      <c r="G30" s="51">
        <f>'Average Invested Capital'!G12</f>
        <v>130.509175</v>
      </c>
      <c r="H30" s="9"/>
      <c r="I30" s="9"/>
      <c r="J30" s="9"/>
      <c r="K30" s="9"/>
      <c r="L30" s="9"/>
      <c r="M30" s="9"/>
      <c r="N30" s="9"/>
      <c r="O30" s="9"/>
      <c r="P30" s="9"/>
      <c r="Q30" s="9"/>
    </row>
    <row r="31">
      <c r="A31" s="76"/>
      <c r="B31" s="76"/>
      <c r="C31" s="76"/>
      <c r="D31" s="76"/>
      <c r="E31" s="76"/>
      <c r="F31" s="76"/>
      <c r="G31" s="76"/>
      <c r="H31" s="76"/>
      <c r="I31" s="4"/>
      <c r="J31" s="4"/>
      <c r="K31" s="4"/>
      <c r="L31" s="4"/>
      <c r="M31" s="4"/>
      <c r="N31" s="4"/>
      <c r="O31" s="4"/>
      <c r="P31" s="4"/>
      <c r="Q31" s="4"/>
    </row>
    <row r="32">
      <c r="A32" s="77" t="s">
        <v>138</v>
      </c>
      <c r="B32" s="78">
        <f>B16-23.11</f>
        <v>1.882</v>
      </c>
      <c r="C32" s="78">
        <f t="shared" ref="C32:G32" si="8">C16-B16</f>
        <v>-1.805</v>
      </c>
      <c r="D32" s="78">
        <f t="shared" si="8"/>
        <v>11.0575</v>
      </c>
      <c r="E32" s="78">
        <f t="shared" si="8"/>
        <v>8.7005</v>
      </c>
      <c r="F32" s="78">
        <f t="shared" si="8"/>
        <v>-2.20565</v>
      </c>
      <c r="G32" s="78">
        <f t="shared" si="8"/>
        <v>-2.02035</v>
      </c>
      <c r="H32" s="79"/>
      <c r="I32" s="80"/>
      <c r="J32" s="80"/>
      <c r="K32" s="80"/>
      <c r="L32" s="80"/>
      <c r="M32" s="80"/>
      <c r="N32" s="80"/>
      <c r="O32" s="80"/>
      <c r="P32" s="80"/>
      <c r="Q32" s="80"/>
    </row>
    <row r="33">
      <c r="A33" s="81" t="s">
        <v>139</v>
      </c>
      <c r="B33" s="82">
        <f>B28-121.48</f>
        <v>-6.769442209</v>
      </c>
      <c r="C33" s="82">
        <f t="shared" ref="C33:G33" si="9">C28-B28</f>
        <v>-0.7567563425</v>
      </c>
      <c r="D33" s="82">
        <f t="shared" si="9"/>
        <v>-10.64680145</v>
      </c>
      <c r="E33" s="82">
        <f t="shared" si="9"/>
        <v>-5.997</v>
      </c>
      <c r="F33" s="82">
        <f t="shared" si="9"/>
        <v>-5.251</v>
      </c>
      <c r="G33" s="82">
        <f t="shared" si="9"/>
        <v>-2.566</v>
      </c>
      <c r="H33" s="76"/>
      <c r="I33" s="4"/>
      <c r="J33" s="4"/>
      <c r="K33" s="4"/>
      <c r="L33" s="4"/>
      <c r="M33" s="4"/>
      <c r="N33" s="4"/>
      <c r="O33" s="4"/>
      <c r="P33" s="4"/>
      <c r="Q33" s="4"/>
    </row>
    <row r="34">
      <c r="A34" s="81" t="s">
        <v>140</v>
      </c>
      <c r="B34" s="82">
        <f t="shared" ref="B34:G34" si="10">sum(B32:B33)</f>
        <v>-4.887442209</v>
      </c>
      <c r="C34" s="82">
        <f t="shared" si="10"/>
        <v>-2.561756343</v>
      </c>
      <c r="D34" s="82">
        <f t="shared" si="10"/>
        <v>0.4106985518</v>
      </c>
      <c r="E34" s="82">
        <f t="shared" si="10"/>
        <v>2.7035</v>
      </c>
      <c r="F34" s="82">
        <f t="shared" si="10"/>
        <v>-7.45665</v>
      </c>
      <c r="G34" s="82">
        <f t="shared" si="10"/>
        <v>-4.58635</v>
      </c>
      <c r="H34" s="76"/>
      <c r="I34" s="4"/>
      <c r="J34" s="4"/>
      <c r="K34" s="4"/>
      <c r="L34" s="4"/>
      <c r="M34" s="4"/>
      <c r="N34" s="4"/>
      <c r="O34" s="4"/>
      <c r="P34" s="4"/>
      <c r="Q34" s="4"/>
    </row>
    <row r="35">
      <c r="A35" s="81" t="s">
        <v>141</v>
      </c>
      <c r="B35" s="83">
        <f>B32/'Revenue v Costs &amp; Expenses'!B4</f>
        <v>-0.00007545191266</v>
      </c>
      <c r="C35" s="83">
        <f>C32/'Revenue v Costs &amp; Expenses'!C4</f>
        <v>0.1860824742</v>
      </c>
      <c r="D35" s="83">
        <f>D32/'Revenue v Costs &amp; Expenses'!D4</f>
        <v>0.4209173963</v>
      </c>
      <c r="E35" s="83">
        <f>E32/'Revenue v Costs &amp; Expenses'!E4</f>
        <v>0.3378834951</v>
      </c>
      <c r="F35" s="83">
        <f>F32/'Revenue v Costs &amp; Expenses'!F4</f>
        <v>0.4182912953</v>
      </c>
      <c r="G35" s="83">
        <f>G32/'Revenue v Costs &amp; Expenses'!G4</f>
        <v>0.5171103148</v>
      </c>
      <c r="H35" s="76"/>
      <c r="I35" s="4"/>
      <c r="J35" s="4"/>
      <c r="K35" s="4"/>
      <c r="L35" s="4"/>
      <c r="M35" s="4"/>
      <c r="N35" s="4"/>
      <c r="O35" s="4"/>
      <c r="P35" s="4"/>
      <c r="Q35" s="4"/>
    </row>
    <row r="36">
      <c r="A36" s="81" t="s">
        <v>142</v>
      </c>
      <c r="B36" s="83"/>
      <c r="C36" s="83"/>
      <c r="D36" s="83"/>
      <c r="E36" s="83"/>
      <c r="F36" s="83"/>
      <c r="G36" s="83">
        <f>average(C35:G35)</f>
        <v>0.3760569951</v>
      </c>
      <c r="H36" s="76"/>
      <c r="I36" s="4"/>
      <c r="J36" s="4"/>
      <c r="K36" s="4"/>
      <c r="L36" s="4"/>
      <c r="M36" s="4"/>
      <c r="N36" s="4"/>
      <c r="O36" s="4"/>
      <c r="P36" s="4"/>
      <c r="Q36" s="4"/>
    </row>
    <row r="37">
      <c r="A37" s="84" t="s">
        <v>143</v>
      </c>
      <c r="B37" s="83"/>
      <c r="C37" s="83"/>
      <c r="D37" s="83"/>
      <c r="E37" s="83"/>
      <c r="F37" s="83"/>
      <c r="G37" s="83">
        <f>average(E35:G35)</f>
        <v>0.4244283684</v>
      </c>
      <c r="H37" s="76"/>
      <c r="I37" s="4"/>
      <c r="J37" s="4"/>
      <c r="K37" s="4"/>
      <c r="L37" s="4"/>
      <c r="M37" s="4"/>
      <c r="N37" s="4"/>
      <c r="O37" s="4"/>
      <c r="P37" s="4"/>
      <c r="Q37" s="4"/>
    </row>
    <row r="38">
      <c r="A38" s="81" t="s">
        <v>144</v>
      </c>
      <c r="B38" s="83">
        <f>B33/'Revenue v Costs &amp; Expenses'!B4</f>
        <v>0.000271396048</v>
      </c>
      <c r="C38" s="83">
        <f>C33/'Revenue v Costs &amp; Expenses'!C4</f>
        <v>0.07801611778</v>
      </c>
      <c r="D38" s="83">
        <f>D33/'Revenue v Costs &amp; Expenses'!D4</f>
        <v>-0.4052836486</v>
      </c>
      <c r="E38" s="83">
        <f>E33/'Revenue v Costs &amp; Expenses'!E4</f>
        <v>-0.2328932039</v>
      </c>
      <c r="F38" s="83">
        <f>F33/'Revenue v Costs &amp; Expenses'!F4</f>
        <v>0.995827802</v>
      </c>
      <c r="G38" s="83">
        <f>G33/'Revenue v Costs &amp; Expenses'!G4</f>
        <v>0.6567699002</v>
      </c>
      <c r="H38" s="76"/>
      <c r="I38" s="4"/>
      <c r="J38" s="4"/>
      <c r="K38" s="4"/>
      <c r="L38" s="4"/>
      <c r="M38" s="4"/>
      <c r="N38" s="4"/>
      <c r="O38" s="4"/>
      <c r="P38" s="4"/>
      <c r="Q38" s="4"/>
    </row>
    <row r="39">
      <c r="A39" s="81" t="s">
        <v>145</v>
      </c>
      <c r="B39" s="85"/>
      <c r="C39" s="85"/>
      <c r="D39" s="85"/>
      <c r="E39" s="85"/>
      <c r="F39" s="85"/>
      <c r="G39" s="83">
        <f>AVERAGE(C38:G38)</f>
        <v>0.2184873935</v>
      </c>
      <c r="H39" s="76"/>
      <c r="I39" s="4"/>
      <c r="J39" s="4"/>
      <c r="K39" s="4"/>
      <c r="L39" s="4"/>
      <c r="M39" s="4"/>
      <c r="N39" s="4"/>
      <c r="O39" s="4"/>
      <c r="P39" s="4"/>
      <c r="Q39" s="4"/>
    </row>
    <row r="40">
      <c r="A40" s="84" t="s">
        <v>146</v>
      </c>
      <c r="B40" s="85"/>
      <c r="C40" s="85"/>
      <c r="D40" s="85"/>
      <c r="E40" s="85"/>
      <c r="F40" s="85"/>
      <c r="G40" s="83">
        <f>average(E38:G38)</f>
        <v>0.4732348328</v>
      </c>
      <c r="H40" s="4"/>
      <c r="I40" s="4"/>
      <c r="J40" s="4"/>
      <c r="K40" s="4"/>
      <c r="L40" s="4"/>
      <c r="M40" s="4"/>
      <c r="N40" s="4"/>
      <c r="O40" s="4"/>
      <c r="P40" s="4"/>
      <c r="Q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</row>
    <row r="100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</row>
  </sheetData>
  <drawing r:id="rId1"/>
  <tableParts count="2"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55.5"/>
  </cols>
  <sheetData>
    <row r="1">
      <c r="A1" s="44" t="s">
        <v>0</v>
      </c>
      <c r="B1" s="46">
        <v>2019.0</v>
      </c>
      <c r="C1" s="46">
        <v>2020.0</v>
      </c>
      <c r="D1" s="46">
        <v>2021.0</v>
      </c>
      <c r="E1" s="46">
        <v>2022.0</v>
      </c>
      <c r="F1" s="46">
        <v>2023.0</v>
      </c>
      <c r="G1" s="46" t="s">
        <v>1</v>
      </c>
      <c r="H1" s="2"/>
      <c r="I1" s="2"/>
      <c r="J1" s="2"/>
      <c r="K1" s="2"/>
      <c r="L1" s="2"/>
      <c r="M1" s="2"/>
      <c r="N1" s="2"/>
      <c r="O1" s="2"/>
      <c r="P1" s="2"/>
    </row>
    <row r="2">
      <c r="A2" s="53" t="s">
        <v>147</v>
      </c>
      <c r="B2" s="49">
        <v>178.544</v>
      </c>
      <c r="C2" s="49">
        <v>184.04</v>
      </c>
      <c r="D2" s="49">
        <v>192.45</v>
      </c>
      <c r="E2" s="49">
        <v>177.39</v>
      </c>
      <c r="F2" s="49">
        <v>187.6</v>
      </c>
      <c r="G2" s="49">
        <v>185.07</v>
      </c>
      <c r="H2" s="4"/>
      <c r="I2" s="4"/>
      <c r="J2" s="4"/>
      <c r="K2" s="4"/>
      <c r="L2" s="4"/>
      <c r="M2" s="4"/>
      <c r="N2" s="4"/>
      <c r="O2" s="4"/>
      <c r="P2" s="4"/>
    </row>
    <row r="3">
      <c r="A3" s="53" t="s">
        <v>114</v>
      </c>
      <c r="B3" s="52">
        <f>'Invested Capital (Operating App'!B6</f>
        <v>57.043</v>
      </c>
      <c r="C3" s="52">
        <f>'Invested Capital (Operating App'!C6</f>
        <v>64.913</v>
      </c>
      <c r="D3" s="52">
        <f>'Invested Capital (Operating App'!D6</f>
        <v>69.5395</v>
      </c>
      <c r="E3" s="52">
        <f>'Invested Capital (Operating App'!E6</f>
        <v>51.572</v>
      </c>
      <c r="F3" s="52">
        <f>'Invested Capital (Operating App'!F6</f>
        <v>68.67565</v>
      </c>
      <c r="G3" s="52">
        <f>'Invested Capital (Operating App'!G6</f>
        <v>74.231</v>
      </c>
      <c r="H3" s="4"/>
      <c r="I3" s="4"/>
      <c r="J3" s="4"/>
      <c r="K3" s="4"/>
      <c r="L3" s="4"/>
      <c r="M3" s="4"/>
      <c r="N3" s="4"/>
      <c r="O3" s="4"/>
      <c r="P3" s="4"/>
    </row>
    <row r="4">
      <c r="A4" s="53" t="s">
        <v>148</v>
      </c>
      <c r="B4" s="52">
        <f>'Invested Capital (Operating App'!B15</f>
        <v>13.062</v>
      </c>
      <c r="C4" s="52">
        <f>'Invested Capital (Operating App'!C15</f>
        <v>13.15</v>
      </c>
      <c r="D4" s="52">
        <f>'Invested Capital (Operating App'!D15</f>
        <v>16.446</v>
      </c>
      <c r="E4" s="52">
        <f>'Invested Capital (Operating App'!E15</f>
        <v>16.653</v>
      </c>
      <c r="F4" s="52">
        <f>'Invested Capital (Operating App'!F15</f>
        <v>17.205</v>
      </c>
      <c r="G4" s="52">
        <f>'Invested Capital (Operating App'!G15</f>
        <v>13.72</v>
      </c>
      <c r="H4" s="4"/>
      <c r="I4" s="4"/>
      <c r="J4" s="4"/>
      <c r="K4" s="4"/>
      <c r="L4" s="4"/>
      <c r="M4" s="4"/>
      <c r="N4" s="4"/>
      <c r="O4" s="4"/>
      <c r="P4" s="4"/>
    </row>
    <row r="5">
      <c r="A5" s="53" t="s">
        <v>149</v>
      </c>
      <c r="B5" s="52">
        <v>0.0</v>
      </c>
      <c r="C5" s="52">
        <v>0.0</v>
      </c>
      <c r="D5" s="52">
        <v>0.0</v>
      </c>
      <c r="E5" s="52">
        <v>0.0</v>
      </c>
      <c r="F5" s="52">
        <v>0.0</v>
      </c>
      <c r="G5" s="52">
        <v>0.0</v>
      </c>
      <c r="H5" s="4"/>
      <c r="I5" s="4"/>
      <c r="J5" s="4"/>
      <c r="K5" s="4"/>
      <c r="L5" s="4"/>
      <c r="M5" s="4"/>
      <c r="N5" s="4"/>
      <c r="O5" s="4"/>
      <c r="P5" s="4"/>
    </row>
    <row r="6">
      <c r="A6" s="53" t="s">
        <v>150</v>
      </c>
      <c r="B6" s="52">
        <v>0.0</v>
      </c>
      <c r="C6" s="52">
        <v>0.0</v>
      </c>
      <c r="D6" s="52">
        <v>0.0</v>
      </c>
      <c r="E6" s="52">
        <v>0.0</v>
      </c>
      <c r="F6" s="52">
        <v>0.0</v>
      </c>
      <c r="G6" s="52">
        <v>0.0</v>
      </c>
      <c r="H6" s="4"/>
      <c r="I6" s="4"/>
      <c r="J6" s="4"/>
      <c r="K6" s="4"/>
      <c r="L6" s="4"/>
      <c r="M6" s="4"/>
      <c r="N6" s="4"/>
      <c r="O6" s="4"/>
      <c r="P6" s="4"/>
    </row>
    <row r="7">
      <c r="A7" s="53" t="s">
        <v>151</v>
      </c>
      <c r="B7" s="52">
        <f>'Operating, Variable &amp; Not-Yet C'!B36</f>
        <v>0.1735577907</v>
      </c>
      <c r="C7" s="52">
        <f>'Operating, Variable &amp; Not-Yet C'!C36</f>
        <v>0.06380144822</v>
      </c>
      <c r="D7" s="52">
        <f>'Operating, Variable &amp; Not-Yet C'!D36</f>
        <v>0</v>
      </c>
      <c r="E7" s="52">
        <f>'Operating, Variable &amp; Not-Yet C'!E36</f>
        <v>0</v>
      </c>
      <c r="F7" s="52">
        <f>'Operating, Variable &amp; Not-Yet C'!F36</f>
        <v>0</v>
      </c>
      <c r="G7" s="52">
        <f>'Operating, Variable &amp; Not-Yet C'!G36</f>
        <v>0</v>
      </c>
      <c r="H7" s="4"/>
      <c r="I7" s="4"/>
      <c r="J7" s="4"/>
      <c r="K7" s="4"/>
      <c r="L7" s="4"/>
      <c r="M7" s="4"/>
      <c r="N7" s="4"/>
      <c r="O7" s="4"/>
      <c r="P7" s="4"/>
    </row>
    <row r="8">
      <c r="A8" s="53" t="s">
        <v>152</v>
      </c>
      <c r="B8" s="52">
        <v>0.0</v>
      </c>
      <c r="C8" s="52">
        <v>0.0</v>
      </c>
      <c r="D8" s="52">
        <v>0.0</v>
      </c>
      <c r="E8" s="52">
        <v>0.0</v>
      </c>
      <c r="F8" s="52">
        <v>0.0</v>
      </c>
      <c r="G8" s="49">
        <v>0.0</v>
      </c>
      <c r="H8" s="4"/>
      <c r="I8" s="4"/>
      <c r="J8" s="4"/>
      <c r="K8" s="4"/>
      <c r="L8" s="4"/>
      <c r="M8" s="4"/>
      <c r="N8" s="4"/>
      <c r="O8" s="4"/>
      <c r="P8" s="4"/>
    </row>
    <row r="9">
      <c r="A9" s="53" t="s">
        <v>153</v>
      </c>
      <c r="B9" s="52">
        <v>0.0</v>
      </c>
      <c r="C9" s="52">
        <v>0.0</v>
      </c>
      <c r="D9" s="52">
        <v>0.0</v>
      </c>
      <c r="E9" s="52">
        <v>0.0</v>
      </c>
      <c r="F9" s="52">
        <v>0.0</v>
      </c>
      <c r="G9" s="52">
        <v>0.0</v>
      </c>
      <c r="H9" s="4"/>
      <c r="I9" s="4"/>
      <c r="J9" s="4"/>
      <c r="K9" s="4"/>
      <c r="L9" s="4"/>
      <c r="M9" s="4"/>
      <c r="N9" s="4"/>
      <c r="O9" s="4"/>
      <c r="P9" s="4"/>
    </row>
    <row r="10">
      <c r="A10" s="53" t="s">
        <v>154</v>
      </c>
      <c r="B10" s="52">
        <f>'Invested Capital (Operating App'!B23</f>
        <v>23.79</v>
      </c>
      <c r="C10" s="52">
        <f>'Invested Capital (Operating App'!C23</f>
        <v>23.79</v>
      </c>
      <c r="D10" s="52">
        <f>'Invested Capital (Operating App'!D23</f>
        <v>23.79</v>
      </c>
      <c r="E10" s="52">
        <f>'Invested Capital (Operating App'!E23</f>
        <v>23.79</v>
      </c>
      <c r="F10" s="52">
        <f>'Invested Capital (Operating App'!F23</f>
        <v>23.79</v>
      </c>
      <c r="G10" s="52">
        <f>'Invested Capital (Operating App'!G23</f>
        <v>23.79</v>
      </c>
      <c r="H10" s="4"/>
      <c r="I10" s="4"/>
      <c r="J10" s="4"/>
      <c r="K10" s="4"/>
      <c r="L10" s="4"/>
      <c r="M10" s="4"/>
      <c r="N10" s="4"/>
      <c r="O10" s="4"/>
      <c r="P10" s="4"/>
    </row>
    <row r="11">
      <c r="A11" s="53" t="s">
        <v>155</v>
      </c>
      <c r="B11" s="52">
        <f>sum('Invested Capital (Operating App'!B24:B25)</f>
        <v>7.3</v>
      </c>
      <c r="C11" s="52">
        <f>sum('Invested Capital (Operating App'!C24:C25)</f>
        <v>7.3</v>
      </c>
      <c r="D11" s="52">
        <f>sum('Invested Capital (Operating App'!D24:D25)</f>
        <v>7.3</v>
      </c>
      <c r="E11" s="52">
        <f>sum('Invested Capital (Operating App'!E24:E25)</f>
        <v>7.3</v>
      </c>
      <c r="F11" s="52">
        <f>sum('Invested Capital (Operating App'!F24:F25)</f>
        <v>7.3</v>
      </c>
      <c r="G11" s="52">
        <f>sum('Invested Capital (Operating App'!G24:G25)</f>
        <v>7.3</v>
      </c>
      <c r="H11" s="4"/>
      <c r="I11" s="4"/>
      <c r="J11" s="4"/>
      <c r="K11" s="4"/>
      <c r="L11" s="4"/>
      <c r="M11" s="4"/>
      <c r="N11" s="4"/>
      <c r="O11" s="4"/>
      <c r="P11" s="4"/>
    </row>
    <row r="12">
      <c r="A12" s="53" t="s">
        <v>156</v>
      </c>
      <c r="B12" s="49">
        <v>0.0</v>
      </c>
      <c r="C12" s="49">
        <v>0.0</v>
      </c>
      <c r="D12" s="49">
        <v>0.0</v>
      </c>
      <c r="E12" s="49">
        <v>0.0</v>
      </c>
      <c r="F12" s="49">
        <v>0.0</v>
      </c>
      <c r="G12" s="49">
        <v>0.0</v>
      </c>
      <c r="H12" s="4"/>
      <c r="I12" s="35"/>
      <c r="J12" s="4"/>
      <c r="K12" s="4"/>
      <c r="L12" s="4"/>
      <c r="M12" s="4"/>
      <c r="N12" s="4"/>
      <c r="O12" s="4"/>
      <c r="P12" s="4"/>
    </row>
    <row r="13">
      <c r="A13" s="53" t="s">
        <v>157</v>
      </c>
      <c r="B13" s="52">
        <f>'Invested Capital (Operating App'!B26</f>
        <v>0</v>
      </c>
      <c r="C13" s="52">
        <f>'Invested Capital (Operating App'!C26</f>
        <v>0</v>
      </c>
      <c r="D13" s="52">
        <f>'Invested Capital (Operating App'!D26</f>
        <v>0</v>
      </c>
      <c r="E13" s="52">
        <f>'Invested Capital (Operating App'!E26</f>
        <v>0</v>
      </c>
      <c r="F13" s="52">
        <f>'Invested Capital (Operating App'!F26</f>
        <v>0</v>
      </c>
      <c r="G13" s="52">
        <f>'Invested Capital (Operating App'!G26</f>
        <v>0</v>
      </c>
      <c r="H13" s="4"/>
      <c r="I13" s="4"/>
      <c r="J13" s="4"/>
      <c r="K13" s="4"/>
      <c r="L13" s="4"/>
      <c r="M13" s="4"/>
      <c r="N13" s="4"/>
      <c r="O13" s="4"/>
      <c r="P13" s="4"/>
    </row>
    <row r="14">
      <c r="A14" s="53" t="s">
        <v>158</v>
      </c>
      <c r="B14" s="52">
        <f>'Invested Capital (Operating App'!B27</f>
        <v>0</v>
      </c>
      <c r="C14" s="52">
        <f>'Invested Capital (Operating App'!C27</f>
        <v>0</v>
      </c>
      <c r="D14" s="52">
        <f>'Invested Capital (Operating App'!D27</f>
        <v>0</v>
      </c>
      <c r="E14" s="52">
        <f>'Invested Capital (Operating App'!E27</f>
        <v>0</v>
      </c>
      <c r="F14" s="52">
        <f>'Invested Capital (Operating App'!F27</f>
        <v>0</v>
      </c>
      <c r="G14" s="52">
        <f>'Invested Capital (Operating App'!G27</f>
        <v>0</v>
      </c>
      <c r="H14" s="4"/>
      <c r="I14" s="4"/>
      <c r="J14" s="4"/>
      <c r="K14" s="4"/>
      <c r="L14" s="4"/>
      <c r="M14" s="4"/>
      <c r="N14" s="4"/>
      <c r="O14" s="4"/>
      <c r="P14" s="4"/>
    </row>
    <row r="15">
      <c r="A15" s="54" t="s">
        <v>159</v>
      </c>
      <c r="B15" s="51">
        <f t="shared" ref="B15:G15" si="1">B2-B3-B4+B5+B6+B7-B8-B9+B10+B11-B12-B13+B14</f>
        <v>139.7025578</v>
      </c>
      <c r="C15" s="51">
        <f t="shared" si="1"/>
        <v>137.1308014</v>
      </c>
      <c r="D15" s="51">
        <f t="shared" si="1"/>
        <v>137.5545</v>
      </c>
      <c r="E15" s="51">
        <f t="shared" si="1"/>
        <v>140.255</v>
      </c>
      <c r="F15" s="51">
        <f t="shared" si="1"/>
        <v>132.80935</v>
      </c>
      <c r="G15" s="51">
        <f t="shared" si="1"/>
        <v>128.209</v>
      </c>
      <c r="H15" s="9"/>
      <c r="I15" s="9"/>
      <c r="J15" s="9"/>
      <c r="K15" s="9"/>
      <c r="L15" s="9"/>
      <c r="M15" s="9"/>
      <c r="N15" s="9"/>
      <c r="O15" s="9"/>
      <c r="P15" s="9"/>
    </row>
    <row r="16">
      <c r="A16" s="54" t="s">
        <v>160</v>
      </c>
      <c r="B16" s="51">
        <f>'Average Invested Capital'!B12</f>
        <v>142.1562789</v>
      </c>
      <c r="C16" s="51">
        <f>'Average Invested Capital'!C12</f>
        <v>138.4166796</v>
      </c>
      <c r="D16" s="51">
        <f>'Average Invested Capital'!D12</f>
        <v>137.3426507</v>
      </c>
      <c r="E16" s="51">
        <f>'Average Invested Capital'!E12</f>
        <v>138.90475</v>
      </c>
      <c r="F16" s="51">
        <f>'Average Invested Capital'!F12</f>
        <v>136.532175</v>
      </c>
      <c r="G16" s="51">
        <f>'Average Invested Capital'!G12</f>
        <v>130.509175</v>
      </c>
      <c r="H16" s="9"/>
      <c r="I16" s="9"/>
      <c r="J16" s="9"/>
      <c r="K16" s="9"/>
      <c r="L16" s="9"/>
      <c r="M16" s="9"/>
      <c r="N16" s="9"/>
      <c r="O16" s="9"/>
      <c r="P16" s="9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>
      <c r="A18" s="46" t="s">
        <v>161</v>
      </c>
      <c r="B18" s="86">
        <f>'NOPAT (Operating Approach)'!B4/B16</f>
        <v>0.8739677274</v>
      </c>
      <c r="C18" s="86">
        <f>'NOPAT (Operating Approach)'!C4/C16</f>
        <v>0.8275014277</v>
      </c>
      <c r="D18" s="86">
        <f>'NOPAT (Operating Approach)'!D4/D16</f>
        <v>1.025245976</v>
      </c>
      <c r="E18" s="86">
        <f>'NOPAT (Operating Approach)'!E4/E16</f>
        <v>1.199095063</v>
      </c>
      <c r="F18" s="86">
        <f>'NOPAT (Operating Approach)'!F4/F16</f>
        <v>1.181311292</v>
      </c>
      <c r="G18" s="86">
        <f>'NOPAT (Operating Approach)'!G4/G16</f>
        <v>1.205892229</v>
      </c>
      <c r="H18" s="2"/>
      <c r="I18" s="2"/>
      <c r="J18" s="2"/>
      <c r="K18" s="2"/>
      <c r="L18" s="2"/>
      <c r="M18" s="2"/>
      <c r="N18" s="2"/>
      <c r="O18" s="2"/>
      <c r="P18" s="2"/>
    </row>
    <row r="19">
      <c r="A19" s="67" t="s">
        <v>140</v>
      </c>
      <c r="B19" s="52">
        <f>'Invested Capital (Operating App'!B34</f>
        <v>-4.887442209</v>
      </c>
      <c r="C19" s="52">
        <f t="shared" ref="C19:G19" si="2">C15-B15</f>
        <v>-2.571756343</v>
      </c>
      <c r="D19" s="52">
        <f t="shared" si="2"/>
        <v>0.4236985518</v>
      </c>
      <c r="E19" s="52">
        <f t="shared" si="2"/>
        <v>2.7005</v>
      </c>
      <c r="F19" s="52">
        <f t="shared" si="2"/>
        <v>-7.44565</v>
      </c>
      <c r="G19" s="52">
        <f t="shared" si="2"/>
        <v>-4.60035</v>
      </c>
      <c r="H19" s="4"/>
      <c r="I19" s="4"/>
      <c r="J19" s="4"/>
      <c r="K19" s="4"/>
      <c r="L19" s="4"/>
      <c r="M19" s="4"/>
      <c r="N19" s="4"/>
      <c r="O19" s="4"/>
      <c r="P19" s="4"/>
    </row>
    <row r="20">
      <c r="A20" s="67" t="s">
        <v>162</v>
      </c>
      <c r="B20" s="62">
        <f>'Return on Invested Capital (ROI'!B11</f>
        <v>0.004798575415</v>
      </c>
      <c r="C20" s="62">
        <f>'Return on Invested Capital (ROI'!C11</f>
        <v>0.8777256217</v>
      </c>
      <c r="D20" s="62">
        <f>'Return on Invested Capital (ROI'!D11</f>
        <v>-2.694900272</v>
      </c>
      <c r="E20" s="62">
        <f>'Return on Invested Capital (ROI'!E11</f>
        <v>10.05555043</v>
      </c>
      <c r="F20" s="62">
        <f>'Return on Invested Capital (ROI'!F11</f>
        <v>-0.02104309229</v>
      </c>
      <c r="G20" s="62">
        <f>'Return on Invested Capital (ROI'!G11</f>
        <v>0.3155277504</v>
      </c>
      <c r="H20" s="63"/>
      <c r="I20" s="63"/>
      <c r="J20" s="63"/>
      <c r="K20" s="63"/>
      <c r="L20" s="63"/>
      <c r="M20" s="63"/>
      <c r="N20" s="63"/>
      <c r="O20" s="63"/>
      <c r="P20" s="63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</row>
  </sheetData>
  <drawing r:id="rId1"/>
  <tableParts count="2"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2.0"/>
  </cols>
  <sheetData>
    <row r="1">
      <c r="A1" s="44" t="s">
        <v>163</v>
      </c>
      <c r="B1" s="46">
        <v>2019.0</v>
      </c>
      <c r="C1" s="46">
        <v>2020.0</v>
      </c>
      <c r="D1" s="46">
        <v>2021.0</v>
      </c>
      <c r="E1" s="46">
        <v>2022.0</v>
      </c>
      <c r="F1" s="46">
        <v>2023.0</v>
      </c>
      <c r="G1" s="46" t="s">
        <v>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>
      <c r="A2" s="54" t="s">
        <v>164</v>
      </c>
      <c r="B2" s="51">
        <f t="shared" ref="B2:G2" si="1">B4</f>
        <v>144.61</v>
      </c>
      <c r="C2" s="51">
        <f t="shared" si="1"/>
        <v>139.7025578</v>
      </c>
      <c r="D2" s="51">
        <f t="shared" si="1"/>
        <v>137.1308014</v>
      </c>
      <c r="E2" s="51">
        <f t="shared" si="1"/>
        <v>137.5545</v>
      </c>
      <c r="F2" s="51">
        <f t="shared" si="1"/>
        <v>140.255</v>
      </c>
      <c r="G2" s="51">
        <f t="shared" si="1"/>
        <v>132.80935</v>
      </c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>
      <c r="A3" s="53" t="s">
        <v>165</v>
      </c>
      <c r="B3" s="52">
        <f>'Reconciliation of Total Assets '!B15</f>
        <v>139.7025578</v>
      </c>
      <c r="C3" s="52">
        <f>'Reconciliation of Total Assets '!C15</f>
        <v>137.1308014</v>
      </c>
      <c r="D3" s="52">
        <f>'Reconciliation of Total Assets '!D15</f>
        <v>137.5545</v>
      </c>
      <c r="E3" s="52">
        <f>'Reconciliation of Total Assets '!E15</f>
        <v>140.255</v>
      </c>
      <c r="F3" s="52">
        <f>'Reconciliation of Total Assets '!F15</f>
        <v>132.80935</v>
      </c>
      <c r="G3" s="52">
        <f>'Reconciliation of Total Assets '!G15</f>
        <v>128.209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>
      <c r="A4" s="53" t="s">
        <v>164</v>
      </c>
      <c r="B4" s="49">
        <v>144.61</v>
      </c>
      <c r="C4" s="52">
        <f>'Reconciliation of Total Assets '!B15</f>
        <v>139.7025578</v>
      </c>
      <c r="D4" s="52">
        <f>'Reconciliation of Total Assets '!C15</f>
        <v>137.1308014</v>
      </c>
      <c r="E4" s="52">
        <f>'Reconciliation of Total Assets '!D15</f>
        <v>137.5545</v>
      </c>
      <c r="F4" s="52">
        <f>'Reconciliation of Total Assets '!E15</f>
        <v>140.255</v>
      </c>
      <c r="G4" s="52">
        <f>'Reconciliation of Total Assets '!F15</f>
        <v>132.80935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>
      <c r="A5" s="53" t="s">
        <v>166</v>
      </c>
      <c r="B5" s="49">
        <v>0.0</v>
      </c>
      <c r="C5" s="49">
        <v>0.0</v>
      </c>
      <c r="D5" s="49"/>
      <c r="E5" s="49"/>
      <c r="F5" s="49">
        <v>0.0</v>
      </c>
      <c r="G5" s="49">
        <v>0.0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>
      <c r="A6" s="54" t="s">
        <v>167</v>
      </c>
      <c r="B6" s="51">
        <f t="shared" ref="B6:G6" si="2">B3-B4-B5</f>
        <v>-4.907442209</v>
      </c>
      <c r="C6" s="51">
        <f t="shared" si="2"/>
        <v>-2.571756343</v>
      </c>
      <c r="D6" s="51">
        <f t="shared" si="2"/>
        <v>0.4236985518</v>
      </c>
      <c r="E6" s="51">
        <f t="shared" si="2"/>
        <v>2.7005</v>
      </c>
      <c r="F6" s="51">
        <f t="shared" si="2"/>
        <v>-7.44565</v>
      </c>
      <c r="G6" s="51">
        <f t="shared" si="2"/>
        <v>-4.60035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54" t="s">
        <v>168</v>
      </c>
      <c r="B7" s="51">
        <f t="shared" ref="B7:G7" si="3">(B3-B4-B5)/2</f>
        <v>-2.453721105</v>
      </c>
      <c r="C7" s="51">
        <f t="shared" si="3"/>
        <v>-1.285878171</v>
      </c>
      <c r="D7" s="51">
        <f t="shared" si="3"/>
        <v>0.2118492759</v>
      </c>
      <c r="E7" s="51">
        <f t="shared" si="3"/>
        <v>1.35025</v>
      </c>
      <c r="F7" s="51">
        <f t="shared" si="3"/>
        <v>-3.722825</v>
      </c>
      <c r="G7" s="51">
        <f t="shared" si="3"/>
        <v>-2.300175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53" t="s">
        <v>166</v>
      </c>
      <c r="B8" s="52">
        <f t="shared" ref="B8:G8" si="4">B5</f>
        <v>0</v>
      </c>
      <c r="C8" s="52">
        <f t="shared" si="4"/>
        <v>0</v>
      </c>
      <c r="D8" s="52" t="str">
        <f t="shared" si="4"/>
        <v/>
      </c>
      <c r="E8" s="52" t="str">
        <f t="shared" si="4"/>
        <v/>
      </c>
      <c r="F8" s="52">
        <f t="shared" si="4"/>
        <v>0</v>
      </c>
      <c r="G8" s="52">
        <f t="shared" si="4"/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>
      <c r="A9" s="53" t="s">
        <v>169</v>
      </c>
      <c r="B9" s="87"/>
      <c r="C9" s="87"/>
      <c r="D9" s="87"/>
      <c r="E9" s="87"/>
      <c r="F9" s="87"/>
      <c r="G9" s="87"/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>
      <c r="A10" s="53" t="s">
        <v>170</v>
      </c>
      <c r="B10" s="61">
        <v>0.0</v>
      </c>
      <c r="C10" s="61">
        <v>0.0</v>
      </c>
      <c r="D10" s="61">
        <v>0.0</v>
      </c>
      <c r="E10" s="61">
        <v>0.0</v>
      </c>
      <c r="F10" s="61">
        <v>0.0</v>
      </c>
      <c r="G10" s="61">
        <v>0.0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>
      <c r="A11" s="54" t="s">
        <v>171</v>
      </c>
      <c r="B11" s="51">
        <f t="shared" ref="B11:G11" si="5">B10*B8</f>
        <v>0</v>
      </c>
      <c r="C11" s="51">
        <f t="shared" si="5"/>
        <v>0</v>
      </c>
      <c r="D11" s="51">
        <f t="shared" si="5"/>
        <v>0</v>
      </c>
      <c r="E11" s="51">
        <f t="shared" si="5"/>
        <v>0</v>
      </c>
      <c r="F11" s="51">
        <f t="shared" si="5"/>
        <v>0</v>
      </c>
      <c r="G11" s="51">
        <f t="shared" si="5"/>
        <v>0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54" t="s">
        <v>160</v>
      </c>
      <c r="B12" s="51">
        <f t="shared" ref="B12:G12" si="6">B2+B7+B11</f>
        <v>142.1562789</v>
      </c>
      <c r="C12" s="51">
        <f t="shared" si="6"/>
        <v>138.4166796</v>
      </c>
      <c r="D12" s="51">
        <f t="shared" si="6"/>
        <v>137.3426507</v>
      </c>
      <c r="E12" s="51">
        <f t="shared" si="6"/>
        <v>138.90475</v>
      </c>
      <c r="F12" s="51">
        <f t="shared" si="6"/>
        <v>136.532175</v>
      </c>
      <c r="G12" s="51">
        <f t="shared" si="6"/>
        <v>130.509175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54" t="s">
        <v>172</v>
      </c>
      <c r="B13" s="51">
        <f t="shared" ref="B13:G13" si="7">average(B3:B4)</f>
        <v>142.1562789</v>
      </c>
      <c r="C13" s="51">
        <f t="shared" si="7"/>
        <v>138.4166796</v>
      </c>
      <c r="D13" s="51">
        <f t="shared" si="7"/>
        <v>137.3426507</v>
      </c>
      <c r="E13" s="51">
        <f t="shared" si="7"/>
        <v>138.90475</v>
      </c>
      <c r="F13" s="51">
        <f t="shared" si="7"/>
        <v>136.532175</v>
      </c>
      <c r="G13" s="51">
        <f t="shared" si="7"/>
        <v>130.509175</v>
      </c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</row>
  </sheetData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57.13"/>
  </cols>
  <sheetData>
    <row r="1">
      <c r="A1" s="46" t="s">
        <v>0</v>
      </c>
      <c r="B1" s="46">
        <v>2019.0</v>
      </c>
      <c r="C1" s="46">
        <v>2020.0</v>
      </c>
      <c r="D1" s="46">
        <v>2021.0</v>
      </c>
      <c r="E1" s="46">
        <v>2022.0</v>
      </c>
      <c r="F1" s="46">
        <v>2023.0</v>
      </c>
      <c r="G1" s="46" t="s">
        <v>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>
      <c r="A2" s="53" t="s">
        <v>173</v>
      </c>
      <c r="B2" s="52">
        <f>'NOPAT (Operating Approach)'!B4</f>
        <v>124.24</v>
      </c>
      <c r="C2" s="52">
        <f>'NOPAT (Operating Approach)'!C4</f>
        <v>114.54</v>
      </c>
      <c r="D2" s="52">
        <f>'NOPAT (Operating Approach)'!D4</f>
        <v>140.81</v>
      </c>
      <c r="E2" s="52">
        <f>'NOPAT (Operating Approach)'!E4</f>
        <v>166.56</v>
      </c>
      <c r="F2" s="52">
        <f>'NOPAT (Operating Approach)'!F4</f>
        <v>161.287</v>
      </c>
      <c r="G2" s="52">
        <f>'NOPAT (Operating Approach)'!G4</f>
        <v>157.38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>
      <c r="A3" s="53" t="s">
        <v>70</v>
      </c>
      <c r="B3" s="52">
        <f>'Reconciliation of GAAP Net Inco'!B46</f>
        <v>13.33152539</v>
      </c>
      <c r="C3" s="52">
        <f>'Reconciliation of GAAP Net Inco'!C46</f>
        <v>9.041692136</v>
      </c>
      <c r="D3" s="52">
        <f>'Reconciliation of GAAP Net Inco'!D46</f>
        <v>15.94537</v>
      </c>
      <c r="E3" s="52">
        <f>'Reconciliation of GAAP Net Inco'!E46</f>
        <v>20.07517</v>
      </c>
      <c r="F3" s="52">
        <f>'Reconciliation of GAAP Net Inco'!F46</f>
        <v>20.01828</v>
      </c>
      <c r="G3" s="52">
        <f>'Reconciliation of GAAP Net Inco'!G46</f>
        <v>17.6655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>
      <c r="A4" s="53" t="s">
        <v>174</v>
      </c>
      <c r="B4" s="52">
        <f>B3-13.47</f>
        <v>-0.1384746127</v>
      </c>
      <c r="C4" s="52">
        <f t="shared" ref="C4:G4" si="1">C3-B3</f>
        <v>-4.289833252</v>
      </c>
      <c r="D4" s="52">
        <f t="shared" si="1"/>
        <v>6.903677864</v>
      </c>
      <c r="E4" s="52">
        <f t="shared" si="1"/>
        <v>4.1298</v>
      </c>
      <c r="F4" s="52">
        <f t="shared" si="1"/>
        <v>-0.05689</v>
      </c>
      <c r="G4" s="52">
        <f t="shared" si="1"/>
        <v>-2.35278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>
      <c r="A5" s="53" t="s">
        <v>160</v>
      </c>
      <c r="B5" s="52">
        <f>'Reconciliation of Total Assets '!B16</f>
        <v>142.1562789</v>
      </c>
      <c r="C5" s="52">
        <f>'Reconciliation of Total Assets '!C16</f>
        <v>138.4166796</v>
      </c>
      <c r="D5" s="52">
        <f>'Reconciliation of Total Assets '!D16</f>
        <v>137.3426507</v>
      </c>
      <c r="E5" s="52">
        <f>'Reconciliation of Total Assets '!E16</f>
        <v>138.90475</v>
      </c>
      <c r="F5" s="52">
        <f>'Reconciliation of Total Assets '!F16</f>
        <v>136.532175</v>
      </c>
      <c r="G5" s="52">
        <f>'Reconciliation of Total Assets '!G16</f>
        <v>130.509175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>
      <c r="A6" s="53" t="s">
        <v>140</v>
      </c>
      <c r="B6" s="52">
        <f>'Invested Capital (Operating App'!B34</f>
        <v>-4.887442209</v>
      </c>
      <c r="C6" s="52">
        <f>'Invested Capital (Operating App'!C34</f>
        <v>-2.561756343</v>
      </c>
      <c r="D6" s="52">
        <f>'Invested Capital (Operating App'!D34</f>
        <v>0.4106985518</v>
      </c>
      <c r="E6" s="52">
        <f>'Invested Capital (Operating App'!E34</f>
        <v>2.7035</v>
      </c>
      <c r="F6" s="52">
        <f>'Invested Capital (Operating App'!F34</f>
        <v>-7.45665</v>
      </c>
      <c r="G6" s="52">
        <f>'Invested Capital (Operating App'!G34</f>
        <v>-4.58635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>
      <c r="A7" s="54" t="s">
        <v>175</v>
      </c>
      <c r="B7" s="55">
        <f>'Reconciliation of GAAP Net Inco'!B46/'Reconciliation of Total Assets '!B16</f>
        <v>0.09378077065</v>
      </c>
      <c r="C7" s="55">
        <f>'Reconciliation of GAAP Net Inco'!C46/'Reconciliation of Total Assets '!C16</f>
        <v>0.06532227301</v>
      </c>
      <c r="D7" s="55">
        <f>'Reconciliation of GAAP Net Inco'!D46/'Reconciliation of Total Assets '!D16</f>
        <v>0.1160991863</v>
      </c>
      <c r="E7" s="55">
        <f>'Reconciliation of GAAP Net Inco'!E46/'Reconciliation of Total Assets '!E16</f>
        <v>0.1445247193</v>
      </c>
      <c r="F7" s="55">
        <f>'Reconciliation of GAAP Net Inco'!F46/'Reconciliation of Total Assets '!F16</f>
        <v>0.1466195056</v>
      </c>
      <c r="G7" s="55">
        <f>'Reconciliation of GAAP Net Inco'!G46/'Reconciliation of Total Assets '!G16</f>
        <v>0.1353582995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>
      <c r="A8" s="53" t="s">
        <v>176</v>
      </c>
      <c r="B8" s="62">
        <f>B7-9.1%</f>
        <v>0.002780770648</v>
      </c>
      <c r="C8" s="62">
        <f t="shared" ref="C8:G8" si="2">C7-B7</f>
        <v>-0.02845849764</v>
      </c>
      <c r="D8" s="62">
        <f t="shared" si="2"/>
        <v>0.05077691334</v>
      </c>
      <c r="E8" s="62">
        <f t="shared" si="2"/>
        <v>0.02842553293</v>
      </c>
      <c r="F8" s="62">
        <f t="shared" si="2"/>
        <v>0.002094786345</v>
      </c>
      <c r="G8" s="62">
        <f t="shared" si="2"/>
        <v>-0.0112612061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>
      <c r="A9" s="53" t="s">
        <v>177</v>
      </c>
      <c r="B9" s="62">
        <f t="shared" ref="B9:G9" si="3">B3/B2</f>
        <v>0.1073046152</v>
      </c>
      <c r="C9" s="62">
        <f t="shared" si="3"/>
        <v>0.07893916654</v>
      </c>
      <c r="D9" s="62">
        <f t="shared" si="3"/>
        <v>0.1132403238</v>
      </c>
      <c r="E9" s="62">
        <f t="shared" si="3"/>
        <v>0.120528158</v>
      </c>
      <c r="F9" s="62">
        <f t="shared" si="3"/>
        <v>0.1241158928</v>
      </c>
      <c r="G9" s="62">
        <f t="shared" si="3"/>
        <v>0.1122474266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>
      <c r="A10" s="54" t="s">
        <v>161</v>
      </c>
      <c r="B10" s="88">
        <f t="shared" ref="B10:G10" si="4">B2/B5</f>
        <v>0.8739677274</v>
      </c>
      <c r="C10" s="88">
        <f t="shared" si="4"/>
        <v>0.8275014277</v>
      </c>
      <c r="D10" s="88">
        <f t="shared" si="4"/>
        <v>1.025245976</v>
      </c>
      <c r="E10" s="88">
        <f t="shared" si="4"/>
        <v>1.199095063</v>
      </c>
      <c r="F10" s="88">
        <f t="shared" si="4"/>
        <v>1.181311292</v>
      </c>
      <c r="G10" s="88">
        <f t="shared" si="4"/>
        <v>1.205892229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54" t="s">
        <v>178</v>
      </c>
      <c r="B11" s="55">
        <f>B4/('Reconciliation of Total Assets '!B15-168.56)</f>
        <v>0.004798575415</v>
      </c>
      <c r="C11" s="55">
        <f t="shared" ref="C11:G11" si="5">C4/B6</f>
        <v>0.8777256217</v>
      </c>
      <c r="D11" s="55">
        <f t="shared" si="5"/>
        <v>-2.694900272</v>
      </c>
      <c r="E11" s="55">
        <f t="shared" si="5"/>
        <v>10.05555043</v>
      </c>
      <c r="F11" s="55">
        <f t="shared" si="5"/>
        <v>-0.02104309229</v>
      </c>
      <c r="G11" s="55">
        <f t="shared" si="5"/>
        <v>0.3155277504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>
      <c r="A13" s="4"/>
      <c r="B13" s="4"/>
      <c r="C13" s="11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>
      <c r="A14" s="11"/>
      <c r="B14" s="11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>
      <c r="A15" s="4"/>
      <c r="B15" s="11"/>
      <c r="C15" s="4"/>
      <c r="D15" s="11"/>
      <c r="E15" s="11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>
      <c r="A16" s="4"/>
      <c r="B16" s="11"/>
      <c r="C16" s="11"/>
      <c r="D16" s="34"/>
      <c r="E16" s="3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>
      <c r="A17" s="4"/>
      <c r="B17" s="11"/>
      <c r="C17" s="11"/>
      <c r="D17" s="34"/>
      <c r="E17" s="3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>
      <c r="A18" s="4"/>
      <c r="B18" s="11"/>
      <c r="C18" s="11"/>
      <c r="D18" s="34"/>
      <c r="E18" s="3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>
      <c r="A19" s="4"/>
      <c r="B19" s="11"/>
      <c r="C19" s="11"/>
      <c r="D19" s="34"/>
      <c r="E19" s="3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>
      <c r="A20" s="4"/>
      <c r="B20" s="4"/>
      <c r="C20" s="11"/>
      <c r="D20" s="34"/>
      <c r="E20" s="3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>
      <c r="A21" s="4"/>
      <c r="B21" s="4"/>
      <c r="C21" s="11"/>
      <c r="D21" s="34"/>
      <c r="E21" s="3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</row>
  </sheetData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49.88"/>
  </cols>
  <sheetData>
    <row r="1">
      <c r="A1" s="44" t="s">
        <v>179</v>
      </c>
      <c r="B1" s="46">
        <v>2019.0</v>
      </c>
      <c r="C1" s="46">
        <v>2020.0</v>
      </c>
      <c r="D1" s="46">
        <v>2021.0</v>
      </c>
      <c r="E1" s="46">
        <v>2022.0</v>
      </c>
      <c r="F1" s="46">
        <v>2023.0</v>
      </c>
      <c r="G1" s="46" t="s">
        <v>1</v>
      </c>
      <c r="H1" s="2"/>
      <c r="I1" s="2"/>
      <c r="J1" s="2"/>
      <c r="K1" s="2"/>
      <c r="L1" s="2"/>
      <c r="M1" s="2"/>
      <c r="N1" s="2"/>
      <c r="O1" s="2"/>
      <c r="P1" s="2"/>
      <c r="Q1" s="2"/>
    </row>
    <row r="2">
      <c r="A2" s="53" t="s">
        <v>70</v>
      </c>
      <c r="B2" s="52">
        <f>'Reconciliation of GAAP Net Inco'!B46</f>
        <v>13.33152539</v>
      </c>
      <c r="C2" s="52">
        <f>'Reconciliation of GAAP Net Inco'!C46</f>
        <v>9.041692136</v>
      </c>
      <c r="D2" s="52">
        <f>'Reconciliation of GAAP Net Inco'!D46</f>
        <v>15.94537</v>
      </c>
      <c r="E2" s="52">
        <f>'Reconciliation of GAAP Net Inco'!E46</f>
        <v>20.07517</v>
      </c>
      <c r="F2" s="52">
        <f>'Reconciliation of GAAP Net Inco'!F46</f>
        <v>20.01828</v>
      </c>
      <c r="G2" s="52">
        <f>'Reconciliation of GAAP Net Inco'!G46</f>
        <v>17.6655</v>
      </c>
      <c r="H2" s="4"/>
      <c r="I2" s="4"/>
      <c r="J2" s="4"/>
      <c r="K2" s="4"/>
      <c r="L2" s="4"/>
      <c r="M2" s="4"/>
      <c r="N2" s="4"/>
      <c r="O2" s="4"/>
      <c r="P2" s="4"/>
      <c r="Q2" s="4"/>
    </row>
    <row r="3">
      <c r="A3" s="53" t="s">
        <v>180</v>
      </c>
      <c r="B3" s="62">
        <f>'Weighted Average Cost of Capita'!B27</f>
        <v>0.06971139696</v>
      </c>
      <c r="C3" s="62">
        <f>'Weighted Average Cost of Capita'!C27</f>
        <v>0.05953195663</v>
      </c>
      <c r="D3" s="62">
        <f>'Weighted Average Cost of Capita'!D27</f>
        <v>0.06454430065</v>
      </c>
      <c r="E3" s="62">
        <f>'Weighted Average Cost of Capita'!E27</f>
        <v>0.07504430065</v>
      </c>
      <c r="F3" s="62">
        <f>'Weighted Average Cost of Capita'!F27</f>
        <v>0.08484430065</v>
      </c>
      <c r="G3" s="62">
        <f>'Weighted Average Cost of Capita'!G27</f>
        <v>0.08774430065</v>
      </c>
      <c r="H3" s="4"/>
      <c r="I3" s="4"/>
      <c r="J3" s="4"/>
      <c r="K3" s="4"/>
      <c r="L3" s="4"/>
      <c r="M3" s="4"/>
      <c r="N3" s="4"/>
      <c r="O3" s="4"/>
      <c r="P3" s="4"/>
      <c r="Q3" s="4"/>
    </row>
    <row r="4">
      <c r="A4" s="53" t="s">
        <v>114</v>
      </c>
      <c r="B4" s="52">
        <f>'Invested Capital (Operating App'!B6</f>
        <v>57.043</v>
      </c>
      <c r="C4" s="52">
        <f>'Invested Capital (Operating App'!C6</f>
        <v>64.913</v>
      </c>
      <c r="D4" s="52">
        <f>'Invested Capital (Operating App'!D6</f>
        <v>69.5395</v>
      </c>
      <c r="E4" s="52">
        <f>'Invested Capital (Operating App'!E6</f>
        <v>51.572</v>
      </c>
      <c r="F4" s="52">
        <f>'Invested Capital (Operating App'!F6</f>
        <v>68.67565</v>
      </c>
      <c r="G4" s="52">
        <f>'Invested Capital (Operating App'!G6</f>
        <v>74.231</v>
      </c>
      <c r="H4" s="4"/>
      <c r="I4" s="4"/>
      <c r="J4" s="4"/>
      <c r="K4" s="4"/>
      <c r="L4" s="4"/>
      <c r="M4" s="4"/>
      <c r="N4" s="4"/>
      <c r="O4" s="4"/>
      <c r="P4" s="4"/>
      <c r="Q4" s="4"/>
    </row>
    <row r="5">
      <c r="A5" s="53" t="s">
        <v>181</v>
      </c>
      <c r="B5" s="52">
        <v>0.0</v>
      </c>
      <c r="C5" s="52">
        <v>0.0</v>
      </c>
      <c r="D5" s="52">
        <v>0.0</v>
      </c>
      <c r="E5" s="52">
        <v>0.0</v>
      </c>
      <c r="F5" s="52">
        <v>0.0</v>
      </c>
      <c r="G5" s="52">
        <v>0.0</v>
      </c>
      <c r="H5" s="4"/>
      <c r="I5" s="4"/>
      <c r="J5" s="4"/>
      <c r="K5" s="4"/>
      <c r="L5" s="4"/>
      <c r="M5" s="4"/>
      <c r="N5" s="4"/>
      <c r="O5" s="4"/>
      <c r="P5" s="4"/>
      <c r="Q5" s="4"/>
    </row>
    <row r="6">
      <c r="A6" s="53" t="s">
        <v>182</v>
      </c>
      <c r="B6" s="49">
        <v>-3.287</v>
      </c>
      <c r="C6" s="49">
        <v>-3.239</v>
      </c>
      <c r="D6" s="49">
        <v>-2.918</v>
      </c>
      <c r="E6" s="49">
        <v>-2.23</v>
      </c>
      <c r="F6" s="49">
        <v>-1.509</v>
      </c>
      <c r="G6" s="49">
        <v>-1.141</v>
      </c>
      <c r="H6" s="4"/>
      <c r="I6" s="4"/>
      <c r="J6" s="4"/>
      <c r="K6" s="4"/>
      <c r="L6" s="4"/>
      <c r="M6" s="4"/>
      <c r="N6" s="4"/>
      <c r="O6" s="4"/>
      <c r="P6" s="4"/>
      <c r="Q6" s="4"/>
    </row>
    <row r="7">
      <c r="A7" s="53" t="s">
        <v>183</v>
      </c>
      <c r="B7" s="49">
        <v>0.0</v>
      </c>
      <c r="C7" s="52">
        <v>0.0</v>
      </c>
      <c r="D7" s="52">
        <v>0.0</v>
      </c>
      <c r="E7" s="52">
        <v>0.0</v>
      </c>
      <c r="F7" s="52">
        <v>0.0</v>
      </c>
      <c r="G7" s="52">
        <v>0.0</v>
      </c>
      <c r="H7" s="4"/>
      <c r="I7" s="4"/>
      <c r="J7" s="4"/>
      <c r="K7" s="4"/>
      <c r="L7" s="4"/>
      <c r="M7" s="4"/>
      <c r="N7" s="4"/>
      <c r="O7" s="4"/>
      <c r="P7" s="4"/>
      <c r="Q7" s="4"/>
    </row>
    <row r="8">
      <c r="A8" s="53" t="s">
        <v>184</v>
      </c>
      <c r="B8" s="52">
        <v>0.0</v>
      </c>
      <c r="C8" s="52">
        <v>0.0</v>
      </c>
      <c r="D8" s="52">
        <v>0.0</v>
      </c>
      <c r="E8" s="52">
        <v>0.0</v>
      </c>
      <c r="F8" s="52">
        <v>0.0</v>
      </c>
      <c r="G8" s="52">
        <v>0.0</v>
      </c>
      <c r="H8" s="4"/>
      <c r="I8" s="4"/>
      <c r="J8" s="4"/>
      <c r="K8" s="4"/>
      <c r="L8" s="4"/>
      <c r="M8" s="4"/>
      <c r="N8" s="4"/>
      <c r="O8" s="4"/>
      <c r="P8" s="4"/>
      <c r="Q8" s="4"/>
    </row>
    <row r="9">
      <c r="A9" s="53" t="s">
        <v>185</v>
      </c>
      <c r="B9" s="52">
        <f>'Operating, Variable &amp; Not-Yet C'!B35+'Reconciliation of Total Assets '!B5</f>
        <v>0.1735577907</v>
      </c>
      <c r="C9" s="52">
        <f>'Operating, Variable &amp; Not-Yet C'!C35+'Reconciliation of Total Assets '!C5</f>
        <v>0.06380144822</v>
      </c>
      <c r="D9" s="52">
        <f>'Operating, Variable &amp; Not-Yet C'!D35+'Reconciliation of Total Assets '!D5</f>
        <v>0</v>
      </c>
      <c r="E9" s="52">
        <f>'Operating, Variable &amp; Not-Yet C'!E35+'Reconciliation of Total Assets '!E5</f>
        <v>0</v>
      </c>
      <c r="F9" s="52">
        <f>'Operating, Variable &amp; Not-Yet C'!F35+'Reconciliation of Total Assets '!F5</f>
        <v>0</v>
      </c>
      <c r="G9" s="52">
        <f>'Operating, Variable &amp; Not-Yet C'!G35+'Reconciliation of Total Assets '!G5</f>
        <v>0</v>
      </c>
      <c r="H9" s="4"/>
      <c r="I9" s="4"/>
      <c r="J9" s="4"/>
      <c r="K9" s="4"/>
      <c r="L9" s="4"/>
      <c r="M9" s="4"/>
      <c r="N9" s="4"/>
      <c r="O9" s="4"/>
      <c r="P9" s="4"/>
      <c r="Q9" s="4"/>
    </row>
    <row r="10">
      <c r="A10" s="53" t="s">
        <v>186</v>
      </c>
      <c r="B10" s="52">
        <v>0.0</v>
      </c>
      <c r="C10" s="52">
        <v>0.0</v>
      </c>
      <c r="D10" s="52">
        <v>0.0</v>
      </c>
      <c r="E10" s="52">
        <v>0.0</v>
      </c>
      <c r="F10" s="52">
        <v>0.0</v>
      </c>
      <c r="G10" s="52">
        <v>0.0</v>
      </c>
      <c r="H10" s="4"/>
      <c r="I10" s="4"/>
      <c r="J10" s="4"/>
      <c r="K10" s="4"/>
      <c r="L10" s="4"/>
      <c r="M10" s="4"/>
      <c r="N10" s="4"/>
      <c r="O10" s="4"/>
      <c r="P10" s="4"/>
      <c r="Q10" s="4"/>
    </row>
    <row r="11">
      <c r="A11" s="53" t="s">
        <v>187</v>
      </c>
      <c r="B11" s="52">
        <v>0.0</v>
      </c>
      <c r="C11" s="52">
        <v>0.0</v>
      </c>
      <c r="D11" s="52">
        <v>0.0</v>
      </c>
      <c r="E11" s="52">
        <v>0.0</v>
      </c>
      <c r="F11" s="52">
        <v>0.0</v>
      </c>
      <c r="G11" s="52">
        <v>0.0</v>
      </c>
      <c r="H11" s="4"/>
      <c r="I11" s="4"/>
      <c r="J11" s="4"/>
      <c r="K11" s="4"/>
      <c r="L11" s="4"/>
      <c r="M11" s="4"/>
      <c r="N11" s="4"/>
      <c r="O11" s="4"/>
      <c r="P11" s="4"/>
      <c r="Q11" s="4"/>
    </row>
    <row r="12">
      <c r="A12" s="53" t="s">
        <v>188</v>
      </c>
      <c r="B12" s="52">
        <v>0.0</v>
      </c>
      <c r="C12" s="52">
        <v>0.0</v>
      </c>
      <c r="D12" s="52">
        <v>0.0</v>
      </c>
      <c r="E12" s="52">
        <v>0.0</v>
      </c>
      <c r="F12" s="52">
        <v>0.0</v>
      </c>
      <c r="G12" s="52">
        <v>0.0</v>
      </c>
      <c r="H12" s="4"/>
      <c r="I12" s="4"/>
      <c r="J12" s="4"/>
      <c r="K12" s="4"/>
      <c r="L12" s="4"/>
      <c r="M12" s="4"/>
      <c r="N12" s="4"/>
      <c r="O12" s="4"/>
      <c r="P12" s="4"/>
      <c r="Q12" s="4"/>
    </row>
    <row r="13">
      <c r="A13" s="53" t="s">
        <v>189</v>
      </c>
      <c r="B13" s="52">
        <v>0.0</v>
      </c>
      <c r="C13" s="52">
        <v>0.0</v>
      </c>
      <c r="D13" s="52">
        <v>0.0</v>
      </c>
      <c r="E13" s="52">
        <v>0.0</v>
      </c>
      <c r="F13" s="52">
        <v>0.0</v>
      </c>
      <c r="G13" s="52">
        <v>0.0</v>
      </c>
      <c r="H13" s="4"/>
      <c r="I13" s="4"/>
      <c r="J13" s="4"/>
      <c r="K13" s="4"/>
      <c r="L13" s="4"/>
      <c r="M13" s="4"/>
      <c r="N13" s="4"/>
      <c r="O13" s="4"/>
      <c r="P13" s="4"/>
      <c r="Q13" s="4"/>
    </row>
    <row r="14">
      <c r="A14" s="54" t="s">
        <v>190</v>
      </c>
      <c r="B14" s="51">
        <f t="shared" ref="B14:G14" si="1">B2/B3-B9+B4+B8+B5-B12-B13-B10-B11+B7+B6</f>
        <v>244.8212635</v>
      </c>
      <c r="C14" s="51">
        <f t="shared" si="1"/>
        <v>213.4898384</v>
      </c>
      <c r="D14" s="51">
        <f t="shared" si="1"/>
        <v>313.6668601</v>
      </c>
      <c r="E14" s="51">
        <f t="shared" si="1"/>
        <v>316.8529212</v>
      </c>
      <c r="F14" s="51">
        <f t="shared" si="1"/>
        <v>303.1080137</v>
      </c>
      <c r="G14" s="51">
        <f t="shared" si="1"/>
        <v>274.4193156</v>
      </c>
      <c r="H14" s="9"/>
      <c r="I14" s="9"/>
      <c r="J14" s="9"/>
      <c r="K14" s="9"/>
      <c r="L14" s="9"/>
      <c r="M14" s="9"/>
      <c r="N14" s="9"/>
      <c r="O14" s="9"/>
      <c r="P14" s="9"/>
      <c r="Q14" s="9"/>
    </row>
    <row r="15">
      <c r="A15" s="53" t="s">
        <v>191</v>
      </c>
      <c r="B15" s="64">
        <v>12443.0</v>
      </c>
      <c r="C15" s="64">
        <v>12451.0</v>
      </c>
      <c r="D15" s="64">
        <v>12381.0</v>
      </c>
      <c r="E15" s="64">
        <v>12307.0</v>
      </c>
      <c r="F15" s="64">
        <v>12313.0</v>
      </c>
      <c r="G15" s="64">
        <v>12318.0</v>
      </c>
      <c r="H15" s="4"/>
      <c r="I15" s="4"/>
      <c r="J15" s="4"/>
      <c r="K15" s="4"/>
      <c r="L15" s="4"/>
      <c r="M15" s="4"/>
      <c r="N15" s="4"/>
      <c r="O15" s="4"/>
      <c r="P15" s="4"/>
      <c r="Q15" s="4"/>
    </row>
    <row r="16">
      <c r="A16" s="54" t="s">
        <v>192</v>
      </c>
      <c r="B16" s="51">
        <f t="shared" ref="B16:G16" si="2">(B14/B15)*1000</f>
        <v>19.675421</v>
      </c>
      <c r="C16" s="51">
        <f t="shared" si="2"/>
        <v>17.14640097</v>
      </c>
      <c r="D16" s="51">
        <f t="shared" si="2"/>
        <v>25.33453357</v>
      </c>
      <c r="E16" s="51">
        <f t="shared" si="2"/>
        <v>25.74574805</v>
      </c>
      <c r="F16" s="51">
        <f t="shared" si="2"/>
        <v>24.61691007</v>
      </c>
      <c r="G16" s="51">
        <f t="shared" si="2"/>
        <v>22.27791164</v>
      </c>
      <c r="H16" s="9"/>
      <c r="I16" s="9"/>
      <c r="J16" s="9"/>
      <c r="K16" s="9"/>
      <c r="L16" s="9"/>
      <c r="M16" s="9"/>
      <c r="N16" s="9"/>
      <c r="O16" s="9"/>
      <c r="P16" s="9"/>
      <c r="Q16" s="9"/>
    </row>
    <row r="17">
      <c r="A17" s="53" t="s">
        <v>193</v>
      </c>
      <c r="B17" s="49">
        <v>14.59</v>
      </c>
      <c r="C17" s="49">
        <v>14.23</v>
      </c>
      <c r="D17" s="49">
        <v>22.47</v>
      </c>
      <c r="E17" s="49">
        <v>18.48</v>
      </c>
      <c r="F17" s="49">
        <v>25.28</v>
      </c>
      <c r="G17" s="49">
        <f>IFERROR(__xludf.DUMMYFUNCTION("GOOGLEFINANCE(""CIX"")
"),33.4)</f>
        <v>33.4</v>
      </c>
      <c r="H17" s="4"/>
      <c r="I17" s="4"/>
      <c r="J17" s="4"/>
      <c r="K17" s="4"/>
      <c r="L17" s="4"/>
      <c r="M17" s="4"/>
      <c r="N17" s="4"/>
      <c r="O17" s="4"/>
      <c r="P17" s="4"/>
      <c r="Q17" s="4"/>
    </row>
    <row r="18">
      <c r="A18" s="54" t="s">
        <v>194</v>
      </c>
      <c r="B18" s="88">
        <f t="shared" ref="B18:G18" si="3">B17/B16</f>
        <v>0.7415343234</v>
      </c>
      <c r="C18" s="88">
        <f t="shared" si="3"/>
        <v>0.8299117714</v>
      </c>
      <c r="D18" s="88">
        <f t="shared" si="3"/>
        <v>0.8869316633</v>
      </c>
      <c r="E18" s="88">
        <f t="shared" si="3"/>
        <v>0.7177884273</v>
      </c>
      <c r="F18" s="88">
        <f t="shared" si="3"/>
        <v>1.026936359</v>
      </c>
      <c r="G18" s="88">
        <f t="shared" si="3"/>
        <v>1.499242861</v>
      </c>
      <c r="H18" s="9"/>
      <c r="I18" s="9"/>
      <c r="J18" s="9"/>
      <c r="K18" s="9"/>
      <c r="L18" s="9"/>
      <c r="M18" s="9"/>
      <c r="N18" s="9"/>
      <c r="O18" s="9"/>
      <c r="P18" s="9"/>
      <c r="Q18" s="9"/>
    </row>
    <row r="19">
      <c r="A19" s="1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>
      <c r="A20" s="46" t="s">
        <v>195</v>
      </c>
      <c r="B20" s="45" t="s">
        <v>196</v>
      </c>
      <c r="C20" s="2"/>
      <c r="D20" s="2"/>
      <c r="E20" s="2"/>
      <c r="F20" s="2"/>
      <c r="G20" s="89"/>
      <c r="H20" s="2"/>
      <c r="I20" s="2"/>
      <c r="J20" s="2"/>
      <c r="K20" s="2"/>
      <c r="L20" s="2"/>
      <c r="M20" s="2"/>
      <c r="N20" s="2"/>
      <c r="O20" s="2"/>
      <c r="P20" s="2"/>
      <c r="Q20" s="2"/>
    </row>
    <row r="21">
      <c r="A21" s="53" t="s">
        <v>197</v>
      </c>
      <c r="B21" s="53" t="s">
        <v>198</v>
      </c>
      <c r="C21" s="11"/>
      <c r="D21" s="11"/>
      <c r="E21" s="11"/>
      <c r="F21" s="11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>
      <c r="A22" s="53" t="s">
        <v>199</v>
      </c>
      <c r="B22" s="48" t="s">
        <v>200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>
      <c r="A23" s="53" t="s">
        <v>201</v>
      </c>
      <c r="B23" s="48" t="s">
        <v>202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>
      <c r="A24" s="53" t="s">
        <v>203</v>
      </c>
      <c r="B24" s="48" t="s">
        <v>204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>
      <c r="A25" s="53" t="s">
        <v>205</v>
      </c>
      <c r="B25" s="48" t="s">
        <v>206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>
      <c r="A26" s="1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>
      <c r="A27" s="13"/>
      <c r="B27" s="35"/>
      <c r="C27" s="35"/>
      <c r="D27" s="35"/>
      <c r="E27" s="35"/>
      <c r="F27" s="35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>
      <c r="A28" s="1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>
      <c r="A29" s="1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>
      <c r="A30" s="1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>
      <c r="A31" s="1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>
      <c r="A32" s="1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>
      <c r="A33" s="1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>
      <c r="A34" s="1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>
      <c r="A35" s="1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>
      <c r="A36" s="1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>
      <c r="A37" s="1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>
      <c r="A38" s="1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39">
      <c r="A39" s="1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</row>
    <row r="40">
      <c r="A40" s="1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</row>
    <row r="41">
      <c r="A41" s="1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</row>
    <row r="42">
      <c r="A42" s="13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</row>
    <row r="43">
      <c r="A43" s="13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</row>
    <row r="44">
      <c r="A44" s="1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</row>
    <row r="45">
      <c r="A45" s="13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</row>
    <row r="46">
      <c r="A46" s="13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</row>
    <row r="47">
      <c r="A47" s="1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</row>
    <row r="48">
      <c r="A48" s="1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</row>
    <row r="49">
      <c r="A49" s="1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</row>
    <row r="50">
      <c r="A50" s="1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</row>
    <row r="51">
      <c r="A51" s="1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</row>
    <row r="52">
      <c r="A52" s="13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</row>
    <row r="53">
      <c r="A53" s="13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  <row r="54">
      <c r="A54" s="13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</row>
    <row r="55">
      <c r="A55" s="13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</row>
    <row r="56">
      <c r="A56" s="1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</row>
    <row r="57">
      <c r="A57" s="13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</row>
    <row r="58">
      <c r="A58" s="13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</row>
    <row r="59">
      <c r="A59" s="13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</row>
    <row r="60">
      <c r="A60" s="1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</row>
    <row r="61">
      <c r="A61" s="13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</row>
    <row r="62">
      <c r="A62" s="1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</row>
    <row r="63">
      <c r="A63" s="13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</row>
    <row r="64">
      <c r="A64" s="13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</row>
    <row r="65">
      <c r="A65" s="13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</row>
    <row r="66">
      <c r="A66" s="13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</row>
    <row r="67">
      <c r="A67" s="13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</row>
    <row r="68">
      <c r="A68" s="13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</row>
    <row r="69">
      <c r="A69" s="13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</row>
    <row r="70">
      <c r="A70" s="13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</row>
    <row r="71">
      <c r="A71" s="13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</row>
    <row r="72">
      <c r="A72" s="1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</row>
    <row r="73">
      <c r="A73" s="1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</row>
    <row r="74">
      <c r="A74" s="1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</row>
    <row r="75">
      <c r="A75" s="1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</row>
    <row r="76">
      <c r="A76" s="1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</row>
    <row r="77">
      <c r="A77" s="1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</row>
    <row r="78">
      <c r="A78" s="1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</row>
    <row r="79">
      <c r="A79" s="1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</row>
    <row r="80">
      <c r="A80" s="1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</row>
    <row r="81">
      <c r="A81" s="1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</row>
    <row r="82">
      <c r="A82" s="1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</row>
    <row r="83">
      <c r="A83" s="1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</row>
    <row r="84">
      <c r="A84" s="1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</row>
    <row r="85">
      <c r="A85" s="1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</row>
    <row r="86">
      <c r="A86" s="1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</row>
    <row r="87">
      <c r="A87" s="1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</row>
    <row r="88">
      <c r="A88" s="1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</row>
    <row r="89">
      <c r="A89" s="1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</row>
    <row r="90">
      <c r="A90" s="1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</row>
    <row r="91">
      <c r="A91" s="1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</row>
    <row r="92">
      <c r="A92" s="1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</row>
    <row r="93">
      <c r="A93" s="1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</row>
    <row r="94">
      <c r="A94" s="1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</row>
    <row r="95">
      <c r="A95" s="1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</row>
    <row r="96">
      <c r="A96" s="1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</row>
    <row r="97">
      <c r="A97" s="1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</row>
    <row r="98">
      <c r="A98" s="1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</row>
    <row r="99">
      <c r="A99" s="1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</row>
    <row r="100">
      <c r="A100" s="1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</row>
    <row r="101">
      <c r="A101" s="1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</row>
    <row r="102">
      <c r="A102" s="1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</row>
    <row r="103">
      <c r="A103" s="1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</row>
    <row r="104">
      <c r="A104" s="1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</row>
    <row r="105">
      <c r="A105" s="1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</row>
    <row r="106">
      <c r="A106" s="1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</row>
    <row r="107">
      <c r="A107" s="1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</row>
    <row r="108">
      <c r="A108" s="1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</row>
    <row r="109">
      <c r="A109" s="1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</row>
    <row r="110">
      <c r="A110" s="1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</row>
    <row r="111">
      <c r="A111" s="1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</row>
    <row r="112">
      <c r="A112" s="1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</row>
    <row r="113">
      <c r="A113" s="1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</row>
    <row r="114">
      <c r="A114" s="1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</row>
    <row r="115">
      <c r="A115" s="1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</row>
    <row r="116">
      <c r="A116" s="1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</row>
    <row r="117">
      <c r="A117" s="1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</row>
    <row r="118">
      <c r="A118" s="1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</row>
    <row r="119">
      <c r="A119" s="1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</row>
    <row r="120">
      <c r="A120" s="1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</row>
    <row r="121">
      <c r="A121" s="1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</row>
    <row r="122">
      <c r="A122" s="1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</row>
    <row r="123">
      <c r="A123" s="1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</row>
    <row r="124">
      <c r="A124" s="1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</row>
    <row r="125">
      <c r="A125" s="1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</row>
    <row r="126">
      <c r="A126" s="1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>
      <c r="A127" s="1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>
      <c r="A128" s="1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</row>
    <row r="129">
      <c r="A129" s="1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</row>
    <row r="130">
      <c r="A130" s="1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</row>
    <row r="131">
      <c r="A131" s="1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</row>
    <row r="132">
      <c r="A132" s="1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</row>
    <row r="133">
      <c r="A133" s="1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</row>
    <row r="134">
      <c r="A134" s="1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</row>
    <row r="135">
      <c r="A135" s="1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</row>
    <row r="136">
      <c r="A136" s="1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</row>
    <row r="137">
      <c r="A137" s="1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</row>
    <row r="138">
      <c r="A138" s="1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</row>
    <row r="139">
      <c r="A139" s="1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</row>
    <row r="140">
      <c r="A140" s="1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</row>
    <row r="141">
      <c r="A141" s="1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</row>
    <row r="142">
      <c r="A142" s="1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</row>
    <row r="143">
      <c r="A143" s="1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</row>
    <row r="144">
      <c r="A144" s="1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</row>
    <row r="145">
      <c r="A145" s="1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</row>
    <row r="146">
      <c r="A146" s="1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</row>
    <row r="147">
      <c r="A147" s="1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</row>
    <row r="148">
      <c r="A148" s="1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</row>
    <row r="149">
      <c r="A149" s="1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</row>
    <row r="150">
      <c r="A150" s="1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</row>
    <row r="151">
      <c r="A151" s="1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</row>
    <row r="152">
      <c r="A152" s="1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</row>
    <row r="153">
      <c r="A153" s="1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</row>
    <row r="154">
      <c r="A154" s="1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</row>
    <row r="155">
      <c r="A155" s="1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</row>
    <row r="156">
      <c r="A156" s="1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</row>
    <row r="157">
      <c r="A157" s="1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</row>
    <row r="158">
      <c r="A158" s="1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</row>
    <row r="159">
      <c r="A159" s="1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</row>
    <row r="160">
      <c r="A160" s="1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</row>
    <row r="161">
      <c r="A161" s="1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</row>
    <row r="162">
      <c r="A162" s="1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</row>
    <row r="163">
      <c r="A163" s="1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</row>
    <row r="164">
      <c r="A164" s="1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</row>
    <row r="165">
      <c r="A165" s="1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</row>
    <row r="166">
      <c r="A166" s="1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</row>
    <row r="167">
      <c r="A167" s="1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</row>
    <row r="168">
      <c r="A168" s="1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</row>
    <row r="169">
      <c r="A169" s="1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</row>
    <row r="170">
      <c r="A170" s="1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</row>
    <row r="171">
      <c r="A171" s="1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</row>
    <row r="172">
      <c r="A172" s="1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</row>
    <row r="173">
      <c r="A173" s="1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</row>
    <row r="174">
      <c r="A174" s="1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</row>
    <row r="175">
      <c r="A175" s="1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</row>
    <row r="176">
      <c r="A176" s="1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</row>
    <row r="177">
      <c r="A177" s="1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</row>
    <row r="178">
      <c r="A178" s="1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</row>
    <row r="179">
      <c r="A179" s="1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</row>
    <row r="180">
      <c r="A180" s="1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</row>
    <row r="181">
      <c r="A181" s="1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</row>
    <row r="182">
      <c r="A182" s="1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</row>
    <row r="183">
      <c r="A183" s="1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</row>
    <row r="184">
      <c r="A184" s="1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</row>
    <row r="185">
      <c r="A185" s="1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</row>
    <row r="186">
      <c r="A186" s="1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</row>
    <row r="187">
      <c r="A187" s="1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</row>
    <row r="188">
      <c r="A188" s="1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</row>
    <row r="189">
      <c r="A189" s="1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</row>
    <row r="190">
      <c r="A190" s="1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</row>
    <row r="191">
      <c r="A191" s="1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</row>
    <row r="192">
      <c r="A192" s="1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</row>
    <row r="193">
      <c r="A193" s="1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</row>
    <row r="194">
      <c r="A194" s="1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</row>
    <row r="195">
      <c r="A195" s="1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</row>
    <row r="196">
      <c r="A196" s="1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</row>
    <row r="197">
      <c r="A197" s="1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</row>
    <row r="198">
      <c r="A198" s="1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</row>
    <row r="199">
      <c r="A199" s="1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</row>
    <row r="200">
      <c r="A200" s="1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</row>
    <row r="201">
      <c r="A201" s="1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</row>
    <row r="202">
      <c r="A202" s="1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</row>
    <row r="203">
      <c r="A203" s="1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</row>
    <row r="204">
      <c r="A204" s="1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</row>
    <row r="205">
      <c r="A205" s="1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</row>
    <row r="206">
      <c r="A206" s="1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</row>
    <row r="207">
      <c r="A207" s="1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</row>
    <row r="208">
      <c r="A208" s="1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</row>
    <row r="209">
      <c r="A209" s="1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</row>
    <row r="210">
      <c r="A210" s="1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</row>
    <row r="211">
      <c r="A211" s="1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</row>
    <row r="212">
      <c r="A212" s="1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</row>
    <row r="213">
      <c r="A213" s="1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</row>
    <row r="214">
      <c r="A214" s="1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</row>
    <row r="215">
      <c r="A215" s="1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</row>
    <row r="216">
      <c r="A216" s="1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</row>
    <row r="217">
      <c r="A217" s="1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</row>
    <row r="218">
      <c r="A218" s="1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</row>
    <row r="219">
      <c r="A219" s="1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</row>
    <row r="220">
      <c r="A220" s="1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</row>
    <row r="221">
      <c r="A221" s="1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</row>
    <row r="222">
      <c r="A222" s="1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</row>
    <row r="223">
      <c r="A223" s="1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</row>
    <row r="224">
      <c r="A224" s="1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</row>
    <row r="225">
      <c r="A225" s="1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</row>
    <row r="226">
      <c r="A226" s="1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</row>
    <row r="227">
      <c r="A227" s="1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</row>
    <row r="228">
      <c r="A228" s="1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</row>
    <row r="229">
      <c r="A229" s="1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</row>
    <row r="230">
      <c r="A230" s="1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</row>
    <row r="231">
      <c r="A231" s="1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</row>
    <row r="232">
      <c r="A232" s="1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</row>
    <row r="233">
      <c r="A233" s="1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</row>
    <row r="234">
      <c r="A234" s="1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</row>
    <row r="235">
      <c r="A235" s="1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</row>
    <row r="236">
      <c r="A236" s="1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</row>
    <row r="237">
      <c r="A237" s="1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</row>
    <row r="238">
      <c r="A238" s="1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</row>
    <row r="239">
      <c r="A239" s="1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</row>
    <row r="240">
      <c r="A240" s="1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</row>
    <row r="241">
      <c r="A241" s="1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</row>
    <row r="242">
      <c r="A242" s="1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</row>
    <row r="243">
      <c r="A243" s="1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</row>
    <row r="244">
      <c r="A244" s="1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</row>
    <row r="245">
      <c r="A245" s="1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</row>
    <row r="246">
      <c r="A246" s="1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</row>
    <row r="247">
      <c r="A247" s="1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</row>
    <row r="248">
      <c r="A248" s="1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</row>
    <row r="249">
      <c r="A249" s="1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</row>
    <row r="250">
      <c r="A250" s="1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</row>
    <row r="251">
      <c r="A251" s="1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</row>
    <row r="252">
      <c r="A252" s="1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</row>
    <row r="253">
      <c r="A253" s="1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</row>
    <row r="254">
      <c r="A254" s="1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</row>
    <row r="255">
      <c r="A255" s="1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</row>
    <row r="256">
      <c r="A256" s="1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</row>
    <row r="257">
      <c r="A257" s="1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</row>
    <row r="258">
      <c r="A258" s="1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</row>
    <row r="259">
      <c r="A259" s="1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</row>
    <row r="260">
      <c r="A260" s="1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</row>
    <row r="261">
      <c r="A261" s="1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</row>
    <row r="262">
      <c r="A262" s="1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</row>
    <row r="263">
      <c r="A263" s="1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</row>
    <row r="264">
      <c r="A264" s="1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</row>
    <row r="265">
      <c r="A265" s="1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</row>
    <row r="266">
      <c r="A266" s="1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</row>
    <row r="267">
      <c r="A267" s="1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</row>
    <row r="268">
      <c r="A268" s="1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</row>
    <row r="269">
      <c r="A269" s="1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</row>
    <row r="270">
      <c r="A270" s="1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</row>
    <row r="271">
      <c r="A271" s="1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</row>
    <row r="272">
      <c r="A272" s="1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</row>
    <row r="273">
      <c r="A273" s="1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</row>
    <row r="274">
      <c r="A274" s="1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</row>
    <row r="275">
      <c r="A275" s="1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</row>
    <row r="276">
      <c r="A276" s="1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</row>
    <row r="277">
      <c r="A277" s="1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</row>
    <row r="278">
      <c r="A278" s="1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</row>
    <row r="279">
      <c r="A279" s="1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</row>
    <row r="280">
      <c r="A280" s="1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</row>
    <row r="281">
      <c r="A281" s="1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</row>
    <row r="282">
      <c r="A282" s="1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</row>
    <row r="283">
      <c r="A283" s="1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</row>
    <row r="284">
      <c r="A284" s="1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</row>
    <row r="285">
      <c r="A285" s="1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</row>
    <row r="286">
      <c r="A286" s="1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</row>
    <row r="287">
      <c r="A287" s="1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</row>
    <row r="288">
      <c r="A288" s="1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</row>
    <row r="289">
      <c r="A289" s="1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</row>
    <row r="290">
      <c r="A290" s="1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</row>
    <row r="291">
      <c r="A291" s="1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</row>
    <row r="292">
      <c r="A292" s="1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</row>
    <row r="293">
      <c r="A293" s="1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</row>
    <row r="294">
      <c r="A294" s="1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</row>
    <row r="295">
      <c r="A295" s="1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</row>
    <row r="296">
      <c r="A296" s="1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</row>
    <row r="297">
      <c r="A297" s="1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</row>
    <row r="298">
      <c r="A298" s="1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</row>
    <row r="299">
      <c r="A299" s="1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</row>
    <row r="300">
      <c r="A300" s="1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</row>
    <row r="301">
      <c r="A301" s="1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</row>
    <row r="302">
      <c r="A302" s="1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</row>
    <row r="303">
      <c r="A303" s="1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</row>
    <row r="304">
      <c r="A304" s="1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</row>
    <row r="305">
      <c r="A305" s="1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</row>
    <row r="306">
      <c r="A306" s="1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</row>
    <row r="307">
      <c r="A307" s="1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</row>
    <row r="308">
      <c r="A308" s="1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</row>
    <row r="309">
      <c r="A309" s="1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</row>
    <row r="310">
      <c r="A310" s="1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</row>
    <row r="311">
      <c r="A311" s="1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</row>
    <row r="312">
      <c r="A312" s="1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</row>
    <row r="313">
      <c r="A313" s="1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</row>
    <row r="314">
      <c r="A314" s="1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</row>
    <row r="315">
      <c r="A315" s="1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</row>
    <row r="316">
      <c r="A316" s="1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</row>
    <row r="317">
      <c r="A317" s="1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</row>
    <row r="318">
      <c r="A318" s="1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</row>
    <row r="319">
      <c r="A319" s="1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</row>
    <row r="320">
      <c r="A320" s="1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</row>
    <row r="321">
      <c r="A321" s="1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</row>
    <row r="322">
      <c r="A322" s="1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</row>
    <row r="323">
      <c r="A323" s="1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</row>
    <row r="324">
      <c r="A324" s="1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</row>
    <row r="325">
      <c r="A325" s="1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</row>
    <row r="326">
      <c r="A326" s="1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</row>
    <row r="327">
      <c r="A327" s="1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</row>
    <row r="328">
      <c r="A328" s="1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</row>
    <row r="329">
      <c r="A329" s="1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</row>
    <row r="330">
      <c r="A330" s="1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</row>
    <row r="331">
      <c r="A331" s="1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</row>
    <row r="332">
      <c r="A332" s="1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</row>
    <row r="333">
      <c r="A333" s="1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</row>
    <row r="334">
      <c r="A334" s="1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</row>
    <row r="335">
      <c r="A335" s="1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</row>
    <row r="336">
      <c r="A336" s="1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</row>
    <row r="337">
      <c r="A337" s="1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</row>
    <row r="338">
      <c r="A338" s="1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</row>
    <row r="339">
      <c r="A339" s="1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</row>
    <row r="340">
      <c r="A340" s="1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</row>
    <row r="341">
      <c r="A341" s="1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</row>
    <row r="342">
      <c r="A342" s="1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</row>
    <row r="343">
      <c r="A343" s="1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</row>
    <row r="344">
      <c r="A344" s="1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</row>
    <row r="345">
      <c r="A345" s="1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</row>
    <row r="346">
      <c r="A346" s="1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</row>
    <row r="347">
      <c r="A347" s="1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</row>
    <row r="348">
      <c r="A348" s="1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</row>
    <row r="349">
      <c r="A349" s="1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</row>
    <row r="350">
      <c r="A350" s="1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</row>
    <row r="351">
      <c r="A351" s="1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</row>
    <row r="352">
      <c r="A352" s="1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</row>
    <row r="353">
      <c r="A353" s="1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</row>
    <row r="354">
      <c r="A354" s="1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</row>
    <row r="355">
      <c r="A355" s="1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</row>
    <row r="356">
      <c r="A356" s="1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</row>
    <row r="357">
      <c r="A357" s="1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</row>
    <row r="358">
      <c r="A358" s="1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</row>
    <row r="359">
      <c r="A359" s="1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</row>
    <row r="360">
      <c r="A360" s="1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</row>
    <row r="361">
      <c r="A361" s="1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</row>
    <row r="362">
      <c r="A362" s="1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</row>
    <row r="363">
      <c r="A363" s="1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</row>
    <row r="364">
      <c r="A364" s="1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</row>
    <row r="365">
      <c r="A365" s="1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</row>
    <row r="366">
      <c r="A366" s="1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</row>
    <row r="367">
      <c r="A367" s="1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</row>
    <row r="368">
      <c r="A368" s="1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</row>
    <row r="369">
      <c r="A369" s="1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</row>
    <row r="370">
      <c r="A370" s="1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</row>
    <row r="371">
      <c r="A371" s="1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</row>
    <row r="372">
      <c r="A372" s="1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</row>
    <row r="373">
      <c r="A373" s="1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</row>
    <row r="374">
      <c r="A374" s="1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</row>
    <row r="375">
      <c r="A375" s="1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</row>
    <row r="376">
      <c r="A376" s="1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</row>
    <row r="377">
      <c r="A377" s="1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</row>
    <row r="378">
      <c r="A378" s="1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</row>
    <row r="379">
      <c r="A379" s="1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</row>
    <row r="380">
      <c r="A380" s="1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</row>
    <row r="381">
      <c r="A381" s="1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</row>
    <row r="382">
      <c r="A382" s="1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</row>
    <row r="383">
      <c r="A383" s="1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</row>
    <row r="384">
      <c r="A384" s="1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</row>
    <row r="385">
      <c r="A385" s="1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</row>
    <row r="386">
      <c r="A386" s="1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</row>
    <row r="387">
      <c r="A387" s="1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</row>
    <row r="388">
      <c r="A388" s="1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</row>
    <row r="389">
      <c r="A389" s="1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</row>
    <row r="390">
      <c r="A390" s="1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</row>
    <row r="391">
      <c r="A391" s="1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</row>
    <row r="392">
      <c r="A392" s="1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</row>
    <row r="393">
      <c r="A393" s="1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</row>
    <row r="394">
      <c r="A394" s="1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</row>
    <row r="395">
      <c r="A395" s="1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</row>
    <row r="396">
      <c r="A396" s="1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</row>
    <row r="397">
      <c r="A397" s="1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</row>
    <row r="398">
      <c r="A398" s="1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</row>
    <row r="399">
      <c r="A399" s="1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</row>
    <row r="400">
      <c r="A400" s="1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</row>
    <row r="401">
      <c r="A401" s="1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</row>
    <row r="402">
      <c r="A402" s="1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</row>
    <row r="403">
      <c r="A403" s="1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</row>
    <row r="404">
      <c r="A404" s="1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</row>
    <row r="405">
      <c r="A405" s="1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</row>
    <row r="406">
      <c r="A406" s="1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</row>
    <row r="407">
      <c r="A407" s="1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</row>
    <row r="408">
      <c r="A408" s="1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</row>
    <row r="409">
      <c r="A409" s="1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</row>
    <row r="410">
      <c r="A410" s="1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</row>
    <row r="411">
      <c r="A411" s="1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</row>
    <row r="412">
      <c r="A412" s="1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</row>
    <row r="413">
      <c r="A413" s="1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</row>
    <row r="414">
      <c r="A414" s="1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</row>
    <row r="415">
      <c r="A415" s="1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</row>
    <row r="416">
      <c r="A416" s="1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</row>
    <row r="417">
      <c r="A417" s="1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</row>
    <row r="418">
      <c r="A418" s="1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</row>
    <row r="419">
      <c r="A419" s="1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</row>
    <row r="420">
      <c r="A420" s="1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</row>
    <row r="421">
      <c r="A421" s="1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</row>
    <row r="422">
      <c r="A422" s="1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</row>
    <row r="423">
      <c r="A423" s="1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</row>
    <row r="424">
      <c r="A424" s="1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</row>
    <row r="425">
      <c r="A425" s="1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</row>
    <row r="426">
      <c r="A426" s="1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</row>
    <row r="427">
      <c r="A427" s="1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</row>
    <row r="428">
      <c r="A428" s="1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</row>
    <row r="429">
      <c r="A429" s="1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</row>
    <row r="430">
      <c r="A430" s="1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</row>
    <row r="431">
      <c r="A431" s="1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</row>
    <row r="432">
      <c r="A432" s="1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</row>
    <row r="433">
      <c r="A433" s="1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</row>
    <row r="434">
      <c r="A434" s="1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</row>
    <row r="435">
      <c r="A435" s="1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</row>
    <row r="436">
      <c r="A436" s="1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</row>
    <row r="437">
      <c r="A437" s="1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</row>
    <row r="438">
      <c r="A438" s="1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</row>
    <row r="439">
      <c r="A439" s="1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</row>
    <row r="440">
      <c r="A440" s="1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</row>
    <row r="441">
      <c r="A441" s="1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</row>
    <row r="442">
      <c r="A442" s="1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</row>
    <row r="443">
      <c r="A443" s="1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</row>
    <row r="444">
      <c r="A444" s="1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</row>
    <row r="445">
      <c r="A445" s="1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</row>
    <row r="446">
      <c r="A446" s="1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</row>
    <row r="447">
      <c r="A447" s="1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</row>
    <row r="448">
      <c r="A448" s="1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</row>
    <row r="449">
      <c r="A449" s="1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</row>
    <row r="450">
      <c r="A450" s="1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</row>
    <row r="451">
      <c r="A451" s="1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</row>
    <row r="452">
      <c r="A452" s="1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</row>
    <row r="453">
      <c r="A453" s="1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</row>
    <row r="454">
      <c r="A454" s="1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</row>
    <row r="455">
      <c r="A455" s="1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</row>
    <row r="456">
      <c r="A456" s="1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</row>
    <row r="457">
      <c r="A457" s="1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</row>
    <row r="458">
      <c r="A458" s="1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</row>
    <row r="459">
      <c r="A459" s="1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</row>
    <row r="460">
      <c r="A460" s="1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</row>
    <row r="461">
      <c r="A461" s="1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</row>
    <row r="462">
      <c r="A462" s="1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</row>
    <row r="463">
      <c r="A463" s="1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</row>
    <row r="464">
      <c r="A464" s="1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</row>
    <row r="465">
      <c r="A465" s="1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</row>
    <row r="466">
      <c r="A466" s="1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</row>
    <row r="467">
      <c r="A467" s="1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</row>
    <row r="468">
      <c r="A468" s="1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</row>
    <row r="469">
      <c r="A469" s="1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</row>
    <row r="470">
      <c r="A470" s="1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</row>
    <row r="471">
      <c r="A471" s="1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</row>
    <row r="472">
      <c r="A472" s="1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</row>
    <row r="473">
      <c r="A473" s="1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</row>
    <row r="474">
      <c r="A474" s="1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</row>
    <row r="475">
      <c r="A475" s="1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</row>
    <row r="476">
      <c r="A476" s="1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</row>
    <row r="477">
      <c r="A477" s="1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</row>
    <row r="478">
      <c r="A478" s="1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</row>
    <row r="479">
      <c r="A479" s="1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</row>
    <row r="480">
      <c r="A480" s="1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</row>
    <row r="481">
      <c r="A481" s="1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</row>
    <row r="482">
      <c r="A482" s="1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</row>
    <row r="483">
      <c r="A483" s="1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</row>
    <row r="484">
      <c r="A484" s="1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</row>
    <row r="485">
      <c r="A485" s="1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</row>
    <row r="486">
      <c r="A486" s="1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</row>
    <row r="487">
      <c r="A487" s="1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</row>
    <row r="488">
      <c r="A488" s="1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</row>
    <row r="489">
      <c r="A489" s="1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</row>
    <row r="490">
      <c r="A490" s="1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</row>
    <row r="491">
      <c r="A491" s="1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</row>
    <row r="492">
      <c r="A492" s="1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</row>
    <row r="493">
      <c r="A493" s="1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</row>
    <row r="494">
      <c r="A494" s="1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</row>
    <row r="495">
      <c r="A495" s="1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</row>
    <row r="496">
      <c r="A496" s="1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</row>
    <row r="497">
      <c r="A497" s="1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</row>
    <row r="498">
      <c r="A498" s="1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</row>
    <row r="499">
      <c r="A499" s="1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</row>
    <row r="500">
      <c r="A500" s="1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</row>
    <row r="501">
      <c r="A501" s="1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</row>
    <row r="502">
      <c r="A502" s="1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</row>
    <row r="503">
      <c r="A503" s="1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</row>
    <row r="504">
      <c r="A504" s="1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</row>
    <row r="505">
      <c r="A505" s="1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</row>
    <row r="506">
      <c r="A506" s="1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</row>
    <row r="507">
      <c r="A507" s="1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</row>
    <row r="508">
      <c r="A508" s="1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</row>
    <row r="509">
      <c r="A509" s="1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</row>
    <row r="510">
      <c r="A510" s="1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</row>
    <row r="511">
      <c r="A511" s="1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</row>
    <row r="512">
      <c r="A512" s="1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</row>
    <row r="513">
      <c r="A513" s="1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</row>
    <row r="514">
      <c r="A514" s="1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</row>
    <row r="515">
      <c r="A515" s="1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</row>
    <row r="516">
      <c r="A516" s="1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</row>
    <row r="517">
      <c r="A517" s="1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</row>
    <row r="518">
      <c r="A518" s="1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</row>
    <row r="519">
      <c r="A519" s="1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</row>
    <row r="520">
      <c r="A520" s="1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</row>
    <row r="521">
      <c r="A521" s="1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</row>
    <row r="522">
      <c r="A522" s="1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</row>
    <row r="523">
      <c r="A523" s="1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</row>
    <row r="524">
      <c r="A524" s="1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</row>
    <row r="525">
      <c r="A525" s="1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</row>
    <row r="526">
      <c r="A526" s="1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</row>
    <row r="527">
      <c r="A527" s="1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</row>
    <row r="528">
      <c r="A528" s="1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</row>
    <row r="529">
      <c r="A529" s="1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</row>
    <row r="530">
      <c r="A530" s="1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</row>
    <row r="531">
      <c r="A531" s="1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</row>
    <row r="532">
      <c r="A532" s="1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</row>
    <row r="533">
      <c r="A533" s="1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</row>
    <row r="534">
      <c r="A534" s="1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</row>
    <row r="535">
      <c r="A535" s="1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</row>
    <row r="536">
      <c r="A536" s="1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</row>
    <row r="537">
      <c r="A537" s="1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</row>
    <row r="538">
      <c r="A538" s="1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</row>
    <row r="539">
      <c r="A539" s="1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</row>
    <row r="540">
      <c r="A540" s="1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</row>
    <row r="541">
      <c r="A541" s="1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</row>
    <row r="542">
      <c r="A542" s="1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</row>
    <row r="543">
      <c r="A543" s="1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</row>
    <row r="544">
      <c r="A544" s="1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</row>
    <row r="545">
      <c r="A545" s="1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</row>
    <row r="546">
      <c r="A546" s="1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</row>
    <row r="547">
      <c r="A547" s="1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</row>
    <row r="548">
      <c r="A548" s="1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</row>
    <row r="549">
      <c r="A549" s="1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</row>
    <row r="550">
      <c r="A550" s="1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</row>
    <row r="551">
      <c r="A551" s="1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</row>
    <row r="552">
      <c r="A552" s="1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</row>
    <row r="553">
      <c r="A553" s="1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</row>
    <row r="554">
      <c r="A554" s="1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</row>
    <row r="555">
      <c r="A555" s="1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</row>
    <row r="556">
      <c r="A556" s="1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</row>
    <row r="557">
      <c r="A557" s="1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</row>
    <row r="558">
      <c r="A558" s="1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</row>
    <row r="559">
      <c r="A559" s="1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</row>
    <row r="560">
      <c r="A560" s="1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</row>
    <row r="561">
      <c r="A561" s="1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</row>
    <row r="562">
      <c r="A562" s="1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</row>
    <row r="563">
      <c r="A563" s="1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</row>
    <row r="564">
      <c r="A564" s="1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</row>
    <row r="565">
      <c r="A565" s="1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</row>
    <row r="566">
      <c r="A566" s="1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</row>
    <row r="567">
      <c r="A567" s="1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</row>
    <row r="568">
      <c r="A568" s="1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</row>
    <row r="569">
      <c r="A569" s="1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</row>
    <row r="570">
      <c r="A570" s="1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</row>
    <row r="571">
      <c r="A571" s="1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</row>
    <row r="572">
      <c r="A572" s="1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</row>
    <row r="573">
      <c r="A573" s="1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</row>
    <row r="574">
      <c r="A574" s="1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</row>
    <row r="575">
      <c r="A575" s="1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</row>
    <row r="576">
      <c r="A576" s="1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</row>
    <row r="577">
      <c r="A577" s="1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</row>
    <row r="578">
      <c r="A578" s="1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</row>
    <row r="579">
      <c r="A579" s="1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</row>
    <row r="580">
      <c r="A580" s="1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</row>
    <row r="581">
      <c r="A581" s="1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</row>
    <row r="582">
      <c r="A582" s="1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</row>
    <row r="583">
      <c r="A583" s="1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</row>
    <row r="584">
      <c r="A584" s="1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</row>
    <row r="585">
      <c r="A585" s="1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</row>
    <row r="586">
      <c r="A586" s="1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</row>
    <row r="587">
      <c r="A587" s="1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</row>
    <row r="588">
      <c r="A588" s="1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</row>
    <row r="589">
      <c r="A589" s="1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</row>
    <row r="590">
      <c r="A590" s="1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</row>
    <row r="591">
      <c r="A591" s="1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</row>
    <row r="592">
      <c r="A592" s="1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</row>
    <row r="593">
      <c r="A593" s="1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</row>
    <row r="594">
      <c r="A594" s="1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</row>
    <row r="595">
      <c r="A595" s="1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</row>
    <row r="596">
      <c r="A596" s="1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</row>
    <row r="597">
      <c r="A597" s="1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</row>
    <row r="598">
      <c r="A598" s="1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</row>
    <row r="599">
      <c r="A599" s="1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</row>
    <row r="600">
      <c r="A600" s="1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</row>
    <row r="601">
      <c r="A601" s="1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</row>
    <row r="602">
      <c r="A602" s="1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</row>
    <row r="603">
      <c r="A603" s="1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</row>
    <row r="604">
      <c r="A604" s="1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</row>
    <row r="605">
      <c r="A605" s="1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</row>
    <row r="606">
      <c r="A606" s="1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</row>
    <row r="607">
      <c r="A607" s="1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</row>
    <row r="608">
      <c r="A608" s="1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</row>
    <row r="609">
      <c r="A609" s="1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</row>
    <row r="610">
      <c r="A610" s="1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</row>
    <row r="611">
      <c r="A611" s="1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</row>
    <row r="612">
      <c r="A612" s="1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</row>
    <row r="613">
      <c r="A613" s="1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</row>
    <row r="614">
      <c r="A614" s="1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</row>
    <row r="615">
      <c r="A615" s="1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</row>
    <row r="616">
      <c r="A616" s="1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</row>
    <row r="617">
      <c r="A617" s="1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</row>
    <row r="618">
      <c r="A618" s="1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</row>
    <row r="619">
      <c r="A619" s="1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</row>
    <row r="620">
      <c r="A620" s="1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</row>
    <row r="621">
      <c r="A621" s="1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</row>
    <row r="622">
      <c r="A622" s="1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</row>
    <row r="623">
      <c r="A623" s="1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</row>
    <row r="624">
      <c r="A624" s="1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</row>
    <row r="625">
      <c r="A625" s="1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</row>
    <row r="626">
      <c r="A626" s="1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</row>
    <row r="627">
      <c r="A627" s="1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</row>
    <row r="628">
      <c r="A628" s="1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</row>
    <row r="629">
      <c r="A629" s="1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</row>
    <row r="630">
      <c r="A630" s="1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</row>
    <row r="631">
      <c r="A631" s="1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</row>
    <row r="632">
      <c r="A632" s="1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</row>
    <row r="633">
      <c r="A633" s="1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</row>
    <row r="634">
      <c r="A634" s="1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</row>
    <row r="635">
      <c r="A635" s="1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</row>
    <row r="636">
      <c r="A636" s="1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</row>
    <row r="637">
      <c r="A637" s="1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</row>
    <row r="638">
      <c r="A638" s="1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</row>
    <row r="639">
      <c r="A639" s="1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</row>
    <row r="640">
      <c r="A640" s="1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</row>
    <row r="641">
      <c r="A641" s="1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</row>
    <row r="642">
      <c r="A642" s="1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</row>
    <row r="643">
      <c r="A643" s="1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</row>
    <row r="644">
      <c r="A644" s="1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</row>
    <row r="645">
      <c r="A645" s="1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</row>
    <row r="646">
      <c r="A646" s="1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</row>
    <row r="647">
      <c r="A647" s="1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</row>
    <row r="648">
      <c r="A648" s="1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</row>
    <row r="649">
      <c r="A649" s="1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</row>
    <row r="650">
      <c r="A650" s="1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</row>
    <row r="651">
      <c r="A651" s="1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</row>
    <row r="652">
      <c r="A652" s="1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</row>
    <row r="653">
      <c r="A653" s="1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</row>
    <row r="654">
      <c r="A654" s="1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</row>
    <row r="655">
      <c r="A655" s="1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</row>
    <row r="656">
      <c r="A656" s="1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</row>
    <row r="657">
      <c r="A657" s="1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</row>
    <row r="658">
      <c r="A658" s="1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</row>
    <row r="659">
      <c r="A659" s="1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</row>
    <row r="660">
      <c r="A660" s="1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</row>
    <row r="661">
      <c r="A661" s="1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</row>
    <row r="662">
      <c r="A662" s="1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</row>
    <row r="663">
      <c r="A663" s="1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</row>
    <row r="664">
      <c r="A664" s="1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</row>
    <row r="665">
      <c r="A665" s="1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</row>
    <row r="666">
      <c r="A666" s="1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</row>
    <row r="667">
      <c r="A667" s="1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</row>
    <row r="668">
      <c r="A668" s="1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</row>
    <row r="669">
      <c r="A669" s="1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</row>
    <row r="670">
      <c r="A670" s="1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</row>
    <row r="671">
      <c r="A671" s="1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</row>
    <row r="672">
      <c r="A672" s="1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</row>
    <row r="673">
      <c r="A673" s="1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</row>
    <row r="674">
      <c r="A674" s="1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</row>
    <row r="675">
      <c r="A675" s="1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</row>
    <row r="676">
      <c r="A676" s="1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</row>
    <row r="677">
      <c r="A677" s="1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</row>
    <row r="678">
      <c r="A678" s="1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</row>
    <row r="679">
      <c r="A679" s="1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</row>
    <row r="680">
      <c r="A680" s="1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</row>
    <row r="681">
      <c r="A681" s="1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</row>
    <row r="682">
      <c r="A682" s="1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</row>
    <row r="683">
      <c r="A683" s="1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</row>
    <row r="684">
      <c r="A684" s="1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</row>
    <row r="685">
      <c r="A685" s="1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</row>
    <row r="686">
      <c r="A686" s="1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</row>
    <row r="687">
      <c r="A687" s="1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</row>
    <row r="688">
      <c r="A688" s="1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</row>
    <row r="689">
      <c r="A689" s="1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</row>
    <row r="690">
      <c r="A690" s="1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</row>
    <row r="691">
      <c r="A691" s="1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</row>
    <row r="692">
      <c r="A692" s="1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</row>
    <row r="693">
      <c r="A693" s="1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</row>
    <row r="694">
      <c r="A694" s="1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</row>
    <row r="695">
      <c r="A695" s="1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</row>
    <row r="696">
      <c r="A696" s="1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</row>
    <row r="697">
      <c r="A697" s="1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</row>
    <row r="698">
      <c r="A698" s="1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</row>
    <row r="699">
      <c r="A699" s="1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</row>
    <row r="700">
      <c r="A700" s="1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</row>
    <row r="701">
      <c r="A701" s="1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</row>
    <row r="702">
      <c r="A702" s="1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</row>
    <row r="703">
      <c r="A703" s="1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</row>
    <row r="704">
      <c r="A704" s="1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</row>
    <row r="705">
      <c r="A705" s="1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</row>
    <row r="706">
      <c r="A706" s="1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</row>
    <row r="707">
      <c r="A707" s="1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</row>
    <row r="708">
      <c r="A708" s="1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</row>
    <row r="709">
      <c r="A709" s="1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</row>
    <row r="710">
      <c r="A710" s="1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</row>
    <row r="711">
      <c r="A711" s="1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</row>
    <row r="712">
      <c r="A712" s="1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</row>
    <row r="713">
      <c r="A713" s="1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</row>
    <row r="714">
      <c r="A714" s="1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</row>
    <row r="715">
      <c r="A715" s="1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</row>
    <row r="716">
      <c r="A716" s="1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</row>
    <row r="717">
      <c r="A717" s="1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</row>
    <row r="718">
      <c r="A718" s="1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</row>
    <row r="719">
      <c r="A719" s="1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</row>
    <row r="720">
      <c r="A720" s="1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</row>
    <row r="721">
      <c r="A721" s="1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</row>
    <row r="722">
      <c r="A722" s="1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</row>
    <row r="723">
      <c r="A723" s="1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</row>
    <row r="724">
      <c r="A724" s="1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</row>
    <row r="725">
      <c r="A725" s="1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</row>
    <row r="726">
      <c r="A726" s="1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</row>
    <row r="727">
      <c r="A727" s="1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</row>
    <row r="728">
      <c r="A728" s="1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</row>
    <row r="729">
      <c r="A729" s="1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</row>
    <row r="730">
      <c r="A730" s="1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</row>
    <row r="731">
      <c r="A731" s="1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</row>
    <row r="732">
      <c r="A732" s="1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</row>
    <row r="733">
      <c r="A733" s="1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</row>
    <row r="734">
      <c r="A734" s="1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</row>
    <row r="735">
      <c r="A735" s="1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</row>
    <row r="736">
      <c r="A736" s="1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</row>
    <row r="737">
      <c r="A737" s="1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</row>
    <row r="738">
      <c r="A738" s="1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</row>
    <row r="739">
      <c r="A739" s="1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</row>
    <row r="740">
      <c r="A740" s="1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</row>
    <row r="741">
      <c r="A741" s="1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</row>
    <row r="742">
      <c r="A742" s="1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</row>
    <row r="743">
      <c r="A743" s="1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</row>
    <row r="744">
      <c r="A744" s="1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</row>
    <row r="745">
      <c r="A745" s="1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</row>
    <row r="746">
      <c r="A746" s="1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</row>
    <row r="747">
      <c r="A747" s="1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</row>
    <row r="748">
      <c r="A748" s="1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</row>
    <row r="749">
      <c r="A749" s="1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</row>
    <row r="750">
      <c r="A750" s="1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</row>
    <row r="751">
      <c r="A751" s="1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</row>
    <row r="752">
      <c r="A752" s="1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</row>
    <row r="753">
      <c r="A753" s="1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</row>
    <row r="754">
      <c r="A754" s="1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</row>
    <row r="755">
      <c r="A755" s="1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</row>
    <row r="756">
      <c r="A756" s="1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</row>
    <row r="757">
      <c r="A757" s="1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</row>
    <row r="758">
      <c r="A758" s="1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</row>
    <row r="759">
      <c r="A759" s="1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</row>
    <row r="760">
      <c r="A760" s="1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</row>
    <row r="761">
      <c r="A761" s="1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</row>
    <row r="762">
      <c r="A762" s="1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</row>
    <row r="763">
      <c r="A763" s="1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</row>
    <row r="764">
      <c r="A764" s="1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</row>
    <row r="765">
      <c r="A765" s="1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</row>
    <row r="766">
      <c r="A766" s="1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</row>
    <row r="767">
      <c r="A767" s="1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</row>
    <row r="768">
      <c r="A768" s="1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</row>
    <row r="769">
      <c r="A769" s="1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</row>
    <row r="770">
      <c r="A770" s="1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</row>
    <row r="771">
      <c r="A771" s="1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</row>
    <row r="772">
      <c r="A772" s="1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</row>
    <row r="773">
      <c r="A773" s="1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</row>
    <row r="774">
      <c r="A774" s="1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</row>
    <row r="775">
      <c r="A775" s="1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</row>
    <row r="776">
      <c r="A776" s="1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</row>
    <row r="777">
      <c r="A777" s="1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</row>
    <row r="778">
      <c r="A778" s="1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</row>
    <row r="779">
      <c r="A779" s="1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</row>
    <row r="780">
      <c r="A780" s="1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</row>
    <row r="781">
      <c r="A781" s="1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</row>
    <row r="782">
      <c r="A782" s="1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</row>
    <row r="783">
      <c r="A783" s="1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</row>
    <row r="784">
      <c r="A784" s="1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</row>
    <row r="785">
      <c r="A785" s="1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</row>
    <row r="786">
      <c r="A786" s="1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</row>
    <row r="787">
      <c r="A787" s="1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</row>
    <row r="788">
      <c r="A788" s="1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</row>
    <row r="789">
      <c r="A789" s="1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</row>
    <row r="790">
      <c r="A790" s="1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</row>
    <row r="791">
      <c r="A791" s="1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</row>
    <row r="792">
      <c r="A792" s="1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</row>
    <row r="793">
      <c r="A793" s="1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</row>
    <row r="794">
      <c r="A794" s="1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</row>
    <row r="795">
      <c r="A795" s="1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</row>
    <row r="796">
      <c r="A796" s="1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</row>
    <row r="797">
      <c r="A797" s="1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</row>
    <row r="798">
      <c r="A798" s="1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</row>
    <row r="799">
      <c r="A799" s="1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</row>
    <row r="800">
      <c r="A800" s="1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</row>
    <row r="801">
      <c r="A801" s="1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</row>
    <row r="802">
      <c r="A802" s="1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</row>
    <row r="803">
      <c r="A803" s="1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</row>
    <row r="804">
      <c r="A804" s="1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</row>
    <row r="805">
      <c r="A805" s="1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</row>
    <row r="806">
      <c r="A806" s="1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</row>
    <row r="807">
      <c r="A807" s="1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</row>
    <row r="808">
      <c r="A808" s="1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</row>
    <row r="809">
      <c r="A809" s="1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</row>
    <row r="810">
      <c r="A810" s="1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</row>
    <row r="811">
      <c r="A811" s="1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</row>
    <row r="812">
      <c r="A812" s="1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</row>
    <row r="813">
      <c r="A813" s="1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</row>
    <row r="814">
      <c r="A814" s="1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</row>
    <row r="815">
      <c r="A815" s="1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</row>
    <row r="816">
      <c r="A816" s="1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</row>
    <row r="817">
      <c r="A817" s="1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</row>
    <row r="818">
      <c r="A818" s="1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</row>
    <row r="819">
      <c r="A819" s="1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</row>
    <row r="820">
      <c r="A820" s="1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</row>
    <row r="821">
      <c r="A821" s="1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</row>
    <row r="822">
      <c r="A822" s="1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</row>
    <row r="823">
      <c r="A823" s="1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</row>
    <row r="824">
      <c r="A824" s="1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</row>
    <row r="825">
      <c r="A825" s="1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</row>
    <row r="826">
      <c r="A826" s="1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</row>
    <row r="827">
      <c r="A827" s="1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</row>
    <row r="828">
      <c r="A828" s="1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</row>
    <row r="829">
      <c r="A829" s="1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</row>
    <row r="830">
      <c r="A830" s="1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</row>
    <row r="831">
      <c r="A831" s="1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</row>
    <row r="832">
      <c r="A832" s="1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</row>
    <row r="833">
      <c r="A833" s="1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</row>
    <row r="834">
      <c r="A834" s="1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</row>
    <row r="835">
      <c r="A835" s="1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</row>
    <row r="836">
      <c r="A836" s="1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</row>
    <row r="837">
      <c r="A837" s="1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</row>
    <row r="838">
      <c r="A838" s="1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</row>
    <row r="839">
      <c r="A839" s="1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</row>
    <row r="840">
      <c r="A840" s="1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</row>
    <row r="841">
      <c r="A841" s="1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</row>
    <row r="842">
      <c r="A842" s="1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</row>
    <row r="843">
      <c r="A843" s="1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</row>
    <row r="844">
      <c r="A844" s="1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</row>
    <row r="845">
      <c r="A845" s="1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</row>
    <row r="846">
      <c r="A846" s="1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</row>
    <row r="847">
      <c r="A847" s="1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</row>
    <row r="848">
      <c r="A848" s="1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</row>
    <row r="849">
      <c r="A849" s="1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</row>
    <row r="850">
      <c r="A850" s="1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</row>
    <row r="851">
      <c r="A851" s="1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</row>
    <row r="852">
      <c r="A852" s="1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</row>
    <row r="853">
      <c r="A853" s="1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</row>
    <row r="854">
      <c r="A854" s="1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</row>
    <row r="855">
      <c r="A855" s="1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</row>
    <row r="856">
      <c r="A856" s="1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</row>
    <row r="857">
      <c r="A857" s="1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</row>
    <row r="858">
      <c r="A858" s="1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</row>
    <row r="859">
      <c r="A859" s="1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</row>
    <row r="860">
      <c r="A860" s="1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</row>
    <row r="861">
      <c r="A861" s="1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</row>
    <row r="862">
      <c r="A862" s="1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</row>
    <row r="863">
      <c r="A863" s="1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</row>
    <row r="864">
      <c r="A864" s="1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</row>
    <row r="865">
      <c r="A865" s="1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</row>
    <row r="866">
      <c r="A866" s="1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</row>
    <row r="867">
      <c r="A867" s="1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</row>
    <row r="868">
      <c r="A868" s="1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</row>
    <row r="869">
      <c r="A869" s="1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</row>
    <row r="870">
      <c r="A870" s="1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</row>
    <row r="871">
      <c r="A871" s="1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</row>
    <row r="872">
      <c r="A872" s="1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</row>
    <row r="873">
      <c r="A873" s="1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</row>
    <row r="874">
      <c r="A874" s="1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</row>
    <row r="875">
      <c r="A875" s="1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</row>
    <row r="876">
      <c r="A876" s="1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</row>
    <row r="877">
      <c r="A877" s="1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</row>
    <row r="878">
      <c r="A878" s="1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</row>
    <row r="879">
      <c r="A879" s="1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</row>
    <row r="880">
      <c r="A880" s="1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</row>
    <row r="881">
      <c r="A881" s="1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</row>
    <row r="882">
      <c r="A882" s="1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</row>
    <row r="883">
      <c r="A883" s="1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</row>
    <row r="884">
      <c r="A884" s="1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</row>
    <row r="885">
      <c r="A885" s="1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</row>
    <row r="886">
      <c r="A886" s="1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</row>
    <row r="887">
      <c r="A887" s="1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</row>
    <row r="888">
      <c r="A888" s="1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</row>
    <row r="889">
      <c r="A889" s="1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</row>
    <row r="890">
      <c r="A890" s="1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</row>
    <row r="891">
      <c r="A891" s="1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</row>
    <row r="892">
      <c r="A892" s="1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</row>
    <row r="893">
      <c r="A893" s="1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</row>
    <row r="894">
      <c r="A894" s="1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</row>
    <row r="895">
      <c r="A895" s="1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</row>
    <row r="896">
      <c r="A896" s="1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</row>
    <row r="897">
      <c r="A897" s="1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</row>
    <row r="898">
      <c r="A898" s="1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</row>
    <row r="899">
      <c r="A899" s="1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</row>
    <row r="900">
      <c r="A900" s="1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</row>
    <row r="901">
      <c r="A901" s="1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</row>
    <row r="902">
      <c r="A902" s="1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</row>
    <row r="903">
      <c r="A903" s="1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</row>
    <row r="904">
      <c r="A904" s="1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</row>
    <row r="905">
      <c r="A905" s="1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</row>
    <row r="906">
      <c r="A906" s="1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</row>
    <row r="907">
      <c r="A907" s="1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</row>
    <row r="908">
      <c r="A908" s="1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</row>
    <row r="909">
      <c r="A909" s="1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</row>
    <row r="910">
      <c r="A910" s="1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</row>
    <row r="911">
      <c r="A911" s="1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</row>
    <row r="912">
      <c r="A912" s="1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</row>
    <row r="913">
      <c r="A913" s="1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</row>
    <row r="914">
      <c r="A914" s="1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</row>
    <row r="915">
      <c r="A915" s="1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</row>
    <row r="916">
      <c r="A916" s="1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</row>
    <row r="917">
      <c r="A917" s="1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</row>
    <row r="918">
      <c r="A918" s="1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</row>
    <row r="919">
      <c r="A919" s="1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</row>
    <row r="920">
      <c r="A920" s="1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</row>
    <row r="921">
      <c r="A921" s="1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</row>
    <row r="922">
      <c r="A922" s="1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</row>
    <row r="923">
      <c r="A923" s="1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</row>
    <row r="924">
      <c r="A924" s="1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</row>
    <row r="925">
      <c r="A925" s="1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</row>
    <row r="926">
      <c r="A926" s="1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</row>
    <row r="927">
      <c r="A927" s="1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</row>
    <row r="928">
      <c r="A928" s="1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</row>
    <row r="929">
      <c r="A929" s="1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</row>
    <row r="930">
      <c r="A930" s="1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</row>
    <row r="931">
      <c r="A931" s="1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</row>
    <row r="932">
      <c r="A932" s="1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</row>
    <row r="933">
      <c r="A933" s="1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</row>
    <row r="934">
      <c r="A934" s="1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</row>
    <row r="935">
      <c r="A935" s="1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</row>
    <row r="936">
      <c r="A936" s="1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</row>
    <row r="937">
      <c r="A937" s="1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</row>
    <row r="938">
      <c r="A938" s="1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</row>
    <row r="939">
      <c r="A939" s="1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</row>
    <row r="940">
      <c r="A940" s="1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</row>
    <row r="941">
      <c r="A941" s="1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</row>
    <row r="942">
      <c r="A942" s="1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</row>
    <row r="943">
      <c r="A943" s="1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</row>
    <row r="944">
      <c r="A944" s="1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</row>
    <row r="945">
      <c r="A945" s="1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</row>
    <row r="946">
      <c r="A946" s="1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</row>
    <row r="947">
      <c r="A947" s="1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</row>
    <row r="948">
      <c r="A948" s="1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</row>
    <row r="949">
      <c r="A949" s="1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</row>
    <row r="950">
      <c r="A950" s="1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</row>
    <row r="951">
      <c r="A951" s="1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</row>
    <row r="952">
      <c r="A952" s="1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</row>
    <row r="953">
      <c r="A953" s="1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</row>
    <row r="954">
      <c r="A954" s="1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</row>
    <row r="955">
      <c r="A955" s="1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</row>
    <row r="956">
      <c r="A956" s="1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</row>
    <row r="957">
      <c r="A957" s="1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</row>
    <row r="958">
      <c r="A958" s="1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</row>
    <row r="959">
      <c r="A959" s="1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</row>
    <row r="960">
      <c r="A960" s="1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</row>
    <row r="961">
      <c r="A961" s="1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</row>
    <row r="962">
      <c r="A962" s="1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</row>
    <row r="963">
      <c r="A963" s="1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</row>
    <row r="964">
      <c r="A964" s="1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</row>
    <row r="965">
      <c r="A965" s="1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</row>
    <row r="966">
      <c r="A966" s="1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</row>
    <row r="967">
      <c r="A967" s="1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</row>
    <row r="968">
      <c r="A968" s="1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</row>
    <row r="969">
      <c r="A969" s="1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</row>
    <row r="970">
      <c r="A970" s="1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</row>
    <row r="971">
      <c r="A971" s="1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</row>
    <row r="972">
      <c r="A972" s="1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</row>
    <row r="973">
      <c r="A973" s="1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</row>
    <row r="974">
      <c r="A974" s="1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</row>
    <row r="975">
      <c r="A975" s="1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</row>
    <row r="976">
      <c r="A976" s="1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</row>
    <row r="977">
      <c r="A977" s="1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</row>
    <row r="978">
      <c r="A978" s="1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</row>
    <row r="979">
      <c r="A979" s="1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</row>
    <row r="980">
      <c r="A980" s="1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</row>
    <row r="981">
      <c r="A981" s="1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</row>
    <row r="982">
      <c r="A982" s="1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</row>
    <row r="983">
      <c r="A983" s="1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</row>
    <row r="984">
      <c r="A984" s="1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</row>
    <row r="985">
      <c r="A985" s="1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</row>
    <row r="986">
      <c r="A986" s="1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</row>
    <row r="987">
      <c r="A987" s="1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</row>
    <row r="988">
      <c r="A988" s="1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</row>
    <row r="989">
      <c r="A989" s="1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</row>
    <row r="990">
      <c r="A990" s="1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</row>
    <row r="991">
      <c r="A991" s="1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</row>
    <row r="992">
      <c r="A992" s="1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</row>
    <row r="993">
      <c r="A993" s="1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</row>
    <row r="994">
      <c r="A994" s="1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</row>
    <row r="995">
      <c r="A995" s="1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</row>
    <row r="996">
      <c r="A996" s="1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</row>
    <row r="997">
      <c r="A997" s="1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</row>
    <row r="998">
      <c r="A998" s="1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</row>
    <row r="999">
      <c r="A999" s="1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</row>
    <row r="1000">
      <c r="A1000" s="1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</row>
  </sheetData>
  <drawing r:id="rId1"/>
  <tableParts count="2">
    <tablePart r:id="rId4"/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5.38"/>
  </cols>
  <sheetData>
    <row r="1">
      <c r="A1" s="1" t="s">
        <v>0</v>
      </c>
      <c r="B1" s="1">
        <v>2019.0</v>
      </c>
      <c r="C1" s="1">
        <v>2020.0</v>
      </c>
      <c r="D1" s="1">
        <v>2021.0</v>
      </c>
      <c r="E1" s="1">
        <v>2022.0</v>
      </c>
      <c r="F1" s="1">
        <v>2023.0</v>
      </c>
      <c r="G1" s="90" t="s">
        <v>1</v>
      </c>
    </row>
    <row r="2">
      <c r="A2" s="91" t="s">
        <v>207</v>
      </c>
    </row>
    <row r="3">
      <c r="A3" s="92" t="s">
        <v>208</v>
      </c>
      <c r="B3" s="29">
        <v>0.0258</v>
      </c>
      <c r="C3" s="29">
        <v>0.0156</v>
      </c>
      <c r="D3" s="29">
        <v>0.0206</v>
      </c>
      <c r="E3" s="29">
        <v>0.0311</v>
      </c>
      <c r="F3" s="29">
        <v>0.0409</v>
      </c>
      <c r="G3" s="93">
        <v>0.0438</v>
      </c>
    </row>
    <row r="4">
      <c r="A4" s="28" t="s">
        <v>209</v>
      </c>
      <c r="B4" s="36">
        <f>'CompX Downside Beta'!H10</f>
        <v>0.8986564551</v>
      </c>
      <c r="C4" s="36">
        <f>'CompX Downside Beta'!H10</f>
        <v>0.8986564551</v>
      </c>
      <c r="D4" s="36">
        <f>'CompX Downside Beta'!H10</f>
        <v>0.8986564551</v>
      </c>
      <c r="E4" s="36">
        <f>'CompX Downside Beta'!H10</f>
        <v>0.8986564551</v>
      </c>
      <c r="F4" s="36">
        <f>'CompX Downside Beta'!H10</f>
        <v>0.8986564551</v>
      </c>
      <c r="G4" s="36">
        <f>'CompX Downside Beta'!H10</f>
        <v>0.8986564551</v>
      </c>
    </row>
    <row r="5">
      <c r="A5" s="26" t="s">
        <v>210</v>
      </c>
      <c r="B5" s="93">
        <v>0.0489</v>
      </c>
      <c r="C5" s="93">
        <v>0.0489</v>
      </c>
      <c r="D5" s="93">
        <v>0.0489</v>
      </c>
      <c r="E5" s="93">
        <v>0.0489</v>
      </c>
      <c r="F5" s="93">
        <v>0.0489</v>
      </c>
      <c r="G5" s="93">
        <v>0.0489</v>
      </c>
    </row>
    <row r="6">
      <c r="A6" s="28" t="s">
        <v>211</v>
      </c>
      <c r="B6" s="35">
        <f t="shared" ref="B6:G6" si="1">B3+(B4*B5)</f>
        <v>0.06974430065</v>
      </c>
      <c r="C6" s="35">
        <f t="shared" si="1"/>
        <v>0.05954430065</v>
      </c>
      <c r="D6" s="35">
        <f t="shared" si="1"/>
        <v>0.06454430065</v>
      </c>
      <c r="E6" s="35">
        <f t="shared" si="1"/>
        <v>0.07504430065</v>
      </c>
      <c r="F6" s="35">
        <f t="shared" si="1"/>
        <v>0.08484430065</v>
      </c>
      <c r="G6" s="35">
        <f t="shared" si="1"/>
        <v>0.08774430065</v>
      </c>
    </row>
    <row r="7">
      <c r="A7" s="26" t="s">
        <v>212</v>
      </c>
      <c r="B7" s="6">
        <v>181.5</v>
      </c>
      <c r="C7" s="6">
        <v>177.2</v>
      </c>
      <c r="D7" s="6">
        <v>277.8</v>
      </c>
      <c r="E7" s="6">
        <v>227.4</v>
      </c>
      <c r="F7" s="6">
        <v>311.3</v>
      </c>
      <c r="G7" s="6">
        <f>IFERROR(__xludf.DUMMYFUNCTION("(GOOGLEFINANCE(""CIX"")*'Shares Outstanding'!B7)/1000"),411.42119999999994)</f>
        <v>411.4212</v>
      </c>
    </row>
    <row r="8">
      <c r="A8" s="28" t="s">
        <v>213</v>
      </c>
      <c r="B8" s="35">
        <f t="shared" ref="B8:G8" si="2">B7/sum(B22+B16+B7)</f>
        <v>0.9990446723</v>
      </c>
      <c r="C8" s="35">
        <f t="shared" si="2"/>
        <v>0.9996400763</v>
      </c>
      <c r="D8" s="35">
        <f t="shared" si="2"/>
        <v>1</v>
      </c>
      <c r="E8" s="35">
        <f t="shared" si="2"/>
        <v>1</v>
      </c>
      <c r="F8" s="35">
        <f t="shared" si="2"/>
        <v>1</v>
      </c>
      <c r="G8" s="35">
        <f t="shared" si="2"/>
        <v>1</v>
      </c>
    </row>
    <row r="9">
      <c r="A9" s="25" t="s">
        <v>214</v>
      </c>
      <c r="B9" s="94">
        <f t="shared" ref="B9:G9" si="3">B6*B8</f>
        <v>0.06967767199</v>
      </c>
      <c r="C9" s="94">
        <f t="shared" si="3"/>
        <v>0.05952286925</v>
      </c>
      <c r="D9" s="94">
        <f t="shared" si="3"/>
        <v>0.06454430065</v>
      </c>
      <c r="E9" s="94">
        <f t="shared" si="3"/>
        <v>0.07504430065</v>
      </c>
      <c r="F9" s="94">
        <f t="shared" si="3"/>
        <v>0.08484430065</v>
      </c>
      <c r="G9" s="94">
        <f t="shared" si="3"/>
        <v>0.08774430065</v>
      </c>
    </row>
    <row r="10">
      <c r="A10" s="4"/>
      <c r="B10" s="4"/>
      <c r="C10" s="4"/>
      <c r="D10" s="4"/>
      <c r="E10" s="4"/>
      <c r="F10" s="4"/>
      <c r="G10" s="4"/>
    </row>
    <row r="11">
      <c r="A11" s="10" t="s">
        <v>215</v>
      </c>
    </row>
    <row r="12">
      <c r="A12" s="28" t="s">
        <v>208</v>
      </c>
      <c r="B12" s="35">
        <f t="shared" ref="B12:G12" si="4">B3</f>
        <v>0.0258</v>
      </c>
      <c r="C12" s="35">
        <f t="shared" si="4"/>
        <v>0.0156</v>
      </c>
      <c r="D12" s="35">
        <f t="shared" si="4"/>
        <v>0.0206</v>
      </c>
      <c r="E12" s="35">
        <f t="shared" si="4"/>
        <v>0.0311</v>
      </c>
      <c r="F12" s="35">
        <f t="shared" si="4"/>
        <v>0.0409</v>
      </c>
      <c r="G12" s="35">
        <f t="shared" si="4"/>
        <v>0.0438</v>
      </c>
    </row>
    <row r="13">
      <c r="A13" s="26" t="s">
        <v>216</v>
      </c>
      <c r="B13" s="93">
        <v>0.0126</v>
      </c>
      <c r="C13" s="93">
        <v>0.0126</v>
      </c>
      <c r="D13" s="93">
        <v>0.0126</v>
      </c>
      <c r="E13" s="93">
        <v>0.0126</v>
      </c>
      <c r="F13" s="93">
        <v>0.0126</v>
      </c>
      <c r="G13" s="93">
        <v>0.0126</v>
      </c>
    </row>
    <row r="14">
      <c r="A14" s="28" t="s">
        <v>32</v>
      </c>
      <c r="B14" s="35">
        <f>'Cash Tax Rate'!B16</f>
        <v>0.2458735159</v>
      </c>
      <c r="C14" s="35">
        <f>'Cash Tax Rate'!C16</f>
        <v>0.2342785603</v>
      </c>
      <c r="D14" s="35">
        <f>'Cash Tax Rate'!D16</f>
        <v>0.2235687135</v>
      </c>
      <c r="E14" s="35">
        <f>'Cash Tax Rate'!E16</f>
        <v>0.2106065252</v>
      </c>
      <c r="F14" s="35">
        <f>'Cash Tax Rate'!F16</f>
        <v>0.2128285568</v>
      </c>
      <c r="G14" s="35">
        <f>'Cash Tax Rate'!G16</f>
        <v>0.2257774858</v>
      </c>
    </row>
    <row r="15">
      <c r="A15" s="26" t="s">
        <v>217</v>
      </c>
      <c r="B15" s="29">
        <f t="shared" ref="B15:G15" si="5">B12+B13*(100%-B14)</f>
        <v>0.0353019937</v>
      </c>
      <c r="C15" s="29">
        <f t="shared" si="5"/>
        <v>0.02524809014</v>
      </c>
      <c r="D15" s="29">
        <f t="shared" si="5"/>
        <v>0.03038303421</v>
      </c>
      <c r="E15" s="29">
        <f t="shared" si="5"/>
        <v>0.04104635778</v>
      </c>
      <c r="F15" s="29">
        <f t="shared" si="5"/>
        <v>0.05081836018</v>
      </c>
      <c r="G15" s="29">
        <f t="shared" si="5"/>
        <v>0.05355520368</v>
      </c>
    </row>
    <row r="16">
      <c r="A16" s="28" t="s">
        <v>185</v>
      </c>
      <c r="B16" s="24">
        <f>'Economic Book Value (EBV)'!B9</f>
        <v>0.1735577907</v>
      </c>
      <c r="C16" s="24">
        <f>'Economic Book Value (EBV)'!C9</f>
        <v>0.06380144822</v>
      </c>
      <c r="D16" s="24">
        <f>'Economic Book Value (EBV)'!D9</f>
        <v>0</v>
      </c>
      <c r="E16" s="24">
        <f>'Economic Book Value (EBV)'!E9</f>
        <v>0</v>
      </c>
      <c r="F16" s="24">
        <f>'Economic Book Value (EBV)'!F9</f>
        <v>0</v>
      </c>
      <c r="G16" s="24">
        <f>'Economic Book Value (EBV)'!G9</f>
        <v>0</v>
      </c>
    </row>
    <row r="17">
      <c r="A17" s="26" t="s">
        <v>218</v>
      </c>
      <c r="B17" s="29">
        <f t="shared" ref="B17:G17" si="6">B16/sum(B22+B16+B7)</f>
        <v>0.0009553277474</v>
      </c>
      <c r="C17" s="29">
        <f t="shared" si="6"/>
        <v>0.0003599237278</v>
      </c>
      <c r="D17" s="29">
        <f t="shared" si="6"/>
        <v>0</v>
      </c>
      <c r="E17" s="29">
        <f t="shared" si="6"/>
        <v>0</v>
      </c>
      <c r="F17" s="29">
        <f t="shared" si="6"/>
        <v>0</v>
      </c>
      <c r="G17" s="29">
        <f t="shared" si="6"/>
        <v>0</v>
      </c>
    </row>
    <row r="18">
      <c r="A18" s="7" t="s">
        <v>219</v>
      </c>
      <c r="B18" s="20">
        <f t="shared" ref="B18:G18" si="7">B15*B17</f>
        <v>0.00003372497412</v>
      </c>
      <c r="C18" s="20">
        <f t="shared" si="7"/>
        <v>0.000009087386723</v>
      </c>
      <c r="D18" s="20">
        <f t="shared" si="7"/>
        <v>0</v>
      </c>
      <c r="E18" s="20">
        <f t="shared" si="7"/>
        <v>0</v>
      </c>
      <c r="F18" s="20">
        <f t="shared" si="7"/>
        <v>0</v>
      </c>
      <c r="G18" s="20">
        <f t="shared" si="7"/>
        <v>0</v>
      </c>
    </row>
    <row r="19">
      <c r="A19" s="21"/>
      <c r="B19" s="21"/>
      <c r="C19" s="21"/>
      <c r="D19" s="21"/>
      <c r="E19" s="21"/>
      <c r="F19" s="21"/>
      <c r="G19" s="21"/>
    </row>
    <row r="20">
      <c r="A20" s="3" t="s">
        <v>220</v>
      </c>
    </row>
    <row r="21">
      <c r="A21" s="26" t="s">
        <v>221</v>
      </c>
      <c r="B21" s="22">
        <f>'Reconciliation of GAAP Net Inco'!B43</f>
        <v>0</v>
      </c>
      <c r="C21" s="22">
        <f>'Reconciliation of GAAP Net Inco'!C43</f>
        <v>0</v>
      </c>
      <c r="D21" s="22">
        <f>'Reconciliation of GAAP Net Inco'!D43</f>
        <v>0</v>
      </c>
      <c r="E21" s="22">
        <f>'Reconciliation of GAAP Net Inco'!E43</f>
        <v>0</v>
      </c>
      <c r="F21" s="22">
        <f>'Reconciliation of GAAP Net Inco'!F43</f>
        <v>0</v>
      </c>
      <c r="G21" s="22">
        <f>'Reconciliation of GAAP Net Inco'!G43</f>
        <v>0</v>
      </c>
    </row>
    <row r="22">
      <c r="A22" s="28" t="s">
        <v>186</v>
      </c>
      <c r="B22" s="24">
        <v>0.0</v>
      </c>
      <c r="C22" s="24">
        <v>0.0</v>
      </c>
      <c r="D22" s="24">
        <v>0.0</v>
      </c>
      <c r="E22" s="24">
        <v>0.0</v>
      </c>
      <c r="F22" s="24">
        <v>0.0</v>
      </c>
      <c r="G22" s="24">
        <v>0.0</v>
      </c>
    </row>
    <row r="23">
      <c r="A23" s="26" t="s">
        <v>220</v>
      </c>
      <c r="B23" s="29">
        <v>0.0</v>
      </c>
      <c r="C23" s="29">
        <v>0.0</v>
      </c>
      <c r="D23" s="29">
        <v>0.0</v>
      </c>
      <c r="E23" s="29">
        <v>0.0</v>
      </c>
      <c r="F23" s="29">
        <v>0.0</v>
      </c>
      <c r="G23" s="29">
        <v>0.0</v>
      </c>
    </row>
    <row r="24">
      <c r="A24" s="28" t="s">
        <v>222</v>
      </c>
      <c r="B24" s="35">
        <f t="shared" ref="B24:G24" si="8">B22/sum(B22+B16+B7)</f>
        <v>0</v>
      </c>
      <c r="C24" s="35">
        <f t="shared" si="8"/>
        <v>0</v>
      </c>
      <c r="D24" s="35">
        <f t="shared" si="8"/>
        <v>0</v>
      </c>
      <c r="E24" s="35">
        <f t="shared" si="8"/>
        <v>0</v>
      </c>
      <c r="F24" s="35">
        <f t="shared" si="8"/>
        <v>0</v>
      </c>
      <c r="G24" s="35">
        <f t="shared" si="8"/>
        <v>0</v>
      </c>
    </row>
    <row r="25">
      <c r="A25" s="25" t="s">
        <v>223</v>
      </c>
      <c r="B25" s="94">
        <f t="shared" ref="B25:G25" si="9">B24*B23</f>
        <v>0</v>
      </c>
      <c r="C25" s="94">
        <f t="shared" si="9"/>
        <v>0</v>
      </c>
      <c r="D25" s="94">
        <f t="shared" si="9"/>
        <v>0</v>
      </c>
      <c r="E25" s="94">
        <f t="shared" si="9"/>
        <v>0</v>
      </c>
      <c r="F25" s="94">
        <f t="shared" si="9"/>
        <v>0</v>
      </c>
      <c r="G25" s="94">
        <f t="shared" si="9"/>
        <v>0</v>
      </c>
    </row>
    <row r="26">
      <c r="A26" s="28"/>
      <c r="B26" s="35"/>
      <c r="C26" s="35"/>
      <c r="D26" s="35"/>
      <c r="E26" s="35"/>
      <c r="F26" s="35"/>
      <c r="G26" s="35"/>
    </row>
    <row r="27">
      <c r="A27" s="30" t="s">
        <v>224</v>
      </c>
      <c r="B27" s="95">
        <f t="shared" ref="B27:G27" si="10">B9+B18+B25</f>
        <v>0.06971139696</v>
      </c>
      <c r="C27" s="95">
        <f t="shared" si="10"/>
        <v>0.05953195663</v>
      </c>
      <c r="D27" s="95">
        <f t="shared" si="10"/>
        <v>0.06454430065</v>
      </c>
      <c r="E27" s="95">
        <f t="shared" si="10"/>
        <v>0.07504430065</v>
      </c>
      <c r="F27" s="95">
        <f t="shared" si="10"/>
        <v>0.08484430065</v>
      </c>
      <c r="G27" s="95">
        <f t="shared" si="10"/>
        <v>0.08774430065</v>
      </c>
    </row>
    <row r="28">
      <c r="A28" s="4"/>
      <c r="B28" s="4"/>
      <c r="C28" s="4"/>
      <c r="D28" s="4"/>
      <c r="E28" s="4"/>
      <c r="F28" s="4"/>
      <c r="G28" s="4"/>
    </row>
    <row r="29">
      <c r="A29" s="4"/>
      <c r="B29" s="4"/>
      <c r="C29" s="4"/>
      <c r="D29" s="4"/>
      <c r="E29" s="4"/>
      <c r="F29" s="4"/>
      <c r="G29" s="4"/>
    </row>
    <row r="30">
      <c r="A30" s="4"/>
      <c r="B30" s="4"/>
      <c r="C30" s="4"/>
      <c r="D30" s="4"/>
      <c r="E30" s="4"/>
      <c r="F30" s="4"/>
      <c r="G30" s="4"/>
    </row>
    <row r="31">
      <c r="A31" s="4"/>
      <c r="B31" s="4"/>
      <c r="C31" s="4"/>
      <c r="D31" s="4"/>
      <c r="E31" s="4"/>
      <c r="F31" s="4"/>
      <c r="G31" s="4"/>
    </row>
    <row r="32">
      <c r="A32" s="4"/>
      <c r="B32" s="4"/>
      <c r="C32" s="4"/>
      <c r="D32" s="4"/>
      <c r="E32" s="4"/>
      <c r="F32" s="4"/>
      <c r="G32" s="4"/>
    </row>
    <row r="33">
      <c r="A33" s="4"/>
      <c r="B33" s="4"/>
      <c r="C33" s="4"/>
      <c r="D33" s="4"/>
      <c r="E33" s="4"/>
      <c r="F33" s="4"/>
      <c r="G33" s="4"/>
    </row>
    <row r="34">
      <c r="A34" s="4"/>
      <c r="B34" s="4"/>
      <c r="C34" s="4"/>
      <c r="D34" s="4"/>
      <c r="E34" s="4"/>
      <c r="F34" s="4"/>
      <c r="G34" s="4"/>
    </row>
    <row r="35">
      <c r="A35" s="4"/>
      <c r="B35" s="4"/>
      <c r="C35" s="4"/>
      <c r="D35" s="4"/>
      <c r="E35" s="4"/>
      <c r="F35" s="4"/>
      <c r="G35" s="4"/>
    </row>
    <row r="36">
      <c r="A36" s="4"/>
      <c r="B36" s="4"/>
      <c r="C36" s="4"/>
      <c r="D36" s="4"/>
      <c r="E36" s="4"/>
      <c r="F36" s="4"/>
      <c r="G36" s="4"/>
    </row>
    <row r="37">
      <c r="A37" s="4"/>
      <c r="B37" s="4"/>
      <c r="C37" s="4"/>
      <c r="D37" s="4"/>
      <c r="E37" s="4"/>
      <c r="F37" s="4"/>
      <c r="G37" s="4"/>
    </row>
    <row r="38">
      <c r="A38" s="4"/>
      <c r="B38" s="4"/>
      <c r="C38" s="4"/>
      <c r="D38" s="4"/>
      <c r="E38" s="4"/>
      <c r="F38" s="4"/>
      <c r="G38" s="4"/>
    </row>
    <row r="39">
      <c r="A39" s="4"/>
      <c r="B39" s="4"/>
      <c r="C39" s="4"/>
      <c r="D39" s="4"/>
      <c r="E39" s="4"/>
      <c r="F39" s="4"/>
      <c r="G39" s="4"/>
    </row>
    <row r="40">
      <c r="A40" s="4"/>
      <c r="B40" s="4"/>
      <c r="C40" s="4"/>
      <c r="D40" s="4"/>
      <c r="E40" s="4"/>
      <c r="F40" s="4"/>
      <c r="G40" s="4"/>
    </row>
    <row r="41">
      <c r="A41" s="4"/>
      <c r="B41" s="4"/>
      <c r="C41" s="4"/>
      <c r="D41" s="4"/>
      <c r="E41" s="4"/>
      <c r="F41" s="4"/>
      <c r="G41" s="4"/>
    </row>
    <row r="42">
      <c r="A42" s="4"/>
      <c r="B42" s="4"/>
      <c r="C42" s="4"/>
      <c r="D42" s="4"/>
      <c r="E42" s="4"/>
      <c r="F42" s="4"/>
      <c r="G42" s="4"/>
    </row>
    <row r="43">
      <c r="A43" s="4"/>
      <c r="B43" s="4"/>
      <c r="C43" s="4"/>
      <c r="D43" s="4"/>
      <c r="E43" s="4"/>
      <c r="F43" s="4"/>
      <c r="G43" s="4"/>
    </row>
    <row r="44">
      <c r="A44" s="4"/>
      <c r="B44" s="4"/>
      <c r="C44" s="4"/>
      <c r="D44" s="4"/>
      <c r="E44" s="4"/>
      <c r="F44" s="4"/>
      <c r="G44" s="4"/>
    </row>
    <row r="45">
      <c r="A45" s="4"/>
      <c r="B45" s="4"/>
      <c r="C45" s="4"/>
      <c r="D45" s="4"/>
      <c r="E45" s="4"/>
      <c r="F45" s="4"/>
      <c r="G45" s="4"/>
    </row>
    <row r="46">
      <c r="A46" s="4"/>
      <c r="B46" s="4"/>
      <c r="C46" s="4"/>
      <c r="D46" s="4"/>
      <c r="E46" s="4"/>
      <c r="F46" s="4"/>
      <c r="G46" s="4"/>
    </row>
    <row r="47">
      <c r="A47" s="4"/>
      <c r="B47" s="4"/>
      <c r="C47" s="4"/>
      <c r="D47" s="4"/>
      <c r="E47" s="4"/>
      <c r="F47" s="4"/>
      <c r="G47" s="4"/>
    </row>
    <row r="48">
      <c r="A48" s="4"/>
      <c r="B48" s="4"/>
      <c r="C48" s="4"/>
      <c r="D48" s="4"/>
      <c r="E48" s="4"/>
      <c r="F48" s="4"/>
      <c r="G48" s="4"/>
    </row>
    <row r="49">
      <c r="A49" s="4"/>
      <c r="B49" s="4"/>
      <c r="C49" s="4"/>
      <c r="D49" s="4"/>
      <c r="E49" s="4"/>
      <c r="F49" s="4"/>
      <c r="G49" s="4"/>
    </row>
    <row r="50">
      <c r="A50" s="4"/>
      <c r="B50" s="4"/>
      <c r="C50" s="4"/>
      <c r="D50" s="4"/>
      <c r="E50" s="4"/>
      <c r="F50" s="4"/>
      <c r="G50" s="4"/>
    </row>
    <row r="51">
      <c r="A51" s="4"/>
      <c r="B51" s="4"/>
      <c r="C51" s="4"/>
      <c r="D51" s="4"/>
      <c r="E51" s="4"/>
      <c r="F51" s="4"/>
      <c r="G51" s="4"/>
    </row>
    <row r="52">
      <c r="A52" s="4"/>
      <c r="B52" s="4"/>
      <c r="C52" s="4"/>
      <c r="D52" s="4"/>
      <c r="E52" s="4"/>
      <c r="F52" s="4"/>
      <c r="G52" s="4"/>
    </row>
    <row r="53">
      <c r="A53" s="4"/>
      <c r="B53" s="4"/>
      <c r="C53" s="4"/>
      <c r="D53" s="4"/>
      <c r="E53" s="4"/>
      <c r="F53" s="4"/>
      <c r="G53" s="4"/>
    </row>
    <row r="54">
      <c r="A54" s="4"/>
      <c r="B54" s="4"/>
      <c r="C54" s="4"/>
      <c r="D54" s="4"/>
      <c r="E54" s="4"/>
      <c r="F54" s="4"/>
      <c r="G54" s="4"/>
    </row>
    <row r="55">
      <c r="A55" s="4"/>
      <c r="B55" s="4"/>
      <c r="C55" s="4"/>
      <c r="D55" s="4"/>
      <c r="E55" s="4"/>
      <c r="F55" s="4"/>
      <c r="G55" s="4"/>
    </row>
    <row r="56">
      <c r="A56" s="4"/>
      <c r="B56" s="4"/>
      <c r="C56" s="4"/>
      <c r="D56" s="4"/>
      <c r="E56" s="4"/>
      <c r="F56" s="4"/>
      <c r="G56" s="4"/>
    </row>
    <row r="57">
      <c r="A57" s="4"/>
      <c r="B57" s="4"/>
      <c r="C57" s="4"/>
      <c r="D57" s="4"/>
      <c r="E57" s="4"/>
      <c r="F57" s="4"/>
      <c r="G57" s="4"/>
    </row>
    <row r="58">
      <c r="A58" s="4"/>
      <c r="B58" s="4"/>
      <c r="C58" s="4"/>
      <c r="D58" s="4"/>
      <c r="E58" s="4"/>
      <c r="F58" s="4"/>
      <c r="G58" s="4"/>
    </row>
    <row r="59">
      <c r="A59" s="4"/>
      <c r="B59" s="4"/>
      <c r="C59" s="4"/>
      <c r="D59" s="4"/>
      <c r="E59" s="4"/>
      <c r="F59" s="4"/>
      <c r="G59" s="4"/>
    </row>
    <row r="60">
      <c r="A60" s="4"/>
      <c r="B60" s="4"/>
      <c r="C60" s="4"/>
      <c r="D60" s="4"/>
      <c r="E60" s="4"/>
      <c r="F60" s="4"/>
      <c r="G60" s="4"/>
    </row>
    <row r="61">
      <c r="A61" s="4"/>
      <c r="B61" s="4"/>
      <c r="C61" s="4"/>
      <c r="D61" s="4"/>
      <c r="E61" s="4"/>
      <c r="F61" s="4"/>
      <c r="G61" s="4"/>
    </row>
    <row r="62">
      <c r="A62" s="4"/>
      <c r="B62" s="4"/>
      <c r="C62" s="4"/>
      <c r="D62" s="4"/>
      <c r="E62" s="4"/>
      <c r="F62" s="4"/>
      <c r="G62" s="4"/>
    </row>
    <row r="63">
      <c r="A63" s="4"/>
      <c r="B63" s="4"/>
      <c r="C63" s="4"/>
      <c r="D63" s="4"/>
      <c r="E63" s="4"/>
      <c r="F63" s="4"/>
      <c r="G63" s="4"/>
    </row>
    <row r="64">
      <c r="A64" s="4"/>
      <c r="B64" s="4"/>
      <c r="C64" s="4"/>
      <c r="D64" s="4"/>
      <c r="E64" s="4"/>
      <c r="F64" s="4"/>
      <c r="G64" s="4"/>
    </row>
    <row r="65">
      <c r="A65" s="4"/>
      <c r="B65" s="4"/>
      <c r="C65" s="4"/>
      <c r="D65" s="4"/>
      <c r="E65" s="4"/>
      <c r="F65" s="4"/>
      <c r="G65" s="4"/>
    </row>
    <row r="66">
      <c r="A66" s="4"/>
      <c r="B66" s="4"/>
      <c r="C66" s="4"/>
      <c r="D66" s="4"/>
      <c r="E66" s="4"/>
      <c r="F66" s="4"/>
      <c r="G66" s="4"/>
    </row>
    <row r="67">
      <c r="A67" s="4"/>
      <c r="B67" s="4"/>
      <c r="C67" s="4"/>
      <c r="D67" s="4"/>
      <c r="E67" s="4"/>
      <c r="F67" s="4"/>
      <c r="G67" s="4"/>
    </row>
    <row r="68">
      <c r="A68" s="4"/>
      <c r="B68" s="4"/>
      <c r="C68" s="4"/>
      <c r="D68" s="4"/>
      <c r="E68" s="4"/>
      <c r="F68" s="4"/>
      <c r="G68" s="4"/>
    </row>
    <row r="69">
      <c r="A69" s="4"/>
      <c r="B69" s="4"/>
      <c r="C69" s="4"/>
      <c r="D69" s="4"/>
      <c r="E69" s="4"/>
      <c r="F69" s="4"/>
      <c r="G69" s="4"/>
    </row>
    <row r="70">
      <c r="A70" s="4"/>
      <c r="B70" s="4"/>
      <c r="C70" s="4"/>
      <c r="D70" s="4"/>
      <c r="E70" s="4"/>
      <c r="F70" s="4"/>
      <c r="G70" s="4"/>
    </row>
    <row r="71">
      <c r="A71" s="4"/>
      <c r="B71" s="4"/>
      <c r="C71" s="4"/>
      <c r="D71" s="4"/>
      <c r="E71" s="4"/>
      <c r="F71" s="4"/>
      <c r="G71" s="4"/>
    </row>
    <row r="72">
      <c r="A72" s="4"/>
      <c r="B72" s="4"/>
      <c r="C72" s="4"/>
      <c r="D72" s="4"/>
      <c r="E72" s="4"/>
      <c r="F72" s="4"/>
      <c r="G72" s="4"/>
    </row>
    <row r="73">
      <c r="A73" s="4"/>
      <c r="B73" s="4"/>
      <c r="C73" s="4"/>
      <c r="D73" s="4"/>
      <c r="E73" s="4"/>
      <c r="F73" s="4"/>
      <c r="G73" s="4"/>
    </row>
    <row r="74">
      <c r="A74" s="4"/>
      <c r="B74" s="4"/>
      <c r="C74" s="4"/>
      <c r="D74" s="4"/>
      <c r="E74" s="4"/>
      <c r="F74" s="4"/>
      <c r="G74" s="4"/>
    </row>
    <row r="75">
      <c r="A75" s="4"/>
      <c r="B75" s="4"/>
      <c r="C75" s="4"/>
      <c r="D75" s="4"/>
      <c r="E75" s="4"/>
      <c r="F75" s="4"/>
      <c r="G75" s="4"/>
    </row>
    <row r="76">
      <c r="A76" s="4"/>
      <c r="B76" s="4"/>
      <c r="C76" s="4"/>
      <c r="D76" s="4"/>
      <c r="E76" s="4"/>
      <c r="F76" s="4"/>
      <c r="G76" s="4"/>
    </row>
    <row r="77">
      <c r="A77" s="4"/>
      <c r="B77" s="4"/>
      <c r="C77" s="4"/>
      <c r="D77" s="4"/>
      <c r="E77" s="4"/>
      <c r="F77" s="4"/>
      <c r="G77" s="4"/>
    </row>
    <row r="78">
      <c r="A78" s="4"/>
      <c r="B78" s="4"/>
      <c r="C78" s="4"/>
      <c r="D78" s="4"/>
      <c r="E78" s="4"/>
      <c r="F78" s="4"/>
      <c r="G78" s="4"/>
    </row>
    <row r="79">
      <c r="A79" s="4"/>
      <c r="B79" s="4"/>
      <c r="C79" s="4"/>
      <c r="D79" s="4"/>
      <c r="E79" s="4"/>
      <c r="F79" s="4"/>
      <c r="G79" s="4"/>
    </row>
    <row r="80">
      <c r="A80" s="4"/>
      <c r="B80" s="4"/>
      <c r="C80" s="4"/>
      <c r="D80" s="4"/>
      <c r="E80" s="4"/>
      <c r="F80" s="4"/>
      <c r="G80" s="4"/>
    </row>
    <row r="81">
      <c r="A81" s="4"/>
      <c r="B81" s="4"/>
      <c r="C81" s="4"/>
      <c r="D81" s="4"/>
      <c r="E81" s="4"/>
      <c r="F81" s="4"/>
      <c r="G81" s="4"/>
    </row>
    <row r="82">
      <c r="A82" s="4"/>
      <c r="B82" s="4"/>
      <c r="C82" s="4"/>
      <c r="D82" s="4"/>
      <c r="E82" s="4"/>
      <c r="F82" s="4"/>
      <c r="G82" s="4"/>
    </row>
    <row r="83">
      <c r="A83" s="4"/>
      <c r="B83" s="4"/>
      <c r="C83" s="4"/>
      <c r="D83" s="4"/>
      <c r="E83" s="4"/>
      <c r="F83" s="4"/>
      <c r="G83" s="4"/>
    </row>
    <row r="84">
      <c r="A84" s="4"/>
      <c r="B84" s="4"/>
      <c r="C84" s="4"/>
      <c r="D84" s="4"/>
      <c r="E84" s="4"/>
      <c r="F84" s="4"/>
      <c r="G84" s="4"/>
    </row>
    <row r="85">
      <c r="A85" s="4"/>
      <c r="B85" s="4"/>
      <c r="C85" s="4"/>
      <c r="D85" s="4"/>
      <c r="E85" s="4"/>
      <c r="F85" s="4"/>
      <c r="G85" s="4"/>
    </row>
    <row r="86">
      <c r="A86" s="4"/>
      <c r="B86" s="4"/>
      <c r="C86" s="4"/>
      <c r="D86" s="4"/>
      <c r="E86" s="4"/>
      <c r="F86" s="4"/>
      <c r="G86" s="4"/>
    </row>
    <row r="87">
      <c r="A87" s="4"/>
      <c r="B87" s="4"/>
      <c r="C87" s="4"/>
      <c r="D87" s="4"/>
      <c r="E87" s="4"/>
      <c r="F87" s="4"/>
      <c r="G87" s="4"/>
    </row>
    <row r="88">
      <c r="A88" s="4"/>
      <c r="B88" s="4"/>
      <c r="C88" s="4"/>
      <c r="D88" s="4"/>
      <c r="E88" s="4"/>
      <c r="F88" s="4"/>
      <c r="G88" s="4"/>
    </row>
    <row r="89">
      <c r="A89" s="4"/>
      <c r="B89" s="4"/>
      <c r="C89" s="4"/>
      <c r="D89" s="4"/>
      <c r="E89" s="4"/>
      <c r="F89" s="4"/>
      <c r="G89" s="4"/>
    </row>
    <row r="90">
      <c r="A90" s="4"/>
      <c r="B90" s="4"/>
      <c r="C90" s="4"/>
      <c r="D90" s="4"/>
      <c r="E90" s="4"/>
      <c r="F90" s="4"/>
      <c r="G90" s="4"/>
    </row>
    <row r="91">
      <c r="A91" s="4"/>
      <c r="B91" s="4"/>
      <c r="C91" s="4"/>
      <c r="D91" s="4"/>
      <c r="E91" s="4"/>
      <c r="F91" s="4"/>
      <c r="G91" s="4"/>
    </row>
    <row r="92">
      <c r="A92" s="4"/>
      <c r="B92" s="4"/>
      <c r="C92" s="4"/>
      <c r="D92" s="4"/>
      <c r="E92" s="4"/>
      <c r="F92" s="4"/>
      <c r="G92" s="4"/>
    </row>
    <row r="93">
      <c r="A93" s="4"/>
      <c r="B93" s="4"/>
      <c r="C93" s="4"/>
      <c r="D93" s="4"/>
      <c r="E93" s="4"/>
      <c r="F93" s="4"/>
      <c r="G93" s="4"/>
    </row>
    <row r="94">
      <c r="A94" s="4"/>
      <c r="B94" s="4"/>
      <c r="C94" s="4"/>
      <c r="D94" s="4"/>
      <c r="E94" s="4"/>
      <c r="F94" s="4"/>
      <c r="G94" s="4"/>
    </row>
    <row r="95">
      <c r="A95" s="4"/>
      <c r="B95" s="4"/>
      <c r="C95" s="4"/>
      <c r="D95" s="4"/>
      <c r="E95" s="4"/>
      <c r="F95" s="4"/>
      <c r="G95" s="4"/>
    </row>
    <row r="96">
      <c r="A96" s="4"/>
      <c r="B96" s="4"/>
      <c r="C96" s="4"/>
      <c r="D96" s="4"/>
      <c r="E96" s="4"/>
      <c r="F96" s="4"/>
      <c r="G96" s="4"/>
    </row>
    <row r="97">
      <c r="A97" s="4"/>
      <c r="B97" s="4"/>
      <c r="C97" s="4"/>
      <c r="D97" s="4"/>
      <c r="E97" s="4"/>
      <c r="F97" s="4"/>
      <c r="G97" s="4"/>
    </row>
    <row r="98">
      <c r="A98" s="4"/>
      <c r="B98" s="4"/>
      <c r="C98" s="4"/>
      <c r="D98" s="4"/>
      <c r="E98" s="4"/>
      <c r="F98" s="4"/>
      <c r="G98" s="4"/>
    </row>
    <row r="99">
      <c r="A99" s="4"/>
      <c r="B99" s="4"/>
      <c r="C99" s="4"/>
      <c r="D99" s="4"/>
      <c r="E99" s="4"/>
      <c r="F99" s="4"/>
      <c r="G99" s="4"/>
    </row>
    <row r="100">
      <c r="A100" s="4"/>
      <c r="B100" s="4"/>
      <c r="C100" s="4"/>
      <c r="D100" s="4"/>
      <c r="E100" s="4"/>
      <c r="F100" s="4"/>
      <c r="G100" s="4"/>
    </row>
    <row r="101">
      <c r="A101" s="4"/>
      <c r="B101" s="4"/>
      <c r="C101" s="4"/>
      <c r="D101" s="4"/>
      <c r="E101" s="4"/>
      <c r="F101" s="4"/>
      <c r="G101" s="4"/>
    </row>
    <row r="102">
      <c r="A102" s="4"/>
      <c r="B102" s="4"/>
      <c r="C102" s="4"/>
      <c r="D102" s="4"/>
      <c r="E102" s="4"/>
      <c r="F102" s="4"/>
      <c r="G102" s="4"/>
    </row>
    <row r="103">
      <c r="A103" s="4"/>
      <c r="B103" s="4"/>
      <c r="C103" s="4"/>
      <c r="D103" s="4"/>
      <c r="E103" s="4"/>
      <c r="F103" s="4"/>
      <c r="G103" s="4"/>
    </row>
    <row r="104">
      <c r="A104" s="4"/>
      <c r="B104" s="4"/>
      <c r="C104" s="4"/>
      <c r="D104" s="4"/>
      <c r="E104" s="4"/>
      <c r="F104" s="4"/>
      <c r="G104" s="4"/>
    </row>
    <row r="105">
      <c r="A105" s="4"/>
      <c r="B105" s="4"/>
      <c r="C105" s="4"/>
      <c r="D105" s="4"/>
      <c r="E105" s="4"/>
      <c r="F105" s="4"/>
      <c r="G105" s="4"/>
    </row>
    <row r="106">
      <c r="A106" s="4"/>
      <c r="B106" s="4"/>
      <c r="C106" s="4"/>
      <c r="D106" s="4"/>
      <c r="E106" s="4"/>
      <c r="F106" s="4"/>
      <c r="G106" s="4"/>
    </row>
    <row r="107">
      <c r="A107" s="4"/>
      <c r="B107" s="4"/>
      <c r="C107" s="4"/>
      <c r="D107" s="4"/>
      <c r="E107" s="4"/>
      <c r="F107" s="4"/>
      <c r="G107" s="4"/>
    </row>
    <row r="108">
      <c r="A108" s="4"/>
      <c r="B108" s="4"/>
      <c r="C108" s="4"/>
      <c r="D108" s="4"/>
      <c r="E108" s="4"/>
      <c r="F108" s="4"/>
      <c r="G108" s="4"/>
    </row>
    <row r="109">
      <c r="A109" s="4"/>
      <c r="B109" s="4"/>
      <c r="C109" s="4"/>
      <c r="D109" s="4"/>
      <c r="E109" s="4"/>
      <c r="F109" s="4"/>
      <c r="G109" s="4"/>
    </row>
    <row r="110">
      <c r="A110" s="4"/>
      <c r="B110" s="4"/>
      <c r="C110" s="4"/>
      <c r="D110" s="4"/>
      <c r="E110" s="4"/>
      <c r="F110" s="4"/>
      <c r="G110" s="4"/>
    </row>
    <row r="111">
      <c r="A111" s="4"/>
      <c r="B111" s="4"/>
      <c r="C111" s="4"/>
      <c r="D111" s="4"/>
      <c r="E111" s="4"/>
      <c r="F111" s="4"/>
      <c r="G111" s="4"/>
    </row>
    <row r="112">
      <c r="A112" s="4"/>
      <c r="B112" s="4"/>
      <c r="C112" s="4"/>
      <c r="D112" s="4"/>
      <c r="E112" s="4"/>
      <c r="F112" s="4"/>
      <c r="G112" s="4"/>
    </row>
    <row r="113">
      <c r="A113" s="4"/>
      <c r="B113" s="4"/>
      <c r="C113" s="4"/>
      <c r="D113" s="4"/>
      <c r="E113" s="4"/>
      <c r="F113" s="4"/>
      <c r="G113" s="4"/>
    </row>
    <row r="114">
      <c r="A114" s="4"/>
      <c r="B114" s="4"/>
      <c r="C114" s="4"/>
      <c r="D114" s="4"/>
      <c r="E114" s="4"/>
      <c r="F114" s="4"/>
      <c r="G114" s="4"/>
    </row>
    <row r="115">
      <c r="A115" s="4"/>
      <c r="B115" s="4"/>
      <c r="C115" s="4"/>
      <c r="D115" s="4"/>
      <c r="E115" s="4"/>
      <c r="F115" s="4"/>
      <c r="G115" s="4"/>
    </row>
    <row r="116">
      <c r="A116" s="4"/>
      <c r="B116" s="4"/>
      <c r="C116" s="4"/>
      <c r="D116" s="4"/>
      <c r="E116" s="4"/>
      <c r="F116" s="4"/>
      <c r="G116" s="4"/>
    </row>
    <row r="117">
      <c r="A117" s="4"/>
      <c r="B117" s="4"/>
      <c r="C117" s="4"/>
      <c r="D117" s="4"/>
      <c r="E117" s="4"/>
      <c r="F117" s="4"/>
      <c r="G117" s="4"/>
    </row>
    <row r="118">
      <c r="A118" s="4"/>
      <c r="B118" s="4"/>
      <c r="C118" s="4"/>
      <c r="D118" s="4"/>
      <c r="E118" s="4"/>
      <c r="F118" s="4"/>
      <c r="G118" s="4"/>
    </row>
    <row r="119">
      <c r="A119" s="4"/>
      <c r="B119" s="4"/>
      <c r="C119" s="4"/>
      <c r="D119" s="4"/>
      <c r="E119" s="4"/>
      <c r="F119" s="4"/>
      <c r="G119" s="4"/>
    </row>
    <row r="120">
      <c r="A120" s="4"/>
      <c r="B120" s="4"/>
      <c r="C120" s="4"/>
      <c r="D120" s="4"/>
      <c r="E120" s="4"/>
      <c r="F120" s="4"/>
      <c r="G120" s="4"/>
    </row>
    <row r="121">
      <c r="A121" s="4"/>
      <c r="B121" s="4"/>
      <c r="C121" s="4"/>
      <c r="D121" s="4"/>
      <c r="E121" s="4"/>
      <c r="F121" s="4"/>
      <c r="G121" s="4"/>
    </row>
    <row r="122">
      <c r="A122" s="4"/>
      <c r="B122" s="4"/>
      <c r="C122" s="4"/>
      <c r="D122" s="4"/>
      <c r="E122" s="4"/>
      <c r="F122" s="4"/>
      <c r="G122" s="4"/>
    </row>
    <row r="123">
      <c r="A123" s="4"/>
      <c r="B123" s="4"/>
      <c r="C123" s="4"/>
      <c r="D123" s="4"/>
      <c r="E123" s="4"/>
      <c r="F123" s="4"/>
      <c r="G123" s="4"/>
    </row>
    <row r="124">
      <c r="A124" s="4"/>
      <c r="B124" s="4"/>
      <c r="C124" s="4"/>
      <c r="D124" s="4"/>
      <c r="E124" s="4"/>
      <c r="F124" s="4"/>
      <c r="G124" s="4"/>
    </row>
    <row r="125">
      <c r="A125" s="4"/>
      <c r="B125" s="4"/>
      <c r="C125" s="4"/>
      <c r="D125" s="4"/>
      <c r="E125" s="4"/>
      <c r="F125" s="4"/>
      <c r="G125" s="4"/>
    </row>
    <row r="126">
      <c r="A126" s="4"/>
      <c r="B126" s="4"/>
      <c r="C126" s="4"/>
      <c r="D126" s="4"/>
      <c r="E126" s="4"/>
      <c r="F126" s="4"/>
      <c r="G126" s="4"/>
    </row>
    <row r="127">
      <c r="A127" s="4"/>
      <c r="B127" s="4"/>
      <c r="C127" s="4"/>
      <c r="D127" s="4"/>
      <c r="E127" s="4"/>
      <c r="F127" s="4"/>
      <c r="G127" s="4"/>
    </row>
    <row r="128">
      <c r="A128" s="4"/>
      <c r="B128" s="4"/>
      <c r="C128" s="4"/>
      <c r="D128" s="4"/>
      <c r="E128" s="4"/>
      <c r="F128" s="4"/>
      <c r="G128" s="4"/>
    </row>
    <row r="129">
      <c r="A129" s="4"/>
      <c r="B129" s="4"/>
      <c r="C129" s="4"/>
      <c r="D129" s="4"/>
      <c r="E129" s="4"/>
      <c r="F129" s="4"/>
      <c r="G129" s="4"/>
    </row>
    <row r="130">
      <c r="A130" s="4"/>
      <c r="B130" s="4"/>
      <c r="C130" s="4"/>
      <c r="D130" s="4"/>
      <c r="E130" s="4"/>
      <c r="F130" s="4"/>
      <c r="G130" s="4"/>
    </row>
    <row r="131">
      <c r="A131" s="4"/>
      <c r="B131" s="4"/>
      <c r="C131" s="4"/>
      <c r="D131" s="4"/>
      <c r="E131" s="4"/>
      <c r="F131" s="4"/>
      <c r="G131" s="4"/>
    </row>
    <row r="132">
      <c r="A132" s="4"/>
      <c r="B132" s="4"/>
      <c r="C132" s="4"/>
      <c r="D132" s="4"/>
      <c r="E132" s="4"/>
      <c r="F132" s="4"/>
      <c r="G132" s="4"/>
    </row>
    <row r="133">
      <c r="A133" s="4"/>
      <c r="B133" s="4"/>
      <c r="C133" s="4"/>
      <c r="D133" s="4"/>
      <c r="E133" s="4"/>
      <c r="F133" s="4"/>
      <c r="G133" s="4"/>
    </row>
    <row r="134">
      <c r="A134" s="4"/>
      <c r="B134" s="4"/>
      <c r="C134" s="4"/>
      <c r="D134" s="4"/>
      <c r="E134" s="4"/>
      <c r="F134" s="4"/>
      <c r="G134" s="4"/>
    </row>
    <row r="135">
      <c r="A135" s="4"/>
      <c r="B135" s="4"/>
      <c r="C135" s="4"/>
      <c r="D135" s="4"/>
      <c r="E135" s="4"/>
      <c r="F135" s="4"/>
      <c r="G135" s="4"/>
    </row>
    <row r="136">
      <c r="A136" s="4"/>
      <c r="B136" s="4"/>
      <c r="C136" s="4"/>
      <c r="D136" s="4"/>
      <c r="E136" s="4"/>
      <c r="F136" s="4"/>
      <c r="G136" s="4"/>
    </row>
    <row r="137">
      <c r="A137" s="4"/>
      <c r="B137" s="4"/>
      <c r="C137" s="4"/>
      <c r="D137" s="4"/>
      <c r="E137" s="4"/>
      <c r="F137" s="4"/>
      <c r="G137" s="4"/>
    </row>
    <row r="138">
      <c r="A138" s="4"/>
      <c r="B138" s="4"/>
      <c r="C138" s="4"/>
      <c r="D138" s="4"/>
      <c r="E138" s="4"/>
      <c r="F138" s="4"/>
      <c r="G138" s="4"/>
    </row>
    <row r="139">
      <c r="A139" s="4"/>
      <c r="B139" s="4"/>
      <c r="C139" s="4"/>
      <c r="D139" s="4"/>
      <c r="E139" s="4"/>
      <c r="F139" s="4"/>
      <c r="G139" s="4"/>
    </row>
    <row r="140">
      <c r="A140" s="4"/>
      <c r="B140" s="4"/>
      <c r="C140" s="4"/>
      <c r="D140" s="4"/>
      <c r="E140" s="4"/>
      <c r="F140" s="4"/>
      <c r="G140" s="4"/>
    </row>
    <row r="141">
      <c r="A141" s="4"/>
      <c r="B141" s="4"/>
      <c r="C141" s="4"/>
      <c r="D141" s="4"/>
      <c r="E141" s="4"/>
      <c r="F141" s="4"/>
      <c r="G141" s="4"/>
    </row>
    <row r="142">
      <c r="A142" s="4"/>
      <c r="B142" s="4"/>
      <c r="C142" s="4"/>
      <c r="D142" s="4"/>
      <c r="E142" s="4"/>
      <c r="F142" s="4"/>
      <c r="G142" s="4"/>
    </row>
    <row r="143">
      <c r="A143" s="4"/>
      <c r="B143" s="4"/>
      <c r="C143" s="4"/>
      <c r="D143" s="4"/>
      <c r="E143" s="4"/>
      <c r="F143" s="4"/>
      <c r="G143" s="4"/>
    </row>
    <row r="144">
      <c r="A144" s="4"/>
      <c r="B144" s="4"/>
      <c r="C144" s="4"/>
      <c r="D144" s="4"/>
      <c r="E144" s="4"/>
      <c r="F144" s="4"/>
      <c r="G144" s="4"/>
    </row>
    <row r="145">
      <c r="A145" s="4"/>
      <c r="B145" s="4"/>
      <c r="C145" s="4"/>
      <c r="D145" s="4"/>
      <c r="E145" s="4"/>
      <c r="F145" s="4"/>
      <c r="G145" s="4"/>
    </row>
    <row r="146">
      <c r="A146" s="4"/>
      <c r="B146" s="4"/>
      <c r="C146" s="4"/>
      <c r="D146" s="4"/>
      <c r="E146" s="4"/>
      <c r="F146" s="4"/>
      <c r="G146" s="4"/>
    </row>
    <row r="147">
      <c r="A147" s="4"/>
      <c r="B147" s="4"/>
      <c r="C147" s="4"/>
      <c r="D147" s="4"/>
      <c r="E147" s="4"/>
      <c r="F147" s="4"/>
      <c r="G147" s="4"/>
    </row>
    <row r="148">
      <c r="A148" s="4"/>
      <c r="B148" s="4"/>
      <c r="C148" s="4"/>
      <c r="D148" s="4"/>
      <c r="E148" s="4"/>
      <c r="F148" s="4"/>
      <c r="G148" s="4"/>
    </row>
    <row r="149">
      <c r="A149" s="4"/>
      <c r="B149" s="4"/>
      <c r="C149" s="4"/>
      <c r="D149" s="4"/>
      <c r="E149" s="4"/>
      <c r="F149" s="4"/>
      <c r="G149" s="4"/>
    </row>
    <row r="150">
      <c r="A150" s="4"/>
      <c r="B150" s="4"/>
      <c r="C150" s="4"/>
      <c r="D150" s="4"/>
      <c r="E150" s="4"/>
      <c r="F150" s="4"/>
      <c r="G150" s="4"/>
    </row>
    <row r="151">
      <c r="A151" s="4"/>
      <c r="B151" s="4"/>
      <c r="C151" s="4"/>
      <c r="D151" s="4"/>
      <c r="E151" s="4"/>
      <c r="F151" s="4"/>
      <c r="G151" s="4"/>
    </row>
    <row r="152">
      <c r="A152" s="4"/>
      <c r="B152" s="4"/>
      <c r="C152" s="4"/>
      <c r="D152" s="4"/>
      <c r="E152" s="4"/>
      <c r="F152" s="4"/>
      <c r="G152" s="4"/>
    </row>
    <row r="153">
      <c r="A153" s="4"/>
      <c r="B153" s="4"/>
      <c r="C153" s="4"/>
      <c r="D153" s="4"/>
      <c r="E153" s="4"/>
      <c r="F153" s="4"/>
      <c r="G153" s="4"/>
    </row>
    <row r="154">
      <c r="A154" s="4"/>
      <c r="B154" s="4"/>
      <c r="C154" s="4"/>
      <c r="D154" s="4"/>
      <c r="E154" s="4"/>
      <c r="F154" s="4"/>
      <c r="G154" s="4"/>
    </row>
    <row r="155">
      <c r="A155" s="4"/>
      <c r="B155" s="4"/>
      <c r="C155" s="4"/>
      <c r="D155" s="4"/>
      <c r="E155" s="4"/>
      <c r="F155" s="4"/>
      <c r="G155" s="4"/>
    </row>
    <row r="156">
      <c r="A156" s="4"/>
      <c r="B156" s="4"/>
      <c r="C156" s="4"/>
      <c r="D156" s="4"/>
      <c r="E156" s="4"/>
      <c r="F156" s="4"/>
      <c r="G156" s="4"/>
    </row>
    <row r="157">
      <c r="A157" s="4"/>
      <c r="B157" s="4"/>
      <c r="C157" s="4"/>
      <c r="D157" s="4"/>
      <c r="E157" s="4"/>
      <c r="F157" s="4"/>
      <c r="G157" s="4"/>
    </row>
    <row r="158">
      <c r="A158" s="4"/>
      <c r="B158" s="4"/>
      <c r="C158" s="4"/>
      <c r="D158" s="4"/>
      <c r="E158" s="4"/>
      <c r="F158" s="4"/>
      <c r="G158" s="4"/>
    </row>
    <row r="159">
      <c r="A159" s="4"/>
      <c r="B159" s="4"/>
      <c r="C159" s="4"/>
      <c r="D159" s="4"/>
      <c r="E159" s="4"/>
      <c r="F159" s="4"/>
      <c r="G159" s="4"/>
    </row>
    <row r="160">
      <c r="A160" s="4"/>
      <c r="B160" s="4"/>
      <c r="C160" s="4"/>
      <c r="D160" s="4"/>
      <c r="E160" s="4"/>
      <c r="F160" s="4"/>
      <c r="G160" s="4"/>
    </row>
    <row r="161">
      <c r="A161" s="4"/>
      <c r="B161" s="4"/>
      <c r="C161" s="4"/>
      <c r="D161" s="4"/>
      <c r="E161" s="4"/>
      <c r="F161" s="4"/>
      <c r="G161" s="4"/>
    </row>
    <row r="162">
      <c r="A162" s="4"/>
      <c r="B162" s="4"/>
      <c r="C162" s="4"/>
      <c r="D162" s="4"/>
      <c r="E162" s="4"/>
      <c r="F162" s="4"/>
      <c r="G162" s="4"/>
    </row>
    <row r="163">
      <c r="A163" s="4"/>
      <c r="B163" s="4"/>
      <c r="C163" s="4"/>
      <c r="D163" s="4"/>
      <c r="E163" s="4"/>
      <c r="F163" s="4"/>
      <c r="G163" s="4"/>
    </row>
    <row r="164">
      <c r="A164" s="4"/>
      <c r="B164" s="4"/>
      <c r="C164" s="4"/>
      <c r="D164" s="4"/>
      <c r="E164" s="4"/>
      <c r="F164" s="4"/>
      <c r="G164" s="4"/>
    </row>
    <row r="165">
      <c r="A165" s="4"/>
      <c r="B165" s="4"/>
      <c r="C165" s="4"/>
      <c r="D165" s="4"/>
      <c r="E165" s="4"/>
      <c r="F165" s="4"/>
      <c r="G165" s="4"/>
    </row>
    <row r="166">
      <c r="A166" s="4"/>
      <c r="B166" s="4"/>
      <c r="C166" s="4"/>
      <c r="D166" s="4"/>
      <c r="E166" s="4"/>
      <c r="F166" s="4"/>
      <c r="G166" s="4"/>
    </row>
    <row r="167">
      <c r="A167" s="4"/>
      <c r="B167" s="4"/>
      <c r="C167" s="4"/>
      <c r="D167" s="4"/>
      <c r="E167" s="4"/>
      <c r="F167" s="4"/>
      <c r="G167" s="4"/>
    </row>
    <row r="168">
      <c r="A168" s="4"/>
      <c r="B168" s="4"/>
      <c r="C168" s="4"/>
      <c r="D168" s="4"/>
      <c r="E168" s="4"/>
      <c r="F168" s="4"/>
      <c r="G168" s="4"/>
    </row>
    <row r="169">
      <c r="A169" s="4"/>
      <c r="B169" s="4"/>
      <c r="C169" s="4"/>
      <c r="D169" s="4"/>
      <c r="E169" s="4"/>
      <c r="F169" s="4"/>
      <c r="G169" s="4"/>
    </row>
    <row r="170">
      <c r="A170" s="4"/>
      <c r="B170" s="4"/>
      <c r="C170" s="4"/>
      <c r="D170" s="4"/>
      <c r="E170" s="4"/>
      <c r="F170" s="4"/>
      <c r="G170" s="4"/>
    </row>
    <row r="171">
      <c r="A171" s="4"/>
      <c r="B171" s="4"/>
      <c r="C171" s="4"/>
      <c r="D171" s="4"/>
      <c r="E171" s="4"/>
      <c r="F171" s="4"/>
      <c r="G171" s="4"/>
    </row>
    <row r="172">
      <c r="A172" s="4"/>
      <c r="B172" s="4"/>
      <c r="C172" s="4"/>
      <c r="D172" s="4"/>
      <c r="E172" s="4"/>
      <c r="F172" s="4"/>
      <c r="G172" s="4"/>
    </row>
    <row r="173">
      <c r="A173" s="4"/>
      <c r="B173" s="4"/>
      <c r="C173" s="4"/>
      <c r="D173" s="4"/>
      <c r="E173" s="4"/>
      <c r="F173" s="4"/>
      <c r="G173" s="4"/>
    </row>
    <row r="174">
      <c r="A174" s="4"/>
      <c r="B174" s="4"/>
      <c r="C174" s="4"/>
      <c r="D174" s="4"/>
      <c r="E174" s="4"/>
      <c r="F174" s="4"/>
      <c r="G174" s="4"/>
    </row>
    <row r="175">
      <c r="A175" s="4"/>
      <c r="B175" s="4"/>
      <c r="C175" s="4"/>
      <c r="D175" s="4"/>
      <c r="E175" s="4"/>
      <c r="F175" s="4"/>
      <c r="G175" s="4"/>
    </row>
    <row r="176">
      <c r="A176" s="4"/>
      <c r="B176" s="4"/>
      <c r="C176" s="4"/>
      <c r="D176" s="4"/>
      <c r="E176" s="4"/>
      <c r="F176" s="4"/>
      <c r="G176" s="4"/>
    </row>
    <row r="177">
      <c r="A177" s="4"/>
      <c r="B177" s="4"/>
      <c r="C177" s="4"/>
      <c r="D177" s="4"/>
      <c r="E177" s="4"/>
      <c r="F177" s="4"/>
      <c r="G177" s="4"/>
    </row>
    <row r="178">
      <c r="A178" s="4"/>
      <c r="B178" s="4"/>
      <c r="C178" s="4"/>
      <c r="D178" s="4"/>
      <c r="E178" s="4"/>
      <c r="F178" s="4"/>
      <c r="G178" s="4"/>
    </row>
    <row r="179">
      <c r="A179" s="4"/>
      <c r="B179" s="4"/>
      <c r="C179" s="4"/>
      <c r="D179" s="4"/>
      <c r="E179" s="4"/>
      <c r="F179" s="4"/>
      <c r="G179" s="4"/>
    </row>
    <row r="180">
      <c r="A180" s="4"/>
      <c r="B180" s="4"/>
      <c r="C180" s="4"/>
      <c r="D180" s="4"/>
      <c r="E180" s="4"/>
      <c r="F180" s="4"/>
      <c r="G180" s="4"/>
    </row>
    <row r="181">
      <c r="A181" s="4"/>
      <c r="B181" s="4"/>
      <c r="C181" s="4"/>
      <c r="D181" s="4"/>
      <c r="E181" s="4"/>
      <c r="F181" s="4"/>
      <c r="G181" s="4"/>
    </row>
    <row r="182">
      <c r="A182" s="4"/>
      <c r="B182" s="4"/>
      <c r="C182" s="4"/>
      <c r="D182" s="4"/>
      <c r="E182" s="4"/>
      <c r="F182" s="4"/>
      <c r="G182" s="4"/>
    </row>
    <row r="183">
      <c r="A183" s="4"/>
      <c r="B183" s="4"/>
      <c r="C183" s="4"/>
      <c r="D183" s="4"/>
      <c r="E183" s="4"/>
      <c r="F183" s="4"/>
      <c r="G183" s="4"/>
    </row>
    <row r="184">
      <c r="A184" s="4"/>
      <c r="B184" s="4"/>
      <c r="C184" s="4"/>
      <c r="D184" s="4"/>
      <c r="E184" s="4"/>
      <c r="F184" s="4"/>
      <c r="G184" s="4"/>
    </row>
    <row r="185">
      <c r="A185" s="4"/>
      <c r="B185" s="4"/>
      <c r="C185" s="4"/>
      <c r="D185" s="4"/>
      <c r="E185" s="4"/>
      <c r="F185" s="4"/>
      <c r="G185" s="4"/>
    </row>
    <row r="186">
      <c r="A186" s="4"/>
      <c r="B186" s="4"/>
      <c r="C186" s="4"/>
      <c r="D186" s="4"/>
      <c r="E186" s="4"/>
      <c r="F186" s="4"/>
      <c r="G186" s="4"/>
    </row>
    <row r="187">
      <c r="A187" s="4"/>
      <c r="B187" s="4"/>
      <c r="C187" s="4"/>
      <c r="D187" s="4"/>
      <c r="E187" s="4"/>
      <c r="F187" s="4"/>
      <c r="G187" s="4"/>
    </row>
    <row r="188">
      <c r="A188" s="4"/>
      <c r="B188" s="4"/>
      <c r="C188" s="4"/>
      <c r="D188" s="4"/>
      <c r="E188" s="4"/>
      <c r="F188" s="4"/>
      <c r="G188" s="4"/>
    </row>
    <row r="189">
      <c r="A189" s="4"/>
      <c r="B189" s="4"/>
      <c r="C189" s="4"/>
      <c r="D189" s="4"/>
      <c r="E189" s="4"/>
      <c r="F189" s="4"/>
      <c r="G189" s="4"/>
    </row>
    <row r="190">
      <c r="A190" s="4"/>
      <c r="B190" s="4"/>
      <c r="C190" s="4"/>
      <c r="D190" s="4"/>
      <c r="E190" s="4"/>
      <c r="F190" s="4"/>
      <c r="G190" s="4"/>
    </row>
    <row r="191">
      <c r="A191" s="4"/>
      <c r="B191" s="4"/>
      <c r="C191" s="4"/>
      <c r="D191" s="4"/>
      <c r="E191" s="4"/>
      <c r="F191" s="4"/>
      <c r="G191" s="4"/>
    </row>
    <row r="192">
      <c r="A192" s="4"/>
      <c r="B192" s="4"/>
      <c r="C192" s="4"/>
      <c r="D192" s="4"/>
      <c r="E192" s="4"/>
      <c r="F192" s="4"/>
      <c r="G192" s="4"/>
    </row>
    <row r="193">
      <c r="A193" s="4"/>
      <c r="B193" s="4"/>
      <c r="C193" s="4"/>
      <c r="D193" s="4"/>
      <c r="E193" s="4"/>
      <c r="F193" s="4"/>
      <c r="G193" s="4"/>
    </row>
    <row r="194">
      <c r="A194" s="4"/>
      <c r="B194" s="4"/>
      <c r="C194" s="4"/>
      <c r="D194" s="4"/>
      <c r="E194" s="4"/>
      <c r="F194" s="4"/>
      <c r="G194" s="4"/>
    </row>
    <row r="195">
      <c r="A195" s="4"/>
      <c r="B195" s="4"/>
      <c r="C195" s="4"/>
      <c r="D195" s="4"/>
      <c r="E195" s="4"/>
      <c r="F195" s="4"/>
      <c r="G195" s="4"/>
    </row>
    <row r="196">
      <c r="A196" s="4"/>
      <c r="B196" s="4"/>
      <c r="C196" s="4"/>
      <c r="D196" s="4"/>
      <c r="E196" s="4"/>
      <c r="F196" s="4"/>
      <c r="G196" s="4"/>
    </row>
    <row r="197">
      <c r="A197" s="4"/>
      <c r="B197" s="4"/>
      <c r="C197" s="4"/>
      <c r="D197" s="4"/>
      <c r="E197" s="4"/>
      <c r="F197" s="4"/>
      <c r="G197" s="4"/>
    </row>
    <row r="198">
      <c r="A198" s="4"/>
      <c r="B198" s="4"/>
      <c r="C198" s="4"/>
      <c r="D198" s="4"/>
      <c r="E198" s="4"/>
      <c r="F198" s="4"/>
      <c r="G198" s="4"/>
    </row>
    <row r="199">
      <c r="A199" s="4"/>
      <c r="B199" s="4"/>
      <c r="C199" s="4"/>
      <c r="D199" s="4"/>
      <c r="E199" s="4"/>
      <c r="F199" s="4"/>
      <c r="G199" s="4"/>
    </row>
    <row r="200">
      <c r="A200" s="4"/>
      <c r="B200" s="4"/>
      <c r="C200" s="4"/>
      <c r="D200" s="4"/>
      <c r="E200" s="4"/>
      <c r="F200" s="4"/>
      <c r="G200" s="4"/>
    </row>
    <row r="201">
      <c r="A201" s="4"/>
      <c r="B201" s="4"/>
      <c r="C201" s="4"/>
      <c r="D201" s="4"/>
      <c r="E201" s="4"/>
      <c r="F201" s="4"/>
      <c r="G201" s="4"/>
    </row>
    <row r="202">
      <c r="A202" s="4"/>
      <c r="B202" s="4"/>
      <c r="C202" s="4"/>
      <c r="D202" s="4"/>
      <c r="E202" s="4"/>
      <c r="F202" s="4"/>
      <c r="G202" s="4"/>
    </row>
    <row r="203">
      <c r="A203" s="4"/>
      <c r="B203" s="4"/>
      <c r="C203" s="4"/>
      <c r="D203" s="4"/>
      <c r="E203" s="4"/>
      <c r="F203" s="4"/>
      <c r="G203" s="4"/>
    </row>
    <row r="204">
      <c r="A204" s="4"/>
      <c r="B204" s="4"/>
      <c r="C204" s="4"/>
      <c r="D204" s="4"/>
      <c r="E204" s="4"/>
      <c r="F204" s="4"/>
      <c r="G204" s="4"/>
    </row>
    <row r="205">
      <c r="A205" s="4"/>
      <c r="B205" s="4"/>
      <c r="C205" s="4"/>
      <c r="D205" s="4"/>
      <c r="E205" s="4"/>
      <c r="F205" s="4"/>
      <c r="G205" s="4"/>
    </row>
    <row r="206">
      <c r="A206" s="4"/>
      <c r="B206" s="4"/>
      <c r="C206" s="4"/>
      <c r="D206" s="4"/>
      <c r="E206" s="4"/>
      <c r="F206" s="4"/>
      <c r="G206" s="4"/>
    </row>
    <row r="207">
      <c r="A207" s="4"/>
      <c r="B207" s="4"/>
      <c r="C207" s="4"/>
      <c r="D207" s="4"/>
      <c r="E207" s="4"/>
      <c r="F207" s="4"/>
      <c r="G207" s="4"/>
    </row>
    <row r="208">
      <c r="A208" s="4"/>
      <c r="B208" s="4"/>
      <c r="C208" s="4"/>
      <c r="D208" s="4"/>
      <c r="E208" s="4"/>
      <c r="F208" s="4"/>
      <c r="G208" s="4"/>
    </row>
    <row r="209">
      <c r="A209" s="4"/>
      <c r="B209" s="4"/>
      <c r="C209" s="4"/>
      <c r="D209" s="4"/>
      <c r="E209" s="4"/>
      <c r="F209" s="4"/>
      <c r="G209" s="4"/>
    </row>
    <row r="210">
      <c r="A210" s="4"/>
      <c r="B210" s="4"/>
      <c r="C210" s="4"/>
      <c r="D210" s="4"/>
      <c r="E210" s="4"/>
      <c r="F210" s="4"/>
      <c r="G210" s="4"/>
    </row>
    <row r="211">
      <c r="A211" s="4"/>
      <c r="B211" s="4"/>
      <c r="C211" s="4"/>
      <c r="D211" s="4"/>
      <c r="E211" s="4"/>
      <c r="F211" s="4"/>
      <c r="G211" s="4"/>
    </row>
    <row r="212">
      <c r="A212" s="4"/>
      <c r="B212" s="4"/>
      <c r="C212" s="4"/>
      <c r="D212" s="4"/>
      <c r="E212" s="4"/>
      <c r="F212" s="4"/>
      <c r="G212" s="4"/>
    </row>
    <row r="213">
      <c r="A213" s="4"/>
      <c r="B213" s="4"/>
      <c r="C213" s="4"/>
      <c r="D213" s="4"/>
      <c r="E213" s="4"/>
      <c r="F213" s="4"/>
      <c r="G213" s="4"/>
    </row>
    <row r="214">
      <c r="A214" s="4"/>
      <c r="B214" s="4"/>
      <c r="C214" s="4"/>
      <c r="D214" s="4"/>
      <c r="E214" s="4"/>
      <c r="F214" s="4"/>
      <c r="G214" s="4"/>
    </row>
    <row r="215">
      <c r="A215" s="4"/>
      <c r="B215" s="4"/>
      <c r="C215" s="4"/>
      <c r="D215" s="4"/>
      <c r="E215" s="4"/>
      <c r="F215" s="4"/>
      <c r="G215" s="4"/>
    </row>
    <row r="216">
      <c r="A216" s="4"/>
      <c r="B216" s="4"/>
      <c r="C216" s="4"/>
      <c r="D216" s="4"/>
      <c r="E216" s="4"/>
      <c r="F216" s="4"/>
      <c r="G216" s="4"/>
    </row>
    <row r="217">
      <c r="A217" s="4"/>
      <c r="B217" s="4"/>
      <c r="C217" s="4"/>
      <c r="D217" s="4"/>
      <c r="E217" s="4"/>
      <c r="F217" s="4"/>
      <c r="G217" s="4"/>
    </row>
    <row r="218">
      <c r="A218" s="4"/>
      <c r="B218" s="4"/>
      <c r="C218" s="4"/>
      <c r="D218" s="4"/>
      <c r="E218" s="4"/>
      <c r="F218" s="4"/>
      <c r="G218" s="4"/>
    </row>
    <row r="219">
      <c r="A219" s="4"/>
      <c r="B219" s="4"/>
      <c r="C219" s="4"/>
      <c r="D219" s="4"/>
      <c r="E219" s="4"/>
      <c r="F219" s="4"/>
      <c r="G219" s="4"/>
    </row>
    <row r="220">
      <c r="A220" s="4"/>
      <c r="B220" s="4"/>
      <c r="C220" s="4"/>
      <c r="D220" s="4"/>
      <c r="E220" s="4"/>
      <c r="F220" s="4"/>
      <c r="G220" s="4"/>
    </row>
    <row r="221">
      <c r="A221" s="4"/>
      <c r="B221" s="4"/>
      <c r="C221" s="4"/>
      <c r="D221" s="4"/>
      <c r="E221" s="4"/>
      <c r="F221" s="4"/>
      <c r="G221" s="4"/>
    </row>
    <row r="222">
      <c r="A222" s="4"/>
      <c r="B222" s="4"/>
      <c r="C222" s="4"/>
      <c r="D222" s="4"/>
      <c r="E222" s="4"/>
      <c r="F222" s="4"/>
      <c r="G222" s="4"/>
    </row>
    <row r="223">
      <c r="A223" s="4"/>
      <c r="B223" s="4"/>
      <c r="C223" s="4"/>
      <c r="D223" s="4"/>
      <c r="E223" s="4"/>
      <c r="F223" s="4"/>
      <c r="G223" s="4"/>
    </row>
    <row r="224">
      <c r="A224" s="4"/>
      <c r="B224" s="4"/>
      <c r="C224" s="4"/>
      <c r="D224" s="4"/>
      <c r="E224" s="4"/>
      <c r="F224" s="4"/>
      <c r="G224" s="4"/>
    </row>
    <row r="225">
      <c r="A225" s="4"/>
      <c r="B225" s="4"/>
      <c r="C225" s="4"/>
      <c r="D225" s="4"/>
      <c r="E225" s="4"/>
      <c r="F225" s="4"/>
      <c r="G225" s="4"/>
    </row>
    <row r="226">
      <c r="A226" s="4"/>
      <c r="B226" s="4"/>
      <c r="C226" s="4"/>
      <c r="D226" s="4"/>
      <c r="E226" s="4"/>
      <c r="F226" s="4"/>
      <c r="G226" s="4"/>
    </row>
    <row r="227">
      <c r="A227" s="4"/>
      <c r="B227" s="4"/>
      <c r="C227" s="4"/>
      <c r="D227" s="4"/>
      <c r="E227" s="4"/>
      <c r="F227" s="4"/>
      <c r="G227" s="4"/>
    </row>
    <row r="228">
      <c r="A228" s="4"/>
      <c r="B228" s="4"/>
      <c r="C228" s="4"/>
      <c r="D228" s="4"/>
      <c r="E228" s="4"/>
      <c r="F228" s="4"/>
      <c r="G228" s="4"/>
    </row>
    <row r="229">
      <c r="A229" s="4"/>
      <c r="B229" s="4"/>
      <c r="C229" s="4"/>
      <c r="D229" s="4"/>
      <c r="E229" s="4"/>
      <c r="F229" s="4"/>
      <c r="G229" s="4"/>
    </row>
    <row r="230">
      <c r="A230" s="4"/>
      <c r="B230" s="4"/>
      <c r="C230" s="4"/>
      <c r="D230" s="4"/>
      <c r="E230" s="4"/>
      <c r="F230" s="4"/>
      <c r="G230" s="4"/>
    </row>
    <row r="231">
      <c r="A231" s="4"/>
      <c r="B231" s="4"/>
      <c r="C231" s="4"/>
      <c r="D231" s="4"/>
      <c r="E231" s="4"/>
      <c r="F231" s="4"/>
      <c r="G231" s="4"/>
    </row>
    <row r="232">
      <c r="A232" s="4"/>
      <c r="B232" s="4"/>
      <c r="C232" s="4"/>
      <c r="D232" s="4"/>
      <c r="E232" s="4"/>
      <c r="F232" s="4"/>
      <c r="G232" s="4"/>
    </row>
    <row r="233">
      <c r="A233" s="4"/>
      <c r="B233" s="4"/>
      <c r="C233" s="4"/>
      <c r="D233" s="4"/>
      <c r="E233" s="4"/>
      <c r="F233" s="4"/>
      <c r="G233" s="4"/>
    </row>
    <row r="234">
      <c r="A234" s="4"/>
      <c r="B234" s="4"/>
      <c r="C234" s="4"/>
      <c r="D234" s="4"/>
      <c r="E234" s="4"/>
      <c r="F234" s="4"/>
      <c r="G234" s="4"/>
    </row>
    <row r="235">
      <c r="A235" s="4"/>
      <c r="B235" s="4"/>
      <c r="C235" s="4"/>
      <c r="D235" s="4"/>
      <c r="E235" s="4"/>
      <c r="F235" s="4"/>
      <c r="G235" s="4"/>
    </row>
    <row r="236">
      <c r="A236" s="4"/>
      <c r="B236" s="4"/>
      <c r="C236" s="4"/>
      <c r="D236" s="4"/>
      <c r="E236" s="4"/>
      <c r="F236" s="4"/>
      <c r="G236" s="4"/>
    </row>
    <row r="237">
      <c r="A237" s="4"/>
      <c r="B237" s="4"/>
      <c r="C237" s="4"/>
      <c r="D237" s="4"/>
      <c r="E237" s="4"/>
      <c r="F237" s="4"/>
      <c r="G237" s="4"/>
    </row>
    <row r="238">
      <c r="A238" s="4"/>
      <c r="B238" s="4"/>
      <c r="C238" s="4"/>
      <c r="D238" s="4"/>
      <c r="E238" s="4"/>
      <c r="F238" s="4"/>
      <c r="G238" s="4"/>
    </row>
    <row r="239">
      <c r="A239" s="4"/>
      <c r="B239" s="4"/>
      <c r="C239" s="4"/>
      <c r="D239" s="4"/>
      <c r="E239" s="4"/>
      <c r="F239" s="4"/>
      <c r="G239" s="4"/>
    </row>
    <row r="240">
      <c r="A240" s="4"/>
      <c r="B240" s="4"/>
      <c r="C240" s="4"/>
      <c r="D240" s="4"/>
      <c r="E240" s="4"/>
      <c r="F240" s="4"/>
      <c r="G240" s="4"/>
    </row>
    <row r="241">
      <c r="A241" s="4"/>
      <c r="B241" s="4"/>
      <c r="C241" s="4"/>
      <c r="D241" s="4"/>
      <c r="E241" s="4"/>
      <c r="F241" s="4"/>
      <c r="G241" s="4"/>
    </row>
    <row r="242">
      <c r="A242" s="4"/>
      <c r="B242" s="4"/>
      <c r="C242" s="4"/>
      <c r="D242" s="4"/>
      <c r="E242" s="4"/>
      <c r="F242" s="4"/>
      <c r="G242" s="4"/>
    </row>
    <row r="243">
      <c r="A243" s="4"/>
      <c r="B243" s="4"/>
      <c r="C243" s="4"/>
      <c r="D243" s="4"/>
      <c r="E243" s="4"/>
      <c r="F243" s="4"/>
      <c r="G243" s="4"/>
    </row>
    <row r="244">
      <c r="A244" s="4"/>
      <c r="B244" s="4"/>
      <c r="C244" s="4"/>
      <c r="D244" s="4"/>
      <c r="E244" s="4"/>
      <c r="F244" s="4"/>
      <c r="G244" s="4"/>
    </row>
    <row r="245">
      <c r="A245" s="4"/>
      <c r="B245" s="4"/>
      <c r="C245" s="4"/>
      <c r="D245" s="4"/>
      <c r="E245" s="4"/>
      <c r="F245" s="4"/>
      <c r="G245" s="4"/>
    </row>
    <row r="246">
      <c r="A246" s="4"/>
      <c r="B246" s="4"/>
      <c r="C246" s="4"/>
      <c r="D246" s="4"/>
      <c r="E246" s="4"/>
      <c r="F246" s="4"/>
      <c r="G246" s="4"/>
    </row>
    <row r="247">
      <c r="A247" s="4"/>
      <c r="B247" s="4"/>
      <c r="C247" s="4"/>
      <c r="D247" s="4"/>
      <c r="E247" s="4"/>
      <c r="F247" s="4"/>
      <c r="G247" s="4"/>
    </row>
    <row r="248">
      <c r="A248" s="4"/>
      <c r="B248" s="4"/>
      <c r="C248" s="4"/>
      <c r="D248" s="4"/>
      <c r="E248" s="4"/>
      <c r="F248" s="4"/>
      <c r="G248" s="4"/>
    </row>
    <row r="249">
      <c r="A249" s="4"/>
      <c r="B249" s="4"/>
      <c r="C249" s="4"/>
      <c r="D249" s="4"/>
      <c r="E249" s="4"/>
      <c r="F249" s="4"/>
      <c r="G249" s="4"/>
    </row>
    <row r="250">
      <c r="A250" s="4"/>
      <c r="B250" s="4"/>
      <c r="C250" s="4"/>
      <c r="D250" s="4"/>
      <c r="E250" s="4"/>
      <c r="F250" s="4"/>
      <c r="G250" s="4"/>
    </row>
    <row r="251">
      <c r="A251" s="4"/>
      <c r="B251" s="4"/>
      <c r="C251" s="4"/>
      <c r="D251" s="4"/>
      <c r="E251" s="4"/>
      <c r="F251" s="4"/>
      <c r="G251" s="4"/>
    </row>
    <row r="252">
      <c r="A252" s="4"/>
      <c r="B252" s="4"/>
      <c r="C252" s="4"/>
      <c r="D252" s="4"/>
      <c r="E252" s="4"/>
      <c r="F252" s="4"/>
      <c r="G252" s="4"/>
    </row>
    <row r="253">
      <c r="A253" s="4"/>
      <c r="B253" s="4"/>
      <c r="C253" s="4"/>
      <c r="D253" s="4"/>
      <c r="E253" s="4"/>
      <c r="F253" s="4"/>
      <c r="G253" s="4"/>
    </row>
    <row r="254">
      <c r="A254" s="4"/>
      <c r="B254" s="4"/>
      <c r="C254" s="4"/>
      <c r="D254" s="4"/>
      <c r="E254" s="4"/>
      <c r="F254" s="4"/>
      <c r="G254" s="4"/>
    </row>
    <row r="255">
      <c r="A255" s="4"/>
      <c r="B255" s="4"/>
      <c r="C255" s="4"/>
      <c r="D255" s="4"/>
      <c r="E255" s="4"/>
      <c r="F255" s="4"/>
      <c r="G255" s="4"/>
    </row>
    <row r="256">
      <c r="A256" s="4"/>
      <c r="B256" s="4"/>
      <c r="C256" s="4"/>
      <c r="D256" s="4"/>
      <c r="E256" s="4"/>
      <c r="F256" s="4"/>
      <c r="G256" s="4"/>
    </row>
    <row r="257">
      <c r="A257" s="4"/>
      <c r="B257" s="4"/>
      <c r="C257" s="4"/>
      <c r="D257" s="4"/>
      <c r="E257" s="4"/>
      <c r="F257" s="4"/>
      <c r="G257" s="4"/>
    </row>
    <row r="258">
      <c r="A258" s="4"/>
      <c r="B258" s="4"/>
      <c r="C258" s="4"/>
      <c r="D258" s="4"/>
      <c r="E258" s="4"/>
      <c r="F258" s="4"/>
      <c r="G258" s="4"/>
    </row>
    <row r="259">
      <c r="A259" s="4"/>
      <c r="B259" s="4"/>
      <c r="C259" s="4"/>
      <c r="D259" s="4"/>
      <c r="E259" s="4"/>
      <c r="F259" s="4"/>
      <c r="G259" s="4"/>
    </row>
    <row r="260">
      <c r="A260" s="4"/>
      <c r="B260" s="4"/>
      <c r="C260" s="4"/>
      <c r="D260" s="4"/>
      <c r="E260" s="4"/>
      <c r="F260" s="4"/>
      <c r="G260" s="4"/>
    </row>
    <row r="261">
      <c r="A261" s="4"/>
      <c r="B261" s="4"/>
      <c r="C261" s="4"/>
      <c r="D261" s="4"/>
      <c r="E261" s="4"/>
      <c r="F261" s="4"/>
      <c r="G261" s="4"/>
    </row>
    <row r="262">
      <c r="A262" s="4"/>
      <c r="B262" s="4"/>
      <c r="C262" s="4"/>
      <c r="D262" s="4"/>
      <c r="E262" s="4"/>
      <c r="F262" s="4"/>
      <c r="G262" s="4"/>
    </row>
    <row r="263">
      <c r="A263" s="4"/>
      <c r="B263" s="4"/>
      <c r="C263" s="4"/>
      <c r="D263" s="4"/>
      <c r="E263" s="4"/>
      <c r="F263" s="4"/>
      <c r="G263" s="4"/>
    </row>
    <row r="264">
      <c r="A264" s="4"/>
      <c r="B264" s="4"/>
      <c r="C264" s="4"/>
      <c r="D264" s="4"/>
      <c r="E264" s="4"/>
      <c r="F264" s="4"/>
      <c r="G264" s="4"/>
    </row>
    <row r="265">
      <c r="A265" s="4"/>
      <c r="B265" s="4"/>
      <c r="C265" s="4"/>
      <c r="D265" s="4"/>
      <c r="E265" s="4"/>
      <c r="F265" s="4"/>
      <c r="G265" s="4"/>
    </row>
    <row r="266">
      <c r="A266" s="4"/>
      <c r="B266" s="4"/>
      <c r="C266" s="4"/>
      <c r="D266" s="4"/>
      <c r="E266" s="4"/>
      <c r="F266" s="4"/>
      <c r="G266" s="4"/>
    </row>
    <row r="267">
      <c r="A267" s="4"/>
      <c r="B267" s="4"/>
      <c r="C267" s="4"/>
      <c r="D267" s="4"/>
      <c r="E267" s="4"/>
      <c r="F267" s="4"/>
      <c r="G267" s="4"/>
    </row>
    <row r="268">
      <c r="A268" s="4"/>
      <c r="B268" s="4"/>
      <c r="C268" s="4"/>
      <c r="D268" s="4"/>
      <c r="E268" s="4"/>
      <c r="F268" s="4"/>
      <c r="G268" s="4"/>
    </row>
    <row r="269">
      <c r="A269" s="4"/>
      <c r="B269" s="4"/>
      <c r="C269" s="4"/>
      <c r="D269" s="4"/>
      <c r="E269" s="4"/>
      <c r="F269" s="4"/>
      <c r="G269" s="4"/>
    </row>
    <row r="270">
      <c r="A270" s="4"/>
      <c r="B270" s="4"/>
      <c r="C270" s="4"/>
      <c r="D270" s="4"/>
      <c r="E270" s="4"/>
      <c r="F270" s="4"/>
      <c r="G270" s="4"/>
    </row>
    <row r="271">
      <c r="A271" s="4"/>
      <c r="B271" s="4"/>
      <c r="C271" s="4"/>
      <c r="D271" s="4"/>
      <c r="E271" s="4"/>
      <c r="F271" s="4"/>
      <c r="G271" s="4"/>
    </row>
    <row r="272">
      <c r="A272" s="4"/>
      <c r="B272" s="4"/>
      <c r="C272" s="4"/>
      <c r="D272" s="4"/>
      <c r="E272" s="4"/>
      <c r="F272" s="4"/>
      <c r="G272" s="4"/>
    </row>
    <row r="273">
      <c r="A273" s="4"/>
      <c r="B273" s="4"/>
      <c r="C273" s="4"/>
      <c r="D273" s="4"/>
      <c r="E273" s="4"/>
      <c r="F273" s="4"/>
      <c r="G273" s="4"/>
    </row>
    <row r="274">
      <c r="A274" s="4"/>
      <c r="B274" s="4"/>
      <c r="C274" s="4"/>
      <c r="D274" s="4"/>
      <c r="E274" s="4"/>
      <c r="F274" s="4"/>
      <c r="G274" s="4"/>
    </row>
    <row r="275">
      <c r="A275" s="4"/>
      <c r="B275" s="4"/>
      <c r="C275" s="4"/>
      <c r="D275" s="4"/>
      <c r="E275" s="4"/>
      <c r="F275" s="4"/>
      <c r="G275" s="4"/>
    </row>
    <row r="276">
      <c r="A276" s="4"/>
      <c r="B276" s="4"/>
      <c r="C276" s="4"/>
      <c r="D276" s="4"/>
      <c r="E276" s="4"/>
      <c r="F276" s="4"/>
      <c r="G276" s="4"/>
    </row>
    <row r="277">
      <c r="A277" s="4"/>
      <c r="B277" s="4"/>
      <c r="C277" s="4"/>
      <c r="D277" s="4"/>
      <c r="E277" s="4"/>
      <c r="F277" s="4"/>
      <c r="G277" s="4"/>
    </row>
    <row r="278">
      <c r="A278" s="4"/>
      <c r="B278" s="4"/>
      <c r="C278" s="4"/>
      <c r="D278" s="4"/>
      <c r="E278" s="4"/>
      <c r="F278" s="4"/>
      <c r="G278" s="4"/>
    </row>
    <row r="279">
      <c r="A279" s="4"/>
      <c r="B279" s="4"/>
      <c r="C279" s="4"/>
      <c r="D279" s="4"/>
      <c r="E279" s="4"/>
      <c r="F279" s="4"/>
      <c r="G279" s="4"/>
    </row>
    <row r="280">
      <c r="A280" s="4"/>
      <c r="B280" s="4"/>
      <c r="C280" s="4"/>
      <c r="D280" s="4"/>
      <c r="E280" s="4"/>
      <c r="F280" s="4"/>
      <c r="G280" s="4"/>
    </row>
    <row r="281">
      <c r="A281" s="4"/>
      <c r="B281" s="4"/>
      <c r="C281" s="4"/>
      <c r="D281" s="4"/>
      <c r="E281" s="4"/>
      <c r="F281" s="4"/>
      <c r="G281" s="4"/>
    </row>
    <row r="282">
      <c r="A282" s="4"/>
      <c r="B282" s="4"/>
      <c r="C282" s="4"/>
      <c r="D282" s="4"/>
      <c r="E282" s="4"/>
      <c r="F282" s="4"/>
      <c r="G282" s="4"/>
    </row>
    <row r="283">
      <c r="A283" s="4"/>
      <c r="B283" s="4"/>
      <c r="C283" s="4"/>
      <c r="D283" s="4"/>
      <c r="E283" s="4"/>
      <c r="F283" s="4"/>
      <c r="G283" s="4"/>
    </row>
    <row r="284">
      <c r="A284" s="4"/>
      <c r="B284" s="4"/>
      <c r="C284" s="4"/>
      <c r="D284" s="4"/>
      <c r="E284" s="4"/>
      <c r="F284" s="4"/>
      <c r="G284" s="4"/>
    </row>
    <row r="285">
      <c r="A285" s="4"/>
      <c r="B285" s="4"/>
      <c r="C285" s="4"/>
      <c r="D285" s="4"/>
      <c r="E285" s="4"/>
      <c r="F285" s="4"/>
      <c r="G285" s="4"/>
    </row>
    <row r="286">
      <c r="A286" s="4"/>
      <c r="B286" s="4"/>
      <c r="C286" s="4"/>
      <c r="D286" s="4"/>
      <c r="E286" s="4"/>
      <c r="F286" s="4"/>
      <c r="G286" s="4"/>
    </row>
    <row r="287">
      <c r="A287" s="4"/>
      <c r="B287" s="4"/>
      <c r="C287" s="4"/>
      <c r="D287" s="4"/>
      <c r="E287" s="4"/>
      <c r="F287" s="4"/>
      <c r="G287" s="4"/>
    </row>
    <row r="288">
      <c r="A288" s="4"/>
      <c r="B288" s="4"/>
      <c r="C288" s="4"/>
      <c r="D288" s="4"/>
      <c r="E288" s="4"/>
      <c r="F288" s="4"/>
      <c r="G288" s="4"/>
    </row>
    <row r="289">
      <c r="A289" s="4"/>
      <c r="B289" s="4"/>
      <c r="C289" s="4"/>
      <c r="D289" s="4"/>
      <c r="E289" s="4"/>
      <c r="F289" s="4"/>
      <c r="G289" s="4"/>
    </row>
    <row r="290">
      <c r="A290" s="4"/>
      <c r="B290" s="4"/>
      <c r="C290" s="4"/>
      <c r="D290" s="4"/>
      <c r="E290" s="4"/>
      <c r="F290" s="4"/>
      <c r="G290" s="4"/>
    </row>
    <row r="291">
      <c r="A291" s="4"/>
      <c r="B291" s="4"/>
      <c r="C291" s="4"/>
      <c r="D291" s="4"/>
      <c r="E291" s="4"/>
      <c r="F291" s="4"/>
      <c r="G291" s="4"/>
    </row>
    <row r="292">
      <c r="A292" s="4"/>
      <c r="B292" s="4"/>
      <c r="C292" s="4"/>
      <c r="D292" s="4"/>
      <c r="E292" s="4"/>
      <c r="F292" s="4"/>
      <c r="G292" s="4"/>
    </row>
    <row r="293">
      <c r="A293" s="4"/>
      <c r="B293" s="4"/>
      <c r="C293" s="4"/>
      <c r="D293" s="4"/>
      <c r="E293" s="4"/>
      <c r="F293" s="4"/>
      <c r="G293" s="4"/>
    </row>
    <row r="294">
      <c r="A294" s="4"/>
      <c r="B294" s="4"/>
      <c r="C294" s="4"/>
      <c r="D294" s="4"/>
      <c r="E294" s="4"/>
      <c r="F294" s="4"/>
      <c r="G294" s="4"/>
    </row>
    <row r="295">
      <c r="A295" s="4"/>
      <c r="B295" s="4"/>
      <c r="C295" s="4"/>
      <c r="D295" s="4"/>
      <c r="E295" s="4"/>
      <c r="F295" s="4"/>
      <c r="G295" s="4"/>
    </row>
    <row r="296">
      <c r="A296" s="4"/>
      <c r="B296" s="4"/>
      <c r="C296" s="4"/>
      <c r="D296" s="4"/>
      <c r="E296" s="4"/>
      <c r="F296" s="4"/>
      <c r="G296" s="4"/>
    </row>
    <row r="297">
      <c r="A297" s="4"/>
      <c r="B297" s="4"/>
      <c r="C297" s="4"/>
      <c r="D297" s="4"/>
      <c r="E297" s="4"/>
      <c r="F297" s="4"/>
      <c r="G297" s="4"/>
    </row>
    <row r="298">
      <c r="A298" s="4"/>
      <c r="B298" s="4"/>
      <c r="C298" s="4"/>
      <c r="D298" s="4"/>
      <c r="E298" s="4"/>
      <c r="F298" s="4"/>
      <c r="G298" s="4"/>
    </row>
    <row r="299">
      <c r="A299" s="4"/>
      <c r="B299" s="4"/>
      <c r="C299" s="4"/>
      <c r="D299" s="4"/>
      <c r="E299" s="4"/>
      <c r="F299" s="4"/>
      <c r="G299" s="4"/>
    </row>
    <row r="300">
      <c r="A300" s="4"/>
      <c r="B300" s="4"/>
      <c r="C300" s="4"/>
      <c r="D300" s="4"/>
      <c r="E300" s="4"/>
      <c r="F300" s="4"/>
      <c r="G300" s="4"/>
    </row>
    <row r="301">
      <c r="A301" s="4"/>
      <c r="B301" s="4"/>
      <c r="C301" s="4"/>
      <c r="D301" s="4"/>
      <c r="E301" s="4"/>
      <c r="F301" s="4"/>
      <c r="G301" s="4"/>
    </row>
    <row r="302">
      <c r="A302" s="4"/>
      <c r="B302" s="4"/>
      <c r="C302" s="4"/>
      <c r="D302" s="4"/>
      <c r="E302" s="4"/>
      <c r="F302" s="4"/>
      <c r="G302" s="4"/>
    </row>
    <row r="303">
      <c r="A303" s="4"/>
      <c r="B303" s="4"/>
      <c r="C303" s="4"/>
      <c r="D303" s="4"/>
      <c r="E303" s="4"/>
      <c r="F303" s="4"/>
      <c r="G303" s="4"/>
    </row>
    <row r="304">
      <c r="A304" s="4"/>
      <c r="B304" s="4"/>
      <c r="C304" s="4"/>
      <c r="D304" s="4"/>
      <c r="E304" s="4"/>
      <c r="F304" s="4"/>
      <c r="G304" s="4"/>
    </row>
    <row r="305">
      <c r="A305" s="4"/>
      <c r="B305" s="4"/>
      <c r="C305" s="4"/>
      <c r="D305" s="4"/>
      <c r="E305" s="4"/>
      <c r="F305" s="4"/>
      <c r="G305" s="4"/>
    </row>
    <row r="306">
      <c r="A306" s="4"/>
      <c r="B306" s="4"/>
      <c r="C306" s="4"/>
      <c r="D306" s="4"/>
      <c r="E306" s="4"/>
      <c r="F306" s="4"/>
      <c r="G306" s="4"/>
    </row>
    <row r="307">
      <c r="A307" s="4"/>
      <c r="B307" s="4"/>
      <c r="C307" s="4"/>
      <c r="D307" s="4"/>
      <c r="E307" s="4"/>
      <c r="F307" s="4"/>
      <c r="G307" s="4"/>
    </row>
    <row r="308">
      <c r="A308" s="4"/>
      <c r="B308" s="4"/>
      <c r="C308" s="4"/>
      <c r="D308" s="4"/>
      <c r="E308" s="4"/>
      <c r="F308" s="4"/>
      <c r="G308" s="4"/>
    </row>
    <row r="309">
      <c r="A309" s="4"/>
      <c r="B309" s="4"/>
      <c r="C309" s="4"/>
      <c r="D309" s="4"/>
      <c r="E309" s="4"/>
      <c r="F309" s="4"/>
      <c r="G309" s="4"/>
    </row>
    <row r="310">
      <c r="A310" s="4"/>
      <c r="B310" s="4"/>
      <c r="C310" s="4"/>
      <c r="D310" s="4"/>
      <c r="E310" s="4"/>
      <c r="F310" s="4"/>
      <c r="G310" s="4"/>
    </row>
    <row r="311">
      <c r="A311" s="4"/>
      <c r="B311" s="4"/>
      <c r="C311" s="4"/>
      <c r="D311" s="4"/>
      <c r="E311" s="4"/>
      <c r="F311" s="4"/>
      <c r="G311" s="4"/>
    </row>
    <row r="312">
      <c r="A312" s="4"/>
      <c r="B312" s="4"/>
      <c r="C312" s="4"/>
      <c r="D312" s="4"/>
      <c r="E312" s="4"/>
      <c r="F312" s="4"/>
      <c r="G312" s="4"/>
    </row>
    <row r="313">
      <c r="A313" s="4"/>
      <c r="B313" s="4"/>
      <c r="C313" s="4"/>
      <c r="D313" s="4"/>
      <c r="E313" s="4"/>
      <c r="F313" s="4"/>
      <c r="G313" s="4"/>
    </row>
    <row r="314">
      <c r="A314" s="4"/>
      <c r="B314" s="4"/>
      <c r="C314" s="4"/>
      <c r="D314" s="4"/>
      <c r="E314" s="4"/>
      <c r="F314" s="4"/>
      <c r="G314" s="4"/>
    </row>
    <row r="315">
      <c r="A315" s="4"/>
      <c r="B315" s="4"/>
      <c r="C315" s="4"/>
      <c r="D315" s="4"/>
      <c r="E315" s="4"/>
      <c r="F315" s="4"/>
      <c r="G315" s="4"/>
    </row>
    <row r="316">
      <c r="A316" s="4"/>
      <c r="B316" s="4"/>
      <c r="C316" s="4"/>
      <c r="D316" s="4"/>
      <c r="E316" s="4"/>
      <c r="F316" s="4"/>
      <c r="G316" s="4"/>
    </row>
    <row r="317">
      <c r="A317" s="4"/>
      <c r="B317" s="4"/>
      <c r="C317" s="4"/>
      <c r="D317" s="4"/>
      <c r="E317" s="4"/>
      <c r="F317" s="4"/>
      <c r="G317" s="4"/>
    </row>
    <row r="318">
      <c r="A318" s="4"/>
      <c r="B318" s="4"/>
      <c r="C318" s="4"/>
      <c r="D318" s="4"/>
      <c r="E318" s="4"/>
      <c r="F318" s="4"/>
      <c r="G318" s="4"/>
    </row>
    <row r="319">
      <c r="A319" s="4"/>
      <c r="B319" s="4"/>
      <c r="C319" s="4"/>
      <c r="D319" s="4"/>
      <c r="E319" s="4"/>
      <c r="F319" s="4"/>
      <c r="G319" s="4"/>
    </row>
    <row r="320">
      <c r="A320" s="4"/>
      <c r="B320" s="4"/>
      <c r="C320" s="4"/>
      <c r="D320" s="4"/>
      <c r="E320" s="4"/>
      <c r="F320" s="4"/>
      <c r="G320" s="4"/>
    </row>
    <row r="321">
      <c r="A321" s="4"/>
      <c r="B321" s="4"/>
      <c r="C321" s="4"/>
      <c r="D321" s="4"/>
      <c r="E321" s="4"/>
      <c r="F321" s="4"/>
      <c r="G321" s="4"/>
    </row>
    <row r="322">
      <c r="A322" s="4"/>
      <c r="B322" s="4"/>
      <c r="C322" s="4"/>
      <c r="D322" s="4"/>
      <c r="E322" s="4"/>
      <c r="F322" s="4"/>
      <c r="G322" s="4"/>
    </row>
    <row r="323">
      <c r="A323" s="4"/>
      <c r="B323" s="4"/>
      <c r="C323" s="4"/>
      <c r="D323" s="4"/>
      <c r="E323" s="4"/>
      <c r="F323" s="4"/>
      <c r="G323" s="4"/>
    </row>
    <row r="324">
      <c r="A324" s="4"/>
      <c r="B324" s="4"/>
      <c r="C324" s="4"/>
      <c r="D324" s="4"/>
      <c r="E324" s="4"/>
      <c r="F324" s="4"/>
      <c r="G324" s="4"/>
    </row>
    <row r="325">
      <c r="A325" s="4"/>
      <c r="B325" s="4"/>
      <c r="C325" s="4"/>
      <c r="D325" s="4"/>
      <c r="E325" s="4"/>
      <c r="F325" s="4"/>
      <c r="G325" s="4"/>
    </row>
    <row r="326">
      <c r="A326" s="4"/>
      <c r="B326" s="4"/>
      <c r="C326" s="4"/>
      <c r="D326" s="4"/>
      <c r="E326" s="4"/>
      <c r="F326" s="4"/>
      <c r="G326" s="4"/>
    </row>
    <row r="327">
      <c r="A327" s="4"/>
      <c r="B327" s="4"/>
      <c r="C327" s="4"/>
      <c r="D327" s="4"/>
      <c r="E327" s="4"/>
      <c r="F327" s="4"/>
      <c r="G327" s="4"/>
    </row>
    <row r="328">
      <c r="A328" s="4"/>
      <c r="B328" s="4"/>
      <c r="C328" s="4"/>
      <c r="D328" s="4"/>
      <c r="E328" s="4"/>
      <c r="F328" s="4"/>
      <c r="G328" s="4"/>
    </row>
    <row r="329">
      <c r="A329" s="4"/>
      <c r="B329" s="4"/>
      <c r="C329" s="4"/>
      <c r="D329" s="4"/>
      <c r="E329" s="4"/>
      <c r="F329" s="4"/>
      <c r="G329" s="4"/>
    </row>
    <row r="330">
      <c r="A330" s="4"/>
      <c r="B330" s="4"/>
      <c r="C330" s="4"/>
      <c r="D330" s="4"/>
      <c r="E330" s="4"/>
      <c r="F330" s="4"/>
      <c r="G330" s="4"/>
    </row>
    <row r="331">
      <c r="A331" s="4"/>
      <c r="B331" s="4"/>
      <c r="C331" s="4"/>
      <c r="D331" s="4"/>
      <c r="E331" s="4"/>
      <c r="F331" s="4"/>
      <c r="G331" s="4"/>
    </row>
    <row r="332">
      <c r="A332" s="4"/>
      <c r="B332" s="4"/>
      <c r="C332" s="4"/>
      <c r="D332" s="4"/>
      <c r="E332" s="4"/>
      <c r="F332" s="4"/>
      <c r="G332" s="4"/>
    </row>
    <row r="333">
      <c r="A333" s="4"/>
      <c r="B333" s="4"/>
      <c r="C333" s="4"/>
      <c r="D333" s="4"/>
      <c r="E333" s="4"/>
      <c r="F333" s="4"/>
      <c r="G333" s="4"/>
    </row>
    <row r="334">
      <c r="A334" s="4"/>
      <c r="B334" s="4"/>
      <c r="C334" s="4"/>
      <c r="D334" s="4"/>
      <c r="E334" s="4"/>
      <c r="F334" s="4"/>
      <c r="G334" s="4"/>
    </row>
    <row r="335">
      <c r="A335" s="4"/>
      <c r="B335" s="4"/>
      <c r="C335" s="4"/>
      <c r="D335" s="4"/>
      <c r="E335" s="4"/>
      <c r="F335" s="4"/>
      <c r="G335" s="4"/>
    </row>
    <row r="336">
      <c r="A336" s="4"/>
      <c r="B336" s="4"/>
      <c r="C336" s="4"/>
      <c r="D336" s="4"/>
      <c r="E336" s="4"/>
      <c r="F336" s="4"/>
      <c r="G336" s="4"/>
    </row>
    <row r="337">
      <c r="A337" s="4"/>
      <c r="B337" s="4"/>
      <c r="C337" s="4"/>
      <c r="D337" s="4"/>
      <c r="E337" s="4"/>
      <c r="F337" s="4"/>
      <c r="G337" s="4"/>
    </row>
    <row r="338">
      <c r="A338" s="4"/>
      <c r="B338" s="4"/>
      <c r="C338" s="4"/>
      <c r="D338" s="4"/>
      <c r="E338" s="4"/>
      <c r="F338" s="4"/>
      <c r="G338" s="4"/>
    </row>
    <row r="339">
      <c r="A339" s="4"/>
      <c r="B339" s="4"/>
      <c r="C339" s="4"/>
      <c r="D339" s="4"/>
      <c r="E339" s="4"/>
      <c r="F339" s="4"/>
      <c r="G339" s="4"/>
    </row>
    <row r="340">
      <c r="A340" s="4"/>
      <c r="B340" s="4"/>
      <c r="C340" s="4"/>
      <c r="D340" s="4"/>
      <c r="E340" s="4"/>
      <c r="F340" s="4"/>
      <c r="G340" s="4"/>
    </row>
    <row r="341">
      <c r="A341" s="4"/>
      <c r="B341" s="4"/>
      <c r="C341" s="4"/>
      <c r="D341" s="4"/>
      <c r="E341" s="4"/>
      <c r="F341" s="4"/>
      <c r="G341" s="4"/>
    </row>
    <row r="342">
      <c r="A342" s="4"/>
      <c r="B342" s="4"/>
      <c r="C342" s="4"/>
      <c r="D342" s="4"/>
      <c r="E342" s="4"/>
      <c r="F342" s="4"/>
      <c r="G342" s="4"/>
    </row>
    <row r="343">
      <c r="A343" s="4"/>
      <c r="B343" s="4"/>
      <c r="C343" s="4"/>
      <c r="D343" s="4"/>
      <c r="E343" s="4"/>
      <c r="F343" s="4"/>
      <c r="G343" s="4"/>
    </row>
    <row r="344">
      <c r="A344" s="4"/>
      <c r="B344" s="4"/>
      <c r="C344" s="4"/>
      <c r="D344" s="4"/>
      <c r="E344" s="4"/>
      <c r="F344" s="4"/>
      <c r="G344" s="4"/>
    </row>
    <row r="345">
      <c r="A345" s="4"/>
      <c r="B345" s="4"/>
      <c r="C345" s="4"/>
      <c r="D345" s="4"/>
      <c r="E345" s="4"/>
      <c r="F345" s="4"/>
      <c r="G345" s="4"/>
    </row>
    <row r="346">
      <c r="A346" s="4"/>
      <c r="B346" s="4"/>
      <c r="C346" s="4"/>
      <c r="D346" s="4"/>
      <c r="E346" s="4"/>
      <c r="F346" s="4"/>
      <c r="G346" s="4"/>
    </row>
    <row r="347">
      <c r="A347" s="4"/>
      <c r="B347" s="4"/>
      <c r="C347" s="4"/>
      <c r="D347" s="4"/>
      <c r="E347" s="4"/>
      <c r="F347" s="4"/>
      <c r="G347" s="4"/>
    </row>
    <row r="348">
      <c r="A348" s="4"/>
      <c r="B348" s="4"/>
      <c r="C348" s="4"/>
      <c r="D348" s="4"/>
      <c r="E348" s="4"/>
      <c r="F348" s="4"/>
      <c r="G348" s="4"/>
    </row>
    <row r="349">
      <c r="A349" s="4"/>
      <c r="B349" s="4"/>
      <c r="C349" s="4"/>
      <c r="D349" s="4"/>
      <c r="E349" s="4"/>
      <c r="F349" s="4"/>
      <c r="G349" s="4"/>
    </row>
    <row r="350">
      <c r="A350" s="4"/>
      <c r="B350" s="4"/>
      <c r="C350" s="4"/>
      <c r="D350" s="4"/>
      <c r="E350" s="4"/>
      <c r="F350" s="4"/>
      <c r="G350" s="4"/>
    </row>
    <row r="351">
      <c r="A351" s="4"/>
      <c r="B351" s="4"/>
      <c r="C351" s="4"/>
      <c r="D351" s="4"/>
      <c r="E351" s="4"/>
      <c r="F351" s="4"/>
      <c r="G351" s="4"/>
    </row>
    <row r="352">
      <c r="A352" s="4"/>
      <c r="B352" s="4"/>
      <c r="C352" s="4"/>
      <c r="D352" s="4"/>
      <c r="E352" s="4"/>
      <c r="F352" s="4"/>
      <c r="G352" s="4"/>
    </row>
    <row r="353">
      <c r="A353" s="4"/>
      <c r="B353" s="4"/>
      <c r="C353" s="4"/>
      <c r="D353" s="4"/>
      <c r="E353" s="4"/>
      <c r="F353" s="4"/>
      <c r="G353" s="4"/>
    </row>
    <row r="354">
      <c r="A354" s="4"/>
      <c r="B354" s="4"/>
      <c r="C354" s="4"/>
      <c r="D354" s="4"/>
      <c r="E354" s="4"/>
      <c r="F354" s="4"/>
      <c r="G354" s="4"/>
    </row>
    <row r="355">
      <c r="A355" s="4"/>
      <c r="B355" s="4"/>
      <c r="C355" s="4"/>
      <c r="D355" s="4"/>
      <c r="E355" s="4"/>
      <c r="F355" s="4"/>
      <c r="G355" s="4"/>
    </row>
    <row r="356">
      <c r="A356" s="4"/>
      <c r="B356" s="4"/>
      <c r="C356" s="4"/>
      <c r="D356" s="4"/>
      <c r="E356" s="4"/>
      <c r="F356" s="4"/>
      <c r="G356" s="4"/>
    </row>
    <row r="357">
      <c r="A357" s="4"/>
      <c r="B357" s="4"/>
      <c r="C357" s="4"/>
      <c r="D357" s="4"/>
      <c r="E357" s="4"/>
      <c r="F357" s="4"/>
      <c r="G357" s="4"/>
    </row>
    <row r="358">
      <c r="A358" s="4"/>
      <c r="B358" s="4"/>
      <c r="C358" s="4"/>
      <c r="D358" s="4"/>
      <c r="E358" s="4"/>
      <c r="F358" s="4"/>
      <c r="G358" s="4"/>
    </row>
    <row r="359">
      <c r="A359" s="4"/>
      <c r="B359" s="4"/>
      <c r="C359" s="4"/>
      <c r="D359" s="4"/>
      <c r="E359" s="4"/>
      <c r="F359" s="4"/>
      <c r="G359" s="4"/>
    </row>
    <row r="360">
      <c r="A360" s="4"/>
      <c r="B360" s="4"/>
      <c r="C360" s="4"/>
      <c r="D360" s="4"/>
      <c r="E360" s="4"/>
      <c r="F360" s="4"/>
      <c r="G360" s="4"/>
    </row>
    <row r="361">
      <c r="A361" s="4"/>
      <c r="B361" s="4"/>
      <c r="C361" s="4"/>
      <c r="D361" s="4"/>
      <c r="E361" s="4"/>
      <c r="F361" s="4"/>
      <c r="G361" s="4"/>
    </row>
    <row r="362">
      <c r="A362" s="4"/>
      <c r="B362" s="4"/>
      <c r="C362" s="4"/>
      <c r="D362" s="4"/>
      <c r="E362" s="4"/>
      <c r="F362" s="4"/>
      <c r="G362" s="4"/>
    </row>
    <row r="363">
      <c r="A363" s="4"/>
      <c r="B363" s="4"/>
      <c r="C363" s="4"/>
      <c r="D363" s="4"/>
      <c r="E363" s="4"/>
      <c r="F363" s="4"/>
      <c r="G363" s="4"/>
    </row>
    <row r="364">
      <c r="A364" s="4"/>
      <c r="B364" s="4"/>
      <c r="C364" s="4"/>
      <c r="D364" s="4"/>
      <c r="E364" s="4"/>
      <c r="F364" s="4"/>
      <c r="G364" s="4"/>
    </row>
    <row r="365">
      <c r="A365" s="4"/>
      <c r="B365" s="4"/>
      <c r="C365" s="4"/>
      <c r="D365" s="4"/>
      <c r="E365" s="4"/>
      <c r="F365" s="4"/>
      <c r="G365" s="4"/>
    </row>
    <row r="366">
      <c r="A366" s="4"/>
      <c r="B366" s="4"/>
      <c r="C366" s="4"/>
      <c r="D366" s="4"/>
      <c r="E366" s="4"/>
      <c r="F366" s="4"/>
      <c r="G366" s="4"/>
    </row>
    <row r="367">
      <c r="A367" s="4"/>
      <c r="B367" s="4"/>
      <c r="C367" s="4"/>
      <c r="D367" s="4"/>
      <c r="E367" s="4"/>
      <c r="F367" s="4"/>
      <c r="G367" s="4"/>
    </row>
    <row r="368">
      <c r="A368" s="4"/>
      <c r="B368" s="4"/>
      <c r="C368" s="4"/>
      <c r="D368" s="4"/>
      <c r="E368" s="4"/>
      <c r="F368" s="4"/>
      <c r="G368" s="4"/>
    </row>
    <row r="369">
      <c r="A369" s="4"/>
      <c r="B369" s="4"/>
      <c r="C369" s="4"/>
      <c r="D369" s="4"/>
      <c r="E369" s="4"/>
      <c r="F369" s="4"/>
      <c r="G369" s="4"/>
    </row>
    <row r="370">
      <c r="A370" s="4"/>
      <c r="B370" s="4"/>
      <c r="C370" s="4"/>
      <c r="D370" s="4"/>
      <c r="E370" s="4"/>
      <c r="F370" s="4"/>
      <c r="G370" s="4"/>
    </row>
    <row r="371">
      <c r="A371" s="4"/>
      <c r="B371" s="4"/>
      <c r="C371" s="4"/>
      <c r="D371" s="4"/>
      <c r="E371" s="4"/>
      <c r="F371" s="4"/>
      <c r="G371" s="4"/>
    </row>
    <row r="372">
      <c r="A372" s="4"/>
      <c r="B372" s="4"/>
      <c r="C372" s="4"/>
      <c r="D372" s="4"/>
      <c r="E372" s="4"/>
      <c r="F372" s="4"/>
      <c r="G372" s="4"/>
    </row>
    <row r="373">
      <c r="A373" s="4"/>
      <c r="B373" s="4"/>
      <c r="C373" s="4"/>
      <c r="D373" s="4"/>
      <c r="E373" s="4"/>
      <c r="F373" s="4"/>
      <c r="G373" s="4"/>
    </row>
    <row r="374">
      <c r="A374" s="4"/>
      <c r="B374" s="4"/>
      <c r="C374" s="4"/>
      <c r="D374" s="4"/>
      <c r="E374" s="4"/>
      <c r="F374" s="4"/>
      <c r="G374" s="4"/>
    </row>
    <row r="375">
      <c r="A375" s="4"/>
      <c r="B375" s="4"/>
      <c r="C375" s="4"/>
      <c r="D375" s="4"/>
      <c r="E375" s="4"/>
      <c r="F375" s="4"/>
      <c r="G375" s="4"/>
    </row>
    <row r="376">
      <c r="A376" s="4"/>
      <c r="B376" s="4"/>
      <c r="C376" s="4"/>
      <c r="D376" s="4"/>
      <c r="E376" s="4"/>
      <c r="F376" s="4"/>
      <c r="G376" s="4"/>
    </row>
    <row r="377">
      <c r="A377" s="4"/>
      <c r="B377" s="4"/>
      <c r="C377" s="4"/>
      <c r="D377" s="4"/>
      <c r="E377" s="4"/>
      <c r="F377" s="4"/>
      <c r="G377" s="4"/>
    </row>
    <row r="378">
      <c r="A378" s="4"/>
      <c r="B378" s="4"/>
      <c r="C378" s="4"/>
      <c r="D378" s="4"/>
      <c r="E378" s="4"/>
      <c r="F378" s="4"/>
      <c r="G378" s="4"/>
    </row>
    <row r="379">
      <c r="A379" s="4"/>
      <c r="B379" s="4"/>
      <c r="C379" s="4"/>
      <c r="D379" s="4"/>
      <c r="E379" s="4"/>
      <c r="F379" s="4"/>
      <c r="G379" s="4"/>
    </row>
    <row r="380">
      <c r="A380" s="4"/>
      <c r="B380" s="4"/>
      <c r="C380" s="4"/>
      <c r="D380" s="4"/>
      <c r="E380" s="4"/>
      <c r="F380" s="4"/>
      <c r="G380" s="4"/>
    </row>
    <row r="381">
      <c r="A381" s="4"/>
      <c r="B381" s="4"/>
      <c r="C381" s="4"/>
      <c r="D381" s="4"/>
      <c r="E381" s="4"/>
      <c r="F381" s="4"/>
      <c r="G381" s="4"/>
    </row>
    <row r="382">
      <c r="A382" s="4"/>
      <c r="B382" s="4"/>
      <c r="C382" s="4"/>
      <c r="D382" s="4"/>
      <c r="E382" s="4"/>
      <c r="F382" s="4"/>
      <c r="G382" s="4"/>
    </row>
    <row r="383">
      <c r="A383" s="4"/>
      <c r="B383" s="4"/>
      <c r="C383" s="4"/>
      <c r="D383" s="4"/>
      <c r="E383" s="4"/>
      <c r="F383" s="4"/>
      <c r="G383" s="4"/>
    </row>
    <row r="384">
      <c r="A384" s="4"/>
      <c r="B384" s="4"/>
      <c r="C384" s="4"/>
      <c r="D384" s="4"/>
      <c r="E384" s="4"/>
      <c r="F384" s="4"/>
      <c r="G384" s="4"/>
    </row>
    <row r="385">
      <c r="A385" s="4"/>
      <c r="B385" s="4"/>
      <c r="C385" s="4"/>
      <c r="D385" s="4"/>
      <c r="E385" s="4"/>
      <c r="F385" s="4"/>
      <c r="G385" s="4"/>
    </row>
    <row r="386">
      <c r="A386" s="4"/>
      <c r="B386" s="4"/>
      <c r="C386" s="4"/>
      <c r="D386" s="4"/>
      <c r="E386" s="4"/>
      <c r="F386" s="4"/>
      <c r="G386" s="4"/>
    </row>
    <row r="387">
      <c r="A387" s="4"/>
      <c r="B387" s="4"/>
      <c r="C387" s="4"/>
      <c r="D387" s="4"/>
      <c r="E387" s="4"/>
      <c r="F387" s="4"/>
      <c r="G387" s="4"/>
    </row>
    <row r="388">
      <c r="A388" s="4"/>
      <c r="B388" s="4"/>
      <c r="C388" s="4"/>
      <c r="D388" s="4"/>
      <c r="E388" s="4"/>
      <c r="F388" s="4"/>
      <c r="G388" s="4"/>
    </row>
    <row r="389">
      <c r="A389" s="4"/>
      <c r="B389" s="4"/>
      <c r="C389" s="4"/>
      <c r="D389" s="4"/>
      <c r="E389" s="4"/>
      <c r="F389" s="4"/>
      <c r="G389" s="4"/>
    </row>
    <row r="390">
      <c r="A390" s="4"/>
      <c r="B390" s="4"/>
      <c r="C390" s="4"/>
      <c r="D390" s="4"/>
      <c r="E390" s="4"/>
      <c r="F390" s="4"/>
      <c r="G390" s="4"/>
    </row>
    <row r="391">
      <c r="A391" s="4"/>
      <c r="B391" s="4"/>
      <c r="C391" s="4"/>
      <c r="D391" s="4"/>
      <c r="E391" s="4"/>
      <c r="F391" s="4"/>
      <c r="G391" s="4"/>
    </row>
    <row r="392">
      <c r="A392" s="4"/>
      <c r="B392" s="4"/>
      <c r="C392" s="4"/>
      <c r="D392" s="4"/>
      <c r="E392" s="4"/>
      <c r="F392" s="4"/>
      <c r="G392" s="4"/>
    </row>
    <row r="393">
      <c r="A393" s="4"/>
      <c r="B393" s="4"/>
      <c r="C393" s="4"/>
      <c r="D393" s="4"/>
      <c r="E393" s="4"/>
      <c r="F393" s="4"/>
      <c r="G393" s="4"/>
    </row>
    <row r="394">
      <c r="A394" s="4"/>
      <c r="B394" s="4"/>
      <c r="C394" s="4"/>
      <c r="D394" s="4"/>
      <c r="E394" s="4"/>
      <c r="F394" s="4"/>
      <c r="G394" s="4"/>
    </row>
    <row r="395">
      <c r="A395" s="4"/>
      <c r="B395" s="4"/>
      <c r="C395" s="4"/>
      <c r="D395" s="4"/>
      <c r="E395" s="4"/>
      <c r="F395" s="4"/>
      <c r="G395" s="4"/>
    </row>
    <row r="396">
      <c r="A396" s="4"/>
      <c r="B396" s="4"/>
      <c r="C396" s="4"/>
      <c r="D396" s="4"/>
      <c r="E396" s="4"/>
      <c r="F396" s="4"/>
      <c r="G396" s="4"/>
    </row>
    <row r="397">
      <c r="A397" s="4"/>
      <c r="B397" s="4"/>
      <c r="C397" s="4"/>
      <c r="D397" s="4"/>
      <c r="E397" s="4"/>
      <c r="F397" s="4"/>
      <c r="G397" s="4"/>
    </row>
    <row r="398">
      <c r="A398" s="4"/>
      <c r="B398" s="4"/>
      <c r="C398" s="4"/>
      <c r="D398" s="4"/>
      <c r="E398" s="4"/>
      <c r="F398" s="4"/>
      <c r="G398" s="4"/>
    </row>
    <row r="399">
      <c r="A399" s="4"/>
      <c r="B399" s="4"/>
      <c r="C399" s="4"/>
      <c r="D399" s="4"/>
      <c r="E399" s="4"/>
      <c r="F399" s="4"/>
      <c r="G399" s="4"/>
    </row>
    <row r="400">
      <c r="A400" s="4"/>
      <c r="B400" s="4"/>
      <c r="C400" s="4"/>
      <c r="D400" s="4"/>
      <c r="E400" s="4"/>
      <c r="F400" s="4"/>
      <c r="G400" s="4"/>
    </row>
    <row r="401">
      <c r="A401" s="4"/>
      <c r="B401" s="4"/>
      <c r="C401" s="4"/>
      <c r="D401" s="4"/>
      <c r="E401" s="4"/>
      <c r="F401" s="4"/>
      <c r="G401" s="4"/>
    </row>
    <row r="402">
      <c r="A402" s="4"/>
      <c r="B402" s="4"/>
      <c r="C402" s="4"/>
      <c r="D402" s="4"/>
      <c r="E402" s="4"/>
      <c r="F402" s="4"/>
      <c r="G402" s="4"/>
    </row>
    <row r="403">
      <c r="A403" s="4"/>
      <c r="B403" s="4"/>
      <c r="C403" s="4"/>
      <c r="D403" s="4"/>
      <c r="E403" s="4"/>
      <c r="F403" s="4"/>
      <c r="G403" s="4"/>
    </row>
    <row r="404">
      <c r="A404" s="4"/>
      <c r="B404" s="4"/>
      <c r="C404" s="4"/>
      <c r="D404" s="4"/>
      <c r="E404" s="4"/>
      <c r="F404" s="4"/>
      <c r="G404" s="4"/>
    </row>
    <row r="405">
      <c r="A405" s="4"/>
      <c r="B405" s="4"/>
      <c r="C405" s="4"/>
      <c r="D405" s="4"/>
      <c r="E405" s="4"/>
      <c r="F405" s="4"/>
      <c r="G405" s="4"/>
    </row>
    <row r="406">
      <c r="A406" s="4"/>
      <c r="B406" s="4"/>
      <c r="C406" s="4"/>
      <c r="D406" s="4"/>
      <c r="E406" s="4"/>
      <c r="F406" s="4"/>
      <c r="G406" s="4"/>
    </row>
    <row r="407">
      <c r="A407" s="4"/>
      <c r="B407" s="4"/>
      <c r="C407" s="4"/>
      <c r="D407" s="4"/>
      <c r="E407" s="4"/>
      <c r="F407" s="4"/>
      <c r="G407" s="4"/>
    </row>
    <row r="408">
      <c r="A408" s="4"/>
      <c r="B408" s="4"/>
      <c r="C408" s="4"/>
      <c r="D408" s="4"/>
      <c r="E408" s="4"/>
      <c r="F408" s="4"/>
      <c r="G408" s="4"/>
    </row>
    <row r="409">
      <c r="A409" s="4"/>
      <c r="B409" s="4"/>
      <c r="C409" s="4"/>
      <c r="D409" s="4"/>
      <c r="E409" s="4"/>
      <c r="F409" s="4"/>
      <c r="G409" s="4"/>
    </row>
    <row r="410">
      <c r="A410" s="4"/>
      <c r="B410" s="4"/>
      <c r="C410" s="4"/>
      <c r="D410" s="4"/>
      <c r="E410" s="4"/>
      <c r="F410" s="4"/>
      <c r="G410" s="4"/>
    </row>
    <row r="411">
      <c r="A411" s="4"/>
      <c r="B411" s="4"/>
      <c r="C411" s="4"/>
      <c r="D411" s="4"/>
      <c r="E411" s="4"/>
      <c r="F411" s="4"/>
      <c r="G411" s="4"/>
    </row>
    <row r="412">
      <c r="A412" s="4"/>
      <c r="B412" s="4"/>
      <c r="C412" s="4"/>
      <c r="D412" s="4"/>
      <c r="E412" s="4"/>
      <c r="F412" s="4"/>
      <c r="G412" s="4"/>
    </row>
    <row r="413">
      <c r="A413" s="4"/>
      <c r="B413" s="4"/>
      <c r="C413" s="4"/>
      <c r="D413" s="4"/>
      <c r="E413" s="4"/>
      <c r="F413" s="4"/>
      <c r="G413" s="4"/>
    </row>
    <row r="414">
      <c r="A414" s="4"/>
      <c r="B414" s="4"/>
      <c r="C414" s="4"/>
      <c r="D414" s="4"/>
      <c r="E414" s="4"/>
      <c r="F414" s="4"/>
      <c r="G414" s="4"/>
    </row>
    <row r="415">
      <c r="A415" s="4"/>
      <c r="B415" s="4"/>
      <c r="C415" s="4"/>
      <c r="D415" s="4"/>
      <c r="E415" s="4"/>
      <c r="F415" s="4"/>
      <c r="G415" s="4"/>
    </row>
    <row r="416">
      <c r="A416" s="4"/>
      <c r="B416" s="4"/>
      <c r="C416" s="4"/>
      <c r="D416" s="4"/>
      <c r="E416" s="4"/>
      <c r="F416" s="4"/>
      <c r="G416" s="4"/>
    </row>
    <row r="417">
      <c r="A417" s="4"/>
      <c r="B417" s="4"/>
      <c r="C417" s="4"/>
      <c r="D417" s="4"/>
      <c r="E417" s="4"/>
      <c r="F417" s="4"/>
      <c r="G417" s="4"/>
    </row>
    <row r="418">
      <c r="A418" s="4"/>
      <c r="B418" s="4"/>
      <c r="C418" s="4"/>
      <c r="D418" s="4"/>
      <c r="E418" s="4"/>
      <c r="F418" s="4"/>
      <c r="G418" s="4"/>
    </row>
    <row r="419">
      <c r="A419" s="4"/>
      <c r="B419" s="4"/>
      <c r="C419" s="4"/>
      <c r="D419" s="4"/>
      <c r="E419" s="4"/>
      <c r="F419" s="4"/>
      <c r="G419" s="4"/>
    </row>
    <row r="420">
      <c r="A420" s="4"/>
      <c r="B420" s="4"/>
      <c r="C420" s="4"/>
      <c r="D420" s="4"/>
      <c r="E420" s="4"/>
      <c r="F420" s="4"/>
      <c r="G420" s="4"/>
    </row>
    <row r="421">
      <c r="A421" s="4"/>
      <c r="B421" s="4"/>
      <c r="C421" s="4"/>
      <c r="D421" s="4"/>
      <c r="E421" s="4"/>
      <c r="F421" s="4"/>
      <c r="G421" s="4"/>
    </row>
    <row r="422">
      <c r="A422" s="4"/>
      <c r="B422" s="4"/>
      <c r="C422" s="4"/>
      <c r="D422" s="4"/>
      <c r="E422" s="4"/>
      <c r="F422" s="4"/>
      <c r="G422" s="4"/>
    </row>
    <row r="423">
      <c r="A423" s="4"/>
      <c r="B423" s="4"/>
      <c r="C423" s="4"/>
      <c r="D423" s="4"/>
      <c r="E423" s="4"/>
      <c r="F423" s="4"/>
      <c r="G423" s="4"/>
    </row>
    <row r="424">
      <c r="A424" s="4"/>
      <c r="B424" s="4"/>
      <c r="C424" s="4"/>
      <c r="D424" s="4"/>
      <c r="E424" s="4"/>
      <c r="F424" s="4"/>
      <c r="G424" s="4"/>
    </row>
    <row r="425">
      <c r="A425" s="4"/>
      <c r="B425" s="4"/>
      <c r="C425" s="4"/>
      <c r="D425" s="4"/>
      <c r="E425" s="4"/>
      <c r="F425" s="4"/>
      <c r="G425" s="4"/>
    </row>
    <row r="426">
      <c r="A426" s="4"/>
      <c r="B426" s="4"/>
      <c r="C426" s="4"/>
      <c r="D426" s="4"/>
      <c r="E426" s="4"/>
      <c r="F426" s="4"/>
      <c r="G426" s="4"/>
    </row>
    <row r="427">
      <c r="A427" s="4"/>
      <c r="B427" s="4"/>
      <c r="C427" s="4"/>
      <c r="D427" s="4"/>
      <c r="E427" s="4"/>
      <c r="F427" s="4"/>
      <c r="G427" s="4"/>
    </row>
    <row r="428">
      <c r="A428" s="4"/>
      <c r="B428" s="4"/>
      <c r="C428" s="4"/>
      <c r="D428" s="4"/>
      <c r="E428" s="4"/>
      <c r="F428" s="4"/>
      <c r="G428" s="4"/>
    </row>
    <row r="429">
      <c r="A429" s="4"/>
      <c r="B429" s="4"/>
      <c r="C429" s="4"/>
      <c r="D429" s="4"/>
      <c r="E429" s="4"/>
      <c r="F429" s="4"/>
      <c r="G429" s="4"/>
    </row>
    <row r="430">
      <c r="A430" s="4"/>
      <c r="B430" s="4"/>
      <c r="C430" s="4"/>
      <c r="D430" s="4"/>
      <c r="E430" s="4"/>
      <c r="F430" s="4"/>
      <c r="G430" s="4"/>
    </row>
    <row r="431">
      <c r="A431" s="4"/>
      <c r="B431" s="4"/>
      <c r="C431" s="4"/>
      <c r="D431" s="4"/>
      <c r="E431" s="4"/>
      <c r="F431" s="4"/>
      <c r="G431" s="4"/>
    </row>
    <row r="432">
      <c r="A432" s="4"/>
      <c r="B432" s="4"/>
      <c r="C432" s="4"/>
      <c r="D432" s="4"/>
      <c r="E432" s="4"/>
      <c r="F432" s="4"/>
      <c r="G432" s="4"/>
    </row>
    <row r="433">
      <c r="A433" s="4"/>
      <c r="B433" s="4"/>
      <c r="C433" s="4"/>
      <c r="D433" s="4"/>
      <c r="E433" s="4"/>
      <c r="F433" s="4"/>
      <c r="G433" s="4"/>
    </row>
    <row r="434">
      <c r="A434" s="4"/>
      <c r="B434" s="4"/>
      <c r="C434" s="4"/>
      <c r="D434" s="4"/>
      <c r="E434" s="4"/>
      <c r="F434" s="4"/>
      <c r="G434" s="4"/>
    </row>
    <row r="435">
      <c r="A435" s="4"/>
      <c r="B435" s="4"/>
      <c r="C435" s="4"/>
      <c r="D435" s="4"/>
      <c r="E435" s="4"/>
      <c r="F435" s="4"/>
      <c r="G435" s="4"/>
    </row>
    <row r="436">
      <c r="A436" s="4"/>
      <c r="B436" s="4"/>
      <c r="C436" s="4"/>
      <c r="D436" s="4"/>
      <c r="E436" s="4"/>
      <c r="F436" s="4"/>
      <c r="G436" s="4"/>
    </row>
    <row r="437">
      <c r="A437" s="4"/>
      <c r="B437" s="4"/>
      <c r="C437" s="4"/>
      <c r="D437" s="4"/>
      <c r="E437" s="4"/>
      <c r="F437" s="4"/>
      <c r="G437" s="4"/>
    </row>
    <row r="438">
      <c r="A438" s="4"/>
      <c r="B438" s="4"/>
      <c r="C438" s="4"/>
      <c r="D438" s="4"/>
      <c r="E438" s="4"/>
      <c r="F438" s="4"/>
      <c r="G438" s="4"/>
    </row>
    <row r="439">
      <c r="A439" s="4"/>
      <c r="B439" s="4"/>
      <c r="C439" s="4"/>
      <c r="D439" s="4"/>
      <c r="E439" s="4"/>
      <c r="F439" s="4"/>
      <c r="G439" s="4"/>
    </row>
    <row r="440">
      <c r="A440" s="4"/>
      <c r="B440" s="4"/>
      <c r="C440" s="4"/>
      <c r="D440" s="4"/>
      <c r="E440" s="4"/>
      <c r="F440" s="4"/>
      <c r="G440" s="4"/>
    </row>
    <row r="441">
      <c r="A441" s="4"/>
      <c r="B441" s="4"/>
      <c r="C441" s="4"/>
      <c r="D441" s="4"/>
      <c r="E441" s="4"/>
      <c r="F441" s="4"/>
      <c r="G441" s="4"/>
    </row>
    <row r="442">
      <c r="A442" s="4"/>
      <c r="B442" s="4"/>
      <c r="C442" s="4"/>
      <c r="D442" s="4"/>
      <c r="E442" s="4"/>
      <c r="F442" s="4"/>
      <c r="G442" s="4"/>
    </row>
    <row r="443">
      <c r="A443" s="4"/>
      <c r="B443" s="4"/>
      <c r="C443" s="4"/>
      <c r="D443" s="4"/>
      <c r="E443" s="4"/>
      <c r="F443" s="4"/>
      <c r="G443" s="4"/>
    </row>
    <row r="444">
      <c r="A444" s="4"/>
      <c r="B444" s="4"/>
      <c r="C444" s="4"/>
      <c r="D444" s="4"/>
      <c r="E444" s="4"/>
      <c r="F444" s="4"/>
      <c r="G444" s="4"/>
    </row>
    <row r="445">
      <c r="A445" s="4"/>
      <c r="B445" s="4"/>
      <c r="C445" s="4"/>
      <c r="D445" s="4"/>
      <c r="E445" s="4"/>
      <c r="F445" s="4"/>
      <c r="G445" s="4"/>
    </row>
    <row r="446">
      <c r="A446" s="4"/>
      <c r="B446" s="4"/>
      <c r="C446" s="4"/>
      <c r="D446" s="4"/>
      <c r="E446" s="4"/>
      <c r="F446" s="4"/>
      <c r="G446" s="4"/>
    </row>
    <row r="447">
      <c r="A447" s="4"/>
      <c r="B447" s="4"/>
      <c r="C447" s="4"/>
      <c r="D447" s="4"/>
      <c r="E447" s="4"/>
      <c r="F447" s="4"/>
      <c r="G447" s="4"/>
    </row>
    <row r="448">
      <c r="A448" s="4"/>
      <c r="B448" s="4"/>
      <c r="C448" s="4"/>
      <c r="D448" s="4"/>
      <c r="E448" s="4"/>
      <c r="F448" s="4"/>
      <c r="G448" s="4"/>
    </row>
    <row r="449">
      <c r="A449" s="4"/>
      <c r="B449" s="4"/>
      <c r="C449" s="4"/>
      <c r="D449" s="4"/>
      <c r="E449" s="4"/>
      <c r="F449" s="4"/>
      <c r="G449" s="4"/>
    </row>
    <row r="450">
      <c r="A450" s="4"/>
      <c r="B450" s="4"/>
      <c r="C450" s="4"/>
      <c r="D450" s="4"/>
      <c r="E450" s="4"/>
      <c r="F450" s="4"/>
      <c r="G450" s="4"/>
    </row>
    <row r="451">
      <c r="A451" s="4"/>
      <c r="B451" s="4"/>
      <c r="C451" s="4"/>
      <c r="D451" s="4"/>
      <c r="E451" s="4"/>
      <c r="F451" s="4"/>
      <c r="G451" s="4"/>
    </row>
    <row r="452">
      <c r="A452" s="4"/>
      <c r="B452" s="4"/>
      <c r="C452" s="4"/>
      <c r="D452" s="4"/>
      <c r="E452" s="4"/>
      <c r="F452" s="4"/>
      <c r="G452" s="4"/>
    </row>
    <row r="453">
      <c r="A453" s="4"/>
      <c r="B453" s="4"/>
      <c r="C453" s="4"/>
      <c r="D453" s="4"/>
      <c r="E453" s="4"/>
      <c r="F453" s="4"/>
      <c r="G453" s="4"/>
    </row>
    <row r="454">
      <c r="A454" s="4"/>
      <c r="B454" s="4"/>
      <c r="C454" s="4"/>
      <c r="D454" s="4"/>
      <c r="E454" s="4"/>
      <c r="F454" s="4"/>
      <c r="G454" s="4"/>
    </row>
    <row r="455">
      <c r="A455" s="4"/>
      <c r="B455" s="4"/>
      <c r="C455" s="4"/>
      <c r="D455" s="4"/>
      <c r="E455" s="4"/>
      <c r="F455" s="4"/>
      <c r="G455" s="4"/>
    </row>
    <row r="456">
      <c r="A456" s="4"/>
      <c r="B456" s="4"/>
      <c r="C456" s="4"/>
      <c r="D456" s="4"/>
      <c r="E456" s="4"/>
      <c r="F456" s="4"/>
      <c r="G456" s="4"/>
    </row>
    <row r="457">
      <c r="A457" s="4"/>
      <c r="B457" s="4"/>
      <c r="C457" s="4"/>
      <c r="D457" s="4"/>
      <c r="E457" s="4"/>
      <c r="F457" s="4"/>
      <c r="G457" s="4"/>
    </row>
    <row r="458">
      <c r="A458" s="4"/>
      <c r="B458" s="4"/>
      <c r="C458" s="4"/>
      <c r="D458" s="4"/>
      <c r="E458" s="4"/>
      <c r="F458" s="4"/>
      <c r="G458" s="4"/>
    </row>
    <row r="459">
      <c r="A459" s="4"/>
      <c r="B459" s="4"/>
      <c r="C459" s="4"/>
      <c r="D459" s="4"/>
      <c r="E459" s="4"/>
      <c r="F459" s="4"/>
      <c r="G459" s="4"/>
    </row>
    <row r="460">
      <c r="A460" s="4"/>
      <c r="B460" s="4"/>
      <c r="C460" s="4"/>
      <c r="D460" s="4"/>
      <c r="E460" s="4"/>
      <c r="F460" s="4"/>
      <c r="G460" s="4"/>
    </row>
    <row r="461">
      <c r="A461" s="4"/>
      <c r="B461" s="4"/>
      <c r="C461" s="4"/>
      <c r="D461" s="4"/>
      <c r="E461" s="4"/>
      <c r="F461" s="4"/>
      <c r="G461" s="4"/>
    </row>
    <row r="462">
      <c r="A462" s="4"/>
      <c r="B462" s="4"/>
      <c r="C462" s="4"/>
      <c r="D462" s="4"/>
      <c r="E462" s="4"/>
      <c r="F462" s="4"/>
      <c r="G462" s="4"/>
    </row>
    <row r="463">
      <c r="A463" s="4"/>
      <c r="B463" s="4"/>
      <c r="C463" s="4"/>
      <c r="D463" s="4"/>
      <c r="E463" s="4"/>
      <c r="F463" s="4"/>
      <c r="G463" s="4"/>
    </row>
    <row r="464">
      <c r="A464" s="4"/>
      <c r="B464" s="4"/>
      <c r="C464" s="4"/>
      <c r="D464" s="4"/>
      <c r="E464" s="4"/>
      <c r="F464" s="4"/>
      <c r="G464" s="4"/>
    </row>
    <row r="465">
      <c r="A465" s="4"/>
      <c r="B465" s="4"/>
      <c r="C465" s="4"/>
      <c r="D465" s="4"/>
      <c r="E465" s="4"/>
      <c r="F465" s="4"/>
      <c r="G465" s="4"/>
    </row>
    <row r="466">
      <c r="A466" s="4"/>
      <c r="B466" s="4"/>
      <c r="C466" s="4"/>
      <c r="D466" s="4"/>
      <c r="E466" s="4"/>
      <c r="F466" s="4"/>
      <c r="G466" s="4"/>
    </row>
    <row r="467">
      <c r="A467" s="4"/>
      <c r="B467" s="4"/>
      <c r="C467" s="4"/>
      <c r="D467" s="4"/>
      <c r="E467" s="4"/>
      <c r="F467" s="4"/>
      <c r="G467" s="4"/>
    </row>
    <row r="468">
      <c r="A468" s="4"/>
      <c r="B468" s="4"/>
      <c r="C468" s="4"/>
      <c r="D468" s="4"/>
      <c r="E468" s="4"/>
      <c r="F468" s="4"/>
      <c r="G468" s="4"/>
    </row>
    <row r="469">
      <c r="A469" s="4"/>
      <c r="B469" s="4"/>
      <c r="C469" s="4"/>
      <c r="D469" s="4"/>
      <c r="E469" s="4"/>
      <c r="F469" s="4"/>
      <c r="G469" s="4"/>
    </row>
    <row r="470">
      <c r="A470" s="4"/>
      <c r="B470" s="4"/>
      <c r="C470" s="4"/>
      <c r="D470" s="4"/>
      <c r="E470" s="4"/>
      <c r="F470" s="4"/>
      <c r="G470" s="4"/>
    </row>
    <row r="471">
      <c r="A471" s="4"/>
      <c r="B471" s="4"/>
      <c r="C471" s="4"/>
      <c r="D471" s="4"/>
      <c r="E471" s="4"/>
      <c r="F471" s="4"/>
      <c r="G471" s="4"/>
    </row>
    <row r="472">
      <c r="A472" s="4"/>
      <c r="B472" s="4"/>
      <c r="C472" s="4"/>
      <c r="D472" s="4"/>
      <c r="E472" s="4"/>
      <c r="F472" s="4"/>
      <c r="G472" s="4"/>
    </row>
    <row r="473">
      <c r="A473" s="4"/>
      <c r="B473" s="4"/>
      <c r="C473" s="4"/>
      <c r="D473" s="4"/>
      <c r="E473" s="4"/>
      <c r="F473" s="4"/>
      <c r="G473" s="4"/>
    </row>
    <row r="474">
      <c r="A474" s="4"/>
      <c r="B474" s="4"/>
      <c r="C474" s="4"/>
      <c r="D474" s="4"/>
      <c r="E474" s="4"/>
      <c r="F474" s="4"/>
      <c r="G474" s="4"/>
    </row>
    <row r="475">
      <c r="A475" s="4"/>
      <c r="B475" s="4"/>
      <c r="C475" s="4"/>
      <c r="D475" s="4"/>
      <c r="E475" s="4"/>
      <c r="F475" s="4"/>
      <c r="G475" s="4"/>
    </row>
    <row r="476">
      <c r="A476" s="4"/>
      <c r="B476" s="4"/>
      <c r="C476" s="4"/>
      <c r="D476" s="4"/>
      <c r="E476" s="4"/>
      <c r="F476" s="4"/>
      <c r="G476" s="4"/>
    </row>
    <row r="477">
      <c r="A477" s="4"/>
      <c r="B477" s="4"/>
      <c r="C477" s="4"/>
      <c r="D477" s="4"/>
      <c r="E477" s="4"/>
      <c r="F477" s="4"/>
      <c r="G477" s="4"/>
    </row>
    <row r="478">
      <c r="A478" s="4"/>
      <c r="B478" s="4"/>
      <c r="C478" s="4"/>
      <c r="D478" s="4"/>
      <c r="E478" s="4"/>
      <c r="F478" s="4"/>
      <c r="G478" s="4"/>
    </row>
    <row r="479">
      <c r="A479" s="4"/>
      <c r="B479" s="4"/>
      <c r="C479" s="4"/>
      <c r="D479" s="4"/>
      <c r="E479" s="4"/>
      <c r="F479" s="4"/>
      <c r="G479" s="4"/>
    </row>
    <row r="480">
      <c r="A480" s="4"/>
      <c r="B480" s="4"/>
      <c r="C480" s="4"/>
      <c r="D480" s="4"/>
      <c r="E480" s="4"/>
      <c r="F480" s="4"/>
      <c r="G480" s="4"/>
    </row>
    <row r="481">
      <c r="A481" s="4"/>
      <c r="B481" s="4"/>
      <c r="C481" s="4"/>
      <c r="D481" s="4"/>
      <c r="E481" s="4"/>
      <c r="F481" s="4"/>
      <c r="G481" s="4"/>
    </row>
    <row r="482">
      <c r="A482" s="4"/>
      <c r="B482" s="4"/>
      <c r="C482" s="4"/>
      <c r="D482" s="4"/>
      <c r="E482" s="4"/>
      <c r="F482" s="4"/>
      <c r="G482" s="4"/>
    </row>
    <row r="483">
      <c r="A483" s="4"/>
      <c r="B483" s="4"/>
      <c r="C483" s="4"/>
      <c r="D483" s="4"/>
      <c r="E483" s="4"/>
      <c r="F483" s="4"/>
      <c r="G483" s="4"/>
    </row>
    <row r="484">
      <c r="A484" s="4"/>
      <c r="B484" s="4"/>
      <c r="C484" s="4"/>
      <c r="D484" s="4"/>
      <c r="E484" s="4"/>
      <c r="F484" s="4"/>
      <c r="G484" s="4"/>
    </row>
    <row r="485">
      <c r="A485" s="4"/>
      <c r="B485" s="4"/>
      <c r="C485" s="4"/>
      <c r="D485" s="4"/>
      <c r="E485" s="4"/>
      <c r="F485" s="4"/>
      <c r="G485" s="4"/>
    </row>
    <row r="486">
      <c r="A486" s="4"/>
      <c r="B486" s="4"/>
      <c r="C486" s="4"/>
      <c r="D486" s="4"/>
      <c r="E486" s="4"/>
      <c r="F486" s="4"/>
      <c r="G486" s="4"/>
    </row>
    <row r="487">
      <c r="A487" s="4"/>
      <c r="B487" s="4"/>
      <c r="C487" s="4"/>
      <c r="D487" s="4"/>
      <c r="E487" s="4"/>
      <c r="F487" s="4"/>
      <c r="G487" s="4"/>
    </row>
    <row r="488">
      <c r="A488" s="4"/>
      <c r="B488" s="4"/>
      <c r="C488" s="4"/>
      <c r="D488" s="4"/>
      <c r="E488" s="4"/>
      <c r="F488" s="4"/>
      <c r="G488" s="4"/>
    </row>
    <row r="489">
      <c r="A489" s="4"/>
      <c r="B489" s="4"/>
      <c r="C489" s="4"/>
      <c r="D489" s="4"/>
      <c r="E489" s="4"/>
      <c r="F489" s="4"/>
      <c r="G489" s="4"/>
    </row>
    <row r="490">
      <c r="A490" s="4"/>
      <c r="B490" s="4"/>
      <c r="C490" s="4"/>
      <c r="D490" s="4"/>
      <c r="E490" s="4"/>
      <c r="F490" s="4"/>
      <c r="G490" s="4"/>
    </row>
    <row r="491">
      <c r="A491" s="4"/>
      <c r="B491" s="4"/>
      <c r="C491" s="4"/>
      <c r="D491" s="4"/>
      <c r="E491" s="4"/>
      <c r="F491" s="4"/>
      <c r="G491" s="4"/>
    </row>
    <row r="492">
      <c r="A492" s="4"/>
      <c r="B492" s="4"/>
      <c r="C492" s="4"/>
      <c r="D492" s="4"/>
      <c r="E492" s="4"/>
      <c r="F492" s="4"/>
      <c r="G492" s="4"/>
    </row>
    <row r="493">
      <c r="A493" s="4"/>
      <c r="B493" s="4"/>
      <c r="C493" s="4"/>
      <c r="D493" s="4"/>
      <c r="E493" s="4"/>
      <c r="F493" s="4"/>
      <c r="G493" s="4"/>
    </row>
    <row r="494">
      <c r="A494" s="4"/>
      <c r="B494" s="4"/>
      <c r="C494" s="4"/>
      <c r="D494" s="4"/>
      <c r="E494" s="4"/>
      <c r="F494" s="4"/>
      <c r="G494" s="4"/>
    </row>
    <row r="495">
      <c r="A495" s="4"/>
      <c r="B495" s="4"/>
      <c r="C495" s="4"/>
      <c r="D495" s="4"/>
      <c r="E495" s="4"/>
      <c r="F495" s="4"/>
      <c r="G495" s="4"/>
    </row>
    <row r="496">
      <c r="A496" s="4"/>
      <c r="B496" s="4"/>
      <c r="C496" s="4"/>
      <c r="D496" s="4"/>
      <c r="E496" s="4"/>
      <c r="F496" s="4"/>
      <c r="G496" s="4"/>
    </row>
    <row r="497">
      <c r="A497" s="4"/>
      <c r="B497" s="4"/>
      <c r="C497" s="4"/>
      <c r="D497" s="4"/>
      <c r="E497" s="4"/>
      <c r="F497" s="4"/>
      <c r="G497" s="4"/>
    </row>
    <row r="498">
      <c r="A498" s="4"/>
      <c r="B498" s="4"/>
      <c r="C498" s="4"/>
      <c r="D498" s="4"/>
      <c r="E498" s="4"/>
      <c r="F498" s="4"/>
      <c r="G498" s="4"/>
    </row>
    <row r="499">
      <c r="A499" s="4"/>
      <c r="B499" s="4"/>
      <c r="C499" s="4"/>
      <c r="D499" s="4"/>
      <c r="E499" s="4"/>
      <c r="F499" s="4"/>
      <c r="G499" s="4"/>
    </row>
    <row r="500">
      <c r="A500" s="4"/>
      <c r="B500" s="4"/>
      <c r="C500" s="4"/>
      <c r="D500" s="4"/>
      <c r="E500" s="4"/>
      <c r="F500" s="4"/>
      <c r="G500" s="4"/>
    </row>
    <row r="501">
      <c r="A501" s="4"/>
      <c r="B501" s="4"/>
      <c r="C501" s="4"/>
      <c r="D501" s="4"/>
      <c r="E501" s="4"/>
      <c r="F501" s="4"/>
      <c r="G501" s="4"/>
    </row>
    <row r="502">
      <c r="A502" s="4"/>
      <c r="B502" s="4"/>
      <c r="C502" s="4"/>
      <c r="D502" s="4"/>
      <c r="E502" s="4"/>
      <c r="F502" s="4"/>
      <c r="G502" s="4"/>
    </row>
    <row r="503">
      <c r="A503" s="4"/>
      <c r="B503" s="4"/>
      <c r="C503" s="4"/>
      <c r="D503" s="4"/>
      <c r="E503" s="4"/>
      <c r="F503" s="4"/>
      <c r="G503" s="4"/>
    </row>
    <row r="504">
      <c r="A504" s="4"/>
      <c r="B504" s="4"/>
      <c r="C504" s="4"/>
      <c r="D504" s="4"/>
      <c r="E504" s="4"/>
      <c r="F504" s="4"/>
      <c r="G504" s="4"/>
    </row>
    <row r="505">
      <c r="A505" s="4"/>
      <c r="B505" s="4"/>
      <c r="C505" s="4"/>
      <c r="D505" s="4"/>
      <c r="E505" s="4"/>
      <c r="F505" s="4"/>
      <c r="G505" s="4"/>
    </row>
    <row r="506">
      <c r="A506" s="4"/>
      <c r="B506" s="4"/>
      <c r="C506" s="4"/>
      <c r="D506" s="4"/>
      <c r="E506" s="4"/>
      <c r="F506" s="4"/>
      <c r="G506" s="4"/>
    </row>
    <row r="507">
      <c r="A507" s="4"/>
      <c r="B507" s="4"/>
      <c r="C507" s="4"/>
      <c r="D507" s="4"/>
      <c r="E507" s="4"/>
      <c r="F507" s="4"/>
      <c r="G507" s="4"/>
    </row>
    <row r="508">
      <c r="A508" s="4"/>
      <c r="B508" s="4"/>
      <c r="C508" s="4"/>
      <c r="D508" s="4"/>
      <c r="E508" s="4"/>
      <c r="F508" s="4"/>
      <c r="G508" s="4"/>
    </row>
    <row r="509">
      <c r="A509" s="4"/>
      <c r="B509" s="4"/>
      <c r="C509" s="4"/>
      <c r="D509" s="4"/>
      <c r="E509" s="4"/>
      <c r="F509" s="4"/>
      <c r="G509" s="4"/>
    </row>
    <row r="510">
      <c r="A510" s="4"/>
      <c r="B510" s="4"/>
      <c r="C510" s="4"/>
      <c r="D510" s="4"/>
      <c r="E510" s="4"/>
      <c r="F510" s="4"/>
      <c r="G510" s="4"/>
    </row>
    <row r="511">
      <c r="A511" s="4"/>
      <c r="B511" s="4"/>
      <c r="C511" s="4"/>
      <c r="D511" s="4"/>
      <c r="E511" s="4"/>
      <c r="F511" s="4"/>
      <c r="G511" s="4"/>
    </row>
    <row r="512">
      <c r="A512" s="4"/>
      <c r="B512" s="4"/>
      <c r="C512" s="4"/>
      <c r="D512" s="4"/>
      <c r="E512" s="4"/>
      <c r="F512" s="4"/>
      <c r="G512" s="4"/>
    </row>
    <row r="513">
      <c r="A513" s="4"/>
      <c r="B513" s="4"/>
      <c r="C513" s="4"/>
      <c r="D513" s="4"/>
      <c r="E513" s="4"/>
      <c r="F513" s="4"/>
      <c r="G513" s="4"/>
    </row>
    <row r="514">
      <c r="A514" s="4"/>
      <c r="B514" s="4"/>
      <c r="C514" s="4"/>
      <c r="D514" s="4"/>
      <c r="E514" s="4"/>
      <c r="F514" s="4"/>
      <c r="G514" s="4"/>
    </row>
    <row r="515">
      <c r="A515" s="4"/>
      <c r="B515" s="4"/>
      <c r="C515" s="4"/>
      <c r="D515" s="4"/>
      <c r="E515" s="4"/>
      <c r="F515" s="4"/>
      <c r="G515" s="4"/>
    </row>
    <row r="516">
      <c r="A516" s="4"/>
      <c r="B516" s="4"/>
      <c r="C516" s="4"/>
      <c r="D516" s="4"/>
      <c r="E516" s="4"/>
      <c r="F516" s="4"/>
      <c r="G516" s="4"/>
    </row>
    <row r="517">
      <c r="A517" s="4"/>
      <c r="B517" s="4"/>
      <c r="C517" s="4"/>
      <c r="D517" s="4"/>
      <c r="E517" s="4"/>
      <c r="F517" s="4"/>
      <c r="G517" s="4"/>
    </row>
    <row r="518">
      <c r="A518" s="4"/>
      <c r="B518" s="4"/>
      <c r="C518" s="4"/>
      <c r="D518" s="4"/>
      <c r="E518" s="4"/>
      <c r="F518" s="4"/>
      <c r="G518" s="4"/>
    </row>
    <row r="519">
      <c r="A519" s="4"/>
      <c r="B519" s="4"/>
      <c r="C519" s="4"/>
      <c r="D519" s="4"/>
      <c r="E519" s="4"/>
      <c r="F519" s="4"/>
      <c r="G519" s="4"/>
    </row>
    <row r="520">
      <c r="A520" s="4"/>
      <c r="B520" s="4"/>
      <c r="C520" s="4"/>
      <c r="D520" s="4"/>
      <c r="E520" s="4"/>
      <c r="F520" s="4"/>
      <c r="G520" s="4"/>
    </row>
    <row r="521">
      <c r="A521" s="4"/>
      <c r="B521" s="4"/>
      <c r="C521" s="4"/>
      <c r="D521" s="4"/>
      <c r="E521" s="4"/>
      <c r="F521" s="4"/>
      <c r="G521" s="4"/>
    </row>
    <row r="522">
      <c r="A522" s="4"/>
      <c r="B522" s="4"/>
      <c r="C522" s="4"/>
      <c r="D522" s="4"/>
      <c r="E522" s="4"/>
      <c r="F522" s="4"/>
      <c r="G522" s="4"/>
    </row>
    <row r="523">
      <c r="A523" s="4"/>
      <c r="B523" s="4"/>
      <c r="C523" s="4"/>
      <c r="D523" s="4"/>
      <c r="E523" s="4"/>
      <c r="F523" s="4"/>
      <c r="G523" s="4"/>
    </row>
    <row r="524">
      <c r="A524" s="4"/>
      <c r="B524" s="4"/>
      <c r="C524" s="4"/>
      <c r="D524" s="4"/>
      <c r="E524" s="4"/>
      <c r="F524" s="4"/>
      <c r="G524" s="4"/>
    </row>
    <row r="525">
      <c r="A525" s="4"/>
      <c r="B525" s="4"/>
      <c r="C525" s="4"/>
      <c r="D525" s="4"/>
      <c r="E525" s="4"/>
      <c r="F525" s="4"/>
      <c r="G525" s="4"/>
    </row>
    <row r="526">
      <c r="A526" s="4"/>
      <c r="B526" s="4"/>
      <c r="C526" s="4"/>
      <c r="D526" s="4"/>
      <c r="E526" s="4"/>
      <c r="F526" s="4"/>
      <c r="G526" s="4"/>
    </row>
    <row r="527">
      <c r="A527" s="4"/>
      <c r="B527" s="4"/>
      <c r="C527" s="4"/>
      <c r="D527" s="4"/>
      <c r="E527" s="4"/>
      <c r="F527" s="4"/>
      <c r="G527" s="4"/>
    </row>
    <row r="528">
      <c r="A528" s="4"/>
      <c r="B528" s="4"/>
      <c r="C528" s="4"/>
      <c r="D528" s="4"/>
      <c r="E528" s="4"/>
      <c r="F528" s="4"/>
      <c r="G528" s="4"/>
    </row>
    <row r="529">
      <c r="A529" s="4"/>
      <c r="B529" s="4"/>
      <c r="C529" s="4"/>
      <c r="D529" s="4"/>
      <c r="E529" s="4"/>
      <c r="F529" s="4"/>
      <c r="G529" s="4"/>
    </row>
    <row r="530">
      <c r="A530" s="4"/>
      <c r="B530" s="4"/>
      <c r="C530" s="4"/>
      <c r="D530" s="4"/>
      <c r="E530" s="4"/>
      <c r="F530" s="4"/>
      <c r="G530" s="4"/>
    </row>
    <row r="531">
      <c r="A531" s="4"/>
      <c r="B531" s="4"/>
      <c r="C531" s="4"/>
      <c r="D531" s="4"/>
      <c r="E531" s="4"/>
      <c r="F531" s="4"/>
      <c r="G531" s="4"/>
    </row>
    <row r="532">
      <c r="A532" s="4"/>
      <c r="B532" s="4"/>
      <c r="C532" s="4"/>
      <c r="D532" s="4"/>
      <c r="E532" s="4"/>
      <c r="F532" s="4"/>
      <c r="G532" s="4"/>
    </row>
    <row r="533">
      <c r="A533" s="4"/>
      <c r="B533" s="4"/>
      <c r="C533" s="4"/>
      <c r="D533" s="4"/>
      <c r="E533" s="4"/>
      <c r="F533" s="4"/>
      <c r="G533" s="4"/>
    </row>
    <row r="534">
      <c r="A534" s="4"/>
      <c r="B534" s="4"/>
      <c r="C534" s="4"/>
      <c r="D534" s="4"/>
      <c r="E534" s="4"/>
      <c r="F534" s="4"/>
      <c r="G534" s="4"/>
    </row>
    <row r="535">
      <c r="A535" s="4"/>
      <c r="B535" s="4"/>
      <c r="C535" s="4"/>
      <c r="D535" s="4"/>
      <c r="E535" s="4"/>
      <c r="F535" s="4"/>
      <c r="G535" s="4"/>
    </row>
    <row r="536">
      <c r="A536" s="4"/>
      <c r="B536" s="4"/>
      <c r="C536" s="4"/>
      <c r="D536" s="4"/>
      <c r="E536" s="4"/>
      <c r="F536" s="4"/>
      <c r="G536" s="4"/>
    </row>
    <row r="537">
      <c r="A537" s="4"/>
      <c r="B537" s="4"/>
      <c r="C537" s="4"/>
      <c r="D537" s="4"/>
      <c r="E537" s="4"/>
      <c r="F537" s="4"/>
      <c r="G537" s="4"/>
    </row>
    <row r="538">
      <c r="A538" s="4"/>
      <c r="B538" s="4"/>
      <c r="C538" s="4"/>
      <c r="D538" s="4"/>
      <c r="E538" s="4"/>
      <c r="F538" s="4"/>
      <c r="G538" s="4"/>
    </row>
    <row r="539">
      <c r="A539" s="4"/>
      <c r="B539" s="4"/>
      <c r="C539" s="4"/>
      <c r="D539" s="4"/>
      <c r="E539" s="4"/>
      <c r="F539" s="4"/>
      <c r="G539" s="4"/>
    </row>
    <row r="540">
      <c r="A540" s="4"/>
      <c r="B540" s="4"/>
      <c r="C540" s="4"/>
      <c r="D540" s="4"/>
      <c r="E540" s="4"/>
      <c r="F540" s="4"/>
      <c r="G540" s="4"/>
    </row>
    <row r="541">
      <c r="A541" s="4"/>
      <c r="B541" s="4"/>
      <c r="C541" s="4"/>
      <c r="D541" s="4"/>
      <c r="E541" s="4"/>
      <c r="F541" s="4"/>
      <c r="G541" s="4"/>
    </row>
    <row r="542">
      <c r="A542" s="4"/>
      <c r="B542" s="4"/>
      <c r="C542" s="4"/>
      <c r="D542" s="4"/>
      <c r="E542" s="4"/>
      <c r="F542" s="4"/>
      <c r="G542" s="4"/>
    </row>
    <row r="543">
      <c r="A543" s="4"/>
      <c r="B543" s="4"/>
      <c r="C543" s="4"/>
      <c r="D543" s="4"/>
      <c r="E543" s="4"/>
      <c r="F543" s="4"/>
      <c r="G543" s="4"/>
    </row>
    <row r="544">
      <c r="A544" s="4"/>
      <c r="B544" s="4"/>
      <c r="C544" s="4"/>
      <c r="D544" s="4"/>
      <c r="E544" s="4"/>
      <c r="F544" s="4"/>
      <c r="G544" s="4"/>
    </row>
    <row r="545">
      <c r="A545" s="4"/>
      <c r="B545" s="4"/>
      <c r="C545" s="4"/>
      <c r="D545" s="4"/>
      <c r="E545" s="4"/>
      <c r="F545" s="4"/>
      <c r="G545" s="4"/>
    </row>
    <row r="546">
      <c r="A546" s="4"/>
      <c r="B546" s="4"/>
      <c r="C546" s="4"/>
      <c r="D546" s="4"/>
      <c r="E546" s="4"/>
      <c r="F546" s="4"/>
      <c r="G546" s="4"/>
    </row>
    <row r="547">
      <c r="A547" s="4"/>
      <c r="B547" s="4"/>
      <c r="C547" s="4"/>
      <c r="D547" s="4"/>
      <c r="E547" s="4"/>
      <c r="F547" s="4"/>
      <c r="G547" s="4"/>
    </row>
    <row r="548">
      <c r="A548" s="4"/>
      <c r="B548" s="4"/>
      <c r="C548" s="4"/>
      <c r="D548" s="4"/>
      <c r="E548" s="4"/>
      <c r="F548" s="4"/>
      <c r="G548" s="4"/>
    </row>
    <row r="549">
      <c r="A549" s="4"/>
      <c r="B549" s="4"/>
      <c r="C549" s="4"/>
      <c r="D549" s="4"/>
      <c r="E549" s="4"/>
      <c r="F549" s="4"/>
      <c r="G549" s="4"/>
    </row>
    <row r="550">
      <c r="A550" s="4"/>
      <c r="B550" s="4"/>
      <c r="C550" s="4"/>
      <c r="D550" s="4"/>
      <c r="E550" s="4"/>
      <c r="F550" s="4"/>
      <c r="G550" s="4"/>
    </row>
    <row r="551">
      <c r="A551" s="4"/>
      <c r="B551" s="4"/>
      <c r="C551" s="4"/>
      <c r="D551" s="4"/>
      <c r="E551" s="4"/>
      <c r="F551" s="4"/>
      <c r="G551" s="4"/>
    </row>
    <row r="552">
      <c r="A552" s="4"/>
      <c r="B552" s="4"/>
      <c r="C552" s="4"/>
      <c r="D552" s="4"/>
      <c r="E552" s="4"/>
      <c r="F552" s="4"/>
      <c r="G552" s="4"/>
    </row>
    <row r="553">
      <c r="A553" s="4"/>
      <c r="B553" s="4"/>
      <c r="C553" s="4"/>
      <c r="D553" s="4"/>
      <c r="E553" s="4"/>
      <c r="F553" s="4"/>
      <c r="G553" s="4"/>
    </row>
    <row r="554">
      <c r="A554" s="4"/>
      <c r="B554" s="4"/>
      <c r="C554" s="4"/>
      <c r="D554" s="4"/>
      <c r="E554" s="4"/>
      <c r="F554" s="4"/>
      <c r="G554" s="4"/>
    </row>
    <row r="555">
      <c r="A555" s="4"/>
      <c r="B555" s="4"/>
      <c r="C555" s="4"/>
      <c r="D555" s="4"/>
      <c r="E555" s="4"/>
      <c r="F555" s="4"/>
      <c r="G555" s="4"/>
    </row>
    <row r="556">
      <c r="A556" s="4"/>
      <c r="B556" s="4"/>
      <c r="C556" s="4"/>
      <c r="D556" s="4"/>
      <c r="E556" s="4"/>
      <c r="F556" s="4"/>
      <c r="G556" s="4"/>
    </row>
    <row r="557">
      <c r="A557" s="4"/>
      <c r="B557" s="4"/>
      <c r="C557" s="4"/>
      <c r="D557" s="4"/>
      <c r="E557" s="4"/>
      <c r="F557" s="4"/>
      <c r="G557" s="4"/>
    </row>
    <row r="558">
      <c r="A558" s="4"/>
      <c r="B558" s="4"/>
      <c r="C558" s="4"/>
      <c r="D558" s="4"/>
      <c r="E558" s="4"/>
      <c r="F558" s="4"/>
      <c r="G558" s="4"/>
    </row>
    <row r="559">
      <c r="A559" s="4"/>
      <c r="B559" s="4"/>
      <c r="C559" s="4"/>
      <c r="D559" s="4"/>
      <c r="E559" s="4"/>
      <c r="F559" s="4"/>
      <c r="G559" s="4"/>
    </row>
    <row r="560">
      <c r="A560" s="4"/>
      <c r="B560" s="4"/>
      <c r="C560" s="4"/>
      <c r="D560" s="4"/>
      <c r="E560" s="4"/>
      <c r="F560" s="4"/>
      <c r="G560" s="4"/>
    </row>
    <row r="561">
      <c r="A561" s="4"/>
      <c r="B561" s="4"/>
      <c r="C561" s="4"/>
      <c r="D561" s="4"/>
      <c r="E561" s="4"/>
      <c r="F561" s="4"/>
      <c r="G561" s="4"/>
    </row>
    <row r="562">
      <c r="A562" s="4"/>
      <c r="B562" s="4"/>
      <c r="C562" s="4"/>
      <c r="D562" s="4"/>
      <c r="E562" s="4"/>
      <c r="F562" s="4"/>
      <c r="G562" s="4"/>
    </row>
    <row r="563">
      <c r="A563" s="4"/>
      <c r="B563" s="4"/>
      <c r="C563" s="4"/>
      <c r="D563" s="4"/>
      <c r="E563" s="4"/>
      <c r="F563" s="4"/>
      <c r="G563" s="4"/>
    </row>
    <row r="564">
      <c r="A564" s="4"/>
      <c r="B564" s="4"/>
      <c r="C564" s="4"/>
      <c r="D564" s="4"/>
      <c r="E564" s="4"/>
      <c r="F564" s="4"/>
      <c r="G564" s="4"/>
    </row>
    <row r="565">
      <c r="A565" s="4"/>
      <c r="B565" s="4"/>
      <c r="C565" s="4"/>
      <c r="D565" s="4"/>
      <c r="E565" s="4"/>
      <c r="F565" s="4"/>
      <c r="G565" s="4"/>
    </row>
    <row r="566">
      <c r="A566" s="4"/>
      <c r="B566" s="4"/>
      <c r="C566" s="4"/>
      <c r="D566" s="4"/>
      <c r="E566" s="4"/>
      <c r="F566" s="4"/>
      <c r="G566" s="4"/>
    </row>
    <row r="567">
      <c r="A567" s="4"/>
      <c r="B567" s="4"/>
      <c r="C567" s="4"/>
      <c r="D567" s="4"/>
      <c r="E567" s="4"/>
      <c r="F567" s="4"/>
      <c r="G567" s="4"/>
    </row>
    <row r="568">
      <c r="A568" s="4"/>
      <c r="B568" s="4"/>
      <c r="C568" s="4"/>
      <c r="D568" s="4"/>
      <c r="E568" s="4"/>
      <c r="F568" s="4"/>
      <c r="G568" s="4"/>
    </row>
    <row r="569">
      <c r="A569" s="4"/>
      <c r="B569" s="4"/>
      <c r="C569" s="4"/>
      <c r="D569" s="4"/>
      <c r="E569" s="4"/>
      <c r="F569" s="4"/>
      <c r="G569" s="4"/>
    </row>
    <row r="570">
      <c r="A570" s="4"/>
      <c r="B570" s="4"/>
      <c r="C570" s="4"/>
      <c r="D570" s="4"/>
      <c r="E570" s="4"/>
      <c r="F570" s="4"/>
      <c r="G570" s="4"/>
    </row>
    <row r="571">
      <c r="A571" s="4"/>
      <c r="B571" s="4"/>
      <c r="C571" s="4"/>
      <c r="D571" s="4"/>
      <c r="E571" s="4"/>
      <c r="F571" s="4"/>
      <c r="G571" s="4"/>
    </row>
    <row r="572">
      <c r="A572" s="4"/>
      <c r="B572" s="4"/>
      <c r="C572" s="4"/>
      <c r="D572" s="4"/>
      <c r="E572" s="4"/>
      <c r="F572" s="4"/>
      <c r="G572" s="4"/>
    </row>
    <row r="573">
      <c r="A573" s="4"/>
      <c r="B573" s="4"/>
      <c r="C573" s="4"/>
      <c r="D573" s="4"/>
      <c r="E573" s="4"/>
      <c r="F573" s="4"/>
      <c r="G573" s="4"/>
    </row>
    <row r="574">
      <c r="A574" s="4"/>
      <c r="B574" s="4"/>
      <c r="C574" s="4"/>
      <c r="D574" s="4"/>
      <c r="E574" s="4"/>
      <c r="F574" s="4"/>
      <c r="G574" s="4"/>
    </row>
    <row r="575">
      <c r="A575" s="4"/>
      <c r="B575" s="4"/>
      <c r="C575" s="4"/>
      <c r="D575" s="4"/>
      <c r="E575" s="4"/>
      <c r="F575" s="4"/>
      <c r="G575" s="4"/>
    </row>
    <row r="576">
      <c r="A576" s="4"/>
      <c r="B576" s="4"/>
      <c r="C576" s="4"/>
      <c r="D576" s="4"/>
      <c r="E576" s="4"/>
      <c r="F576" s="4"/>
      <c r="G576" s="4"/>
    </row>
    <row r="577">
      <c r="A577" s="4"/>
      <c r="B577" s="4"/>
      <c r="C577" s="4"/>
      <c r="D577" s="4"/>
      <c r="E577" s="4"/>
      <c r="F577" s="4"/>
      <c r="G577" s="4"/>
    </row>
    <row r="578">
      <c r="A578" s="4"/>
      <c r="B578" s="4"/>
      <c r="C578" s="4"/>
      <c r="D578" s="4"/>
      <c r="E578" s="4"/>
      <c r="F578" s="4"/>
      <c r="G578" s="4"/>
    </row>
    <row r="579">
      <c r="A579" s="4"/>
      <c r="B579" s="4"/>
      <c r="C579" s="4"/>
      <c r="D579" s="4"/>
      <c r="E579" s="4"/>
      <c r="F579" s="4"/>
      <c r="G579" s="4"/>
    </row>
    <row r="580">
      <c r="A580" s="4"/>
      <c r="B580" s="4"/>
      <c r="C580" s="4"/>
      <c r="D580" s="4"/>
      <c r="E580" s="4"/>
      <c r="F580" s="4"/>
      <c r="G580" s="4"/>
    </row>
    <row r="581">
      <c r="A581" s="4"/>
      <c r="B581" s="4"/>
      <c r="C581" s="4"/>
      <c r="D581" s="4"/>
      <c r="E581" s="4"/>
      <c r="F581" s="4"/>
      <c r="G581" s="4"/>
    </row>
    <row r="582">
      <c r="A582" s="4"/>
      <c r="B582" s="4"/>
      <c r="C582" s="4"/>
      <c r="D582" s="4"/>
      <c r="E582" s="4"/>
      <c r="F582" s="4"/>
      <c r="G582" s="4"/>
    </row>
    <row r="583">
      <c r="A583" s="4"/>
      <c r="B583" s="4"/>
      <c r="C583" s="4"/>
      <c r="D583" s="4"/>
      <c r="E583" s="4"/>
      <c r="F583" s="4"/>
      <c r="G583" s="4"/>
    </row>
    <row r="584">
      <c r="A584" s="4"/>
      <c r="B584" s="4"/>
      <c r="C584" s="4"/>
      <c r="D584" s="4"/>
      <c r="E584" s="4"/>
      <c r="F584" s="4"/>
      <c r="G584" s="4"/>
    </row>
    <row r="585">
      <c r="A585" s="4"/>
      <c r="B585" s="4"/>
      <c r="C585" s="4"/>
      <c r="D585" s="4"/>
      <c r="E585" s="4"/>
      <c r="F585" s="4"/>
      <c r="G585" s="4"/>
    </row>
    <row r="586">
      <c r="A586" s="4"/>
      <c r="B586" s="4"/>
      <c r="C586" s="4"/>
      <c r="D586" s="4"/>
      <c r="E586" s="4"/>
      <c r="F586" s="4"/>
      <c r="G586" s="4"/>
    </row>
    <row r="587">
      <c r="A587" s="4"/>
      <c r="B587" s="4"/>
      <c r="C587" s="4"/>
      <c r="D587" s="4"/>
      <c r="E587" s="4"/>
      <c r="F587" s="4"/>
      <c r="G587" s="4"/>
    </row>
    <row r="588">
      <c r="A588" s="4"/>
      <c r="B588" s="4"/>
      <c r="C588" s="4"/>
      <c r="D588" s="4"/>
      <c r="E588" s="4"/>
      <c r="F588" s="4"/>
      <c r="G588" s="4"/>
    </row>
    <row r="589">
      <c r="A589" s="4"/>
      <c r="B589" s="4"/>
      <c r="C589" s="4"/>
      <c r="D589" s="4"/>
      <c r="E589" s="4"/>
      <c r="F589" s="4"/>
      <c r="G589" s="4"/>
    </row>
    <row r="590">
      <c r="A590" s="4"/>
      <c r="B590" s="4"/>
      <c r="C590" s="4"/>
      <c r="D590" s="4"/>
      <c r="E590" s="4"/>
      <c r="F590" s="4"/>
      <c r="G590" s="4"/>
    </row>
    <row r="591">
      <c r="A591" s="4"/>
      <c r="B591" s="4"/>
      <c r="C591" s="4"/>
      <c r="D591" s="4"/>
      <c r="E591" s="4"/>
      <c r="F591" s="4"/>
      <c r="G591" s="4"/>
    </row>
    <row r="592">
      <c r="A592" s="4"/>
      <c r="B592" s="4"/>
      <c r="C592" s="4"/>
      <c r="D592" s="4"/>
      <c r="E592" s="4"/>
      <c r="F592" s="4"/>
      <c r="G592" s="4"/>
    </row>
    <row r="593">
      <c r="A593" s="4"/>
      <c r="B593" s="4"/>
      <c r="C593" s="4"/>
      <c r="D593" s="4"/>
      <c r="E593" s="4"/>
      <c r="F593" s="4"/>
      <c r="G593" s="4"/>
    </row>
    <row r="594">
      <c r="A594" s="4"/>
      <c r="B594" s="4"/>
      <c r="C594" s="4"/>
      <c r="D594" s="4"/>
      <c r="E594" s="4"/>
      <c r="F594" s="4"/>
      <c r="G594" s="4"/>
    </row>
    <row r="595">
      <c r="A595" s="4"/>
      <c r="B595" s="4"/>
      <c r="C595" s="4"/>
      <c r="D595" s="4"/>
      <c r="E595" s="4"/>
      <c r="F595" s="4"/>
      <c r="G595" s="4"/>
    </row>
    <row r="596">
      <c r="A596" s="4"/>
      <c r="B596" s="4"/>
      <c r="C596" s="4"/>
      <c r="D596" s="4"/>
      <c r="E596" s="4"/>
      <c r="F596" s="4"/>
      <c r="G596" s="4"/>
    </row>
    <row r="597">
      <c r="A597" s="4"/>
      <c r="B597" s="4"/>
      <c r="C597" s="4"/>
      <c r="D597" s="4"/>
      <c r="E597" s="4"/>
      <c r="F597" s="4"/>
      <c r="G597" s="4"/>
    </row>
    <row r="598">
      <c r="A598" s="4"/>
      <c r="B598" s="4"/>
      <c r="C598" s="4"/>
      <c r="D598" s="4"/>
      <c r="E598" s="4"/>
      <c r="F598" s="4"/>
      <c r="G598" s="4"/>
    </row>
    <row r="599">
      <c r="A599" s="4"/>
      <c r="B599" s="4"/>
      <c r="C599" s="4"/>
      <c r="D599" s="4"/>
      <c r="E599" s="4"/>
      <c r="F599" s="4"/>
      <c r="G599" s="4"/>
    </row>
    <row r="600">
      <c r="A600" s="4"/>
      <c r="B600" s="4"/>
      <c r="C600" s="4"/>
      <c r="D600" s="4"/>
      <c r="E600" s="4"/>
      <c r="F600" s="4"/>
      <c r="G600" s="4"/>
    </row>
    <row r="601">
      <c r="A601" s="4"/>
      <c r="B601" s="4"/>
      <c r="C601" s="4"/>
      <c r="D601" s="4"/>
      <c r="E601" s="4"/>
      <c r="F601" s="4"/>
      <c r="G601" s="4"/>
    </row>
    <row r="602">
      <c r="A602" s="4"/>
      <c r="B602" s="4"/>
      <c r="C602" s="4"/>
      <c r="D602" s="4"/>
      <c r="E602" s="4"/>
      <c r="F602" s="4"/>
      <c r="G602" s="4"/>
    </row>
    <row r="603">
      <c r="A603" s="4"/>
      <c r="B603" s="4"/>
      <c r="C603" s="4"/>
      <c r="D603" s="4"/>
      <c r="E603" s="4"/>
      <c r="F603" s="4"/>
      <c r="G603" s="4"/>
    </row>
    <row r="604">
      <c r="A604" s="4"/>
      <c r="B604" s="4"/>
      <c r="C604" s="4"/>
      <c r="D604" s="4"/>
      <c r="E604" s="4"/>
      <c r="F604" s="4"/>
      <c r="G604" s="4"/>
    </row>
    <row r="605">
      <c r="A605" s="4"/>
      <c r="B605" s="4"/>
      <c r="C605" s="4"/>
      <c r="D605" s="4"/>
      <c r="E605" s="4"/>
      <c r="F605" s="4"/>
      <c r="G605" s="4"/>
    </row>
    <row r="606">
      <c r="A606" s="4"/>
      <c r="B606" s="4"/>
      <c r="C606" s="4"/>
      <c r="D606" s="4"/>
      <c r="E606" s="4"/>
      <c r="F606" s="4"/>
      <c r="G606" s="4"/>
    </row>
    <row r="607">
      <c r="A607" s="4"/>
      <c r="B607" s="4"/>
      <c r="C607" s="4"/>
      <c r="D607" s="4"/>
      <c r="E607" s="4"/>
      <c r="F607" s="4"/>
      <c r="G607" s="4"/>
    </row>
    <row r="608">
      <c r="A608" s="4"/>
      <c r="B608" s="4"/>
      <c r="C608" s="4"/>
      <c r="D608" s="4"/>
      <c r="E608" s="4"/>
      <c r="F608" s="4"/>
      <c r="G608" s="4"/>
    </row>
    <row r="609">
      <c r="A609" s="4"/>
      <c r="B609" s="4"/>
      <c r="C609" s="4"/>
      <c r="D609" s="4"/>
      <c r="E609" s="4"/>
      <c r="F609" s="4"/>
      <c r="G609" s="4"/>
    </row>
    <row r="610">
      <c r="A610" s="4"/>
      <c r="B610" s="4"/>
      <c r="C610" s="4"/>
      <c r="D610" s="4"/>
      <c r="E610" s="4"/>
      <c r="F610" s="4"/>
      <c r="G610" s="4"/>
    </row>
    <row r="611">
      <c r="A611" s="4"/>
      <c r="B611" s="4"/>
      <c r="C611" s="4"/>
      <c r="D611" s="4"/>
      <c r="E611" s="4"/>
      <c r="F611" s="4"/>
      <c r="G611" s="4"/>
    </row>
    <row r="612">
      <c r="A612" s="4"/>
      <c r="B612" s="4"/>
      <c r="C612" s="4"/>
      <c r="D612" s="4"/>
      <c r="E612" s="4"/>
      <c r="F612" s="4"/>
      <c r="G612" s="4"/>
    </row>
    <row r="613">
      <c r="A613" s="4"/>
      <c r="B613" s="4"/>
      <c r="C613" s="4"/>
      <c r="D613" s="4"/>
      <c r="E613" s="4"/>
      <c r="F613" s="4"/>
      <c r="G613" s="4"/>
    </row>
    <row r="614">
      <c r="A614" s="4"/>
      <c r="B614" s="4"/>
      <c r="C614" s="4"/>
      <c r="D614" s="4"/>
      <c r="E614" s="4"/>
      <c r="F614" s="4"/>
      <c r="G614" s="4"/>
    </row>
    <row r="615">
      <c r="A615" s="4"/>
      <c r="B615" s="4"/>
      <c r="C615" s="4"/>
      <c r="D615" s="4"/>
      <c r="E615" s="4"/>
      <c r="F615" s="4"/>
      <c r="G615" s="4"/>
    </row>
    <row r="616">
      <c r="A616" s="4"/>
      <c r="B616" s="4"/>
      <c r="C616" s="4"/>
      <c r="D616" s="4"/>
      <c r="E616" s="4"/>
      <c r="F616" s="4"/>
      <c r="G616" s="4"/>
    </row>
    <row r="617">
      <c r="A617" s="4"/>
      <c r="B617" s="4"/>
      <c r="C617" s="4"/>
      <c r="D617" s="4"/>
      <c r="E617" s="4"/>
      <c r="F617" s="4"/>
      <c r="G617" s="4"/>
    </row>
    <row r="618">
      <c r="A618" s="4"/>
      <c r="B618" s="4"/>
      <c r="C618" s="4"/>
      <c r="D618" s="4"/>
      <c r="E618" s="4"/>
      <c r="F618" s="4"/>
      <c r="G618" s="4"/>
    </row>
    <row r="619">
      <c r="A619" s="4"/>
      <c r="B619" s="4"/>
      <c r="C619" s="4"/>
      <c r="D619" s="4"/>
      <c r="E619" s="4"/>
      <c r="F619" s="4"/>
      <c r="G619" s="4"/>
    </row>
    <row r="620">
      <c r="A620" s="4"/>
      <c r="B620" s="4"/>
      <c r="C620" s="4"/>
      <c r="D620" s="4"/>
      <c r="E620" s="4"/>
      <c r="F620" s="4"/>
      <c r="G620" s="4"/>
    </row>
    <row r="621">
      <c r="A621" s="4"/>
      <c r="B621" s="4"/>
      <c r="C621" s="4"/>
      <c r="D621" s="4"/>
      <c r="E621" s="4"/>
      <c r="F621" s="4"/>
      <c r="G621" s="4"/>
    </row>
    <row r="622">
      <c r="A622" s="4"/>
      <c r="B622" s="4"/>
      <c r="C622" s="4"/>
      <c r="D622" s="4"/>
      <c r="E622" s="4"/>
      <c r="F622" s="4"/>
      <c r="G622" s="4"/>
    </row>
    <row r="623">
      <c r="A623" s="4"/>
      <c r="B623" s="4"/>
      <c r="C623" s="4"/>
      <c r="D623" s="4"/>
      <c r="E623" s="4"/>
      <c r="F623" s="4"/>
      <c r="G623" s="4"/>
    </row>
    <row r="624">
      <c r="A624" s="4"/>
      <c r="B624" s="4"/>
      <c r="C624" s="4"/>
      <c r="D624" s="4"/>
      <c r="E624" s="4"/>
      <c r="F624" s="4"/>
      <c r="G624" s="4"/>
    </row>
    <row r="625">
      <c r="A625" s="4"/>
      <c r="B625" s="4"/>
      <c r="C625" s="4"/>
      <c r="D625" s="4"/>
      <c r="E625" s="4"/>
      <c r="F625" s="4"/>
      <c r="G625" s="4"/>
    </row>
    <row r="626">
      <c r="A626" s="4"/>
      <c r="B626" s="4"/>
      <c r="C626" s="4"/>
      <c r="D626" s="4"/>
      <c r="E626" s="4"/>
      <c r="F626" s="4"/>
      <c r="G626" s="4"/>
    </row>
    <row r="627">
      <c r="A627" s="4"/>
      <c r="B627" s="4"/>
      <c r="C627" s="4"/>
      <c r="D627" s="4"/>
      <c r="E627" s="4"/>
      <c r="F627" s="4"/>
      <c r="G627" s="4"/>
    </row>
    <row r="628">
      <c r="A628" s="4"/>
      <c r="B628" s="4"/>
      <c r="C628" s="4"/>
      <c r="D628" s="4"/>
      <c r="E628" s="4"/>
      <c r="F628" s="4"/>
      <c r="G628" s="4"/>
    </row>
    <row r="629">
      <c r="A629" s="4"/>
      <c r="B629" s="4"/>
      <c r="C629" s="4"/>
      <c r="D629" s="4"/>
      <c r="E629" s="4"/>
      <c r="F629" s="4"/>
      <c r="G629" s="4"/>
    </row>
    <row r="630">
      <c r="A630" s="4"/>
      <c r="B630" s="4"/>
      <c r="C630" s="4"/>
      <c r="D630" s="4"/>
      <c r="E630" s="4"/>
      <c r="F630" s="4"/>
      <c r="G630" s="4"/>
    </row>
    <row r="631">
      <c r="A631" s="4"/>
      <c r="B631" s="4"/>
      <c r="C631" s="4"/>
      <c r="D631" s="4"/>
      <c r="E631" s="4"/>
      <c r="F631" s="4"/>
      <c r="G631" s="4"/>
    </row>
    <row r="632">
      <c r="A632" s="4"/>
      <c r="B632" s="4"/>
      <c r="C632" s="4"/>
      <c r="D632" s="4"/>
      <c r="E632" s="4"/>
      <c r="F632" s="4"/>
      <c r="G632" s="4"/>
    </row>
    <row r="633">
      <c r="A633" s="4"/>
      <c r="B633" s="4"/>
      <c r="C633" s="4"/>
      <c r="D633" s="4"/>
      <c r="E633" s="4"/>
      <c r="F633" s="4"/>
      <c r="G633" s="4"/>
    </row>
    <row r="634">
      <c r="A634" s="4"/>
      <c r="B634" s="4"/>
      <c r="C634" s="4"/>
      <c r="D634" s="4"/>
      <c r="E634" s="4"/>
      <c r="F634" s="4"/>
      <c r="G634" s="4"/>
    </row>
    <row r="635">
      <c r="A635" s="4"/>
      <c r="B635" s="4"/>
      <c r="C635" s="4"/>
      <c r="D635" s="4"/>
      <c r="E635" s="4"/>
      <c r="F635" s="4"/>
      <c r="G635" s="4"/>
    </row>
    <row r="636">
      <c r="A636" s="4"/>
      <c r="B636" s="4"/>
      <c r="C636" s="4"/>
      <c r="D636" s="4"/>
      <c r="E636" s="4"/>
      <c r="F636" s="4"/>
      <c r="G636" s="4"/>
    </row>
    <row r="637">
      <c r="A637" s="4"/>
      <c r="B637" s="4"/>
      <c r="C637" s="4"/>
      <c r="D637" s="4"/>
      <c r="E637" s="4"/>
      <c r="F637" s="4"/>
      <c r="G637" s="4"/>
    </row>
    <row r="638">
      <c r="A638" s="4"/>
      <c r="B638" s="4"/>
      <c r="C638" s="4"/>
      <c r="D638" s="4"/>
      <c r="E638" s="4"/>
      <c r="F638" s="4"/>
      <c r="G638" s="4"/>
    </row>
    <row r="639">
      <c r="A639" s="4"/>
      <c r="B639" s="4"/>
      <c r="C639" s="4"/>
      <c r="D639" s="4"/>
      <c r="E639" s="4"/>
      <c r="F639" s="4"/>
      <c r="G639" s="4"/>
    </row>
    <row r="640">
      <c r="A640" s="4"/>
      <c r="B640" s="4"/>
      <c r="C640" s="4"/>
      <c r="D640" s="4"/>
      <c r="E640" s="4"/>
      <c r="F640" s="4"/>
      <c r="G640" s="4"/>
    </row>
    <row r="641">
      <c r="A641" s="4"/>
      <c r="B641" s="4"/>
      <c r="C641" s="4"/>
      <c r="D641" s="4"/>
      <c r="E641" s="4"/>
      <c r="F641" s="4"/>
      <c r="G641" s="4"/>
    </row>
    <row r="642">
      <c r="A642" s="4"/>
      <c r="B642" s="4"/>
      <c r="C642" s="4"/>
      <c r="D642" s="4"/>
      <c r="E642" s="4"/>
      <c r="F642" s="4"/>
      <c r="G642" s="4"/>
    </row>
    <row r="643">
      <c r="A643" s="4"/>
      <c r="B643" s="4"/>
      <c r="C643" s="4"/>
      <c r="D643" s="4"/>
      <c r="E643" s="4"/>
      <c r="F643" s="4"/>
      <c r="G643" s="4"/>
    </row>
    <row r="644">
      <c r="A644" s="4"/>
      <c r="B644" s="4"/>
      <c r="C644" s="4"/>
      <c r="D644" s="4"/>
      <c r="E644" s="4"/>
      <c r="F644" s="4"/>
      <c r="G644" s="4"/>
    </row>
    <row r="645">
      <c r="A645" s="4"/>
      <c r="B645" s="4"/>
      <c r="C645" s="4"/>
      <c r="D645" s="4"/>
      <c r="E645" s="4"/>
      <c r="F645" s="4"/>
      <c r="G645" s="4"/>
    </row>
    <row r="646">
      <c r="A646" s="4"/>
      <c r="B646" s="4"/>
      <c r="C646" s="4"/>
      <c r="D646" s="4"/>
      <c r="E646" s="4"/>
      <c r="F646" s="4"/>
      <c r="G646" s="4"/>
    </row>
    <row r="647">
      <c r="A647" s="4"/>
      <c r="B647" s="4"/>
      <c r="C647" s="4"/>
      <c r="D647" s="4"/>
      <c r="E647" s="4"/>
      <c r="F647" s="4"/>
      <c r="G647" s="4"/>
    </row>
    <row r="648">
      <c r="A648" s="4"/>
      <c r="B648" s="4"/>
      <c r="C648" s="4"/>
      <c r="D648" s="4"/>
      <c r="E648" s="4"/>
      <c r="F648" s="4"/>
      <c r="G648" s="4"/>
    </row>
    <row r="649">
      <c r="A649" s="4"/>
      <c r="B649" s="4"/>
      <c r="C649" s="4"/>
      <c r="D649" s="4"/>
      <c r="E649" s="4"/>
      <c r="F649" s="4"/>
      <c r="G649" s="4"/>
    </row>
    <row r="650">
      <c r="A650" s="4"/>
      <c r="B650" s="4"/>
      <c r="C650" s="4"/>
      <c r="D650" s="4"/>
      <c r="E650" s="4"/>
      <c r="F650" s="4"/>
      <c r="G650" s="4"/>
    </row>
    <row r="651">
      <c r="A651" s="4"/>
      <c r="B651" s="4"/>
      <c r="C651" s="4"/>
      <c r="D651" s="4"/>
      <c r="E651" s="4"/>
      <c r="F651" s="4"/>
      <c r="G651" s="4"/>
    </row>
    <row r="652">
      <c r="A652" s="4"/>
      <c r="B652" s="4"/>
      <c r="C652" s="4"/>
      <c r="D652" s="4"/>
      <c r="E652" s="4"/>
      <c r="F652" s="4"/>
      <c r="G652" s="4"/>
    </row>
    <row r="653">
      <c r="A653" s="4"/>
      <c r="B653" s="4"/>
      <c r="C653" s="4"/>
      <c r="D653" s="4"/>
      <c r="E653" s="4"/>
      <c r="F653" s="4"/>
      <c r="G653" s="4"/>
    </row>
    <row r="654">
      <c r="A654" s="4"/>
      <c r="B654" s="4"/>
      <c r="C654" s="4"/>
      <c r="D654" s="4"/>
      <c r="E654" s="4"/>
      <c r="F654" s="4"/>
      <c r="G654" s="4"/>
    </row>
    <row r="655">
      <c r="A655" s="4"/>
      <c r="B655" s="4"/>
      <c r="C655" s="4"/>
      <c r="D655" s="4"/>
      <c r="E655" s="4"/>
      <c r="F655" s="4"/>
      <c r="G655" s="4"/>
    </row>
    <row r="656">
      <c r="A656" s="4"/>
      <c r="B656" s="4"/>
      <c r="C656" s="4"/>
      <c r="D656" s="4"/>
      <c r="E656" s="4"/>
      <c r="F656" s="4"/>
      <c r="G656" s="4"/>
    </row>
    <row r="657">
      <c r="A657" s="4"/>
      <c r="B657" s="4"/>
      <c r="C657" s="4"/>
      <c r="D657" s="4"/>
      <c r="E657" s="4"/>
      <c r="F657" s="4"/>
      <c r="G657" s="4"/>
    </row>
    <row r="658">
      <c r="A658" s="4"/>
      <c r="B658" s="4"/>
      <c r="C658" s="4"/>
      <c r="D658" s="4"/>
      <c r="E658" s="4"/>
      <c r="F658" s="4"/>
      <c r="G658" s="4"/>
    </row>
    <row r="659">
      <c r="A659" s="4"/>
      <c r="B659" s="4"/>
      <c r="C659" s="4"/>
      <c r="D659" s="4"/>
      <c r="E659" s="4"/>
      <c r="F659" s="4"/>
      <c r="G659" s="4"/>
    </row>
    <row r="660">
      <c r="A660" s="4"/>
      <c r="B660" s="4"/>
      <c r="C660" s="4"/>
      <c r="D660" s="4"/>
      <c r="E660" s="4"/>
      <c r="F660" s="4"/>
      <c r="G660" s="4"/>
    </row>
    <row r="661">
      <c r="A661" s="4"/>
      <c r="B661" s="4"/>
      <c r="C661" s="4"/>
      <c r="D661" s="4"/>
      <c r="E661" s="4"/>
      <c r="F661" s="4"/>
      <c r="G661" s="4"/>
    </row>
    <row r="662">
      <c r="A662" s="4"/>
      <c r="B662" s="4"/>
      <c r="C662" s="4"/>
      <c r="D662" s="4"/>
      <c r="E662" s="4"/>
      <c r="F662" s="4"/>
      <c r="G662" s="4"/>
    </row>
    <row r="663">
      <c r="A663" s="4"/>
      <c r="B663" s="4"/>
      <c r="C663" s="4"/>
      <c r="D663" s="4"/>
      <c r="E663" s="4"/>
      <c r="F663" s="4"/>
      <c r="G663" s="4"/>
    </row>
    <row r="664">
      <c r="A664" s="4"/>
      <c r="B664" s="4"/>
      <c r="C664" s="4"/>
      <c r="D664" s="4"/>
      <c r="E664" s="4"/>
      <c r="F664" s="4"/>
      <c r="G664" s="4"/>
    </row>
    <row r="665">
      <c r="A665" s="4"/>
      <c r="B665" s="4"/>
      <c r="C665" s="4"/>
      <c r="D665" s="4"/>
      <c r="E665" s="4"/>
      <c r="F665" s="4"/>
      <c r="G665" s="4"/>
    </row>
    <row r="666">
      <c r="A666" s="4"/>
      <c r="B666" s="4"/>
      <c r="C666" s="4"/>
      <c r="D666" s="4"/>
      <c r="E666" s="4"/>
      <c r="F666" s="4"/>
      <c r="G666" s="4"/>
    </row>
    <row r="667">
      <c r="A667" s="4"/>
      <c r="B667" s="4"/>
      <c r="C667" s="4"/>
      <c r="D667" s="4"/>
      <c r="E667" s="4"/>
      <c r="F667" s="4"/>
      <c r="G667" s="4"/>
    </row>
    <row r="668">
      <c r="A668" s="4"/>
      <c r="B668" s="4"/>
      <c r="C668" s="4"/>
      <c r="D668" s="4"/>
      <c r="E668" s="4"/>
      <c r="F668" s="4"/>
      <c r="G668" s="4"/>
    </row>
    <row r="669">
      <c r="A669" s="4"/>
      <c r="B669" s="4"/>
      <c r="C669" s="4"/>
      <c r="D669" s="4"/>
      <c r="E669" s="4"/>
      <c r="F669" s="4"/>
      <c r="G669" s="4"/>
    </row>
    <row r="670">
      <c r="A670" s="4"/>
      <c r="B670" s="4"/>
      <c r="C670" s="4"/>
      <c r="D670" s="4"/>
      <c r="E670" s="4"/>
      <c r="F670" s="4"/>
      <c r="G670" s="4"/>
    </row>
    <row r="671">
      <c r="A671" s="4"/>
      <c r="B671" s="4"/>
      <c r="C671" s="4"/>
      <c r="D671" s="4"/>
      <c r="E671" s="4"/>
      <c r="F671" s="4"/>
      <c r="G671" s="4"/>
    </row>
    <row r="672">
      <c r="A672" s="4"/>
      <c r="B672" s="4"/>
      <c r="C672" s="4"/>
      <c r="D672" s="4"/>
      <c r="E672" s="4"/>
      <c r="F672" s="4"/>
      <c r="G672" s="4"/>
    </row>
    <row r="673">
      <c r="A673" s="4"/>
      <c r="B673" s="4"/>
      <c r="C673" s="4"/>
      <c r="D673" s="4"/>
      <c r="E673" s="4"/>
      <c r="F673" s="4"/>
      <c r="G673" s="4"/>
    </row>
    <row r="674">
      <c r="A674" s="4"/>
      <c r="B674" s="4"/>
      <c r="C674" s="4"/>
      <c r="D674" s="4"/>
      <c r="E674" s="4"/>
      <c r="F674" s="4"/>
      <c r="G674" s="4"/>
    </row>
    <row r="675">
      <c r="A675" s="4"/>
      <c r="B675" s="4"/>
      <c r="C675" s="4"/>
      <c r="D675" s="4"/>
      <c r="E675" s="4"/>
      <c r="F675" s="4"/>
      <c r="G675" s="4"/>
    </row>
    <row r="676">
      <c r="A676" s="4"/>
      <c r="B676" s="4"/>
      <c r="C676" s="4"/>
      <c r="D676" s="4"/>
      <c r="E676" s="4"/>
      <c r="F676" s="4"/>
      <c r="G676" s="4"/>
    </row>
    <row r="677">
      <c r="A677" s="4"/>
      <c r="B677" s="4"/>
      <c r="C677" s="4"/>
      <c r="D677" s="4"/>
      <c r="E677" s="4"/>
      <c r="F677" s="4"/>
      <c r="G677" s="4"/>
    </row>
    <row r="678">
      <c r="A678" s="4"/>
      <c r="B678" s="4"/>
      <c r="C678" s="4"/>
      <c r="D678" s="4"/>
      <c r="E678" s="4"/>
      <c r="F678" s="4"/>
      <c r="G678" s="4"/>
    </row>
    <row r="679">
      <c r="A679" s="4"/>
      <c r="B679" s="4"/>
      <c r="C679" s="4"/>
      <c r="D679" s="4"/>
      <c r="E679" s="4"/>
      <c r="F679" s="4"/>
      <c r="G679" s="4"/>
    </row>
    <row r="680">
      <c r="A680" s="4"/>
      <c r="B680" s="4"/>
      <c r="C680" s="4"/>
      <c r="D680" s="4"/>
      <c r="E680" s="4"/>
      <c r="F680" s="4"/>
      <c r="G680" s="4"/>
    </row>
    <row r="681">
      <c r="A681" s="4"/>
      <c r="B681" s="4"/>
      <c r="C681" s="4"/>
      <c r="D681" s="4"/>
      <c r="E681" s="4"/>
      <c r="F681" s="4"/>
      <c r="G681" s="4"/>
    </row>
    <row r="682">
      <c r="A682" s="4"/>
      <c r="B682" s="4"/>
      <c r="C682" s="4"/>
      <c r="D682" s="4"/>
      <c r="E682" s="4"/>
      <c r="F682" s="4"/>
      <c r="G682" s="4"/>
    </row>
    <row r="683">
      <c r="A683" s="4"/>
      <c r="B683" s="4"/>
      <c r="C683" s="4"/>
      <c r="D683" s="4"/>
      <c r="E683" s="4"/>
      <c r="F683" s="4"/>
      <c r="G683" s="4"/>
    </row>
    <row r="684">
      <c r="A684" s="4"/>
      <c r="B684" s="4"/>
      <c r="C684" s="4"/>
      <c r="D684" s="4"/>
      <c r="E684" s="4"/>
      <c r="F684" s="4"/>
      <c r="G684" s="4"/>
    </row>
    <row r="685">
      <c r="A685" s="4"/>
      <c r="B685" s="4"/>
      <c r="C685" s="4"/>
      <c r="D685" s="4"/>
      <c r="E685" s="4"/>
      <c r="F685" s="4"/>
      <c r="G685" s="4"/>
    </row>
    <row r="686">
      <c r="A686" s="4"/>
      <c r="B686" s="4"/>
      <c r="C686" s="4"/>
      <c r="D686" s="4"/>
      <c r="E686" s="4"/>
      <c r="F686" s="4"/>
      <c r="G686" s="4"/>
    </row>
    <row r="687">
      <c r="A687" s="4"/>
      <c r="B687" s="4"/>
      <c r="C687" s="4"/>
      <c r="D687" s="4"/>
      <c r="E687" s="4"/>
      <c r="F687" s="4"/>
      <c r="G687" s="4"/>
    </row>
    <row r="688">
      <c r="A688" s="4"/>
      <c r="B688" s="4"/>
      <c r="C688" s="4"/>
      <c r="D688" s="4"/>
      <c r="E688" s="4"/>
      <c r="F688" s="4"/>
      <c r="G688" s="4"/>
    </row>
    <row r="689">
      <c r="A689" s="4"/>
      <c r="B689" s="4"/>
      <c r="C689" s="4"/>
      <c r="D689" s="4"/>
      <c r="E689" s="4"/>
      <c r="F689" s="4"/>
      <c r="G689" s="4"/>
    </row>
    <row r="690">
      <c r="A690" s="4"/>
      <c r="B690" s="4"/>
      <c r="C690" s="4"/>
      <c r="D690" s="4"/>
      <c r="E690" s="4"/>
      <c r="F690" s="4"/>
      <c r="G690" s="4"/>
    </row>
    <row r="691">
      <c r="A691" s="4"/>
      <c r="B691" s="4"/>
      <c r="C691" s="4"/>
      <c r="D691" s="4"/>
      <c r="E691" s="4"/>
      <c r="F691" s="4"/>
      <c r="G691" s="4"/>
    </row>
    <row r="692">
      <c r="A692" s="4"/>
      <c r="B692" s="4"/>
      <c r="C692" s="4"/>
      <c r="D692" s="4"/>
      <c r="E692" s="4"/>
      <c r="F692" s="4"/>
      <c r="G692" s="4"/>
    </row>
    <row r="693">
      <c r="A693" s="4"/>
      <c r="B693" s="4"/>
      <c r="C693" s="4"/>
      <c r="D693" s="4"/>
      <c r="E693" s="4"/>
      <c r="F693" s="4"/>
      <c r="G693" s="4"/>
    </row>
    <row r="694">
      <c r="A694" s="4"/>
      <c r="B694" s="4"/>
      <c r="C694" s="4"/>
      <c r="D694" s="4"/>
      <c r="E694" s="4"/>
      <c r="F694" s="4"/>
      <c r="G694" s="4"/>
    </row>
    <row r="695">
      <c r="A695" s="4"/>
      <c r="B695" s="4"/>
      <c r="C695" s="4"/>
      <c r="D695" s="4"/>
      <c r="E695" s="4"/>
      <c r="F695" s="4"/>
      <c r="G695" s="4"/>
    </row>
    <row r="696">
      <c r="A696" s="4"/>
      <c r="B696" s="4"/>
      <c r="C696" s="4"/>
      <c r="D696" s="4"/>
      <c r="E696" s="4"/>
      <c r="F696" s="4"/>
      <c r="G696" s="4"/>
    </row>
    <row r="697">
      <c r="A697" s="4"/>
      <c r="B697" s="4"/>
      <c r="C697" s="4"/>
      <c r="D697" s="4"/>
      <c r="E697" s="4"/>
      <c r="F697" s="4"/>
      <c r="G697" s="4"/>
    </row>
    <row r="698">
      <c r="A698" s="4"/>
      <c r="B698" s="4"/>
      <c r="C698" s="4"/>
      <c r="D698" s="4"/>
      <c r="E698" s="4"/>
      <c r="F698" s="4"/>
      <c r="G698" s="4"/>
    </row>
    <row r="699">
      <c r="A699" s="4"/>
      <c r="B699" s="4"/>
      <c r="C699" s="4"/>
      <c r="D699" s="4"/>
      <c r="E699" s="4"/>
      <c r="F699" s="4"/>
      <c r="G699" s="4"/>
    </row>
    <row r="700">
      <c r="A700" s="4"/>
      <c r="B700" s="4"/>
      <c r="C700" s="4"/>
      <c r="D700" s="4"/>
      <c r="E700" s="4"/>
      <c r="F700" s="4"/>
      <c r="G700" s="4"/>
    </row>
    <row r="701">
      <c r="A701" s="4"/>
      <c r="B701" s="4"/>
      <c r="C701" s="4"/>
      <c r="D701" s="4"/>
      <c r="E701" s="4"/>
      <c r="F701" s="4"/>
      <c r="G701" s="4"/>
    </row>
    <row r="702">
      <c r="A702" s="4"/>
      <c r="B702" s="4"/>
      <c r="C702" s="4"/>
      <c r="D702" s="4"/>
      <c r="E702" s="4"/>
      <c r="F702" s="4"/>
      <c r="G702" s="4"/>
    </row>
    <row r="703">
      <c r="A703" s="4"/>
      <c r="B703" s="4"/>
      <c r="C703" s="4"/>
      <c r="D703" s="4"/>
      <c r="E703" s="4"/>
      <c r="F703" s="4"/>
      <c r="G703" s="4"/>
    </row>
    <row r="704">
      <c r="A704" s="4"/>
      <c r="B704" s="4"/>
      <c r="C704" s="4"/>
      <c r="D704" s="4"/>
      <c r="E704" s="4"/>
      <c r="F704" s="4"/>
      <c r="G704" s="4"/>
    </row>
    <row r="705">
      <c r="A705" s="4"/>
      <c r="B705" s="4"/>
      <c r="C705" s="4"/>
      <c r="D705" s="4"/>
      <c r="E705" s="4"/>
      <c r="F705" s="4"/>
      <c r="G705" s="4"/>
    </row>
    <row r="706">
      <c r="A706" s="4"/>
      <c r="B706" s="4"/>
      <c r="C706" s="4"/>
      <c r="D706" s="4"/>
      <c r="E706" s="4"/>
      <c r="F706" s="4"/>
      <c r="G706" s="4"/>
    </row>
    <row r="707">
      <c r="A707" s="4"/>
      <c r="B707" s="4"/>
      <c r="C707" s="4"/>
      <c r="D707" s="4"/>
      <c r="E707" s="4"/>
      <c r="F707" s="4"/>
      <c r="G707" s="4"/>
    </row>
    <row r="708">
      <c r="A708" s="4"/>
      <c r="B708" s="4"/>
      <c r="C708" s="4"/>
      <c r="D708" s="4"/>
      <c r="E708" s="4"/>
      <c r="F708" s="4"/>
      <c r="G708" s="4"/>
    </row>
    <row r="709">
      <c r="A709" s="4"/>
      <c r="B709" s="4"/>
      <c r="C709" s="4"/>
      <c r="D709" s="4"/>
      <c r="E709" s="4"/>
      <c r="F709" s="4"/>
      <c r="G709" s="4"/>
    </row>
    <row r="710">
      <c r="A710" s="4"/>
      <c r="B710" s="4"/>
      <c r="C710" s="4"/>
      <c r="D710" s="4"/>
      <c r="E710" s="4"/>
      <c r="F710" s="4"/>
      <c r="G710" s="4"/>
    </row>
    <row r="711">
      <c r="A711" s="4"/>
      <c r="B711" s="4"/>
      <c r="C711" s="4"/>
      <c r="D711" s="4"/>
      <c r="E711" s="4"/>
      <c r="F711" s="4"/>
      <c r="G711" s="4"/>
    </row>
    <row r="712">
      <c r="A712" s="4"/>
      <c r="B712" s="4"/>
      <c r="C712" s="4"/>
      <c r="D712" s="4"/>
      <c r="E712" s="4"/>
      <c r="F712" s="4"/>
      <c r="G712" s="4"/>
    </row>
    <row r="713">
      <c r="A713" s="4"/>
      <c r="B713" s="4"/>
      <c r="C713" s="4"/>
      <c r="D713" s="4"/>
      <c r="E713" s="4"/>
      <c r="F713" s="4"/>
      <c r="G713" s="4"/>
    </row>
    <row r="714">
      <c r="A714" s="4"/>
      <c r="B714" s="4"/>
      <c r="C714" s="4"/>
      <c r="D714" s="4"/>
      <c r="E714" s="4"/>
      <c r="F714" s="4"/>
      <c r="G714" s="4"/>
    </row>
    <row r="715">
      <c r="A715" s="4"/>
      <c r="B715" s="4"/>
      <c r="C715" s="4"/>
      <c r="D715" s="4"/>
      <c r="E715" s="4"/>
      <c r="F715" s="4"/>
      <c r="G715" s="4"/>
    </row>
    <row r="716">
      <c r="A716" s="4"/>
      <c r="B716" s="4"/>
      <c r="C716" s="4"/>
      <c r="D716" s="4"/>
      <c r="E716" s="4"/>
      <c r="F716" s="4"/>
      <c r="G716" s="4"/>
    </row>
    <row r="717">
      <c r="A717" s="4"/>
      <c r="B717" s="4"/>
      <c r="C717" s="4"/>
      <c r="D717" s="4"/>
      <c r="E717" s="4"/>
      <c r="F717" s="4"/>
      <c r="G717" s="4"/>
    </row>
    <row r="718">
      <c r="A718" s="4"/>
      <c r="B718" s="4"/>
      <c r="C718" s="4"/>
      <c r="D718" s="4"/>
      <c r="E718" s="4"/>
      <c r="F718" s="4"/>
      <c r="G718" s="4"/>
    </row>
    <row r="719">
      <c r="A719" s="4"/>
      <c r="B719" s="4"/>
      <c r="C719" s="4"/>
      <c r="D719" s="4"/>
      <c r="E719" s="4"/>
      <c r="F719" s="4"/>
      <c r="G719" s="4"/>
    </row>
    <row r="720">
      <c r="A720" s="4"/>
      <c r="B720" s="4"/>
      <c r="C720" s="4"/>
      <c r="D720" s="4"/>
      <c r="E720" s="4"/>
      <c r="F720" s="4"/>
      <c r="G720" s="4"/>
    </row>
    <row r="721">
      <c r="A721" s="4"/>
      <c r="B721" s="4"/>
      <c r="C721" s="4"/>
      <c r="D721" s="4"/>
      <c r="E721" s="4"/>
      <c r="F721" s="4"/>
      <c r="G721" s="4"/>
    </row>
    <row r="722">
      <c r="A722" s="4"/>
      <c r="B722" s="4"/>
      <c r="C722" s="4"/>
      <c r="D722" s="4"/>
      <c r="E722" s="4"/>
      <c r="F722" s="4"/>
      <c r="G722" s="4"/>
    </row>
    <row r="723">
      <c r="A723" s="4"/>
      <c r="B723" s="4"/>
      <c r="C723" s="4"/>
      <c r="D723" s="4"/>
      <c r="E723" s="4"/>
      <c r="F723" s="4"/>
      <c r="G723" s="4"/>
    </row>
    <row r="724">
      <c r="A724" s="4"/>
      <c r="B724" s="4"/>
      <c r="C724" s="4"/>
      <c r="D724" s="4"/>
      <c r="E724" s="4"/>
      <c r="F724" s="4"/>
      <c r="G724" s="4"/>
    </row>
    <row r="725">
      <c r="A725" s="4"/>
      <c r="B725" s="4"/>
      <c r="C725" s="4"/>
      <c r="D725" s="4"/>
      <c r="E725" s="4"/>
      <c r="F725" s="4"/>
      <c r="G725" s="4"/>
    </row>
    <row r="726">
      <c r="A726" s="4"/>
      <c r="B726" s="4"/>
      <c r="C726" s="4"/>
      <c r="D726" s="4"/>
      <c r="E726" s="4"/>
      <c r="F726" s="4"/>
      <c r="G726" s="4"/>
    </row>
    <row r="727">
      <c r="A727" s="4"/>
      <c r="B727" s="4"/>
      <c r="C727" s="4"/>
      <c r="D727" s="4"/>
      <c r="E727" s="4"/>
      <c r="F727" s="4"/>
      <c r="G727" s="4"/>
    </row>
    <row r="728">
      <c r="A728" s="4"/>
      <c r="B728" s="4"/>
      <c r="C728" s="4"/>
      <c r="D728" s="4"/>
      <c r="E728" s="4"/>
      <c r="F728" s="4"/>
      <c r="G728" s="4"/>
    </row>
    <row r="729">
      <c r="A729" s="4"/>
      <c r="B729" s="4"/>
      <c r="C729" s="4"/>
      <c r="D729" s="4"/>
      <c r="E729" s="4"/>
      <c r="F729" s="4"/>
      <c r="G729" s="4"/>
    </row>
    <row r="730">
      <c r="A730" s="4"/>
      <c r="B730" s="4"/>
      <c r="C730" s="4"/>
      <c r="D730" s="4"/>
      <c r="E730" s="4"/>
      <c r="F730" s="4"/>
      <c r="G730" s="4"/>
    </row>
    <row r="731">
      <c r="A731" s="4"/>
      <c r="B731" s="4"/>
      <c r="C731" s="4"/>
      <c r="D731" s="4"/>
      <c r="E731" s="4"/>
      <c r="F731" s="4"/>
      <c r="G731" s="4"/>
    </row>
    <row r="732">
      <c r="A732" s="4"/>
      <c r="B732" s="4"/>
      <c r="C732" s="4"/>
      <c r="D732" s="4"/>
      <c r="E732" s="4"/>
      <c r="F732" s="4"/>
      <c r="G732" s="4"/>
    </row>
    <row r="733">
      <c r="A733" s="4"/>
      <c r="B733" s="4"/>
      <c r="C733" s="4"/>
      <c r="D733" s="4"/>
      <c r="E733" s="4"/>
      <c r="F733" s="4"/>
      <c r="G733" s="4"/>
    </row>
    <row r="734">
      <c r="A734" s="4"/>
      <c r="B734" s="4"/>
      <c r="C734" s="4"/>
      <c r="D734" s="4"/>
      <c r="E734" s="4"/>
      <c r="F734" s="4"/>
      <c r="G734" s="4"/>
    </row>
    <row r="735">
      <c r="A735" s="4"/>
      <c r="B735" s="4"/>
      <c r="C735" s="4"/>
      <c r="D735" s="4"/>
      <c r="E735" s="4"/>
      <c r="F735" s="4"/>
      <c r="G735" s="4"/>
    </row>
    <row r="736">
      <c r="A736" s="4"/>
      <c r="B736" s="4"/>
      <c r="C736" s="4"/>
      <c r="D736" s="4"/>
      <c r="E736" s="4"/>
      <c r="F736" s="4"/>
      <c r="G736" s="4"/>
    </row>
    <row r="737">
      <c r="A737" s="4"/>
      <c r="B737" s="4"/>
      <c r="C737" s="4"/>
      <c r="D737" s="4"/>
      <c r="E737" s="4"/>
      <c r="F737" s="4"/>
      <c r="G737" s="4"/>
    </row>
    <row r="738">
      <c r="A738" s="4"/>
      <c r="B738" s="4"/>
      <c r="C738" s="4"/>
      <c r="D738" s="4"/>
      <c r="E738" s="4"/>
      <c r="F738" s="4"/>
      <c r="G738" s="4"/>
    </row>
    <row r="739">
      <c r="A739" s="4"/>
      <c r="B739" s="4"/>
      <c r="C739" s="4"/>
      <c r="D739" s="4"/>
      <c r="E739" s="4"/>
      <c r="F739" s="4"/>
      <c r="G739" s="4"/>
    </row>
    <row r="740">
      <c r="A740" s="4"/>
      <c r="B740" s="4"/>
      <c r="C740" s="4"/>
      <c r="D740" s="4"/>
      <c r="E740" s="4"/>
      <c r="F740" s="4"/>
      <c r="G740" s="4"/>
    </row>
    <row r="741">
      <c r="A741" s="4"/>
      <c r="B741" s="4"/>
      <c r="C741" s="4"/>
      <c r="D741" s="4"/>
      <c r="E741" s="4"/>
      <c r="F741" s="4"/>
      <c r="G741" s="4"/>
    </row>
    <row r="742">
      <c r="A742" s="4"/>
      <c r="B742" s="4"/>
      <c r="C742" s="4"/>
      <c r="D742" s="4"/>
      <c r="E742" s="4"/>
      <c r="F742" s="4"/>
      <c r="G742" s="4"/>
    </row>
    <row r="743">
      <c r="A743" s="4"/>
      <c r="B743" s="4"/>
      <c r="C743" s="4"/>
      <c r="D743" s="4"/>
      <c r="E743" s="4"/>
      <c r="F743" s="4"/>
      <c r="G743" s="4"/>
    </row>
    <row r="744">
      <c r="A744" s="4"/>
      <c r="B744" s="4"/>
      <c r="C744" s="4"/>
      <c r="D744" s="4"/>
      <c r="E744" s="4"/>
      <c r="F744" s="4"/>
      <c r="G744" s="4"/>
    </row>
    <row r="745">
      <c r="A745" s="4"/>
      <c r="B745" s="4"/>
      <c r="C745" s="4"/>
      <c r="D745" s="4"/>
      <c r="E745" s="4"/>
      <c r="F745" s="4"/>
      <c r="G745" s="4"/>
    </row>
    <row r="746">
      <c r="A746" s="4"/>
      <c r="B746" s="4"/>
      <c r="C746" s="4"/>
      <c r="D746" s="4"/>
      <c r="E746" s="4"/>
      <c r="F746" s="4"/>
      <c r="G746" s="4"/>
    </row>
    <row r="747">
      <c r="A747" s="4"/>
      <c r="B747" s="4"/>
      <c r="C747" s="4"/>
      <c r="D747" s="4"/>
      <c r="E747" s="4"/>
      <c r="F747" s="4"/>
      <c r="G747" s="4"/>
    </row>
    <row r="748">
      <c r="A748" s="4"/>
      <c r="B748" s="4"/>
      <c r="C748" s="4"/>
      <c r="D748" s="4"/>
      <c r="E748" s="4"/>
      <c r="F748" s="4"/>
      <c r="G748" s="4"/>
    </row>
    <row r="749">
      <c r="A749" s="4"/>
      <c r="B749" s="4"/>
      <c r="C749" s="4"/>
      <c r="D749" s="4"/>
      <c r="E749" s="4"/>
      <c r="F749" s="4"/>
      <c r="G749" s="4"/>
    </row>
    <row r="750">
      <c r="A750" s="4"/>
      <c r="B750" s="4"/>
      <c r="C750" s="4"/>
      <c r="D750" s="4"/>
      <c r="E750" s="4"/>
      <c r="F750" s="4"/>
      <c r="G750" s="4"/>
    </row>
    <row r="751">
      <c r="A751" s="4"/>
      <c r="B751" s="4"/>
      <c r="C751" s="4"/>
      <c r="D751" s="4"/>
      <c r="E751" s="4"/>
      <c r="F751" s="4"/>
      <c r="G751" s="4"/>
    </row>
    <row r="752">
      <c r="A752" s="4"/>
      <c r="B752" s="4"/>
      <c r="C752" s="4"/>
      <c r="D752" s="4"/>
      <c r="E752" s="4"/>
      <c r="F752" s="4"/>
      <c r="G752" s="4"/>
    </row>
    <row r="753">
      <c r="A753" s="4"/>
      <c r="B753" s="4"/>
      <c r="C753" s="4"/>
      <c r="D753" s="4"/>
      <c r="E753" s="4"/>
      <c r="F753" s="4"/>
      <c r="G753" s="4"/>
    </row>
    <row r="754">
      <c r="A754" s="4"/>
      <c r="B754" s="4"/>
      <c r="C754" s="4"/>
      <c r="D754" s="4"/>
      <c r="E754" s="4"/>
      <c r="F754" s="4"/>
      <c r="G754" s="4"/>
    </row>
    <row r="755">
      <c r="A755" s="4"/>
      <c r="B755" s="4"/>
      <c r="C755" s="4"/>
      <c r="D755" s="4"/>
      <c r="E755" s="4"/>
      <c r="F755" s="4"/>
      <c r="G755" s="4"/>
    </row>
    <row r="756">
      <c r="A756" s="4"/>
      <c r="B756" s="4"/>
      <c r="C756" s="4"/>
      <c r="D756" s="4"/>
      <c r="E756" s="4"/>
      <c r="F756" s="4"/>
      <c r="G756" s="4"/>
    </row>
    <row r="757">
      <c r="A757" s="4"/>
      <c r="B757" s="4"/>
      <c r="C757" s="4"/>
      <c r="D757" s="4"/>
      <c r="E757" s="4"/>
      <c r="F757" s="4"/>
      <c r="G757" s="4"/>
    </row>
    <row r="758">
      <c r="A758" s="4"/>
      <c r="B758" s="4"/>
      <c r="C758" s="4"/>
      <c r="D758" s="4"/>
      <c r="E758" s="4"/>
      <c r="F758" s="4"/>
      <c r="G758" s="4"/>
    </row>
    <row r="759">
      <c r="A759" s="4"/>
      <c r="B759" s="4"/>
      <c r="C759" s="4"/>
      <c r="D759" s="4"/>
      <c r="E759" s="4"/>
      <c r="F759" s="4"/>
      <c r="G759" s="4"/>
    </row>
    <row r="760">
      <c r="A760" s="4"/>
      <c r="B760" s="4"/>
      <c r="C760" s="4"/>
      <c r="D760" s="4"/>
      <c r="E760" s="4"/>
      <c r="F760" s="4"/>
      <c r="G760" s="4"/>
    </row>
    <row r="761">
      <c r="A761" s="4"/>
      <c r="B761" s="4"/>
      <c r="C761" s="4"/>
      <c r="D761" s="4"/>
      <c r="E761" s="4"/>
      <c r="F761" s="4"/>
      <c r="G761" s="4"/>
    </row>
    <row r="762">
      <c r="A762" s="4"/>
      <c r="B762" s="4"/>
      <c r="C762" s="4"/>
      <c r="D762" s="4"/>
      <c r="E762" s="4"/>
      <c r="F762" s="4"/>
      <c r="G762" s="4"/>
    </row>
    <row r="763">
      <c r="A763" s="4"/>
      <c r="B763" s="4"/>
      <c r="C763" s="4"/>
      <c r="D763" s="4"/>
      <c r="E763" s="4"/>
      <c r="F763" s="4"/>
      <c r="G763" s="4"/>
    </row>
    <row r="764">
      <c r="A764" s="4"/>
      <c r="B764" s="4"/>
      <c r="C764" s="4"/>
      <c r="D764" s="4"/>
      <c r="E764" s="4"/>
      <c r="F764" s="4"/>
      <c r="G764" s="4"/>
    </row>
    <row r="765">
      <c r="A765" s="4"/>
      <c r="B765" s="4"/>
      <c r="C765" s="4"/>
      <c r="D765" s="4"/>
      <c r="E765" s="4"/>
      <c r="F765" s="4"/>
      <c r="G765" s="4"/>
    </row>
    <row r="766">
      <c r="A766" s="4"/>
      <c r="B766" s="4"/>
      <c r="C766" s="4"/>
      <c r="D766" s="4"/>
      <c r="E766" s="4"/>
      <c r="F766" s="4"/>
      <c r="G766" s="4"/>
    </row>
    <row r="767">
      <c r="A767" s="4"/>
      <c r="B767" s="4"/>
      <c r="C767" s="4"/>
      <c r="D767" s="4"/>
      <c r="E767" s="4"/>
      <c r="F767" s="4"/>
      <c r="G767" s="4"/>
    </row>
    <row r="768">
      <c r="A768" s="4"/>
      <c r="B768" s="4"/>
      <c r="C768" s="4"/>
      <c r="D768" s="4"/>
      <c r="E768" s="4"/>
      <c r="F768" s="4"/>
      <c r="G768" s="4"/>
    </row>
    <row r="769">
      <c r="A769" s="4"/>
      <c r="B769" s="4"/>
      <c r="C769" s="4"/>
      <c r="D769" s="4"/>
      <c r="E769" s="4"/>
      <c r="F769" s="4"/>
      <c r="G769" s="4"/>
    </row>
    <row r="770">
      <c r="A770" s="4"/>
      <c r="B770" s="4"/>
      <c r="C770" s="4"/>
      <c r="D770" s="4"/>
      <c r="E770" s="4"/>
      <c r="F770" s="4"/>
      <c r="G770" s="4"/>
    </row>
    <row r="771">
      <c r="A771" s="4"/>
      <c r="B771" s="4"/>
      <c r="C771" s="4"/>
      <c r="D771" s="4"/>
      <c r="E771" s="4"/>
      <c r="F771" s="4"/>
      <c r="G771" s="4"/>
    </row>
    <row r="772">
      <c r="A772" s="4"/>
      <c r="B772" s="4"/>
      <c r="C772" s="4"/>
      <c r="D772" s="4"/>
      <c r="E772" s="4"/>
      <c r="F772" s="4"/>
      <c r="G772" s="4"/>
    </row>
    <row r="773">
      <c r="A773" s="4"/>
      <c r="B773" s="4"/>
      <c r="C773" s="4"/>
      <c r="D773" s="4"/>
      <c r="E773" s="4"/>
      <c r="F773" s="4"/>
      <c r="G773" s="4"/>
    </row>
    <row r="774">
      <c r="A774" s="4"/>
      <c r="B774" s="4"/>
      <c r="C774" s="4"/>
      <c r="D774" s="4"/>
      <c r="E774" s="4"/>
      <c r="F774" s="4"/>
      <c r="G774" s="4"/>
    </row>
    <row r="775">
      <c r="A775" s="4"/>
      <c r="B775" s="4"/>
      <c r="C775" s="4"/>
      <c r="D775" s="4"/>
      <c r="E775" s="4"/>
      <c r="F775" s="4"/>
      <c r="G775" s="4"/>
    </row>
    <row r="776">
      <c r="A776" s="4"/>
      <c r="B776" s="4"/>
      <c r="C776" s="4"/>
      <c r="D776" s="4"/>
      <c r="E776" s="4"/>
      <c r="F776" s="4"/>
      <c r="G776" s="4"/>
    </row>
    <row r="777">
      <c r="A777" s="4"/>
      <c r="B777" s="4"/>
      <c r="C777" s="4"/>
      <c r="D777" s="4"/>
      <c r="E777" s="4"/>
      <c r="F777" s="4"/>
      <c r="G777" s="4"/>
    </row>
    <row r="778">
      <c r="A778" s="4"/>
      <c r="B778" s="4"/>
      <c r="C778" s="4"/>
      <c r="D778" s="4"/>
      <c r="E778" s="4"/>
      <c r="F778" s="4"/>
      <c r="G778" s="4"/>
    </row>
    <row r="779">
      <c r="A779" s="4"/>
      <c r="B779" s="4"/>
      <c r="C779" s="4"/>
      <c r="D779" s="4"/>
      <c r="E779" s="4"/>
      <c r="F779" s="4"/>
      <c r="G779" s="4"/>
    </row>
    <row r="780">
      <c r="A780" s="4"/>
      <c r="B780" s="4"/>
      <c r="C780" s="4"/>
      <c r="D780" s="4"/>
      <c r="E780" s="4"/>
      <c r="F780" s="4"/>
      <c r="G780" s="4"/>
    </row>
    <row r="781">
      <c r="A781" s="4"/>
      <c r="B781" s="4"/>
      <c r="C781" s="4"/>
      <c r="D781" s="4"/>
      <c r="E781" s="4"/>
      <c r="F781" s="4"/>
      <c r="G781" s="4"/>
    </row>
    <row r="782">
      <c r="A782" s="4"/>
      <c r="B782" s="4"/>
      <c r="C782" s="4"/>
      <c r="D782" s="4"/>
      <c r="E782" s="4"/>
      <c r="F782" s="4"/>
      <c r="G782" s="4"/>
    </row>
    <row r="783">
      <c r="A783" s="4"/>
      <c r="B783" s="4"/>
      <c r="C783" s="4"/>
      <c r="D783" s="4"/>
      <c r="E783" s="4"/>
      <c r="F783" s="4"/>
      <c r="G783" s="4"/>
    </row>
    <row r="784">
      <c r="A784" s="4"/>
      <c r="B784" s="4"/>
      <c r="C784" s="4"/>
      <c r="D784" s="4"/>
      <c r="E784" s="4"/>
      <c r="F784" s="4"/>
      <c r="G784" s="4"/>
    </row>
    <row r="785">
      <c r="A785" s="4"/>
      <c r="B785" s="4"/>
      <c r="C785" s="4"/>
      <c r="D785" s="4"/>
      <c r="E785" s="4"/>
      <c r="F785" s="4"/>
      <c r="G785" s="4"/>
    </row>
    <row r="786">
      <c r="A786" s="4"/>
      <c r="B786" s="4"/>
      <c r="C786" s="4"/>
      <c r="D786" s="4"/>
      <c r="E786" s="4"/>
      <c r="F786" s="4"/>
      <c r="G786" s="4"/>
    </row>
    <row r="787">
      <c r="A787" s="4"/>
      <c r="B787" s="4"/>
      <c r="C787" s="4"/>
      <c r="D787" s="4"/>
      <c r="E787" s="4"/>
      <c r="F787" s="4"/>
      <c r="G787" s="4"/>
    </row>
    <row r="788">
      <c r="A788" s="4"/>
      <c r="B788" s="4"/>
      <c r="C788" s="4"/>
      <c r="D788" s="4"/>
      <c r="E788" s="4"/>
      <c r="F788" s="4"/>
      <c r="G788" s="4"/>
    </row>
    <row r="789">
      <c r="A789" s="4"/>
      <c r="B789" s="4"/>
      <c r="C789" s="4"/>
      <c r="D789" s="4"/>
      <c r="E789" s="4"/>
      <c r="F789" s="4"/>
      <c r="G789" s="4"/>
    </row>
    <row r="790">
      <c r="A790" s="4"/>
      <c r="B790" s="4"/>
      <c r="C790" s="4"/>
      <c r="D790" s="4"/>
      <c r="E790" s="4"/>
      <c r="F790" s="4"/>
      <c r="G790" s="4"/>
    </row>
    <row r="791">
      <c r="A791" s="4"/>
      <c r="B791" s="4"/>
      <c r="C791" s="4"/>
      <c r="D791" s="4"/>
      <c r="E791" s="4"/>
      <c r="F791" s="4"/>
      <c r="G791" s="4"/>
    </row>
    <row r="792">
      <c r="A792" s="4"/>
      <c r="B792" s="4"/>
      <c r="C792" s="4"/>
      <c r="D792" s="4"/>
      <c r="E792" s="4"/>
      <c r="F792" s="4"/>
      <c r="G792" s="4"/>
    </row>
    <row r="793">
      <c r="A793" s="4"/>
      <c r="B793" s="4"/>
      <c r="C793" s="4"/>
      <c r="D793" s="4"/>
      <c r="E793" s="4"/>
      <c r="F793" s="4"/>
      <c r="G793" s="4"/>
    </row>
    <row r="794">
      <c r="A794" s="4"/>
      <c r="B794" s="4"/>
      <c r="C794" s="4"/>
      <c r="D794" s="4"/>
      <c r="E794" s="4"/>
      <c r="F794" s="4"/>
      <c r="G794" s="4"/>
    </row>
    <row r="795">
      <c r="A795" s="4"/>
      <c r="B795" s="4"/>
      <c r="C795" s="4"/>
      <c r="D795" s="4"/>
      <c r="E795" s="4"/>
      <c r="F795" s="4"/>
      <c r="G795" s="4"/>
    </row>
    <row r="796">
      <c r="A796" s="4"/>
      <c r="B796" s="4"/>
      <c r="C796" s="4"/>
      <c r="D796" s="4"/>
      <c r="E796" s="4"/>
      <c r="F796" s="4"/>
      <c r="G796" s="4"/>
    </row>
    <row r="797">
      <c r="A797" s="4"/>
      <c r="B797" s="4"/>
      <c r="C797" s="4"/>
      <c r="D797" s="4"/>
      <c r="E797" s="4"/>
      <c r="F797" s="4"/>
      <c r="G797" s="4"/>
    </row>
    <row r="798">
      <c r="A798" s="4"/>
      <c r="B798" s="4"/>
      <c r="C798" s="4"/>
      <c r="D798" s="4"/>
      <c r="E798" s="4"/>
      <c r="F798" s="4"/>
      <c r="G798" s="4"/>
    </row>
    <row r="799">
      <c r="A799" s="4"/>
      <c r="B799" s="4"/>
      <c r="C799" s="4"/>
      <c r="D799" s="4"/>
      <c r="E799" s="4"/>
      <c r="F799" s="4"/>
      <c r="G799" s="4"/>
    </row>
    <row r="800">
      <c r="A800" s="4"/>
      <c r="B800" s="4"/>
      <c r="C800" s="4"/>
      <c r="D800" s="4"/>
      <c r="E800" s="4"/>
      <c r="F800" s="4"/>
      <c r="G800" s="4"/>
    </row>
    <row r="801">
      <c r="A801" s="4"/>
      <c r="B801" s="4"/>
      <c r="C801" s="4"/>
      <c r="D801" s="4"/>
      <c r="E801" s="4"/>
      <c r="F801" s="4"/>
      <c r="G801" s="4"/>
    </row>
    <row r="802">
      <c r="A802" s="4"/>
      <c r="B802" s="4"/>
      <c r="C802" s="4"/>
      <c r="D802" s="4"/>
      <c r="E802" s="4"/>
      <c r="F802" s="4"/>
      <c r="G802" s="4"/>
    </row>
    <row r="803">
      <c r="A803" s="4"/>
      <c r="B803" s="4"/>
      <c r="C803" s="4"/>
      <c r="D803" s="4"/>
      <c r="E803" s="4"/>
      <c r="F803" s="4"/>
      <c r="G803" s="4"/>
    </row>
    <row r="804">
      <c r="A804" s="4"/>
      <c r="B804" s="4"/>
      <c r="C804" s="4"/>
      <c r="D804" s="4"/>
      <c r="E804" s="4"/>
      <c r="F804" s="4"/>
      <c r="G804" s="4"/>
    </row>
    <row r="805">
      <c r="A805" s="4"/>
      <c r="B805" s="4"/>
      <c r="C805" s="4"/>
      <c r="D805" s="4"/>
      <c r="E805" s="4"/>
      <c r="F805" s="4"/>
      <c r="G805" s="4"/>
    </row>
    <row r="806">
      <c r="A806" s="4"/>
      <c r="B806" s="4"/>
      <c r="C806" s="4"/>
      <c r="D806" s="4"/>
      <c r="E806" s="4"/>
      <c r="F806" s="4"/>
      <c r="G806" s="4"/>
    </row>
    <row r="807">
      <c r="A807" s="4"/>
      <c r="B807" s="4"/>
      <c r="C807" s="4"/>
      <c r="D807" s="4"/>
      <c r="E807" s="4"/>
      <c r="F807" s="4"/>
      <c r="G807" s="4"/>
    </row>
    <row r="808">
      <c r="A808" s="4"/>
      <c r="B808" s="4"/>
      <c r="C808" s="4"/>
      <c r="D808" s="4"/>
      <c r="E808" s="4"/>
      <c r="F808" s="4"/>
      <c r="G808" s="4"/>
    </row>
    <row r="809">
      <c r="A809" s="4"/>
      <c r="B809" s="4"/>
      <c r="C809" s="4"/>
      <c r="D809" s="4"/>
      <c r="E809" s="4"/>
      <c r="F809" s="4"/>
      <c r="G809" s="4"/>
    </row>
    <row r="810">
      <c r="A810" s="4"/>
      <c r="B810" s="4"/>
      <c r="C810" s="4"/>
      <c r="D810" s="4"/>
      <c r="E810" s="4"/>
      <c r="F810" s="4"/>
      <c r="G810" s="4"/>
    </row>
    <row r="811">
      <c r="A811" s="4"/>
      <c r="B811" s="4"/>
      <c r="C811" s="4"/>
      <c r="D811" s="4"/>
      <c r="E811" s="4"/>
      <c r="F811" s="4"/>
      <c r="G811" s="4"/>
    </row>
    <row r="812">
      <c r="A812" s="4"/>
      <c r="B812" s="4"/>
      <c r="C812" s="4"/>
      <c r="D812" s="4"/>
      <c r="E812" s="4"/>
      <c r="F812" s="4"/>
      <c r="G812" s="4"/>
    </row>
    <row r="813">
      <c r="A813" s="4"/>
      <c r="B813" s="4"/>
      <c r="C813" s="4"/>
      <c r="D813" s="4"/>
      <c r="E813" s="4"/>
      <c r="F813" s="4"/>
      <c r="G813" s="4"/>
    </row>
    <row r="814">
      <c r="A814" s="4"/>
      <c r="B814" s="4"/>
      <c r="C814" s="4"/>
      <c r="D814" s="4"/>
      <c r="E814" s="4"/>
      <c r="F814" s="4"/>
      <c r="G814" s="4"/>
    </row>
    <row r="815">
      <c r="A815" s="4"/>
      <c r="B815" s="4"/>
      <c r="C815" s="4"/>
      <c r="D815" s="4"/>
      <c r="E815" s="4"/>
      <c r="F815" s="4"/>
      <c r="G815" s="4"/>
    </row>
    <row r="816">
      <c r="A816" s="4"/>
      <c r="B816" s="4"/>
      <c r="C816" s="4"/>
      <c r="D816" s="4"/>
      <c r="E816" s="4"/>
      <c r="F816" s="4"/>
      <c r="G816" s="4"/>
    </row>
    <row r="817">
      <c r="A817" s="4"/>
      <c r="B817" s="4"/>
      <c r="C817" s="4"/>
      <c r="D817" s="4"/>
      <c r="E817" s="4"/>
      <c r="F817" s="4"/>
      <c r="G817" s="4"/>
    </row>
    <row r="818">
      <c r="A818" s="4"/>
      <c r="B818" s="4"/>
      <c r="C818" s="4"/>
      <c r="D818" s="4"/>
      <c r="E818" s="4"/>
      <c r="F818" s="4"/>
      <c r="G818" s="4"/>
    </row>
    <row r="819">
      <c r="A819" s="4"/>
      <c r="B819" s="4"/>
      <c r="C819" s="4"/>
      <c r="D819" s="4"/>
      <c r="E819" s="4"/>
      <c r="F819" s="4"/>
      <c r="G819" s="4"/>
    </row>
    <row r="820">
      <c r="A820" s="4"/>
      <c r="B820" s="4"/>
      <c r="C820" s="4"/>
      <c r="D820" s="4"/>
      <c r="E820" s="4"/>
      <c r="F820" s="4"/>
      <c r="G820" s="4"/>
    </row>
    <row r="821">
      <c r="A821" s="4"/>
      <c r="B821" s="4"/>
      <c r="C821" s="4"/>
      <c r="D821" s="4"/>
      <c r="E821" s="4"/>
      <c r="F821" s="4"/>
      <c r="G821" s="4"/>
    </row>
    <row r="822">
      <c r="A822" s="4"/>
      <c r="B822" s="4"/>
      <c r="C822" s="4"/>
      <c r="D822" s="4"/>
      <c r="E822" s="4"/>
      <c r="F822" s="4"/>
      <c r="G822" s="4"/>
    </row>
    <row r="823">
      <c r="A823" s="4"/>
      <c r="B823" s="4"/>
      <c r="C823" s="4"/>
      <c r="D823" s="4"/>
      <c r="E823" s="4"/>
      <c r="F823" s="4"/>
      <c r="G823" s="4"/>
    </row>
    <row r="824">
      <c r="A824" s="4"/>
      <c r="B824" s="4"/>
      <c r="C824" s="4"/>
      <c r="D824" s="4"/>
      <c r="E824" s="4"/>
      <c r="F824" s="4"/>
      <c r="G824" s="4"/>
    </row>
    <row r="825">
      <c r="A825" s="4"/>
      <c r="B825" s="4"/>
      <c r="C825" s="4"/>
      <c r="D825" s="4"/>
      <c r="E825" s="4"/>
      <c r="F825" s="4"/>
      <c r="G825" s="4"/>
    </row>
    <row r="826">
      <c r="A826" s="4"/>
      <c r="B826" s="4"/>
      <c r="C826" s="4"/>
      <c r="D826" s="4"/>
      <c r="E826" s="4"/>
      <c r="F826" s="4"/>
      <c r="G826" s="4"/>
    </row>
    <row r="827">
      <c r="A827" s="4"/>
      <c r="B827" s="4"/>
      <c r="C827" s="4"/>
      <c r="D827" s="4"/>
      <c r="E827" s="4"/>
      <c r="F827" s="4"/>
      <c r="G827" s="4"/>
    </row>
    <row r="828">
      <c r="A828" s="4"/>
      <c r="B828" s="4"/>
      <c r="C828" s="4"/>
      <c r="D828" s="4"/>
      <c r="E828" s="4"/>
      <c r="F828" s="4"/>
      <c r="G828" s="4"/>
    </row>
    <row r="829">
      <c r="A829" s="4"/>
      <c r="B829" s="4"/>
      <c r="C829" s="4"/>
      <c r="D829" s="4"/>
      <c r="E829" s="4"/>
      <c r="F829" s="4"/>
      <c r="G829" s="4"/>
    </row>
    <row r="830">
      <c r="A830" s="4"/>
      <c r="B830" s="4"/>
      <c r="C830" s="4"/>
      <c r="D830" s="4"/>
      <c r="E830" s="4"/>
      <c r="F830" s="4"/>
      <c r="G830" s="4"/>
    </row>
    <row r="831">
      <c r="A831" s="4"/>
      <c r="B831" s="4"/>
      <c r="C831" s="4"/>
      <c r="D831" s="4"/>
      <c r="E831" s="4"/>
      <c r="F831" s="4"/>
      <c r="G831" s="4"/>
    </row>
    <row r="832">
      <c r="A832" s="4"/>
      <c r="B832" s="4"/>
      <c r="C832" s="4"/>
      <c r="D832" s="4"/>
      <c r="E832" s="4"/>
      <c r="F832" s="4"/>
      <c r="G832" s="4"/>
    </row>
    <row r="833">
      <c r="A833" s="4"/>
      <c r="B833" s="4"/>
      <c r="C833" s="4"/>
      <c r="D833" s="4"/>
      <c r="E833" s="4"/>
      <c r="F833" s="4"/>
      <c r="G833" s="4"/>
    </row>
    <row r="834">
      <c r="A834" s="4"/>
      <c r="B834" s="4"/>
      <c r="C834" s="4"/>
      <c r="D834" s="4"/>
      <c r="E834" s="4"/>
      <c r="F834" s="4"/>
      <c r="G834" s="4"/>
    </row>
    <row r="835">
      <c r="A835" s="4"/>
      <c r="B835" s="4"/>
      <c r="C835" s="4"/>
      <c r="D835" s="4"/>
      <c r="E835" s="4"/>
      <c r="F835" s="4"/>
      <c r="G835" s="4"/>
    </row>
    <row r="836">
      <c r="A836" s="4"/>
      <c r="B836" s="4"/>
      <c r="C836" s="4"/>
      <c r="D836" s="4"/>
      <c r="E836" s="4"/>
      <c r="F836" s="4"/>
      <c r="G836" s="4"/>
    </row>
    <row r="837">
      <c r="A837" s="4"/>
      <c r="B837" s="4"/>
      <c r="C837" s="4"/>
      <c r="D837" s="4"/>
      <c r="E837" s="4"/>
      <c r="F837" s="4"/>
      <c r="G837" s="4"/>
    </row>
    <row r="838">
      <c r="A838" s="4"/>
      <c r="B838" s="4"/>
      <c r="C838" s="4"/>
      <c r="D838" s="4"/>
      <c r="E838" s="4"/>
      <c r="F838" s="4"/>
      <c r="G838" s="4"/>
    </row>
    <row r="839">
      <c r="A839" s="4"/>
      <c r="B839" s="4"/>
      <c r="C839" s="4"/>
      <c r="D839" s="4"/>
      <c r="E839" s="4"/>
      <c r="F839" s="4"/>
      <c r="G839" s="4"/>
    </row>
    <row r="840">
      <c r="A840" s="4"/>
      <c r="B840" s="4"/>
      <c r="C840" s="4"/>
      <c r="D840" s="4"/>
      <c r="E840" s="4"/>
      <c r="F840" s="4"/>
      <c r="G840" s="4"/>
    </row>
    <row r="841">
      <c r="A841" s="4"/>
      <c r="B841" s="4"/>
      <c r="C841" s="4"/>
      <c r="D841" s="4"/>
      <c r="E841" s="4"/>
      <c r="F841" s="4"/>
      <c r="G841" s="4"/>
    </row>
    <row r="842">
      <c r="A842" s="4"/>
      <c r="B842" s="4"/>
      <c r="C842" s="4"/>
      <c r="D842" s="4"/>
      <c r="E842" s="4"/>
      <c r="F842" s="4"/>
      <c r="G842" s="4"/>
    </row>
    <row r="843">
      <c r="A843" s="4"/>
      <c r="B843" s="4"/>
      <c r="C843" s="4"/>
      <c r="D843" s="4"/>
      <c r="E843" s="4"/>
      <c r="F843" s="4"/>
      <c r="G843" s="4"/>
    </row>
    <row r="844">
      <c r="A844" s="4"/>
      <c r="B844" s="4"/>
      <c r="C844" s="4"/>
      <c r="D844" s="4"/>
      <c r="E844" s="4"/>
      <c r="F844" s="4"/>
      <c r="G844" s="4"/>
    </row>
    <row r="845">
      <c r="A845" s="4"/>
      <c r="B845" s="4"/>
      <c r="C845" s="4"/>
      <c r="D845" s="4"/>
      <c r="E845" s="4"/>
      <c r="F845" s="4"/>
      <c r="G845" s="4"/>
    </row>
    <row r="846">
      <c r="A846" s="4"/>
      <c r="B846" s="4"/>
      <c r="C846" s="4"/>
      <c r="D846" s="4"/>
      <c r="E846" s="4"/>
      <c r="F846" s="4"/>
      <c r="G846" s="4"/>
    </row>
    <row r="847">
      <c r="A847" s="4"/>
      <c r="B847" s="4"/>
      <c r="C847" s="4"/>
      <c r="D847" s="4"/>
      <c r="E847" s="4"/>
      <c r="F847" s="4"/>
      <c r="G847" s="4"/>
    </row>
    <row r="848">
      <c r="A848" s="4"/>
      <c r="B848" s="4"/>
      <c r="C848" s="4"/>
      <c r="D848" s="4"/>
      <c r="E848" s="4"/>
      <c r="F848" s="4"/>
      <c r="G848" s="4"/>
    </row>
    <row r="849">
      <c r="A849" s="4"/>
      <c r="B849" s="4"/>
      <c r="C849" s="4"/>
      <c r="D849" s="4"/>
      <c r="E849" s="4"/>
      <c r="F849" s="4"/>
      <c r="G849" s="4"/>
    </row>
    <row r="850">
      <c r="A850" s="4"/>
      <c r="B850" s="4"/>
      <c r="C850" s="4"/>
      <c r="D850" s="4"/>
      <c r="E850" s="4"/>
      <c r="F850" s="4"/>
      <c r="G850" s="4"/>
    </row>
    <row r="851">
      <c r="A851" s="4"/>
      <c r="B851" s="4"/>
      <c r="C851" s="4"/>
      <c r="D851" s="4"/>
      <c r="E851" s="4"/>
      <c r="F851" s="4"/>
      <c r="G851" s="4"/>
    </row>
    <row r="852">
      <c r="A852" s="4"/>
      <c r="B852" s="4"/>
      <c r="C852" s="4"/>
      <c r="D852" s="4"/>
      <c r="E852" s="4"/>
      <c r="F852" s="4"/>
      <c r="G852" s="4"/>
    </row>
    <row r="853">
      <c r="A853" s="4"/>
      <c r="B853" s="4"/>
      <c r="C853" s="4"/>
      <c r="D853" s="4"/>
      <c r="E853" s="4"/>
      <c r="F853" s="4"/>
      <c r="G853" s="4"/>
    </row>
    <row r="854">
      <c r="A854" s="4"/>
      <c r="B854" s="4"/>
      <c r="C854" s="4"/>
      <c r="D854" s="4"/>
      <c r="E854" s="4"/>
      <c r="F854" s="4"/>
      <c r="G854" s="4"/>
    </row>
    <row r="855">
      <c r="A855" s="4"/>
      <c r="B855" s="4"/>
      <c r="C855" s="4"/>
      <c r="D855" s="4"/>
      <c r="E855" s="4"/>
      <c r="F855" s="4"/>
      <c r="G855" s="4"/>
    </row>
    <row r="856">
      <c r="A856" s="4"/>
      <c r="B856" s="4"/>
      <c r="C856" s="4"/>
      <c r="D856" s="4"/>
      <c r="E856" s="4"/>
      <c r="F856" s="4"/>
      <c r="G856" s="4"/>
    </row>
    <row r="857">
      <c r="A857" s="4"/>
      <c r="B857" s="4"/>
      <c r="C857" s="4"/>
      <c r="D857" s="4"/>
      <c r="E857" s="4"/>
      <c r="F857" s="4"/>
      <c r="G857" s="4"/>
    </row>
    <row r="858">
      <c r="A858" s="4"/>
      <c r="B858" s="4"/>
      <c r="C858" s="4"/>
      <c r="D858" s="4"/>
      <c r="E858" s="4"/>
      <c r="F858" s="4"/>
      <c r="G858" s="4"/>
    </row>
    <row r="859">
      <c r="A859" s="4"/>
      <c r="B859" s="4"/>
      <c r="C859" s="4"/>
      <c r="D859" s="4"/>
      <c r="E859" s="4"/>
      <c r="F859" s="4"/>
      <c r="G859" s="4"/>
    </row>
    <row r="860">
      <c r="A860" s="4"/>
      <c r="B860" s="4"/>
      <c r="C860" s="4"/>
      <c r="D860" s="4"/>
      <c r="E860" s="4"/>
      <c r="F860" s="4"/>
      <c r="G860" s="4"/>
    </row>
    <row r="861">
      <c r="A861" s="4"/>
      <c r="B861" s="4"/>
      <c r="C861" s="4"/>
      <c r="D861" s="4"/>
      <c r="E861" s="4"/>
      <c r="F861" s="4"/>
      <c r="G861" s="4"/>
    </row>
    <row r="862">
      <c r="A862" s="4"/>
      <c r="B862" s="4"/>
      <c r="C862" s="4"/>
      <c r="D862" s="4"/>
      <c r="E862" s="4"/>
      <c r="F862" s="4"/>
      <c r="G862" s="4"/>
    </row>
    <row r="863">
      <c r="A863" s="4"/>
      <c r="B863" s="4"/>
      <c r="C863" s="4"/>
      <c r="D863" s="4"/>
      <c r="E863" s="4"/>
      <c r="F863" s="4"/>
      <c r="G863" s="4"/>
    </row>
    <row r="864">
      <c r="A864" s="4"/>
      <c r="B864" s="4"/>
      <c r="C864" s="4"/>
      <c r="D864" s="4"/>
      <c r="E864" s="4"/>
      <c r="F864" s="4"/>
      <c r="G864" s="4"/>
    </row>
    <row r="865">
      <c r="A865" s="4"/>
      <c r="B865" s="4"/>
      <c r="C865" s="4"/>
      <c r="D865" s="4"/>
      <c r="E865" s="4"/>
      <c r="F865" s="4"/>
      <c r="G865" s="4"/>
    </row>
    <row r="866">
      <c r="A866" s="4"/>
      <c r="B866" s="4"/>
      <c r="C866" s="4"/>
      <c r="D866" s="4"/>
      <c r="E866" s="4"/>
      <c r="F866" s="4"/>
      <c r="G866" s="4"/>
    </row>
    <row r="867">
      <c r="A867" s="4"/>
      <c r="B867" s="4"/>
      <c r="C867" s="4"/>
      <c r="D867" s="4"/>
      <c r="E867" s="4"/>
      <c r="F867" s="4"/>
      <c r="G867" s="4"/>
    </row>
    <row r="868">
      <c r="A868" s="4"/>
      <c r="B868" s="4"/>
      <c r="C868" s="4"/>
      <c r="D868" s="4"/>
      <c r="E868" s="4"/>
      <c r="F868" s="4"/>
      <c r="G868" s="4"/>
    </row>
    <row r="869">
      <c r="A869" s="4"/>
      <c r="B869" s="4"/>
      <c r="C869" s="4"/>
      <c r="D869" s="4"/>
      <c r="E869" s="4"/>
      <c r="F869" s="4"/>
      <c r="G869" s="4"/>
    </row>
    <row r="870">
      <c r="A870" s="4"/>
      <c r="B870" s="4"/>
      <c r="C870" s="4"/>
      <c r="D870" s="4"/>
      <c r="E870" s="4"/>
      <c r="F870" s="4"/>
      <c r="G870" s="4"/>
    </row>
    <row r="871">
      <c r="A871" s="4"/>
      <c r="B871" s="4"/>
      <c r="C871" s="4"/>
      <c r="D871" s="4"/>
      <c r="E871" s="4"/>
      <c r="F871" s="4"/>
      <c r="G871" s="4"/>
    </row>
    <row r="872">
      <c r="A872" s="4"/>
      <c r="B872" s="4"/>
      <c r="C872" s="4"/>
      <c r="D872" s="4"/>
      <c r="E872" s="4"/>
      <c r="F872" s="4"/>
      <c r="G872" s="4"/>
    </row>
    <row r="873">
      <c r="A873" s="4"/>
      <c r="B873" s="4"/>
      <c r="C873" s="4"/>
      <c r="D873" s="4"/>
      <c r="E873" s="4"/>
      <c r="F873" s="4"/>
      <c r="G873" s="4"/>
    </row>
    <row r="874">
      <c r="A874" s="4"/>
      <c r="B874" s="4"/>
      <c r="C874" s="4"/>
      <c r="D874" s="4"/>
      <c r="E874" s="4"/>
      <c r="F874" s="4"/>
      <c r="G874" s="4"/>
    </row>
    <row r="875">
      <c r="A875" s="4"/>
      <c r="B875" s="4"/>
      <c r="C875" s="4"/>
      <c r="D875" s="4"/>
      <c r="E875" s="4"/>
      <c r="F875" s="4"/>
      <c r="G875" s="4"/>
    </row>
    <row r="876">
      <c r="A876" s="4"/>
      <c r="B876" s="4"/>
      <c r="C876" s="4"/>
      <c r="D876" s="4"/>
      <c r="E876" s="4"/>
      <c r="F876" s="4"/>
      <c r="G876" s="4"/>
    </row>
    <row r="877">
      <c r="A877" s="4"/>
      <c r="B877" s="4"/>
      <c r="C877" s="4"/>
      <c r="D877" s="4"/>
      <c r="E877" s="4"/>
      <c r="F877" s="4"/>
      <c r="G877" s="4"/>
    </row>
    <row r="878">
      <c r="A878" s="4"/>
      <c r="B878" s="4"/>
      <c r="C878" s="4"/>
      <c r="D878" s="4"/>
      <c r="E878" s="4"/>
      <c r="F878" s="4"/>
      <c r="G878" s="4"/>
    </row>
    <row r="879">
      <c r="A879" s="4"/>
      <c r="B879" s="4"/>
      <c r="C879" s="4"/>
      <c r="D879" s="4"/>
      <c r="E879" s="4"/>
      <c r="F879" s="4"/>
      <c r="G879" s="4"/>
    </row>
    <row r="880">
      <c r="A880" s="4"/>
      <c r="B880" s="4"/>
      <c r="C880" s="4"/>
      <c r="D880" s="4"/>
      <c r="E880" s="4"/>
      <c r="F880" s="4"/>
      <c r="G880" s="4"/>
    </row>
    <row r="881">
      <c r="A881" s="4"/>
      <c r="B881" s="4"/>
      <c r="C881" s="4"/>
      <c r="D881" s="4"/>
      <c r="E881" s="4"/>
      <c r="F881" s="4"/>
      <c r="G881" s="4"/>
    </row>
    <row r="882">
      <c r="A882" s="4"/>
      <c r="B882" s="4"/>
      <c r="C882" s="4"/>
      <c r="D882" s="4"/>
      <c r="E882" s="4"/>
      <c r="F882" s="4"/>
      <c r="G882" s="4"/>
    </row>
    <row r="883">
      <c r="A883" s="4"/>
      <c r="B883" s="4"/>
      <c r="C883" s="4"/>
      <c r="D883" s="4"/>
      <c r="E883" s="4"/>
      <c r="F883" s="4"/>
      <c r="G883" s="4"/>
    </row>
    <row r="884">
      <c r="A884" s="4"/>
      <c r="B884" s="4"/>
      <c r="C884" s="4"/>
      <c r="D884" s="4"/>
      <c r="E884" s="4"/>
      <c r="F884" s="4"/>
      <c r="G884" s="4"/>
    </row>
    <row r="885">
      <c r="A885" s="4"/>
      <c r="B885" s="4"/>
      <c r="C885" s="4"/>
      <c r="D885" s="4"/>
      <c r="E885" s="4"/>
      <c r="F885" s="4"/>
      <c r="G885" s="4"/>
    </row>
    <row r="886">
      <c r="A886" s="4"/>
      <c r="B886" s="4"/>
      <c r="C886" s="4"/>
      <c r="D886" s="4"/>
      <c r="E886" s="4"/>
      <c r="F886" s="4"/>
      <c r="G886" s="4"/>
    </row>
    <row r="887">
      <c r="A887" s="4"/>
      <c r="B887" s="4"/>
      <c r="C887" s="4"/>
      <c r="D887" s="4"/>
      <c r="E887" s="4"/>
      <c r="F887" s="4"/>
      <c r="G887" s="4"/>
    </row>
    <row r="888">
      <c r="A888" s="4"/>
      <c r="B888" s="4"/>
      <c r="C888" s="4"/>
      <c r="D888" s="4"/>
      <c r="E888" s="4"/>
      <c r="F888" s="4"/>
      <c r="G888" s="4"/>
    </row>
    <row r="889">
      <c r="A889" s="4"/>
      <c r="B889" s="4"/>
      <c r="C889" s="4"/>
      <c r="D889" s="4"/>
      <c r="E889" s="4"/>
      <c r="F889" s="4"/>
      <c r="G889" s="4"/>
    </row>
    <row r="890">
      <c r="A890" s="4"/>
      <c r="B890" s="4"/>
      <c r="C890" s="4"/>
      <c r="D890" s="4"/>
      <c r="E890" s="4"/>
      <c r="F890" s="4"/>
      <c r="G890" s="4"/>
    </row>
    <row r="891">
      <c r="A891" s="4"/>
      <c r="B891" s="4"/>
      <c r="C891" s="4"/>
      <c r="D891" s="4"/>
      <c r="E891" s="4"/>
      <c r="F891" s="4"/>
      <c r="G891" s="4"/>
    </row>
    <row r="892">
      <c r="A892" s="4"/>
      <c r="B892" s="4"/>
      <c r="C892" s="4"/>
      <c r="D892" s="4"/>
      <c r="E892" s="4"/>
      <c r="F892" s="4"/>
      <c r="G892" s="4"/>
    </row>
    <row r="893">
      <c r="A893" s="4"/>
      <c r="B893" s="4"/>
      <c r="C893" s="4"/>
      <c r="D893" s="4"/>
      <c r="E893" s="4"/>
      <c r="F893" s="4"/>
      <c r="G893" s="4"/>
    </row>
    <row r="894">
      <c r="A894" s="4"/>
      <c r="B894" s="4"/>
      <c r="C894" s="4"/>
      <c r="D894" s="4"/>
      <c r="E894" s="4"/>
      <c r="F894" s="4"/>
      <c r="G894" s="4"/>
    </row>
    <row r="895">
      <c r="A895" s="4"/>
      <c r="B895" s="4"/>
      <c r="C895" s="4"/>
      <c r="D895" s="4"/>
      <c r="E895" s="4"/>
      <c r="F895" s="4"/>
      <c r="G895" s="4"/>
    </row>
    <row r="896">
      <c r="A896" s="4"/>
      <c r="B896" s="4"/>
      <c r="C896" s="4"/>
      <c r="D896" s="4"/>
      <c r="E896" s="4"/>
      <c r="F896" s="4"/>
      <c r="G896" s="4"/>
    </row>
    <row r="897">
      <c r="A897" s="4"/>
      <c r="B897" s="4"/>
      <c r="C897" s="4"/>
      <c r="D897" s="4"/>
      <c r="E897" s="4"/>
      <c r="F897" s="4"/>
      <c r="G897" s="4"/>
    </row>
    <row r="898">
      <c r="A898" s="4"/>
      <c r="B898" s="4"/>
      <c r="C898" s="4"/>
      <c r="D898" s="4"/>
      <c r="E898" s="4"/>
      <c r="F898" s="4"/>
      <c r="G898" s="4"/>
    </row>
    <row r="899">
      <c r="A899" s="4"/>
      <c r="B899" s="4"/>
      <c r="C899" s="4"/>
      <c r="D899" s="4"/>
      <c r="E899" s="4"/>
      <c r="F899" s="4"/>
      <c r="G899" s="4"/>
    </row>
    <row r="900">
      <c r="A900" s="4"/>
      <c r="B900" s="4"/>
      <c r="C900" s="4"/>
      <c r="D900" s="4"/>
      <c r="E900" s="4"/>
      <c r="F900" s="4"/>
      <c r="G900" s="4"/>
    </row>
    <row r="901">
      <c r="A901" s="4"/>
      <c r="B901" s="4"/>
      <c r="C901" s="4"/>
      <c r="D901" s="4"/>
      <c r="E901" s="4"/>
      <c r="F901" s="4"/>
      <c r="G901" s="4"/>
    </row>
    <row r="902">
      <c r="A902" s="4"/>
      <c r="B902" s="4"/>
      <c r="C902" s="4"/>
      <c r="D902" s="4"/>
      <c r="E902" s="4"/>
      <c r="F902" s="4"/>
      <c r="G902" s="4"/>
    </row>
    <row r="903">
      <c r="A903" s="4"/>
      <c r="B903" s="4"/>
      <c r="C903" s="4"/>
      <c r="D903" s="4"/>
      <c r="E903" s="4"/>
      <c r="F903" s="4"/>
      <c r="G903" s="4"/>
    </row>
    <row r="904">
      <c r="A904" s="4"/>
      <c r="B904" s="4"/>
      <c r="C904" s="4"/>
      <c r="D904" s="4"/>
      <c r="E904" s="4"/>
      <c r="F904" s="4"/>
      <c r="G904" s="4"/>
    </row>
    <row r="905">
      <c r="A905" s="4"/>
      <c r="B905" s="4"/>
      <c r="C905" s="4"/>
      <c r="D905" s="4"/>
      <c r="E905" s="4"/>
      <c r="F905" s="4"/>
      <c r="G905" s="4"/>
    </row>
    <row r="906">
      <c r="A906" s="4"/>
      <c r="B906" s="4"/>
      <c r="C906" s="4"/>
      <c r="D906" s="4"/>
      <c r="E906" s="4"/>
      <c r="F906" s="4"/>
      <c r="G906" s="4"/>
    </row>
    <row r="907">
      <c r="A907" s="4"/>
      <c r="B907" s="4"/>
      <c r="C907" s="4"/>
      <c r="D907" s="4"/>
      <c r="E907" s="4"/>
      <c r="F907" s="4"/>
      <c r="G907" s="4"/>
    </row>
    <row r="908">
      <c r="A908" s="4"/>
      <c r="B908" s="4"/>
      <c r="C908" s="4"/>
      <c r="D908" s="4"/>
      <c r="E908" s="4"/>
      <c r="F908" s="4"/>
      <c r="G908" s="4"/>
    </row>
    <row r="909">
      <c r="A909" s="4"/>
      <c r="B909" s="4"/>
      <c r="C909" s="4"/>
      <c r="D909" s="4"/>
      <c r="E909" s="4"/>
      <c r="F909" s="4"/>
      <c r="G909" s="4"/>
    </row>
    <row r="910">
      <c r="A910" s="4"/>
      <c r="B910" s="4"/>
      <c r="C910" s="4"/>
      <c r="D910" s="4"/>
      <c r="E910" s="4"/>
      <c r="F910" s="4"/>
      <c r="G910" s="4"/>
    </row>
    <row r="911">
      <c r="A911" s="4"/>
      <c r="B911" s="4"/>
      <c r="C911" s="4"/>
      <c r="D911" s="4"/>
      <c r="E911" s="4"/>
      <c r="F911" s="4"/>
      <c r="G911" s="4"/>
    </row>
    <row r="912">
      <c r="A912" s="4"/>
      <c r="B912" s="4"/>
      <c r="C912" s="4"/>
      <c r="D912" s="4"/>
      <c r="E912" s="4"/>
      <c r="F912" s="4"/>
      <c r="G912" s="4"/>
    </row>
    <row r="913">
      <c r="A913" s="4"/>
      <c r="B913" s="4"/>
      <c r="C913" s="4"/>
      <c r="D913" s="4"/>
      <c r="E913" s="4"/>
      <c r="F913" s="4"/>
      <c r="G913" s="4"/>
    </row>
    <row r="914">
      <c r="A914" s="4"/>
      <c r="B914" s="4"/>
      <c r="C914" s="4"/>
      <c r="D914" s="4"/>
      <c r="E914" s="4"/>
      <c r="F914" s="4"/>
      <c r="G914" s="4"/>
    </row>
    <row r="915">
      <c r="A915" s="4"/>
      <c r="B915" s="4"/>
      <c r="C915" s="4"/>
      <c r="D915" s="4"/>
      <c r="E915" s="4"/>
      <c r="F915" s="4"/>
      <c r="G915" s="4"/>
    </row>
    <row r="916">
      <c r="A916" s="4"/>
      <c r="B916" s="4"/>
      <c r="C916" s="4"/>
      <c r="D916" s="4"/>
      <c r="E916" s="4"/>
      <c r="F916" s="4"/>
      <c r="G916" s="4"/>
    </row>
    <row r="917">
      <c r="A917" s="4"/>
      <c r="B917" s="4"/>
      <c r="C917" s="4"/>
      <c r="D917" s="4"/>
      <c r="E917" s="4"/>
      <c r="F917" s="4"/>
      <c r="G917" s="4"/>
    </row>
    <row r="918">
      <c r="A918" s="4"/>
      <c r="B918" s="4"/>
      <c r="C918" s="4"/>
      <c r="D918" s="4"/>
      <c r="E918" s="4"/>
      <c r="F918" s="4"/>
      <c r="G918" s="4"/>
    </row>
    <row r="919">
      <c r="A919" s="4"/>
      <c r="B919" s="4"/>
      <c r="C919" s="4"/>
      <c r="D919" s="4"/>
      <c r="E919" s="4"/>
      <c r="F919" s="4"/>
      <c r="G919" s="4"/>
    </row>
    <row r="920">
      <c r="A920" s="4"/>
      <c r="B920" s="4"/>
      <c r="C920" s="4"/>
      <c r="D920" s="4"/>
      <c r="E920" s="4"/>
      <c r="F920" s="4"/>
      <c r="G920" s="4"/>
    </row>
    <row r="921">
      <c r="A921" s="4"/>
      <c r="B921" s="4"/>
      <c r="C921" s="4"/>
      <c r="D921" s="4"/>
      <c r="E921" s="4"/>
      <c r="F921" s="4"/>
      <c r="G921" s="4"/>
    </row>
    <row r="922">
      <c r="A922" s="4"/>
      <c r="B922" s="4"/>
      <c r="C922" s="4"/>
      <c r="D922" s="4"/>
      <c r="E922" s="4"/>
      <c r="F922" s="4"/>
      <c r="G922" s="4"/>
    </row>
    <row r="923">
      <c r="A923" s="4"/>
      <c r="B923" s="4"/>
      <c r="C923" s="4"/>
      <c r="D923" s="4"/>
      <c r="E923" s="4"/>
      <c r="F923" s="4"/>
      <c r="G923" s="4"/>
    </row>
    <row r="924">
      <c r="A924" s="4"/>
      <c r="B924" s="4"/>
      <c r="C924" s="4"/>
      <c r="D924" s="4"/>
      <c r="E924" s="4"/>
      <c r="F924" s="4"/>
      <c r="G924" s="4"/>
    </row>
    <row r="925">
      <c r="A925" s="4"/>
      <c r="B925" s="4"/>
      <c r="C925" s="4"/>
      <c r="D925" s="4"/>
      <c r="E925" s="4"/>
      <c r="F925" s="4"/>
      <c r="G925" s="4"/>
    </row>
    <row r="926">
      <c r="A926" s="4"/>
      <c r="B926" s="4"/>
      <c r="C926" s="4"/>
      <c r="D926" s="4"/>
      <c r="E926" s="4"/>
      <c r="F926" s="4"/>
      <c r="G926" s="4"/>
    </row>
    <row r="927">
      <c r="A927" s="4"/>
      <c r="B927" s="4"/>
      <c r="C927" s="4"/>
      <c r="D927" s="4"/>
      <c r="E927" s="4"/>
      <c r="F927" s="4"/>
      <c r="G927" s="4"/>
    </row>
    <row r="928">
      <c r="A928" s="4"/>
      <c r="B928" s="4"/>
      <c r="C928" s="4"/>
      <c r="D928" s="4"/>
      <c r="E928" s="4"/>
      <c r="F928" s="4"/>
      <c r="G928" s="4"/>
    </row>
    <row r="929">
      <c r="A929" s="4"/>
      <c r="B929" s="4"/>
      <c r="C929" s="4"/>
      <c r="D929" s="4"/>
      <c r="E929" s="4"/>
      <c r="F929" s="4"/>
      <c r="G929" s="4"/>
    </row>
    <row r="930">
      <c r="A930" s="4"/>
      <c r="B930" s="4"/>
      <c r="C930" s="4"/>
      <c r="D930" s="4"/>
      <c r="E930" s="4"/>
      <c r="F930" s="4"/>
      <c r="G930" s="4"/>
    </row>
    <row r="931">
      <c r="A931" s="4"/>
      <c r="B931" s="4"/>
      <c r="C931" s="4"/>
      <c r="D931" s="4"/>
      <c r="E931" s="4"/>
      <c r="F931" s="4"/>
      <c r="G931" s="4"/>
    </row>
    <row r="932">
      <c r="A932" s="4"/>
      <c r="B932" s="4"/>
      <c r="C932" s="4"/>
      <c r="D932" s="4"/>
      <c r="E932" s="4"/>
      <c r="F932" s="4"/>
      <c r="G932" s="4"/>
    </row>
    <row r="933">
      <c r="A933" s="4"/>
      <c r="B933" s="4"/>
      <c r="C933" s="4"/>
      <c r="D933" s="4"/>
      <c r="E933" s="4"/>
      <c r="F933" s="4"/>
      <c r="G933" s="4"/>
    </row>
    <row r="934">
      <c r="A934" s="4"/>
      <c r="B934" s="4"/>
      <c r="C934" s="4"/>
      <c r="D934" s="4"/>
      <c r="E934" s="4"/>
      <c r="F934" s="4"/>
      <c r="G934" s="4"/>
    </row>
    <row r="935">
      <c r="A935" s="4"/>
      <c r="B935" s="4"/>
      <c r="C935" s="4"/>
      <c r="D935" s="4"/>
      <c r="E935" s="4"/>
      <c r="F935" s="4"/>
      <c r="G935" s="4"/>
    </row>
    <row r="936">
      <c r="A936" s="4"/>
      <c r="B936" s="4"/>
      <c r="C936" s="4"/>
      <c r="D936" s="4"/>
      <c r="E936" s="4"/>
      <c r="F936" s="4"/>
      <c r="G936" s="4"/>
    </row>
    <row r="937">
      <c r="A937" s="4"/>
      <c r="B937" s="4"/>
      <c r="C937" s="4"/>
      <c r="D937" s="4"/>
      <c r="E937" s="4"/>
      <c r="F937" s="4"/>
      <c r="G937" s="4"/>
    </row>
    <row r="938">
      <c r="A938" s="4"/>
      <c r="B938" s="4"/>
      <c r="C938" s="4"/>
      <c r="D938" s="4"/>
      <c r="E938" s="4"/>
      <c r="F938" s="4"/>
      <c r="G938" s="4"/>
    </row>
    <row r="939">
      <c r="A939" s="4"/>
      <c r="B939" s="4"/>
      <c r="C939" s="4"/>
      <c r="D939" s="4"/>
      <c r="E939" s="4"/>
      <c r="F939" s="4"/>
      <c r="G939" s="4"/>
    </row>
    <row r="940">
      <c r="A940" s="4"/>
      <c r="B940" s="4"/>
      <c r="C940" s="4"/>
      <c r="D940" s="4"/>
      <c r="E940" s="4"/>
      <c r="F940" s="4"/>
      <c r="G940" s="4"/>
    </row>
    <row r="941">
      <c r="A941" s="4"/>
      <c r="B941" s="4"/>
      <c r="C941" s="4"/>
      <c r="D941" s="4"/>
      <c r="E941" s="4"/>
      <c r="F941" s="4"/>
      <c r="G941" s="4"/>
    </row>
    <row r="942">
      <c r="A942" s="4"/>
      <c r="B942" s="4"/>
      <c r="C942" s="4"/>
      <c r="D942" s="4"/>
      <c r="E942" s="4"/>
      <c r="F942" s="4"/>
      <c r="G942" s="4"/>
    </row>
    <row r="943">
      <c r="A943" s="4"/>
      <c r="B943" s="4"/>
      <c r="C943" s="4"/>
      <c r="D943" s="4"/>
      <c r="E943" s="4"/>
      <c r="F943" s="4"/>
      <c r="G943" s="4"/>
    </row>
    <row r="944">
      <c r="A944" s="4"/>
      <c r="B944" s="4"/>
      <c r="C944" s="4"/>
      <c r="D944" s="4"/>
      <c r="E944" s="4"/>
      <c r="F944" s="4"/>
      <c r="G944" s="4"/>
    </row>
    <row r="945">
      <c r="A945" s="4"/>
      <c r="B945" s="4"/>
      <c r="C945" s="4"/>
      <c r="D945" s="4"/>
      <c r="E945" s="4"/>
      <c r="F945" s="4"/>
      <c r="G945" s="4"/>
    </row>
    <row r="946">
      <c r="A946" s="4"/>
      <c r="B946" s="4"/>
      <c r="C946" s="4"/>
      <c r="D946" s="4"/>
      <c r="E946" s="4"/>
      <c r="F946" s="4"/>
      <c r="G946" s="4"/>
    </row>
    <row r="947">
      <c r="A947" s="4"/>
      <c r="B947" s="4"/>
      <c r="C947" s="4"/>
      <c r="D947" s="4"/>
      <c r="E947" s="4"/>
      <c r="F947" s="4"/>
      <c r="G947" s="4"/>
    </row>
    <row r="948">
      <c r="A948" s="4"/>
      <c r="B948" s="4"/>
      <c r="C948" s="4"/>
      <c r="D948" s="4"/>
      <c r="E948" s="4"/>
      <c r="F948" s="4"/>
      <c r="G948" s="4"/>
    </row>
    <row r="949">
      <c r="A949" s="4"/>
      <c r="B949" s="4"/>
      <c r="C949" s="4"/>
      <c r="D949" s="4"/>
      <c r="E949" s="4"/>
      <c r="F949" s="4"/>
      <c r="G949" s="4"/>
    </row>
    <row r="950">
      <c r="A950" s="4"/>
      <c r="B950" s="4"/>
      <c r="C950" s="4"/>
      <c r="D950" s="4"/>
      <c r="E950" s="4"/>
      <c r="F950" s="4"/>
      <c r="G950" s="4"/>
    </row>
    <row r="951">
      <c r="A951" s="4"/>
      <c r="B951" s="4"/>
      <c r="C951" s="4"/>
      <c r="D951" s="4"/>
      <c r="E951" s="4"/>
      <c r="F951" s="4"/>
      <c r="G951" s="4"/>
    </row>
    <row r="952">
      <c r="A952" s="4"/>
      <c r="B952" s="4"/>
      <c r="C952" s="4"/>
      <c r="D952" s="4"/>
      <c r="E952" s="4"/>
      <c r="F952" s="4"/>
      <c r="G952" s="4"/>
    </row>
    <row r="953">
      <c r="A953" s="4"/>
      <c r="B953" s="4"/>
      <c r="C953" s="4"/>
      <c r="D953" s="4"/>
      <c r="E953" s="4"/>
      <c r="F953" s="4"/>
      <c r="G953" s="4"/>
    </row>
    <row r="954">
      <c r="A954" s="4"/>
      <c r="B954" s="4"/>
      <c r="C954" s="4"/>
      <c r="D954" s="4"/>
      <c r="E954" s="4"/>
      <c r="F954" s="4"/>
      <c r="G954" s="4"/>
    </row>
    <row r="955">
      <c r="A955" s="4"/>
      <c r="B955" s="4"/>
      <c r="C955" s="4"/>
      <c r="D955" s="4"/>
      <c r="E955" s="4"/>
      <c r="F955" s="4"/>
      <c r="G955" s="4"/>
    </row>
    <row r="956">
      <c r="A956" s="4"/>
      <c r="B956" s="4"/>
      <c r="C956" s="4"/>
      <c r="D956" s="4"/>
      <c r="E956" s="4"/>
      <c r="F956" s="4"/>
      <c r="G956" s="4"/>
    </row>
    <row r="957">
      <c r="A957" s="4"/>
      <c r="B957" s="4"/>
      <c r="C957" s="4"/>
      <c r="D957" s="4"/>
      <c r="E957" s="4"/>
      <c r="F957" s="4"/>
      <c r="G957" s="4"/>
    </row>
    <row r="958">
      <c r="A958" s="4"/>
      <c r="B958" s="4"/>
      <c r="C958" s="4"/>
      <c r="D958" s="4"/>
      <c r="E958" s="4"/>
      <c r="F958" s="4"/>
      <c r="G958" s="4"/>
    </row>
    <row r="959">
      <c r="A959" s="4"/>
      <c r="B959" s="4"/>
      <c r="C959" s="4"/>
      <c r="D959" s="4"/>
      <c r="E959" s="4"/>
      <c r="F959" s="4"/>
      <c r="G959" s="4"/>
    </row>
    <row r="960">
      <c r="A960" s="4"/>
      <c r="B960" s="4"/>
      <c r="C960" s="4"/>
      <c r="D960" s="4"/>
      <c r="E960" s="4"/>
      <c r="F960" s="4"/>
      <c r="G960" s="4"/>
    </row>
    <row r="961">
      <c r="A961" s="4"/>
      <c r="B961" s="4"/>
      <c r="C961" s="4"/>
      <c r="D961" s="4"/>
      <c r="E961" s="4"/>
      <c r="F961" s="4"/>
      <c r="G961" s="4"/>
    </row>
    <row r="962">
      <c r="A962" s="4"/>
      <c r="B962" s="4"/>
      <c r="C962" s="4"/>
      <c r="D962" s="4"/>
      <c r="E962" s="4"/>
      <c r="F962" s="4"/>
      <c r="G962" s="4"/>
    </row>
    <row r="963">
      <c r="A963" s="4"/>
      <c r="B963" s="4"/>
      <c r="C963" s="4"/>
      <c r="D963" s="4"/>
      <c r="E963" s="4"/>
      <c r="F963" s="4"/>
      <c r="G963" s="4"/>
    </row>
    <row r="964">
      <c r="A964" s="4"/>
      <c r="B964" s="4"/>
      <c r="C964" s="4"/>
      <c r="D964" s="4"/>
      <c r="E964" s="4"/>
      <c r="F964" s="4"/>
      <c r="G964" s="4"/>
    </row>
    <row r="965">
      <c r="A965" s="4"/>
      <c r="B965" s="4"/>
      <c r="C965" s="4"/>
      <c r="D965" s="4"/>
      <c r="E965" s="4"/>
      <c r="F965" s="4"/>
      <c r="G965" s="4"/>
    </row>
    <row r="966">
      <c r="A966" s="4"/>
      <c r="B966" s="4"/>
      <c r="C966" s="4"/>
      <c r="D966" s="4"/>
      <c r="E966" s="4"/>
      <c r="F966" s="4"/>
      <c r="G966" s="4"/>
    </row>
    <row r="967">
      <c r="A967" s="4"/>
      <c r="B967" s="4"/>
      <c r="C967" s="4"/>
      <c r="D967" s="4"/>
      <c r="E967" s="4"/>
      <c r="F967" s="4"/>
      <c r="G967" s="4"/>
    </row>
    <row r="968">
      <c r="A968" s="4"/>
      <c r="B968" s="4"/>
      <c r="C968" s="4"/>
      <c r="D968" s="4"/>
      <c r="E968" s="4"/>
      <c r="F968" s="4"/>
      <c r="G968" s="4"/>
    </row>
    <row r="969">
      <c r="A969" s="4"/>
      <c r="B969" s="4"/>
      <c r="C969" s="4"/>
      <c r="D969" s="4"/>
      <c r="E969" s="4"/>
      <c r="F969" s="4"/>
      <c r="G969" s="4"/>
    </row>
    <row r="970">
      <c r="A970" s="4"/>
      <c r="B970" s="4"/>
      <c r="C970" s="4"/>
      <c r="D970" s="4"/>
      <c r="E970" s="4"/>
      <c r="F970" s="4"/>
      <c r="G970" s="4"/>
    </row>
    <row r="971">
      <c r="A971" s="4"/>
      <c r="B971" s="4"/>
      <c r="C971" s="4"/>
      <c r="D971" s="4"/>
      <c r="E971" s="4"/>
      <c r="F971" s="4"/>
      <c r="G971" s="4"/>
    </row>
    <row r="972">
      <c r="A972" s="4"/>
      <c r="B972" s="4"/>
      <c r="C972" s="4"/>
      <c r="D972" s="4"/>
      <c r="E972" s="4"/>
      <c r="F972" s="4"/>
      <c r="G972" s="4"/>
    </row>
    <row r="973">
      <c r="A973" s="4"/>
      <c r="B973" s="4"/>
      <c r="C973" s="4"/>
      <c r="D973" s="4"/>
      <c r="E973" s="4"/>
      <c r="F973" s="4"/>
      <c r="G973" s="4"/>
    </row>
    <row r="974">
      <c r="A974" s="4"/>
      <c r="B974" s="4"/>
      <c r="C974" s="4"/>
      <c r="D974" s="4"/>
      <c r="E974" s="4"/>
      <c r="F974" s="4"/>
      <c r="G974" s="4"/>
    </row>
    <row r="975">
      <c r="A975" s="4"/>
      <c r="B975" s="4"/>
      <c r="C975" s="4"/>
      <c r="D975" s="4"/>
      <c r="E975" s="4"/>
      <c r="F975" s="4"/>
      <c r="G975" s="4"/>
    </row>
    <row r="976">
      <c r="A976" s="4"/>
      <c r="B976" s="4"/>
      <c r="C976" s="4"/>
      <c r="D976" s="4"/>
      <c r="E976" s="4"/>
      <c r="F976" s="4"/>
      <c r="G976" s="4"/>
    </row>
    <row r="977">
      <c r="A977" s="4"/>
      <c r="B977" s="4"/>
      <c r="C977" s="4"/>
      <c r="D977" s="4"/>
      <c r="E977" s="4"/>
      <c r="F977" s="4"/>
      <c r="G977" s="4"/>
    </row>
    <row r="978">
      <c r="A978" s="4"/>
      <c r="B978" s="4"/>
      <c r="C978" s="4"/>
      <c r="D978" s="4"/>
      <c r="E978" s="4"/>
      <c r="F978" s="4"/>
      <c r="G978" s="4"/>
    </row>
    <row r="979">
      <c r="A979" s="4"/>
      <c r="B979" s="4"/>
      <c r="C979" s="4"/>
      <c r="D979" s="4"/>
      <c r="E979" s="4"/>
      <c r="F979" s="4"/>
      <c r="G979" s="4"/>
    </row>
    <row r="980">
      <c r="A980" s="4"/>
      <c r="B980" s="4"/>
      <c r="C980" s="4"/>
      <c r="D980" s="4"/>
      <c r="E980" s="4"/>
      <c r="F980" s="4"/>
      <c r="G980" s="4"/>
    </row>
    <row r="981">
      <c r="A981" s="4"/>
      <c r="B981" s="4"/>
      <c r="C981" s="4"/>
      <c r="D981" s="4"/>
      <c r="E981" s="4"/>
      <c r="F981" s="4"/>
      <c r="G981" s="4"/>
    </row>
    <row r="982">
      <c r="A982" s="4"/>
      <c r="B982" s="4"/>
      <c r="C982" s="4"/>
      <c r="D982" s="4"/>
      <c r="E982" s="4"/>
      <c r="F982" s="4"/>
      <c r="G982" s="4"/>
    </row>
    <row r="983">
      <c r="A983" s="4"/>
      <c r="B983" s="4"/>
      <c r="C983" s="4"/>
      <c r="D983" s="4"/>
      <c r="E983" s="4"/>
      <c r="F983" s="4"/>
      <c r="G983" s="4"/>
    </row>
    <row r="984">
      <c r="A984" s="4"/>
      <c r="B984" s="4"/>
      <c r="C984" s="4"/>
      <c r="D984" s="4"/>
      <c r="E984" s="4"/>
      <c r="F984" s="4"/>
      <c r="G984" s="4"/>
    </row>
    <row r="985">
      <c r="A985" s="4"/>
      <c r="B985" s="4"/>
      <c r="C985" s="4"/>
      <c r="D985" s="4"/>
      <c r="E985" s="4"/>
      <c r="F985" s="4"/>
      <c r="G985" s="4"/>
    </row>
    <row r="986">
      <c r="A986" s="4"/>
      <c r="B986" s="4"/>
      <c r="C986" s="4"/>
      <c r="D986" s="4"/>
      <c r="E986" s="4"/>
      <c r="F986" s="4"/>
      <c r="G986" s="4"/>
    </row>
    <row r="987">
      <c r="A987" s="4"/>
      <c r="B987" s="4"/>
      <c r="C987" s="4"/>
      <c r="D987" s="4"/>
      <c r="E987" s="4"/>
      <c r="F987" s="4"/>
      <c r="G987" s="4"/>
    </row>
    <row r="988">
      <c r="A988" s="4"/>
      <c r="B988" s="4"/>
      <c r="C988" s="4"/>
      <c r="D988" s="4"/>
      <c r="E988" s="4"/>
      <c r="F988" s="4"/>
      <c r="G988" s="4"/>
    </row>
    <row r="989">
      <c r="A989" s="4"/>
      <c r="B989" s="4"/>
      <c r="C989" s="4"/>
      <c r="D989" s="4"/>
      <c r="E989" s="4"/>
      <c r="F989" s="4"/>
      <c r="G989" s="4"/>
    </row>
    <row r="990">
      <c r="A990" s="4"/>
      <c r="B990" s="4"/>
      <c r="C990" s="4"/>
      <c r="D990" s="4"/>
      <c r="E990" s="4"/>
      <c r="F990" s="4"/>
      <c r="G990" s="4"/>
    </row>
    <row r="991">
      <c r="A991" s="4"/>
      <c r="B991" s="4"/>
      <c r="C991" s="4"/>
      <c r="D991" s="4"/>
      <c r="E991" s="4"/>
      <c r="F991" s="4"/>
      <c r="G991" s="4"/>
    </row>
    <row r="992">
      <c r="A992" s="4"/>
      <c r="B992" s="4"/>
      <c r="C992" s="4"/>
      <c r="D992" s="4"/>
      <c r="E992" s="4"/>
      <c r="F992" s="4"/>
      <c r="G992" s="4"/>
    </row>
    <row r="993">
      <c r="A993" s="4"/>
      <c r="B993" s="4"/>
      <c r="C993" s="4"/>
      <c r="D993" s="4"/>
      <c r="E993" s="4"/>
      <c r="F993" s="4"/>
      <c r="G993" s="4"/>
    </row>
    <row r="994">
      <c r="A994" s="4"/>
      <c r="B994" s="4"/>
      <c r="C994" s="4"/>
      <c r="D994" s="4"/>
      <c r="E994" s="4"/>
      <c r="F994" s="4"/>
      <c r="G994" s="4"/>
    </row>
    <row r="995">
      <c r="A995" s="4"/>
      <c r="B995" s="4"/>
      <c r="C995" s="4"/>
      <c r="D995" s="4"/>
      <c r="E995" s="4"/>
      <c r="F995" s="4"/>
      <c r="G995" s="4"/>
    </row>
    <row r="996">
      <c r="A996" s="4"/>
      <c r="B996" s="4"/>
      <c r="C996" s="4"/>
      <c r="D996" s="4"/>
      <c r="E996" s="4"/>
      <c r="F996" s="4"/>
      <c r="G996" s="4"/>
    </row>
    <row r="997">
      <c r="A997" s="4"/>
      <c r="B997" s="4"/>
      <c r="C997" s="4"/>
      <c r="D997" s="4"/>
      <c r="E997" s="4"/>
      <c r="F997" s="4"/>
      <c r="G997" s="4"/>
    </row>
    <row r="998">
      <c r="A998" s="4"/>
      <c r="B998" s="4"/>
      <c r="C998" s="4"/>
      <c r="D998" s="4"/>
      <c r="E998" s="4"/>
      <c r="F998" s="4"/>
      <c r="G998" s="4"/>
    </row>
    <row r="999">
      <c r="A999" s="4"/>
      <c r="B999" s="4"/>
      <c r="C999" s="4"/>
      <c r="D999" s="4"/>
      <c r="E999" s="4"/>
      <c r="F999" s="4"/>
      <c r="G999" s="4"/>
    </row>
    <row r="1000">
      <c r="A1000" s="4"/>
      <c r="B1000" s="4"/>
      <c r="C1000" s="4"/>
      <c r="D1000" s="4"/>
      <c r="E1000" s="4"/>
      <c r="F1000" s="4"/>
      <c r="G1000" s="4"/>
    </row>
    <row r="1001">
      <c r="A1001" s="4"/>
      <c r="B1001" s="4"/>
      <c r="C1001" s="4"/>
      <c r="D1001" s="4"/>
      <c r="E1001" s="4"/>
      <c r="F1001" s="4"/>
      <c r="G1001" s="4"/>
    </row>
    <row r="1002">
      <c r="A1002" s="4"/>
      <c r="B1002" s="4"/>
      <c r="C1002" s="4"/>
      <c r="D1002" s="4"/>
      <c r="E1002" s="4"/>
      <c r="F1002" s="4"/>
      <c r="G1002" s="4"/>
    </row>
    <row r="1003">
      <c r="A1003" s="4"/>
      <c r="B1003" s="4"/>
      <c r="C1003" s="4"/>
      <c r="D1003" s="4"/>
      <c r="E1003" s="4"/>
      <c r="F1003" s="4"/>
      <c r="G1003" s="4"/>
    </row>
  </sheetData>
  <mergeCells count="3">
    <mergeCell ref="A2:G2"/>
    <mergeCell ref="A11:G11"/>
    <mergeCell ref="A20:G20"/>
  </mergeCells>
  <hyperlinks>
    <hyperlink r:id="rId1" ref="A3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61.75"/>
  </cols>
  <sheetData>
    <row r="1">
      <c r="A1" s="46" t="s">
        <v>0</v>
      </c>
      <c r="B1" s="46">
        <v>2019.0</v>
      </c>
      <c r="C1" s="46">
        <v>2020.0</v>
      </c>
      <c r="D1" s="46">
        <v>2021.0</v>
      </c>
      <c r="E1" s="46">
        <v>2022.0</v>
      </c>
      <c r="F1" s="46">
        <v>2023.0</v>
      </c>
      <c r="G1" s="46" t="s">
        <v>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>
      <c r="A2" s="53" t="s">
        <v>114</v>
      </c>
      <c r="B2" s="52">
        <f>'Economic Book Value (EBV)'!B4</f>
        <v>57.043</v>
      </c>
      <c r="C2" s="52">
        <f>'Economic Book Value (EBV)'!C4</f>
        <v>64.913</v>
      </c>
      <c r="D2" s="52">
        <f>'Economic Book Value (EBV)'!D4</f>
        <v>69.5395</v>
      </c>
      <c r="E2" s="52">
        <f>'Economic Book Value (EBV)'!E4</f>
        <v>51.572</v>
      </c>
      <c r="F2" s="52">
        <f>'Economic Book Value (EBV)'!F4</f>
        <v>68.67565</v>
      </c>
      <c r="G2" s="52">
        <f>'Economic Book Value (EBV)'!G4</f>
        <v>74.231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>
      <c r="A3" s="53" t="s">
        <v>181</v>
      </c>
      <c r="B3" s="52">
        <f>'Economic Book Value (EBV)'!B5</f>
        <v>0</v>
      </c>
      <c r="C3" s="52">
        <f>'Economic Book Value (EBV)'!C5</f>
        <v>0</v>
      </c>
      <c r="D3" s="52">
        <f>'Economic Book Value (EBV)'!D5</f>
        <v>0</v>
      </c>
      <c r="E3" s="52">
        <f>'Economic Book Value (EBV)'!E5</f>
        <v>0</v>
      </c>
      <c r="F3" s="52">
        <f>'Economic Book Value (EBV)'!F5</f>
        <v>0</v>
      </c>
      <c r="G3" s="52">
        <f>'Economic Book Value (EBV)'!G5</f>
        <v>0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>
      <c r="A4" s="53" t="s">
        <v>182</v>
      </c>
      <c r="B4" s="52">
        <f>'Economic Book Value (EBV)'!B6</f>
        <v>-3.287</v>
      </c>
      <c r="C4" s="52">
        <f>'Economic Book Value (EBV)'!C6</f>
        <v>-3.239</v>
      </c>
      <c r="D4" s="52">
        <f>'Economic Book Value (EBV)'!D6</f>
        <v>-2.918</v>
      </c>
      <c r="E4" s="52">
        <f>'Economic Book Value (EBV)'!E6</f>
        <v>-2.23</v>
      </c>
      <c r="F4" s="52">
        <f>'Economic Book Value (EBV)'!F6</f>
        <v>-1.509</v>
      </c>
      <c r="G4" s="52">
        <f>'Economic Book Value (EBV)'!G6</f>
        <v>-1.141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>
      <c r="A5" s="53" t="s">
        <v>183</v>
      </c>
      <c r="B5" s="52">
        <f>'Economic Book Value (EBV)'!B7</f>
        <v>0</v>
      </c>
      <c r="C5" s="52">
        <f>'Economic Book Value (EBV)'!C7</f>
        <v>0</v>
      </c>
      <c r="D5" s="52">
        <f>'Economic Book Value (EBV)'!D7</f>
        <v>0</v>
      </c>
      <c r="E5" s="52">
        <f>'Economic Book Value (EBV)'!E7</f>
        <v>0</v>
      </c>
      <c r="F5" s="52">
        <f>'Economic Book Value (EBV)'!F7</f>
        <v>0</v>
      </c>
      <c r="G5" s="52">
        <f>'Economic Book Value (EBV)'!G7</f>
        <v>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>
      <c r="A6" s="53" t="s">
        <v>225</v>
      </c>
      <c r="B6" s="52">
        <f>'Economic Book Value (EBV)'!B8</f>
        <v>0</v>
      </c>
      <c r="C6" s="52">
        <f>'Economic Book Value (EBV)'!C8</f>
        <v>0</v>
      </c>
      <c r="D6" s="52">
        <f>'Economic Book Value (EBV)'!D8</f>
        <v>0</v>
      </c>
      <c r="E6" s="52">
        <f>'Economic Book Value (EBV)'!E8</f>
        <v>0</v>
      </c>
      <c r="F6" s="52">
        <f>'Economic Book Value (EBV)'!F8</f>
        <v>0</v>
      </c>
      <c r="G6" s="52">
        <f>'Economic Book Value (EBV)'!G8</f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>
      <c r="A7" s="53" t="s">
        <v>185</v>
      </c>
      <c r="B7" s="52">
        <f>'Economic Book Value (EBV)'!B9</f>
        <v>0.1735577907</v>
      </c>
      <c r="C7" s="52">
        <f>'Economic Book Value (EBV)'!C9</f>
        <v>0.06380144822</v>
      </c>
      <c r="D7" s="52">
        <f>'Economic Book Value (EBV)'!D9</f>
        <v>0</v>
      </c>
      <c r="E7" s="52">
        <f>'Economic Book Value (EBV)'!E9</f>
        <v>0</v>
      </c>
      <c r="F7" s="52">
        <f>'Economic Book Value (EBV)'!F9</f>
        <v>0</v>
      </c>
      <c r="G7" s="52">
        <f>'Economic Book Value (EBV)'!G9</f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>
      <c r="A8" s="53" t="s">
        <v>186</v>
      </c>
      <c r="B8" s="52">
        <f>'Economic Book Value (EBV)'!B10</f>
        <v>0</v>
      </c>
      <c r="C8" s="52">
        <f>'Economic Book Value (EBV)'!C10</f>
        <v>0</v>
      </c>
      <c r="D8" s="52">
        <f>'Economic Book Value (EBV)'!D10</f>
        <v>0</v>
      </c>
      <c r="E8" s="52">
        <f>'Economic Book Value (EBV)'!E10</f>
        <v>0</v>
      </c>
      <c r="F8" s="52">
        <f>'Economic Book Value (EBV)'!F10</f>
        <v>0</v>
      </c>
      <c r="G8" s="52">
        <f>'Economic Book Value (EBV)'!G10</f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>
      <c r="A9" s="53" t="s">
        <v>187</v>
      </c>
      <c r="B9" s="52">
        <f>'Economic Book Value (EBV)'!B11</f>
        <v>0</v>
      </c>
      <c r="C9" s="52">
        <f>'Economic Book Value (EBV)'!C11</f>
        <v>0</v>
      </c>
      <c r="D9" s="52">
        <f>'Economic Book Value (EBV)'!D11</f>
        <v>0</v>
      </c>
      <c r="E9" s="52">
        <f>'Economic Book Value (EBV)'!E11</f>
        <v>0</v>
      </c>
      <c r="F9" s="52">
        <f>'Economic Book Value (EBV)'!F11</f>
        <v>0</v>
      </c>
      <c r="G9" s="52">
        <f>'Economic Book Value (EBV)'!G11</f>
        <v>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>
      <c r="A10" s="53" t="s">
        <v>188</v>
      </c>
      <c r="B10" s="52">
        <f>'Economic Book Value (EBV)'!B12</f>
        <v>0</v>
      </c>
      <c r="C10" s="52">
        <f>'Economic Book Value (EBV)'!C12</f>
        <v>0</v>
      </c>
      <c r="D10" s="52">
        <f>'Economic Book Value (EBV)'!D12</f>
        <v>0</v>
      </c>
      <c r="E10" s="52">
        <f>'Economic Book Value (EBV)'!E12</f>
        <v>0</v>
      </c>
      <c r="F10" s="52">
        <f>'Economic Book Value (EBV)'!F12</f>
        <v>0</v>
      </c>
      <c r="G10" s="52">
        <f>'Economic Book Value (EBV)'!G12</f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>
      <c r="A11" s="53" t="s">
        <v>189</v>
      </c>
      <c r="B11" s="52">
        <f>'Economic Book Value (EBV)'!B13</f>
        <v>0</v>
      </c>
      <c r="C11" s="52">
        <f>'Economic Book Value (EBV)'!C13</f>
        <v>0</v>
      </c>
      <c r="D11" s="52">
        <f>'Economic Book Value (EBV)'!D13</f>
        <v>0</v>
      </c>
      <c r="E11" s="52">
        <f>'Economic Book Value (EBV)'!E13</f>
        <v>0</v>
      </c>
      <c r="F11" s="52">
        <f>'Economic Book Value (EBV)'!F13</f>
        <v>0</v>
      </c>
      <c r="G11" s="52">
        <f>'Economic Book Value (EBV)'!G13</f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>
      <c r="A12" s="54" t="s">
        <v>226</v>
      </c>
      <c r="B12" s="51">
        <f t="shared" ref="B12:G12" si="1">B2+B3+B4+B5+B6-B7-B8-B9-B10+B11</f>
        <v>53.58244221</v>
      </c>
      <c r="C12" s="51">
        <f t="shared" si="1"/>
        <v>61.61019855</v>
      </c>
      <c r="D12" s="51">
        <f t="shared" si="1"/>
        <v>66.6215</v>
      </c>
      <c r="E12" s="51">
        <f t="shared" si="1"/>
        <v>49.342</v>
      </c>
      <c r="F12" s="51">
        <f t="shared" si="1"/>
        <v>67.16665</v>
      </c>
      <c r="G12" s="51">
        <f t="shared" si="1"/>
        <v>73.09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>
      <c r="A16" s="4"/>
      <c r="B16" s="4"/>
      <c r="C16" s="4"/>
      <c r="D16" s="4"/>
      <c r="E16" s="2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>
      <c r="A17" s="4"/>
      <c r="B17" s="4"/>
      <c r="C17" s="4"/>
      <c r="D17" s="4"/>
      <c r="E17" s="35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</row>
  </sheetData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57.5"/>
  </cols>
  <sheetData>
    <row r="1">
      <c r="A1" s="46" t="s">
        <v>0</v>
      </c>
      <c r="B1" s="46">
        <v>2019.0</v>
      </c>
      <c r="C1" s="46">
        <v>2020.0</v>
      </c>
      <c r="D1" s="46">
        <v>2021.0</v>
      </c>
      <c r="E1" s="46">
        <v>2022.0</v>
      </c>
      <c r="F1" s="46">
        <v>2023.0</v>
      </c>
      <c r="G1" s="46" t="s">
        <v>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>
      <c r="A2" s="53" t="s">
        <v>70</v>
      </c>
      <c r="B2" s="52">
        <f>'Reconciliation of GAAP Net Inco'!B46</f>
        <v>13.33152539</v>
      </c>
      <c r="C2" s="52">
        <f>'Reconciliation of GAAP Net Inco'!C46</f>
        <v>9.041692136</v>
      </c>
      <c r="D2" s="52">
        <f>'Reconciliation of GAAP Net Inco'!D46</f>
        <v>15.94537</v>
      </c>
      <c r="E2" s="52">
        <f>'Reconciliation of GAAP Net Inco'!E46</f>
        <v>20.07517</v>
      </c>
      <c r="F2" s="52">
        <f>'Reconciliation of GAAP Net Inco'!F46</f>
        <v>20.01828</v>
      </c>
      <c r="G2" s="52">
        <f>'Reconciliation of GAAP Net Inco'!G46</f>
        <v>17.6655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>
      <c r="A3" s="53" t="str">
        <f>'Invested Capital (Operating App'!A32</f>
        <v>Incremental Net Working Capital</v>
      </c>
      <c r="B3" s="52">
        <f>'Invested Capital (Operating App'!B32</f>
        <v>1.882</v>
      </c>
      <c r="C3" s="52">
        <f>'Invested Capital (Operating App'!C32</f>
        <v>-1.805</v>
      </c>
      <c r="D3" s="52">
        <f>'Invested Capital (Operating App'!D32</f>
        <v>11.0575</v>
      </c>
      <c r="E3" s="52">
        <f>'Invested Capital (Operating App'!E32</f>
        <v>8.7005</v>
      </c>
      <c r="F3" s="52">
        <f>'Invested Capital (Operating App'!F32</f>
        <v>-2.20565</v>
      </c>
      <c r="G3" s="52">
        <f>'Invested Capital (Operating App'!G32</f>
        <v>-2.02035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>
      <c r="A4" s="53" t="str">
        <f>'Invested Capital (Operating App'!A33</f>
        <v>Incremental Total Adjusted Fixed Assets</v>
      </c>
      <c r="B4" s="52">
        <f>'Invested Capital (Operating App'!B33</f>
        <v>-6.769442209</v>
      </c>
      <c r="C4" s="52">
        <f>'Invested Capital (Operating App'!C33</f>
        <v>-0.7567563425</v>
      </c>
      <c r="D4" s="52">
        <f>'Invested Capital (Operating App'!D33</f>
        <v>-10.64680145</v>
      </c>
      <c r="E4" s="52">
        <f>'Invested Capital (Operating App'!E33</f>
        <v>-5.997</v>
      </c>
      <c r="F4" s="52">
        <f>'Invested Capital (Operating App'!F33</f>
        <v>-5.251</v>
      </c>
      <c r="G4" s="52">
        <f>'Invested Capital (Operating App'!G33</f>
        <v>-2.566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>
      <c r="A5" s="53" t="s">
        <v>140</v>
      </c>
      <c r="B5" s="52">
        <f>'Invested Capital (Operating App'!B34</f>
        <v>-4.887442209</v>
      </c>
      <c r="C5" s="52">
        <f>'Invested Capital (Operating App'!C34</f>
        <v>-2.561756343</v>
      </c>
      <c r="D5" s="52">
        <f>'Invested Capital (Operating App'!D34</f>
        <v>0.4106985518</v>
      </c>
      <c r="E5" s="52">
        <f>'Invested Capital (Operating App'!E34</f>
        <v>2.7035</v>
      </c>
      <c r="F5" s="52">
        <f>'Invested Capital (Operating App'!F34</f>
        <v>-7.45665</v>
      </c>
      <c r="G5" s="52">
        <f>'Invested Capital (Operating App'!G34</f>
        <v>-4.58635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>
      <c r="A6" s="54" t="s">
        <v>227</v>
      </c>
      <c r="B6" s="51">
        <f t="shared" ref="B6:G6" si="1">B2-B5</f>
        <v>18.2189676</v>
      </c>
      <c r="C6" s="51">
        <f t="shared" si="1"/>
        <v>11.60344848</v>
      </c>
      <c r="D6" s="51">
        <f t="shared" si="1"/>
        <v>15.53467145</v>
      </c>
      <c r="E6" s="51">
        <f t="shared" si="1"/>
        <v>17.37167</v>
      </c>
      <c r="F6" s="51">
        <f t="shared" si="1"/>
        <v>27.47493</v>
      </c>
      <c r="G6" s="51">
        <f t="shared" si="1"/>
        <v>22.25185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53" t="s">
        <v>228</v>
      </c>
      <c r="B7" s="52">
        <f>B6-1140.33</f>
        <v>-1122.111032</v>
      </c>
      <c r="C7" s="52">
        <f t="shared" ref="C7:G7" si="2">C6-B6</f>
        <v>-6.615519118</v>
      </c>
      <c r="D7" s="52">
        <f t="shared" si="2"/>
        <v>3.93122297</v>
      </c>
      <c r="E7" s="52">
        <f t="shared" si="2"/>
        <v>1.836998552</v>
      </c>
      <c r="F7" s="52">
        <f t="shared" si="2"/>
        <v>10.10326</v>
      </c>
      <c r="G7" s="52">
        <f t="shared" si="2"/>
        <v>-5.22308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>
      <c r="A8" s="53" t="s">
        <v>229</v>
      </c>
      <c r="B8" s="62">
        <f>(B6+4.57)/4.57</f>
        <v>4.986644988</v>
      </c>
      <c r="C8" s="62">
        <f t="shared" ref="C8:G8" si="3">(C6-B6)/B6</f>
        <v>-0.3631116354</v>
      </c>
      <c r="D8" s="62">
        <f t="shared" si="3"/>
        <v>0.3387978132</v>
      </c>
      <c r="E8" s="62">
        <f t="shared" si="3"/>
        <v>0.1182515226</v>
      </c>
      <c r="F8" s="62">
        <f t="shared" si="3"/>
        <v>0.5815940551</v>
      </c>
      <c r="G8" s="62">
        <f t="shared" si="3"/>
        <v>-0.1901034871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>
      <c r="A9" s="53" t="s">
        <v>230</v>
      </c>
      <c r="B9" s="52">
        <f>'Enterprise Value'!B13</f>
        <v>124.6305578</v>
      </c>
      <c r="C9" s="52">
        <f>'Enterprise Value'!C13</f>
        <v>112.3508014</v>
      </c>
      <c r="D9" s="52">
        <f>'Enterprise Value'!D13</f>
        <v>208.2605</v>
      </c>
      <c r="E9" s="52">
        <f>'Enterprise Value'!E13</f>
        <v>175.828</v>
      </c>
      <c r="F9" s="52">
        <f>'Enterprise Value'!F13</f>
        <v>242.62435</v>
      </c>
      <c r="G9" s="52">
        <f>'Enterprise Value'!G13</f>
        <v>337.1902</v>
      </c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</row>
    <row r="10">
      <c r="A10" s="54" t="s">
        <v>231</v>
      </c>
      <c r="B10" s="55">
        <f t="shared" ref="B10:G10" si="4">B6/B9</f>
        <v>0.1461837925</v>
      </c>
      <c r="C10" s="55">
        <f t="shared" si="4"/>
        <v>0.1032787335</v>
      </c>
      <c r="D10" s="55">
        <f t="shared" si="4"/>
        <v>0.07459250049</v>
      </c>
      <c r="E10" s="55">
        <f t="shared" si="4"/>
        <v>0.09879922424</v>
      </c>
      <c r="F10" s="55">
        <f t="shared" si="4"/>
        <v>0.1132406125</v>
      </c>
      <c r="G10" s="55">
        <f t="shared" si="4"/>
        <v>0.06599198316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>
      <c r="A11" s="53" t="s">
        <v>232</v>
      </c>
      <c r="B11" s="62">
        <f>B6/'NOPAT (Operating Approach)'!B4</f>
        <v>0.1466433322</v>
      </c>
      <c r="C11" s="62">
        <f>C6/'NOPAT (Operating Approach)'!C4</f>
        <v>0.1013047711</v>
      </c>
      <c r="D11" s="62">
        <f>D6/'NOPAT (Operating Approach)'!D4</f>
        <v>0.1103236379</v>
      </c>
      <c r="E11" s="62">
        <f>E6/'NOPAT (Operating Approach)'!E4</f>
        <v>0.1042967699</v>
      </c>
      <c r="F11" s="62">
        <f>F6/'NOPAT (Operating Approach)'!F4</f>
        <v>0.1703480752</v>
      </c>
      <c r="G11" s="62">
        <f>G6/'NOPAT (Operating Approach)'!G4</f>
        <v>0.1413893125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>
      <c r="A13" s="96" t="s">
        <v>233</v>
      </c>
      <c r="B13" s="97" t="s">
        <v>231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</row>
    <row r="14">
      <c r="A14" s="53" t="s">
        <v>197</v>
      </c>
      <c r="B14" s="48" t="s">
        <v>234</v>
      </c>
      <c r="C14" s="4"/>
      <c r="D14" s="4"/>
      <c r="E14" s="4"/>
      <c r="F14" s="4"/>
      <c r="G14" s="4"/>
      <c r="H14" s="4"/>
      <c r="I14" s="4"/>
      <c r="J14" s="11"/>
      <c r="K14" s="11"/>
      <c r="L14" s="11"/>
      <c r="M14" s="11"/>
      <c r="N14" s="4"/>
      <c r="O14" s="4"/>
      <c r="P14" s="4"/>
      <c r="Q14" s="4"/>
      <c r="R14" s="4"/>
    </row>
    <row r="15">
      <c r="A15" s="53" t="s">
        <v>199</v>
      </c>
      <c r="B15" s="48" t="s">
        <v>235</v>
      </c>
      <c r="C15" s="4"/>
      <c r="D15" s="11"/>
      <c r="E15" s="11"/>
      <c r="F15" s="11"/>
      <c r="G15" s="4"/>
      <c r="H15" s="4"/>
      <c r="I15" s="11"/>
      <c r="J15" s="34"/>
      <c r="K15" s="34"/>
      <c r="L15" s="4"/>
      <c r="M15" s="4"/>
      <c r="N15" s="4"/>
      <c r="O15" s="4"/>
      <c r="P15" s="4"/>
      <c r="Q15" s="4"/>
      <c r="R15" s="4"/>
    </row>
    <row r="16">
      <c r="A16" s="53" t="s">
        <v>201</v>
      </c>
      <c r="B16" s="48" t="s">
        <v>236</v>
      </c>
      <c r="C16" s="4"/>
      <c r="D16" s="11"/>
      <c r="E16" s="36"/>
      <c r="F16" s="34"/>
      <c r="G16" s="4"/>
      <c r="H16" s="4"/>
      <c r="I16" s="11"/>
      <c r="J16" s="36"/>
      <c r="K16" s="36"/>
      <c r="L16" s="4"/>
      <c r="M16" s="4"/>
      <c r="N16" s="4"/>
      <c r="O16" s="4"/>
      <c r="P16" s="4"/>
      <c r="Q16" s="4"/>
      <c r="R16" s="4"/>
    </row>
    <row r="17">
      <c r="A17" s="53" t="s">
        <v>203</v>
      </c>
      <c r="B17" s="48" t="s">
        <v>237</v>
      </c>
      <c r="C17" s="4"/>
      <c r="D17" s="11"/>
      <c r="E17" s="34"/>
      <c r="F17" s="34"/>
      <c r="G17" s="4"/>
      <c r="H17" s="4"/>
      <c r="I17" s="11"/>
      <c r="J17" s="34"/>
      <c r="K17" s="34"/>
      <c r="L17" s="4"/>
      <c r="M17" s="4"/>
      <c r="N17" s="4"/>
      <c r="O17" s="4"/>
      <c r="P17" s="4"/>
      <c r="Q17" s="4"/>
      <c r="R17" s="4"/>
    </row>
    <row r="18">
      <c r="A18" s="53" t="s">
        <v>205</v>
      </c>
      <c r="B18" s="48" t="s">
        <v>238</v>
      </c>
      <c r="C18" s="4"/>
      <c r="D18" s="11"/>
      <c r="E18" s="34"/>
      <c r="F18" s="34"/>
      <c r="G18" s="4"/>
      <c r="H18" s="4"/>
      <c r="I18" s="11"/>
      <c r="J18" s="34"/>
      <c r="K18" s="34"/>
      <c r="L18" s="4"/>
      <c r="M18" s="4"/>
      <c r="N18" s="4"/>
      <c r="O18" s="4"/>
      <c r="P18" s="4"/>
      <c r="Q18" s="4"/>
      <c r="R18" s="4"/>
    </row>
    <row r="19">
      <c r="A19" s="4"/>
      <c r="B19" s="4"/>
      <c r="C19" s="4"/>
      <c r="D19" s="11"/>
      <c r="E19" s="36"/>
      <c r="F19" s="34"/>
      <c r="G19" s="4"/>
      <c r="H19" s="4"/>
      <c r="I19" s="11"/>
      <c r="J19" s="34"/>
      <c r="K19" s="34"/>
      <c r="L19" s="4"/>
      <c r="M19" s="4"/>
      <c r="N19" s="4"/>
      <c r="O19" s="4"/>
      <c r="P19" s="4"/>
      <c r="Q19" s="4"/>
      <c r="R19" s="4"/>
    </row>
    <row r="20">
      <c r="A20" s="4"/>
      <c r="B20" s="4"/>
      <c r="C20" s="11"/>
      <c r="D20" s="36"/>
      <c r="E20" s="34"/>
      <c r="F20" s="34"/>
      <c r="G20" s="4"/>
      <c r="H20" s="4"/>
      <c r="I20" s="11"/>
      <c r="J20" s="34"/>
      <c r="K20" s="34"/>
      <c r="L20" s="4"/>
      <c r="M20" s="4"/>
      <c r="N20" s="4"/>
      <c r="O20" s="4"/>
      <c r="P20" s="4"/>
      <c r="Q20" s="4"/>
      <c r="R20" s="4"/>
    </row>
    <row r="21">
      <c r="A21" s="4"/>
      <c r="B21" s="4"/>
      <c r="C21" s="11"/>
      <c r="D21" s="36"/>
      <c r="E21" s="34"/>
      <c r="F21" s="34"/>
      <c r="G21" s="4"/>
      <c r="H21" s="4"/>
      <c r="I21" s="11"/>
      <c r="J21" s="34"/>
      <c r="K21" s="34"/>
      <c r="L21" s="4"/>
      <c r="M21" s="4"/>
      <c r="N21" s="4"/>
      <c r="O21" s="4"/>
      <c r="P21" s="4"/>
      <c r="Q21" s="4"/>
      <c r="R21" s="4"/>
    </row>
    <row r="22">
      <c r="A22" s="4"/>
      <c r="B22" s="4"/>
      <c r="C22" s="11"/>
      <c r="D22" s="34"/>
      <c r="E22" s="34"/>
      <c r="F22" s="4"/>
      <c r="G22" s="4"/>
      <c r="H22" s="4"/>
      <c r="I22" s="11"/>
      <c r="J22" s="34"/>
      <c r="K22" s="34"/>
      <c r="L22" s="4"/>
      <c r="M22" s="4"/>
      <c r="N22" s="4"/>
      <c r="O22" s="4"/>
      <c r="P22" s="4"/>
      <c r="Q22" s="4"/>
      <c r="R22" s="4"/>
    </row>
    <row r="23">
      <c r="A23" s="4"/>
      <c r="B23" s="4"/>
      <c r="C23" s="11"/>
      <c r="D23" s="98"/>
      <c r="E23" s="3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>
      <c r="A24" s="4"/>
      <c r="B24" s="4"/>
      <c r="C24" s="11"/>
      <c r="D24" s="34"/>
      <c r="E24" s="3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>
      <c r="A25" s="4"/>
      <c r="B25" s="4"/>
      <c r="C25" s="11"/>
      <c r="D25" s="34"/>
      <c r="E25" s="3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</row>
  </sheetData>
  <drawing r:id="rId1"/>
  <tableParts count="2">
    <tablePart r:id="rId4"/>
    <tablePart r:id="rId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55.75"/>
  </cols>
  <sheetData>
    <row r="1">
      <c r="A1" s="44" t="s">
        <v>179</v>
      </c>
      <c r="B1" s="46">
        <v>2019.0</v>
      </c>
      <c r="C1" s="46">
        <v>2020.0</v>
      </c>
      <c r="D1" s="46">
        <v>2021.0</v>
      </c>
      <c r="E1" s="46">
        <v>2022.0</v>
      </c>
      <c r="F1" s="46">
        <v>2023.0</v>
      </c>
      <c r="G1" s="46" t="s">
        <v>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>
      <c r="A2" s="53" t="s">
        <v>239</v>
      </c>
      <c r="B2" s="62">
        <f>'Return on Invested Capital (ROI'!B7</f>
        <v>0.09378077065</v>
      </c>
      <c r="C2" s="62">
        <f>'Return on Invested Capital (ROI'!C7</f>
        <v>0.06532227301</v>
      </c>
      <c r="D2" s="62">
        <f>'Return on Invested Capital (ROI'!D7</f>
        <v>0.1160991863</v>
      </c>
      <c r="E2" s="62">
        <f>'Return on Invested Capital (ROI'!E7</f>
        <v>0.1445247193</v>
      </c>
      <c r="F2" s="62">
        <f>'Return on Invested Capital (ROI'!F7</f>
        <v>0.1466195056</v>
      </c>
      <c r="G2" s="62">
        <f>'Return on Invested Capital (ROI'!G7</f>
        <v>0.1353582995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>
      <c r="A3" s="53" t="s">
        <v>180</v>
      </c>
      <c r="B3" s="62">
        <f>'Weighted Average Cost of Capita'!B27</f>
        <v>0.06971139696</v>
      </c>
      <c r="C3" s="62">
        <f>'Weighted Average Cost of Capita'!C27</f>
        <v>0.05953195663</v>
      </c>
      <c r="D3" s="62">
        <f>'Weighted Average Cost of Capita'!D27</f>
        <v>0.06454430065</v>
      </c>
      <c r="E3" s="62">
        <f>'Weighted Average Cost of Capita'!E27</f>
        <v>0.07504430065</v>
      </c>
      <c r="F3" s="62">
        <f>'Weighted Average Cost of Capita'!F27</f>
        <v>0.08484430065</v>
      </c>
      <c r="G3" s="62">
        <f>'Weighted Average Cost of Capita'!G27</f>
        <v>0.08774430065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>
      <c r="A4" s="53" t="s">
        <v>240</v>
      </c>
      <c r="B4" s="62">
        <f t="shared" ref="B4:G4" si="1">B2-B3</f>
        <v>0.02406937369</v>
      </c>
      <c r="C4" s="62">
        <f t="shared" si="1"/>
        <v>0.00579031638</v>
      </c>
      <c r="D4" s="62">
        <f t="shared" si="1"/>
        <v>0.0515548857</v>
      </c>
      <c r="E4" s="62">
        <f t="shared" si="1"/>
        <v>0.06948041862</v>
      </c>
      <c r="F4" s="62">
        <f t="shared" si="1"/>
        <v>0.06177520497</v>
      </c>
      <c r="G4" s="62">
        <f t="shared" si="1"/>
        <v>0.04761399887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>
      <c r="A5" s="53" t="s">
        <v>160</v>
      </c>
      <c r="B5" s="52">
        <f>'Reconciliation of Total Assets '!B16</f>
        <v>142.1562789</v>
      </c>
      <c r="C5" s="52">
        <f>'Reconciliation of Total Assets '!C16</f>
        <v>138.4166796</v>
      </c>
      <c r="D5" s="52">
        <f>'Reconciliation of Total Assets '!D16</f>
        <v>137.3426507</v>
      </c>
      <c r="E5" s="52">
        <f>'Reconciliation of Total Assets '!E16</f>
        <v>138.90475</v>
      </c>
      <c r="F5" s="52">
        <f>'Reconciliation of Total Assets '!F16</f>
        <v>136.532175</v>
      </c>
      <c r="G5" s="52">
        <f>'Average Invested Capital'!G12</f>
        <v>130.509175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>
      <c r="A6" s="54" t="s">
        <v>241</v>
      </c>
      <c r="B6" s="51">
        <f t="shared" ref="B6:G6" si="2">B4*B5</f>
        <v>3.421612599</v>
      </c>
      <c r="C6" s="51">
        <f t="shared" si="2"/>
        <v>0.8014763673</v>
      </c>
      <c r="D6" s="51">
        <f t="shared" si="2"/>
        <v>7.080684659</v>
      </c>
      <c r="E6" s="51">
        <f t="shared" si="2"/>
        <v>9.651160179</v>
      </c>
      <c r="F6" s="51">
        <f t="shared" si="2"/>
        <v>8.434303096</v>
      </c>
      <c r="G6" s="51">
        <f t="shared" si="2"/>
        <v>6.214063711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>
      <c r="A7" s="53" t="s">
        <v>242</v>
      </c>
      <c r="B7" s="52">
        <f>B6-5.21</f>
        <v>-1.788387401</v>
      </c>
      <c r="C7" s="52">
        <f t="shared" ref="C7:G7" si="3">C6-B6</f>
        <v>-2.620136231</v>
      </c>
      <c r="D7" s="52">
        <f t="shared" si="3"/>
        <v>6.279208292</v>
      </c>
      <c r="E7" s="52">
        <f t="shared" si="3"/>
        <v>2.57047552</v>
      </c>
      <c r="F7" s="52">
        <f t="shared" si="3"/>
        <v>-1.216857083</v>
      </c>
      <c r="G7" s="52">
        <f t="shared" si="3"/>
        <v>-2.220239385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>
      <c r="A8" s="54" t="s">
        <v>243</v>
      </c>
      <c r="B8" s="51">
        <f>(B6/'Economic Book Value (EBV)'!B15)*1000</f>
        <v>0.2749829301</v>
      </c>
      <c r="C8" s="51">
        <f>(C6/'Economic Book Value (EBV)'!C15)*1000</f>
        <v>0.06437044152</v>
      </c>
      <c r="D8" s="51">
        <f>(D6/'Economic Book Value (EBV)'!D15)*1000</f>
        <v>0.5718992536</v>
      </c>
      <c r="E8" s="51">
        <f>(E6/'Economic Book Value (EBV)'!E15)*1000</f>
        <v>0.7842008758</v>
      </c>
      <c r="F8" s="51">
        <f>(F6/'Economic Book Value (EBV)'!F15)*1000</f>
        <v>0.6849917238</v>
      </c>
      <c r="G8" s="51">
        <f>(G6/'Economic Book Value (EBV)'!G15)*1000</f>
        <v>0.5044701827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>
      <c r="A9" s="53" t="s">
        <v>244</v>
      </c>
      <c r="B9" s="62">
        <f>(B8-0.42)/0.42</f>
        <v>-0.345278738</v>
      </c>
      <c r="C9" s="62">
        <f t="shared" ref="C9:G9" si="4">(C8-B8)/B8</f>
        <v>-0.7659111367</v>
      </c>
      <c r="D9" s="62">
        <f t="shared" si="4"/>
        <v>7.884501025</v>
      </c>
      <c r="E9" s="62">
        <f t="shared" si="4"/>
        <v>0.3712220655</v>
      </c>
      <c r="F9" s="62">
        <f t="shared" si="4"/>
        <v>-0.1265098715</v>
      </c>
      <c r="G9" s="62">
        <f t="shared" si="4"/>
        <v>-0.2635382806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>
      <c r="A10" s="53" t="s">
        <v>245</v>
      </c>
      <c r="B10" s="99">
        <f>'Reconciliation of GAAP Net Inco'!B2</f>
        <v>16</v>
      </c>
      <c r="C10" s="99">
        <f>'Reconciliation of GAAP Net Inco'!C2</f>
        <v>10.32</v>
      </c>
      <c r="D10" s="52">
        <f>'Reconciliation of GAAP Net Inco'!D2</f>
        <v>16.57</v>
      </c>
      <c r="E10" s="52">
        <f>'Reconciliation of GAAP Net Inco'!E2</f>
        <v>20.87</v>
      </c>
      <c r="F10" s="52">
        <f>'Reconciliation of GAAP Net Inco'!F2</f>
        <v>22.59</v>
      </c>
      <c r="G10" s="52">
        <f>'Reconciliation of GAAP Net Inco'!G2</f>
        <v>21.05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>
      <c r="A11" s="53" t="s">
        <v>246</v>
      </c>
      <c r="B11" s="100">
        <f>B10-15.325</f>
        <v>0.675</v>
      </c>
      <c r="C11" s="99">
        <f t="shared" ref="C11:G11" si="5">C10-B10</f>
        <v>-5.68</v>
      </c>
      <c r="D11" s="52">
        <f t="shared" si="5"/>
        <v>6.25</v>
      </c>
      <c r="E11" s="52">
        <f t="shared" si="5"/>
        <v>4.3</v>
      </c>
      <c r="F11" s="52">
        <f t="shared" si="5"/>
        <v>1.72</v>
      </c>
      <c r="G11" s="52">
        <f t="shared" si="5"/>
        <v>-1.54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>
      <c r="A12" s="53" t="s">
        <v>247</v>
      </c>
      <c r="B12" s="49">
        <v>1.29</v>
      </c>
      <c r="C12" s="49">
        <v>0.83</v>
      </c>
      <c r="D12" s="49">
        <v>1.34</v>
      </c>
      <c r="E12" s="49">
        <v>1.69</v>
      </c>
      <c r="F12" s="49">
        <v>1.84</v>
      </c>
      <c r="G12" s="67">
        <v>1.71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>
      <c r="A13" s="53" t="s">
        <v>248</v>
      </c>
      <c r="B13" s="61">
        <f>(B12-1.23)/1.23</f>
        <v>0.0487804878</v>
      </c>
      <c r="C13" s="61">
        <f t="shared" ref="C13:G13" si="6">(C12-B12)/B12</f>
        <v>-0.3565891473</v>
      </c>
      <c r="D13" s="61">
        <f t="shared" si="6"/>
        <v>0.6144578313</v>
      </c>
      <c r="E13" s="61">
        <f t="shared" si="6"/>
        <v>0.2611940299</v>
      </c>
      <c r="F13" s="61">
        <f t="shared" si="6"/>
        <v>0.08875739645</v>
      </c>
      <c r="G13" s="61">
        <f t="shared" si="6"/>
        <v>-0.07065217391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>
      <c r="A15" s="4"/>
      <c r="B15" s="4"/>
      <c r="C15" s="11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>
      <c r="A16" s="4"/>
      <c r="B16" s="11"/>
      <c r="C16" s="36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>
      <c r="A17" s="4"/>
      <c r="B17" s="11"/>
      <c r="C17" s="34"/>
      <c r="D17" s="4"/>
      <c r="E17" s="4"/>
      <c r="F17" s="4"/>
      <c r="G17" s="4"/>
      <c r="H17" s="4"/>
      <c r="I17" s="4"/>
      <c r="J17" s="11"/>
      <c r="K17" s="4"/>
      <c r="L17" s="4"/>
      <c r="M17" s="4"/>
      <c r="N17" s="4"/>
      <c r="O17" s="4"/>
      <c r="P17" s="4"/>
      <c r="Q17" s="4"/>
      <c r="R17" s="4"/>
    </row>
    <row r="18">
      <c r="A18" s="4"/>
      <c r="B18" s="11"/>
      <c r="C18" s="34"/>
      <c r="D18" s="4"/>
      <c r="E18" s="4"/>
      <c r="F18" s="4"/>
      <c r="G18" s="4"/>
      <c r="H18" s="4"/>
      <c r="I18" s="11"/>
      <c r="J18" s="36"/>
      <c r="K18" s="4"/>
      <c r="L18" s="4"/>
      <c r="M18" s="4"/>
      <c r="N18" s="4"/>
      <c r="O18" s="4"/>
      <c r="P18" s="4"/>
      <c r="Q18" s="4"/>
      <c r="R18" s="4"/>
    </row>
    <row r="19">
      <c r="A19" s="4"/>
      <c r="B19" s="11"/>
      <c r="C19" s="34"/>
      <c r="D19" s="4"/>
      <c r="E19" s="4"/>
      <c r="F19" s="4"/>
      <c r="G19" s="4"/>
      <c r="H19" s="11"/>
      <c r="I19" s="36"/>
      <c r="J19" s="34"/>
      <c r="K19" s="4"/>
      <c r="L19" s="4"/>
      <c r="M19" s="4"/>
      <c r="N19" s="4"/>
      <c r="O19" s="4"/>
      <c r="P19" s="4"/>
      <c r="Q19" s="4"/>
      <c r="R19" s="4"/>
    </row>
    <row r="20">
      <c r="A20" s="4"/>
      <c r="B20" s="11"/>
      <c r="C20" s="34"/>
      <c r="D20" s="4"/>
      <c r="E20" s="4"/>
      <c r="F20" s="4"/>
      <c r="G20" s="4"/>
      <c r="H20" s="11"/>
      <c r="I20" s="36"/>
      <c r="J20" s="34"/>
      <c r="K20" s="4"/>
      <c r="L20" s="4"/>
      <c r="M20" s="4"/>
      <c r="N20" s="4"/>
      <c r="O20" s="4"/>
      <c r="P20" s="4"/>
      <c r="Q20" s="4"/>
      <c r="R20" s="4"/>
    </row>
    <row r="21">
      <c r="A21" s="4"/>
      <c r="B21" s="11"/>
      <c r="C21" s="34"/>
      <c r="D21" s="4"/>
      <c r="E21" s="4"/>
      <c r="F21" s="4"/>
      <c r="G21" s="4"/>
      <c r="H21" s="11"/>
      <c r="I21" s="36"/>
      <c r="J21" s="34"/>
      <c r="K21" s="4"/>
      <c r="L21" s="4"/>
      <c r="M21" s="4"/>
      <c r="N21" s="4"/>
      <c r="O21" s="4"/>
      <c r="P21" s="4"/>
      <c r="Q21" s="4"/>
      <c r="R21" s="4"/>
    </row>
    <row r="22">
      <c r="A22" s="4"/>
      <c r="B22" s="11"/>
      <c r="C22" s="34"/>
      <c r="D22" s="4"/>
      <c r="E22" s="4"/>
      <c r="F22" s="4"/>
      <c r="G22" s="4"/>
      <c r="H22" s="11"/>
      <c r="I22" s="36"/>
      <c r="J22" s="34"/>
      <c r="K22" s="4"/>
      <c r="L22" s="4"/>
      <c r="M22" s="4"/>
      <c r="N22" s="4"/>
      <c r="O22" s="4"/>
      <c r="P22" s="4"/>
      <c r="Q22" s="4"/>
      <c r="R22" s="4"/>
    </row>
    <row r="23">
      <c r="A23" s="4"/>
      <c r="B23" s="4"/>
      <c r="C23" s="4"/>
      <c r="D23" s="4"/>
      <c r="E23" s="4"/>
      <c r="F23" s="4"/>
      <c r="G23" s="4"/>
      <c r="H23" s="11"/>
      <c r="I23" s="36"/>
      <c r="J23" s="34"/>
      <c r="K23" s="4"/>
      <c r="L23" s="4"/>
      <c r="M23" s="4"/>
      <c r="N23" s="4"/>
      <c r="O23" s="4"/>
      <c r="P23" s="4"/>
      <c r="Q23" s="4"/>
      <c r="R23" s="4"/>
    </row>
    <row r="24">
      <c r="A24" s="4"/>
      <c r="B24" s="4"/>
      <c r="C24" s="4"/>
      <c r="D24" s="4"/>
      <c r="E24" s="4"/>
      <c r="F24" s="4"/>
      <c r="G24" s="4"/>
      <c r="H24" s="11"/>
      <c r="I24" s="34"/>
      <c r="J24" s="4"/>
      <c r="K24" s="4"/>
      <c r="L24" s="4"/>
      <c r="M24" s="4"/>
      <c r="N24" s="4"/>
      <c r="O24" s="4"/>
      <c r="P24" s="4"/>
      <c r="Q24" s="4"/>
      <c r="R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</row>
  </sheetData>
  <drawing r:id="rId1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43.88"/>
  </cols>
  <sheetData>
    <row r="1">
      <c r="A1" s="46" t="s">
        <v>0</v>
      </c>
      <c r="B1" s="46">
        <v>2019.0</v>
      </c>
      <c r="C1" s="46">
        <v>2020.0</v>
      </c>
      <c r="D1" s="46">
        <v>2021.0</v>
      </c>
      <c r="E1" s="46">
        <v>2022.0</v>
      </c>
      <c r="F1" s="46">
        <v>2023.0</v>
      </c>
      <c r="G1" s="46" t="s">
        <v>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>
      <c r="A2" s="53" t="s">
        <v>249</v>
      </c>
      <c r="B2" s="52">
        <f>'Weighted Average Cost of Capita'!B7</f>
        <v>181.5</v>
      </c>
      <c r="C2" s="52">
        <f>'Weighted Average Cost of Capita'!C7</f>
        <v>177.2</v>
      </c>
      <c r="D2" s="52">
        <f>'Weighted Average Cost of Capita'!D7</f>
        <v>277.8</v>
      </c>
      <c r="E2" s="52">
        <f>'Weighted Average Cost of Capita'!E7</f>
        <v>227.4</v>
      </c>
      <c r="F2" s="52">
        <f>'Weighted Average Cost of Capita'!F7</f>
        <v>311.3</v>
      </c>
      <c r="G2" s="52">
        <f>'Weighted Average Cost of Capita'!G7</f>
        <v>411.4212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>
      <c r="A3" s="53" t="s">
        <v>114</v>
      </c>
      <c r="B3" s="52">
        <f>'Reconciliation of Total Assets '!B3</f>
        <v>57.043</v>
      </c>
      <c r="C3" s="52">
        <f>'Reconciliation of Total Assets '!C3</f>
        <v>64.913</v>
      </c>
      <c r="D3" s="52">
        <f>'Reconciliation of Total Assets '!D3</f>
        <v>69.5395</v>
      </c>
      <c r="E3" s="52">
        <f>'Reconciliation of Total Assets '!E3</f>
        <v>51.572</v>
      </c>
      <c r="F3" s="52">
        <f>'Reconciliation of Total Assets '!F3</f>
        <v>68.67565</v>
      </c>
      <c r="G3" s="52">
        <f>'Reconciliation of Total Assets '!G3</f>
        <v>74.231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>
      <c r="A4" s="53" t="s">
        <v>181</v>
      </c>
      <c r="B4" s="52">
        <f>'Economic Book Value (EBV)'!B5</f>
        <v>0</v>
      </c>
      <c r="C4" s="52">
        <f>'Economic Book Value (EBV)'!C5</f>
        <v>0</v>
      </c>
      <c r="D4" s="52">
        <f>'Economic Book Value (EBV)'!D5</f>
        <v>0</v>
      </c>
      <c r="E4" s="52">
        <f>'Economic Book Value (EBV)'!E5</f>
        <v>0</v>
      </c>
      <c r="F4" s="52">
        <f>'Economic Book Value (EBV)'!F5</f>
        <v>0</v>
      </c>
      <c r="G4" s="52">
        <f>'Economic Book Value (EBV)'!G5</f>
        <v>0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>
      <c r="A5" s="53" t="s">
        <v>250</v>
      </c>
      <c r="B5" s="49">
        <v>0.0</v>
      </c>
      <c r="C5" s="49">
        <v>0.0</v>
      </c>
      <c r="D5" s="49">
        <v>0.0</v>
      </c>
      <c r="E5" s="49">
        <v>0.0</v>
      </c>
      <c r="F5" s="49">
        <v>0.0</v>
      </c>
      <c r="G5" s="49">
        <v>0.0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>
      <c r="A6" s="53" t="s">
        <v>183</v>
      </c>
      <c r="B6" s="49">
        <v>0.0</v>
      </c>
      <c r="C6" s="52">
        <v>0.0</v>
      </c>
      <c r="D6" s="52">
        <v>0.0</v>
      </c>
      <c r="E6" s="52">
        <v>0.0</v>
      </c>
      <c r="F6" s="52">
        <v>0.0</v>
      </c>
      <c r="G6" s="52">
        <v>0.0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>
      <c r="A7" s="53" t="s">
        <v>251</v>
      </c>
      <c r="B7" s="52">
        <v>0.0</v>
      </c>
      <c r="C7" s="52">
        <v>0.0</v>
      </c>
      <c r="D7" s="52">
        <v>0.0</v>
      </c>
      <c r="E7" s="52">
        <v>0.0</v>
      </c>
      <c r="F7" s="52">
        <v>0.0</v>
      </c>
      <c r="G7" s="52">
        <v>0.0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>
      <c r="A8" s="53" t="s">
        <v>252</v>
      </c>
      <c r="B8" s="52">
        <f>'Economic Book Value (EBV)'!B9</f>
        <v>0.1735577907</v>
      </c>
      <c r="C8" s="52">
        <f>'Economic Book Value (EBV)'!C9</f>
        <v>0.06380144822</v>
      </c>
      <c r="D8" s="52">
        <f>'Economic Book Value (EBV)'!D9</f>
        <v>0</v>
      </c>
      <c r="E8" s="52">
        <f>'Economic Book Value (EBV)'!E9</f>
        <v>0</v>
      </c>
      <c r="F8" s="52">
        <f>'Economic Book Value (EBV)'!F9</f>
        <v>0</v>
      </c>
      <c r="G8" s="52">
        <f>'Economic Book Value (EBV)'!G9</f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>
      <c r="A9" s="53" t="s">
        <v>253</v>
      </c>
      <c r="B9" s="52">
        <v>0.0</v>
      </c>
      <c r="C9" s="52">
        <v>0.0</v>
      </c>
      <c r="D9" s="52">
        <v>0.0</v>
      </c>
      <c r="E9" s="52">
        <v>0.0</v>
      </c>
      <c r="F9" s="52">
        <v>0.0</v>
      </c>
      <c r="G9" s="52">
        <v>0.0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>
      <c r="A10" s="53" t="s">
        <v>187</v>
      </c>
      <c r="B10" s="52">
        <f>'Economic Book Value (EBV)'!B11</f>
        <v>0</v>
      </c>
      <c r="C10" s="52">
        <f>'Economic Book Value (EBV)'!C11</f>
        <v>0</v>
      </c>
      <c r="D10" s="52">
        <f>'Economic Book Value (EBV)'!D11</f>
        <v>0</v>
      </c>
      <c r="E10" s="52">
        <f>'Economic Book Value (EBV)'!E11</f>
        <v>0</v>
      </c>
      <c r="F10" s="52">
        <f>'Economic Book Value (EBV)'!F11</f>
        <v>0</v>
      </c>
      <c r="G10" s="52">
        <f>'Economic Book Value (EBV)'!G11</f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>
      <c r="A11" s="53" t="s">
        <v>188</v>
      </c>
      <c r="B11" s="52">
        <f>'Economic Book Value (EBV)'!B12</f>
        <v>0</v>
      </c>
      <c r="C11" s="52">
        <f>'Economic Book Value (EBV)'!C12</f>
        <v>0</v>
      </c>
      <c r="D11" s="52">
        <f>'Economic Book Value (EBV)'!D12</f>
        <v>0</v>
      </c>
      <c r="E11" s="52">
        <f>'Economic Book Value (EBV)'!E12</f>
        <v>0</v>
      </c>
      <c r="F11" s="52">
        <f>'Economic Book Value (EBV)'!F12</f>
        <v>0</v>
      </c>
      <c r="G11" s="52">
        <f>'Economic Book Value (EBV)'!G12</f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>
      <c r="A12" s="53" t="s">
        <v>189</v>
      </c>
      <c r="B12" s="49">
        <f>'Economic Book Value (EBV)'!B13</f>
        <v>0</v>
      </c>
      <c r="C12" s="49">
        <f>'Economic Book Value (EBV)'!C13</f>
        <v>0</v>
      </c>
      <c r="D12" s="49">
        <f>'Economic Book Value (EBV)'!D13</f>
        <v>0</v>
      </c>
      <c r="E12" s="49">
        <f>'Economic Book Value (EBV)'!E13</f>
        <v>0</v>
      </c>
      <c r="F12" s="49">
        <f>'Economic Book Value (EBV)'!F13</f>
        <v>0</v>
      </c>
      <c r="G12" s="49">
        <f>'Economic Book Value (EBV)'!G13</f>
        <v>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>
      <c r="A13" s="54" t="s">
        <v>230</v>
      </c>
      <c r="B13" s="51">
        <f t="shared" ref="B13:G13" si="1">B2+B8-B7-B4+B11+B12+B9+B10-B6-B5-B3</f>
        <v>124.6305578</v>
      </c>
      <c r="C13" s="51">
        <f t="shared" si="1"/>
        <v>112.3508014</v>
      </c>
      <c r="D13" s="51">
        <f t="shared" si="1"/>
        <v>208.2605</v>
      </c>
      <c r="E13" s="51">
        <f t="shared" si="1"/>
        <v>175.828</v>
      </c>
      <c r="F13" s="51">
        <f t="shared" si="1"/>
        <v>242.62435</v>
      </c>
      <c r="G13" s="51">
        <f t="shared" si="1"/>
        <v>337.1902</v>
      </c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</row>
  </sheetData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101" t="s">
        <v>254</v>
      </c>
      <c r="B1" s="102" t="s">
        <v>255</v>
      </c>
      <c r="C1" s="101" t="s">
        <v>256</v>
      </c>
      <c r="D1" s="101" t="s">
        <v>257</v>
      </c>
      <c r="E1" s="102" t="s">
        <v>258</v>
      </c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</row>
    <row r="2">
      <c r="A2" s="53">
        <v>2019.0</v>
      </c>
      <c r="B2" s="49">
        <f>'Economic Book Value (EBV)'!B17</f>
        <v>14.59</v>
      </c>
      <c r="C2" s="52">
        <f>'Economic Book Value (EBV)'!B16</f>
        <v>19.675421</v>
      </c>
      <c r="D2" s="59">
        <f>'Economic Book Value (EBV)'!B18</f>
        <v>0.7415343234</v>
      </c>
      <c r="E2" s="52">
        <f>'Capital Deployment'!E2</f>
        <v>0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>
      <c r="A3" s="53">
        <v>2020.0</v>
      </c>
      <c r="B3" s="49">
        <f>'Economic Book Value (EBV)'!C17</f>
        <v>14.23</v>
      </c>
      <c r="C3" s="52">
        <f>'Economic Book Value (EBV)'!C16</f>
        <v>17.14640097</v>
      </c>
      <c r="D3" s="59">
        <f>'Economic Book Value (EBV)'!C18</f>
        <v>0.8299117714</v>
      </c>
      <c r="E3" s="52">
        <f>'Capital Deployment'!E3</f>
        <v>0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>
      <c r="A4" s="53">
        <v>2021.0</v>
      </c>
      <c r="B4" s="49">
        <f>'Economic Book Value (EBV)'!D17</f>
        <v>22.47</v>
      </c>
      <c r="C4" s="52">
        <f>'Economic Book Value (EBV)'!D16</f>
        <v>25.33453357</v>
      </c>
      <c r="D4" s="59">
        <f>'Economic Book Value (EBV)'!D18</f>
        <v>0.8869316633</v>
      </c>
      <c r="E4" s="52">
        <f>'Capital Deployment'!E4</f>
        <v>1.31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53">
        <v>2022.0</v>
      </c>
      <c r="B5" s="49">
        <f>'Economic Book Value (EBV)'!E17</f>
        <v>18.48</v>
      </c>
      <c r="C5" s="52">
        <f>'Economic Book Value (EBV)'!E16</f>
        <v>25.74574805</v>
      </c>
      <c r="D5" s="59">
        <f>'Economic Book Value (EBV)'!E18</f>
        <v>0.7177884273</v>
      </c>
      <c r="E5" s="52">
        <f>'Capital Deployment'!E5</f>
        <v>1.74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53">
        <v>2023.0</v>
      </c>
      <c r="B6" s="49">
        <f>'Economic Book Value (EBV)'!F17</f>
        <v>25.28</v>
      </c>
      <c r="C6" s="52">
        <f>'Economic Book Value (EBV)'!F16</f>
        <v>24.61691007</v>
      </c>
      <c r="D6" s="59">
        <f>'Economic Book Value (EBV)'!F18</f>
        <v>1.026936359</v>
      </c>
      <c r="E6" s="52">
        <f>'Capital Deployment'!E6</f>
        <v>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>
      <c r="A7" s="53" t="s">
        <v>1</v>
      </c>
      <c r="B7" s="52">
        <f>'Economic Book Value (EBV)'!G17</f>
        <v>33.4</v>
      </c>
      <c r="C7" s="52">
        <f>'Economic Book Value (EBV)'!G16</f>
        <v>22.27791164</v>
      </c>
      <c r="D7" s="59">
        <f>'Economic Book Value (EBV)'!G18</f>
        <v>1.499242861</v>
      </c>
      <c r="E7" s="52">
        <f>'Capital Deployment'!E7</f>
        <v>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</sheetData>
  <drawing r:id="rId1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4.88"/>
  </cols>
  <sheetData>
    <row r="1">
      <c r="A1" s="46" t="s">
        <v>254</v>
      </c>
      <c r="B1" s="44" t="s">
        <v>259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>
      <c r="A2" s="53">
        <v>2019.0</v>
      </c>
      <c r="B2" s="59">
        <f>'Economic Book Value (EBV)'!B15</f>
        <v>12443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>
      <c r="A3" s="53">
        <v>2020.0</v>
      </c>
      <c r="B3" s="59">
        <f>'Economic Book Value (EBV)'!C15</f>
        <v>12451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>
      <c r="A4" s="53">
        <v>2021.0</v>
      </c>
      <c r="B4" s="59">
        <f>'Economic Book Value (EBV)'!D15</f>
        <v>12381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>
      <c r="A5" s="53">
        <v>2022.0</v>
      </c>
      <c r="B5" s="59">
        <f>'Economic Book Value (EBV)'!E15</f>
        <v>12307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>
      <c r="A6" s="53">
        <v>2023.0</v>
      </c>
      <c r="B6" s="59">
        <f>'Economic Book Value (EBV)'!F15</f>
        <v>12313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>
      <c r="A7" s="53" t="s">
        <v>1</v>
      </c>
      <c r="B7" s="59">
        <f>'Economic Book Value (EBV)'!G15</f>
        <v>12318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</sheetData>
  <drawing r:id="rId1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3" width="17.25"/>
    <col customWidth="1" min="4" max="4" width="23.0"/>
    <col customWidth="1" min="5" max="5" width="16.75"/>
    <col customWidth="1" min="6" max="6" width="31.5"/>
  </cols>
  <sheetData>
    <row r="1">
      <c r="A1" s="46" t="s">
        <v>254</v>
      </c>
      <c r="B1" s="46" t="s">
        <v>260</v>
      </c>
      <c r="C1" s="44" t="s">
        <v>261</v>
      </c>
      <c r="D1" s="46" t="s">
        <v>262</v>
      </c>
      <c r="E1" s="46" t="s">
        <v>263</v>
      </c>
      <c r="F1" s="44" t="s">
        <v>138</v>
      </c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</row>
    <row r="2">
      <c r="A2" s="53">
        <v>2019.0</v>
      </c>
      <c r="B2" s="49">
        <v>3.17</v>
      </c>
      <c r="C2" s="49">
        <v>0.0</v>
      </c>
      <c r="D2" s="49">
        <v>3.48</v>
      </c>
      <c r="E2" s="49">
        <v>0.0</v>
      </c>
      <c r="F2" s="52">
        <f>'Invested Capital (Operating App'!B32</f>
        <v>1.882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</row>
    <row r="3">
      <c r="A3" s="53">
        <v>2020.0</v>
      </c>
      <c r="B3" s="49">
        <v>1.74</v>
      </c>
      <c r="C3" s="49">
        <v>0.0</v>
      </c>
      <c r="D3" s="49">
        <v>4.98</v>
      </c>
      <c r="E3" s="49">
        <v>0.0</v>
      </c>
      <c r="F3" s="52">
        <f>'Invested Capital (Operating App'!C32</f>
        <v>-1.805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>
      <c r="A4" s="53">
        <v>2021.0</v>
      </c>
      <c r="B4" s="49">
        <v>4.09</v>
      </c>
      <c r="C4" s="49">
        <v>0.0</v>
      </c>
      <c r="D4" s="49">
        <v>9.93</v>
      </c>
      <c r="E4" s="49">
        <v>1.31</v>
      </c>
      <c r="F4" s="52">
        <f>'Invested Capital (Operating App'!D32</f>
        <v>11.0575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</row>
    <row r="5">
      <c r="A5" s="53">
        <v>2022.0</v>
      </c>
      <c r="B5" s="49">
        <v>3.7</v>
      </c>
      <c r="C5" s="49">
        <v>33.036</v>
      </c>
      <c r="D5" s="49">
        <v>33.88</v>
      </c>
      <c r="E5" s="49">
        <v>1.74</v>
      </c>
      <c r="F5" s="52">
        <f>'Invested Capital (Operating App'!E32</f>
        <v>8.7005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</row>
    <row r="6">
      <c r="A6" s="53">
        <v>2023.0</v>
      </c>
      <c r="B6" s="49">
        <v>1.13</v>
      </c>
      <c r="C6" s="49">
        <v>36.325</v>
      </c>
      <c r="D6" s="49">
        <v>12.31</v>
      </c>
      <c r="E6" s="49">
        <v>0.0</v>
      </c>
      <c r="F6" s="52">
        <f>'Invested Capital (Operating App'!F32</f>
        <v>-2.20565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</row>
    <row r="7">
      <c r="A7" s="53" t="s">
        <v>1</v>
      </c>
      <c r="B7" s="49">
        <v>1.38</v>
      </c>
      <c r="C7" s="49">
        <v>36.6</v>
      </c>
      <c r="D7" s="49">
        <v>13.55</v>
      </c>
      <c r="E7" s="49">
        <v>0.0</v>
      </c>
      <c r="F7" s="52">
        <f>'Invested Capital (Operating App'!G32</f>
        <v>-2.02035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</row>
    <row r="9">
      <c r="A9" s="11" t="s">
        <v>264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</row>
  </sheetData>
  <drawing r:id="rId1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3.88"/>
  </cols>
  <sheetData>
    <row r="1">
      <c r="A1" s="103" t="s">
        <v>254</v>
      </c>
      <c r="B1" s="103" t="s">
        <v>265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</row>
    <row r="2">
      <c r="A2" s="105">
        <v>2019.0</v>
      </c>
      <c r="B2" s="106">
        <f>'Capital Deployment'!B2/'NOPAT (Operating Approach)'!B4</f>
        <v>0.025515132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</row>
    <row r="3">
      <c r="A3" s="105">
        <v>2020.0</v>
      </c>
      <c r="B3" s="106">
        <f>'Capital Deployment'!B3/'NOPAT (Operating Approach)'!C4</f>
        <v>0.01519119958</v>
      </c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</row>
    <row r="4">
      <c r="A4" s="105">
        <v>2021.0</v>
      </c>
      <c r="B4" s="106">
        <f>'Capital Deployment'!B4/'NOPAT (Operating Approach)'!D4</f>
        <v>0.02904623251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>
      <c r="A5" s="105">
        <v>2022.0</v>
      </c>
      <c r="B5" s="106">
        <f>'Capital Deployment'!B5/'NOPAT (Operating Approach)'!E4</f>
        <v>0.0222142171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</row>
    <row r="6">
      <c r="A6" s="105">
        <v>2023.0</v>
      </c>
      <c r="B6" s="106">
        <f>'Capital Deployment'!B6/'NOPAT (Operating Approach)'!F4</f>
        <v>0.007006144327</v>
      </c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</row>
    <row r="7">
      <c r="A7" s="105" t="s">
        <v>1</v>
      </c>
      <c r="B7" s="106">
        <f>'Capital Deployment'!B7/'NOPAT (Operating Approach)'!G4</f>
        <v>0.008768585589</v>
      </c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</row>
    <row r="8">
      <c r="A8" s="107"/>
      <c r="B8" s="107"/>
      <c r="C8" s="107"/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</row>
    <row r="9">
      <c r="A9" s="107"/>
      <c r="B9" s="107"/>
      <c r="C9" s="107"/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</row>
    <row r="10">
      <c r="A10" s="107"/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</row>
    <row r="11">
      <c r="A11" s="107"/>
      <c r="B11" s="107"/>
      <c r="C11" s="107"/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</row>
    <row r="12">
      <c r="A12" s="107"/>
      <c r="B12" s="107"/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</row>
    <row r="13">
      <c r="A13" s="107"/>
      <c r="B13" s="107"/>
      <c r="C13" s="107"/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</row>
    <row r="1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</row>
    <row r="16">
      <c r="A16" s="107"/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</row>
    <row r="17">
      <c r="A17" s="107"/>
      <c r="B17" s="107"/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</row>
    <row r="18">
      <c r="A18" s="107"/>
      <c r="B18" s="107"/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</row>
    <row r="19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</row>
    <row r="20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</row>
    <row r="21">
      <c r="A21" s="107"/>
      <c r="B21" s="107"/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</row>
    <row r="22">
      <c r="A22" s="107"/>
      <c r="B22" s="107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</row>
    <row r="23">
      <c r="A23" s="107"/>
      <c r="B23" s="107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</row>
    <row r="24">
      <c r="A24" s="107"/>
      <c r="B24" s="107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</row>
    <row r="25">
      <c r="A25" s="107"/>
      <c r="B25" s="107"/>
      <c r="C25" s="107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</row>
    <row r="26">
      <c r="A26" s="107"/>
      <c r="B26" s="107"/>
      <c r="C26" s="107"/>
      <c r="D26" s="107"/>
      <c r="E26" s="107"/>
      <c r="F26" s="107"/>
      <c r="G26" s="107"/>
      <c r="H26" s="107"/>
      <c r="I26" s="107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</row>
    <row r="27">
      <c r="A27" s="107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</row>
    <row r="28">
      <c r="A28" s="107"/>
      <c r="B28" s="107"/>
      <c r="C28" s="107"/>
      <c r="D28" s="107"/>
      <c r="E28" s="107"/>
      <c r="F28" s="107"/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</row>
    <row r="29">
      <c r="A29" s="107"/>
      <c r="B29" s="107"/>
      <c r="C29" s="107"/>
      <c r="D29" s="107"/>
      <c r="E29" s="107"/>
      <c r="F29" s="107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</row>
    <row r="30">
      <c r="A30" s="107"/>
      <c r="B30" s="107"/>
      <c r="C30" s="107"/>
      <c r="D30" s="107"/>
      <c r="E30" s="107"/>
      <c r="F30" s="107"/>
      <c r="G30" s="107"/>
      <c r="H30" s="10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</row>
    <row r="31">
      <c r="A31" s="107"/>
      <c r="B31" s="107"/>
      <c r="C31" s="107"/>
      <c r="D31" s="107"/>
      <c r="E31" s="107"/>
      <c r="F31" s="107"/>
      <c r="G31" s="107"/>
      <c r="H31" s="107"/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</row>
    <row r="32">
      <c r="A32" s="107"/>
      <c r="B32" s="107"/>
      <c r="C32" s="107"/>
      <c r="D32" s="107"/>
      <c r="E32" s="107"/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</row>
    <row r="33">
      <c r="A33" s="107"/>
      <c r="B33" s="107"/>
      <c r="C33" s="107"/>
      <c r="D33" s="107"/>
      <c r="E33" s="107"/>
      <c r="F33" s="107"/>
      <c r="G33" s="107"/>
      <c r="H33" s="107"/>
      <c r="I33" s="107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</row>
    <row r="34">
      <c r="A34" s="107"/>
      <c r="B34" s="107"/>
      <c r="C34" s="107"/>
      <c r="D34" s="107"/>
      <c r="E34" s="107"/>
      <c r="F34" s="107"/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</row>
    <row r="35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</row>
    <row r="36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</row>
    <row r="37">
      <c r="A37" s="107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</row>
    <row r="38">
      <c r="A38" s="107"/>
      <c r="B38" s="107"/>
      <c r="C38" s="107"/>
      <c r="D38" s="107"/>
      <c r="E38" s="107"/>
      <c r="F38" s="107"/>
      <c r="G38" s="107"/>
      <c r="H38" s="107"/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</row>
    <row r="39">
      <c r="A39" s="107"/>
      <c r="B39" s="107"/>
      <c r="C39" s="107"/>
      <c r="D39" s="107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</row>
    <row r="40">
      <c r="A40" s="107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</row>
    <row r="41">
      <c r="A41" s="107"/>
      <c r="B41" s="107"/>
      <c r="C41" s="107"/>
      <c r="D41" s="10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</row>
    <row r="42">
      <c r="A42" s="107"/>
      <c r="B42" s="107"/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</row>
    <row r="43">
      <c r="A43" s="107"/>
      <c r="B43" s="107"/>
      <c r="C43" s="107"/>
      <c r="D43" s="107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</row>
    <row r="44">
      <c r="A44" s="107"/>
      <c r="B44" s="107"/>
      <c r="C44" s="107"/>
      <c r="D44" s="10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</row>
    <row r="45">
      <c r="A45" s="107"/>
      <c r="B45" s="107"/>
      <c r="C45" s="107"/>
      <c r="D45" s="107"/>
      <c r="E45" s="107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</row>
    <row r="46">
      <c r="A46" s="107"/>
      <c r="B46" s="107"/>
      <c r="C46" s="107"/>
      <c r="D46" s="107"/>
      <c r="E46" s="107"/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</row>
    <row r="47">
      <c r="A47" s="107"/>
      <c r="B47" s="107"/>
      <c r="C47" s="107"/>
      <c r="D47" s="107"/>
      <c r="E47" s="107"/>
      <c r="F47" s="107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</row>
    <row r="48">
      <c r="A48" s="107"/>
      <c r="B48" s="107"/>
      <c r="C48" s="107"/>
      <c r="D48" s="107"/>
      <c r="E48" s="107"/>
      <c r="F48" s="107"/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</row>
    <row r="49">
      <c r="A49" s="107"/>
      <c r="B49" s="107"/>
      <c r="C49" s="107"/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</row>
    <row r="50">
      <c r="A50" s="107"/>
      <c r="B50" s="107"/>
      <c r="C50" s="107"/>
      <c r="D50" s="107"/>
      <c r="E50" s="107"/>
      <c r="F50" s="10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</row>
    <row r="51">
      <c r="A51" s="107"/>
      <c r="B51" s="107"/>
      <c r="C51" s="107"/>
      <c r="D51" s="107"/>
      <c r="E51" s="107"/>
      <c r="F51" s="10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</row>
    <row r="52">
      <c r="A52" s="107"/>
      <c r="B52" s="107"/>
      <c r="C52" s="107"/>
      <c r="D52" s="107"/>
      <c r="E52" s="107"/>
      <c r="F52" s="10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</row>
    <row r="53">
      <c r="A53" s="107"/>
      <c r="B53" s="107"/>
      <c r="C53" s="107"/>
      <c r="D53" s="107"/>
      <c r="E53" s="107"/>
      <c r="F53" s="10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</row>
    <row r="54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</row>
    <row r="55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</row>
    <row r="56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</row>
    <row r="57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</row>
    <row r="58">
      <c r="A58" s="107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</row>
    <row r="59">
      <c r="A59" s="10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</row>
    <row r="60">
      <c r="A60" s="10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</row>
    <row r="61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</row>
    <row r="62">
      <c r="A62" s="107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</row>
    <row r="63">
      <c r="A63" s="107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</row>
    <row r="64">
      <c r="A64" s="107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</row>
    <row r="65">
      <c r="A65" s="107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</row>
    <row r="66">
      <c r="A66" s="107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</row>
    <row r="67">
      <c r="A67" s="10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</row>
    <row r="68">
      <c r="A68" s="107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</row>
    <row r="69">
      <c r="A69" s="107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</row>
    <row r="70">
      <c r="A70" s="107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</row>
    <row r="71">
      <c r="A71" s="107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</row>
    <row r="72">
      <c r="A72" s="107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</row>
    <row r="73">
      <c r="A73" s="107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</row>
    <row r="74">
      <c r="A74" s="107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</row>
    <row r="75">
      <c r="A75" s="107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</row>
    <row r="76">
      <c r="A76" s="107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</row>
    <row r="77">
      <c r="A77" s="107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</row>
    <row r="78">
      <c r="A78" s="107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</row>
    <row r="79">
      <c r="A79" s="107"/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</row>
    <row r="80">
      <c r="A80" s="107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</row>
    <row r="81">
      <c r="A81" s="107"/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</row>
    <row r="82">
      <c r="A82" s="107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</row>
    <row r="83">
      <c r="A83" s="107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</row>
    <row r="84">
      <c r="A84" s="107"/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</row>
    <row r="85">
      <c r="A85" s="107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</row>
    <row r="86">
      <c r="A86" s="107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</row>
    <row r="87">
      <c r="A87" s="107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</row>
    <row r="88">
      <c r="A88" s="107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</row>
    <row r="89">
      <c r="A89" s="107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</row>
    <row r="90">
      <c r="A90" s="107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</row>
    <row r="91">
      <c r="A91" s="107"/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</row>
    <row r="92">
      <c r="A92" s="107"/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</row>
    <row r="93">
      <c r="A93" s="107"/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</row>
    <row r="94">
      <c r="A94" s="107"/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</row>
    <row r="95">
      <c r="A95" s="107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</row>
    <row r="96">
      <c r="A96" s="107"/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</row>
    <row r="97">
      <c r="A97" s="107"/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</row>
    <row r="98">
      <c r="A98" s="107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</row>
    <row r="99">
      <c r="A99" s="107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</row>
    <row r="100">
      <c r="A100" s="107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</row>
    <row r="101">
      <c r="A101" s="107"/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</row>
    <row r="102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</row>
    <row r="103">
      <c r="A103" s="107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</row>
    <row r="104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</row>
    <row r="105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</row>
    <row r="106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</row>
    <row r="107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</row>
    <row r="108">
      <c r="A108" s="107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</row>
    <row r="109">
      <c r="A109" s="107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</row>
    <row r="110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</row>
    <row r="111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</row>
    <row r="112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</row>
    <row r="113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</row>
    <row r="114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</row>
    <row r="115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</row>
    <row r="116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</row>
    <row r="117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</row>
    <row r="118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</row>
    <row r="119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</row>
    <row r="120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</row>
    <row r="121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</row>
    <row r="122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</row>
    <row r="123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</row>
    <row r="124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</row>
    <row r="125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</row>
    <row r="126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</row>
    <row r="127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</row>
    <row r="128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</row>
    <row r="129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</row>
    <row r="130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</row>
    <row r="131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</row>
    <row r="132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</row>
    <row r="133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</row>
    <row r="134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</row>
    <row r="135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</row>
    <row r="136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</row>
    <row r="137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</row>
    <row r="138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</row>
    <row r="139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</row>
    <row r="140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</row>
    <row r="141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</row>
    <row r="142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</row>
    <row r="143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</row>
    <row r="144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</row>
    <row r="145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</row>
    <row r="146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</row>
    <row r="147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</row>
    <row r="148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</row>
    <row r="149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</row>
    <row r="150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</row>
    <row r="151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</row>
    <row r="152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</row>
    <row r="153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</row>
    <row r="154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</row>
    <row r="155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</row>
    <row r="156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</row>
    <row r="157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</row>
    <row r="158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</row>
    <row r="159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</row>
    <row r="160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</row>
    <row r="161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</row>
    <row r="162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</row>
    <row r="163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</row>
    <row r="164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</row>
    <row r="165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</row>
    <row r="166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</row>
    <row r="167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</row>
    <row r="168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</row>
    <row r="169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</row>
    <row r="170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</row>
    <row r="171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</row>
    <row r="172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</row>
    <row r="173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</row>
    <row r="174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</row>
    <row r="175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</row>
    <row r="176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</row>
    <row r="177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</row>
    <row r="178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</row>
    <row r="179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</row>
    <row r="180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</row>
    <row r="181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</row>
    <row r="182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</row>
    <row r="183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</row>
    <row r="184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</row>
    <row r="185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</row>
    <row r="186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</row>
    <row r="187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</row>
    <row r="188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</row>
    <row r="189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</row>
    <row r="190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</row>
    <row r="191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</row>
    <row r="192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</row>
    <row r="193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</row>
    <row r="194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</row>
    <row r="195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</row>
    <row r="196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</row>
    <row r="197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</row>
    <row r="198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</row>
    <row r="199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</row>
    <row r="200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</row>
    <row r="201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</row>
    <row r="202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</row>
    <row r="203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</row>
    <row r="204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</row>
    <row r="205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</row>
    <row r="206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</row>
    <row r="207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</row>
    <row r="208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</row>
    <row r="209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</row>
    <row r="210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</row>
    <row r="211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</row>
    <row r="212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</row>
    <row r="213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</row>
    <row r="214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</row>
    <row r="215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</row>
    <row r="216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</row>
    <row r="217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</row>
    <row r="218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</row>
    <row r="219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</row>
    <row r="220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</row>
    <row r="221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</row>
    <row r="222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</row>
    <row r="223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</row>
    <row r="224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</row>
    <row r="225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</row>
    <row r="226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</row>
    <row r="227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</row>
    <row r="228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</row>
    <row r="229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</row>
    <row r="230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</row>
    <row r="231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</row>
    <row r="232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</row>
    <row r="233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</row>
    <row r="234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</row>
    <row r="235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</row>
    <row r="236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</row>
    <row r="237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</row>
    <row r="238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</row>
    <row r="239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</row>
    <row r="240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</row>
    <row r="241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</row>
    <row r="242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</row>
    <row r="243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</row>
    <row r="244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</row>
    <row r="245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</row>
    <row r="246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</row>
    <row r="247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</row>
    <row r="248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</row>
    <row r="249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</row>
    <row r="250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</row>
    <row r="251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</row>
    <row r="252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</row>
    <row r="253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</row>
    <row r="254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</row>
    <row r="255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</row>
    <row r="256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</row>
    <row r="257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</row>
    <row r="258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</row>
    <row r="259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</row>
    <row r="260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</row>
    <row r="261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</row>
    <row r="262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</row>
    <row r="263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</row>
    <row r="264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</row>
    <row r="265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</row>
    <row r="266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</row>
    <row r="267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</row>
    <row r="268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</row>
    <row r="269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</row>
    <row r="270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</row>
    <row r="271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</row>
    <row r="272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</row>
    <row r="273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</row>
    <row r="274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</row>
    <row r="275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</row>
    <row r="276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</row>
    <row r="277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</row>
    <row r="278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</row>
    <row r="279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</row>
    <row r="280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</row>
    <row r="281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</row>
    <row r="282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</row>
    <row r="283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</row>
    <row r="284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</row>
    <row r="285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</row>
    <row r="286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</row>
    <row r="287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</row>
    <row r="288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</row>
    <row r="289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</row>
    <row r="290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</row>
    <row r="291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</row>
    <row r="292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</row>
    <row r="293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</row>
    <row r="294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</row>
    <row r="295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</row>
    <row r="296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</row>
    <row r="297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</row>
    <row r="298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</row>
    <row r="299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</row>
    <row r="300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</row>
    <row r="301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</row>
    <row r="302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</row>
    <row r="303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</row>
    <row r="304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</row>
    <row r="305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</row>
    <row r="306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</row>
    <row r="307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</row>
    <row r="308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</row>
    <row r="309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</row>
    <row r="310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</row>
    <row r="311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</row>
    <row r="312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</row>
    <row r="313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</row>
    <row r="314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</row>
    <row r="315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</row>
    <row r="316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</row>
    <row r="317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</row>
    <row r="318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</row>
    <row r="319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</row>
    <row r="320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</row>
    <row r="321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</row>
    <row r="322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</row>
    <row r="323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</row>
    <row r="324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</row>
    <row r="325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</row>
    <row r="326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</row>
    <row r="327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</row>
    <row r="328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</row>
    <row r="329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</row>
    <row r="330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</row>
    <row r="331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</row>
    <row r="332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</row>
    <row r="333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</row>
    <row r="334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</row>
    <row r="335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</row>
    <row r="336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</row>
    <row r="337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</row>
    <row r="338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</row>
    <row r="339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</row>
    <row r="340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</row>
    <row r="341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</row>
    <row r="342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</row>
    <row r="343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</row>
    <row r="344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</row>
    <row r="345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</row>
    <row r="346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</row>
    <row r="347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</row>
    <row r="348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</row>
    <row r="349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</row>
    <row r="350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</row>
    <row r="351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</row>
    <row r="352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</row>
    <row r="353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</row>
    <row r="354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</row>
    <row r="355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</row>
    <row r="356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</row>
    <row r="357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</row>
    <row r="358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</row>
    <row r="359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</row>
    <row r="360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</row>
    <row r="361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</row>
    <row r="362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</row>
    <row r="363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</row>
    <row r="364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</row>
    <row r="365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</row>
    <row r="366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</row>
    <row r="367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</row>
    <row r="368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</row>
    <row r="369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</row>
    <row r="370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</row>
    <row r="371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</row>
    <row r="372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</row>
    <row r="373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</row>
    <row r="374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</row>
    <row r="375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</row>
    <row r="376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</row>
    <row r="377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</row>
    <row r="378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</row>
    <row r="379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</row>
    <row r="380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</row>
    <row r="381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</row>
    <row r="382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</row>
    <row r="383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</row>
    <row r="384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</row>
    <row r="385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</row>
    <row r="386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</row>
    <row r="387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</row>
    <row r="388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</row>
    <row r="389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</row>
    <row r="390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</row>
    <row r="391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</row>
    <row r="392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</row>
    <row r="393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</row>
    <row r="394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</row>
    <row r="395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</row>
    <row r="396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</row>
    <row r="397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</row>
    <row r="398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</row>
    <row r="399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</row>
    <row r="400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</row>
    <row r="401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</row>
    <row r="402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</row>
    <row r="403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</row>
    <row r="404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</row>
    <row r="405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</row>
    <row r="406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</row>
    <row r="407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</row>
    <row r="408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</row>
    <row r="409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</row>
    <row r="410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</row>
    <row r="411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</row>
    <row r="412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</row>
    <row r="413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</row>
    <row r="414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</row>
    <row r="415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</row>
    <row r="416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</row>
    <row r="417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</row>
    <row r="418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</row>
    <row r="419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</row>
    <row r="420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</row>
    <row r="421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</row>
    <row r="422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</row>
    <row r="423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</row>
    <row r="424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</row>
    <row r="425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</row>
    <row r="426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</row>
    <row r="427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</row>
    <row r="428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</row>
    <row r="429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</row>
    <row r="430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</row>
    <row r="431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</row>
    <row r="432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</row>
    <row r="433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</row>
    <row r="434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</row>
    <row r="435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</row>
    <row r="436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</row>
    <row r="437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</row>
    <row r="438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</row>
    <row r="439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</row>
    <row r="440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</row>
    <row r="441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</row>
    <row r="442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</row>
    <row r="443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</row>
    <row r="444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</row>
    <row r="445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</row>
    <row r="446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</row>
    <row r="447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</row>
    <row r="448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</row>
    <row r="449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</row>
    <row r="450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</row>
    <row r="451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</row>
    <row r="452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</row>
    <row r="453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</row>
    <row r="454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</row>
    <row r="455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</row>
    <row r="456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</row>
    <row r="457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</row>
    <row r="458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</row>
    <row r="459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</row>
    <row r="460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</row>
    <row r="461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</row>
    <row r="462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</row>
    <row r="463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</row>
    <row r="464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</row>
    <row r="465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</row>
    <row r="466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</row>
    <row r="467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</row>
    <row r="468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</row>
    <row r="469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</row>
    <row r="470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</row>
    <row r="471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</row>
    <row r="472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</row>
    <row r="473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</row>
    <row r="474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</row>
    <row r="475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</row>
    <row r="476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</row>
    <row r="477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</row>
    <row r="478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</row>
    <row r="479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</row>
    <row r="480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</row>
    <row r="481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</row>
    <row r="482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</row>
    <row r="483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</row>
    <row r="484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</row>
    <row r="485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</row>
    <row r="486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</row>
    <row r="487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</row>
    <row r="488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</row>
    <row r="489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</row>
    <row r="490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</row>
    <row r="491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</row>
    <row r="492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</row>
    <row r="493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</row>
    <row r="494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</row>
    <row r="495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</row>
    <row r="496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</row>
    <row r="497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</row>
    <row r="498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</row>
    <row r="499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</row>
    <row r="500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</row>
    <row r="501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</row>
    <row r="502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</row>
    <row r="503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</row>
    <row r="504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</row>
    <row r="505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</row>
    <row r="506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</row>
    <row r="507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</row>
    <row r="508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</row>
    <row r="509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</row>
    <row r="510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</row>
    <row r="511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</row>
    <row r="512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</row>
    <row r="513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</row>
    <row r="514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</row>
    <row r="515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</row>
    <row r="516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</row>
    <row r="517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</row>
    <row r="518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</row>
    <row r="519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</row>
    <row r="520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</row>
    <row r="521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</row>
    <row r="522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</row>
    <row r="523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</row>
    <row r="524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</row>
    <row r="525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</row>
    <row r="526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</row>
    <row r="527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</row>
    <row r="528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</row>
    <row r="529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</row>
    <row r="530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</row>
    <row r="531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</row>
    <row r="532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</row>
    <row r="533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</row>
    <row r="534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</row>
    <row r="535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</row>
    <row r="536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</row>
    <row r="537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</row>
    <row r="538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</row>
    <row r="539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</row>
    <row r="540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</row>
    <row r="541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</row>
    <row r="542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</row>
    <row r="543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</row>
    <row r="544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</row>
    <row r="545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</row>
    <row r="546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</row>
    <row r="547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</row>
    <row r="548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</row>
    <row r="549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</row>
    <row r="550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</row>
    <row r="551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</row>
    <row r="552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</row>
    <row r="553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</row>
    <row r="554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</row>
    <row r="555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</row>
    <row r="556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</row>
    <row r="557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</row>
    <row r="558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</row>
    <row r="559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</row>
    <row r="560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</row>
    <row r="561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</row>
    <row r="562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</row>
    <row r="563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</row>
    <row r="564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</row>
    <row r="565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</row>
    <row r="566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</row>
    <row r="567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</row>
    <row r="568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</row>
    <row r="569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</row>
    <row r="570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</row>
    <row r="571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</row>
    <row r="572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</row>
    <row r="573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</row>
    <row r="574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</row>
    <row r="575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</row>
    <row r="576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</row>
    <row r="577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</row>
    <row r="578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</row>
    <row r="579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</row>
    <row r="580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</row>
    <row r="581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</row>
    <row r="582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</row>
    <row r="583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</row>
    <row r="584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</row>
    <row r="585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</row>
    <row r="586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</row>
    <row r="587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</row>
    <row r="588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</row>
    <row r="589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</row>
    <row r="590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</row>
    <row r="591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</row>
    <row r="592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</row>
    <row r="593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</row>
    <row r="594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</row>
    <row r="595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</row>
    <row r="596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</row>
    <row r="597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</row>
    <row r="598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</row>
    <row r="599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</row>
    <row r="600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</row>
    <row r="601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</row>
    <row r="602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</row>
    <row r="603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</row>
    <row r="604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</row>
    <row r="605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</row>
    <row r="606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</row>
    <row r="607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</row>
    <row r="608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</row>
    <row r="609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</row>
    <row r="610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</row>
    <row r="611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</row>
    <row r="612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</row>
    <row r="613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</row>
    <row r="614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</row>
    <row r="615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</row>
    <row r="616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</row>
    <row r="617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</row>
    <row r="618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</row>
    <row r="619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</row>
    <row r="620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</row>
    <row r="621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</row>
    <row r="622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</row>
    <row r="623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</row>
    <row r="624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</row>
    <row r="625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</row>
    <row r="626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</row>
    <row r="627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</row>
    <row r="628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</row>
    <row r="629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</row>
    <row r="630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</row>
    <row r="631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</row>
    <row r="632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</row>
    <row r="633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</row>
    <row r="634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</row>
    <row r="635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</row>
    <row r="636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</row>
    <row r="637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</row>
    <row r="638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</row>
    <row r="639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</row>
    <row r="640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</row>
    <row r="641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</row>
    <row r="642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</row>
    <row r="643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</row>
    <row r="644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</row>
    <row r="645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</row>
    <row r="646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</row>
    <row r="647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</row>
    <row r="648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</row>
    <row r="649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</row>
    <row r="650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</row>
    <row r="651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</row>
    <row r="652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</row>
    <row r="653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</row>
    <row r="654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</row>
    <row r="655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</row>
    <row r="656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</row>
    <row r="657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</row>
    <row r="658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</row>
    <row r="659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</row>
    <row r="660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</row>
    <row r="661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</row>
    <row r="662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</row>
    <row r="663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</row>
    <row r="664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</row>
    <row r="665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</row>
    <row r="666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</row>
    <row r="667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</row>
    <row r="668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</row>
    <row r="669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</row>
    <row r="670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</row>
    <row r="671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</row>
    <row r="672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</row>
    <row r="673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</row>
    <row r="674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</row>
    <row r="675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</row>
    <row r="676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</row>
    <row r="677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</row>
    <row r="678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</row>
    <row r="679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</row>
    <row r="680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</row>
    <row r="681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</row>
    <row r="682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</row>
    <row r="683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</row>
    <row r="684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</row>
    <row r="685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</row>
    <row r="686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</row>
    <row r="687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</row>
    <row r="688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</row>
    <row r="689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</row>
    <row r="690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</row>
    <row r="691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</row>
    <row r="692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</row>
    <row r="693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</row>
    <row r="694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</row>
    <row r="695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</row>
    <row r="696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</row>
    <row r="697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</row>
    <row r="698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</row>
    <row r="699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</row>
    <row r="700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</row>
    <row r="701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</row>
    <row r="702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</row>
    <row r="703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</row>
    <row r="704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</row>
    <row r="705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</row>
    <row r="706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</row>
    <row r="707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</row>
    <row r="708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</row>
    <row r="709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</row>
    <row r="710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</row>
    <row r="711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</row>
    <row r="712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</row>
    <row r="713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</row>
    <row r="714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</row>
    <row r="715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</row>
    <row r="716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</row>
    <row r="717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</row>
    <row r="718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</row>
    <row r="719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</row>
    <row r="720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</row>
    <row r="721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</row>
    <row r="722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</row>
    <row r="723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</row>
    <row r="724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</row>
    <row r="725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</row>
    <row r="726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</row>
    <row r="727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</row>
    <row r="728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</row>
    <row r="729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</row>
    <row r="730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</row>
    <row r="731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</row>
    <row r="732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</row>
    <row r="733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</row>
    <row r="734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</row>
    <row r="735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</row>
    <row r="736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</row>
    <row r="737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</row>
    <row r="738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</row>
    <row r="739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</row>
    <row r="740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</row>
    <row r="741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</row>
    <row r="742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</row>
    <row r="743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</row>
    <row r="744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</row>
    <row r="745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</row>
    <row r="746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</row>
    <row r="747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</row>
    <row r="748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</row>
    <row r="749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</row>
    <row r="750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</row>
    <row r="751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</row>
    <row r="752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</row>
    <row r="753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</row>
    <row r="754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</row>
    <row r="755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</row>
    <row r="756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</row>
    <row r="757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</row>
    <row r="758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</row>
    <row r="759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</row>
    <row r="760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</row>
    <row r="761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</row>
    <row r="762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</row>
    <row r="763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</row>
    <row r="764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</row>
    <row r="765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</row>
    <row r="766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</row>
    <row r="767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</row>
    <row r="768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</row>
    <row r="769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</row>
    <row r="770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</row>
    <row r="771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</row>
    <row r="772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</row>
    <row r="773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</row>
    <row r="774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</row>
    <row r="775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</row>
    <row r="776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</row>
    <row r="777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</row>
    <row r="778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</row>
    <row r="779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</row>
    <row r="780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</row>
    <row r="781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</row>
    <row r="782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</row>
    <row r="783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</row>
    <row r="784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</row>
    <row r="785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</row>
    <row r="786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</row>
    <row r="787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</row>
    <row r="788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</row>
    <row r="789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</row>
    <row r="790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</row>
    <row r="791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</row>
    <row r="792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</row>
    <row r="793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</row>
    <row r="794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</row>
    <row r="795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</row>
    <row r="796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</row>
    <row r="797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</row>
    <row r="798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</row>
    <row r="799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</row>
    <row r="800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</row>
    <row r="801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</row>
    <row r="802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</row>
    <row r="803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</row>
    <row r="804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</row>
    <row r="805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</row>
    <row r="806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</row>
    <row r="807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</row>
    <row r="808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</row>
    <row r="809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</row>
    <row r="810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</row>
    <row r="811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</row>
    <row r="812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</row>
    <row r="813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</row>
    <row r="814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</row>
    <row r="815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</row>
    <row r="816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</row>
    <row r="817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</row>
    <row r="818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</row>
    <row r="819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</row>
    <row r="820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</row>
    <row r="821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</row>
    <row r="822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</row>
    <row r="823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</row>
    <row r="824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</row>
    <row r="825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</row>
    <row r="826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</row>
    <row r="827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</row>
    <row r="828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</row>
    <row r="829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</row>
    <row r="830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</row>
    <row r="831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</row>
    <row r="832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</row>
    <row r="833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</row>
    <row r="834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</row>
    <row r="835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</row>
    <row r="836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</row>
    <row r="837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</row>
    <row r="838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</row>
    <row r="839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</row>
    <row r="840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</row>
    <row r="841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</row>
    <row r="842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</row>
    <row r="843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</row>
    <row r="844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</row>
    <row r="845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</row>
    <row r="846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</row>
    <row r="847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</row>
    <row r="848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</row>
    <row r="849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</row>
    <row r="850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</row>
    <row r="851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</row>
    <row r="852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</row>
    <row r="853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</row>
    <row r="854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</row>
    <row r="855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</row>
    <row r="856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</row>
    <row r="857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</row>
    <row r="858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</row>
    <row r="859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</row>
    <row r="860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</row>
    <row r="861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</row>
    <row r="862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</row>
    <row r="863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</row>
    <row r="864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</row>
    <row r="865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</row>
    <row r="866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</row>
    <row r="867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</row>
    <row r="868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</row>
    <row r="869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</row>
    <row r="870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</row>
    <row r="871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</row>
    <row r="872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</row>
    <row r="873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</row>
    <row r="874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</row>
    <row r="875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</row>
    <row r="876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</row>
    <row r="877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</row>
    <row r="878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</row>
    <row r="879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</row>
    <row r="880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</row>
    <row r="881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</row>
    <row r="882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</row>
    <row r="883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</row>
    <row r="884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</row>
    <row r="885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</row>
    <row r="886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</row>
    <row r="887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</row>
    <row r="888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</row>
    <row r="889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</row>
    <row r="890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</row>
    <row r="891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</row>
    <row r="892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</row>
    <row r="893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</row>
    <row r="894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</row>
    <row r="895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</row>
    <row r="896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</row>
    <row r="897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</row>
    <row r="898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</row>
    <row r="899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</row>
    <row r="900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</row>
    <row r="901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</row>
    <row r="902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</row>
    <row r="903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</row>
    <row r="904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</row>
    <row r="905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</row>
    <row r="906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</row>
    <row r="907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</row>
    <row r="908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</row>
    <row r="909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</row>
    <row r="910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</row>
    <row r="911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</row>
    <row r="912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</row>
    <row r="913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</row>
    <row r="914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</row>
    <row r="915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</row>
    <row r="916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</row>
    <row r="917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</row>
    <row r="918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</row>
    <row r="919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</row>
    <row r="920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</row>
    <row r="921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</row>
    <row r="922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</row>
    <row r="923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</row>
    <row r="924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</row>
    <row r="925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</row>
    <row r="926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</row>
    <row r="927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</row>
    <row r="928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</row>
    <row r="929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</row>
    <row r="930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</row>
    <row r="931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</row>
    <row r="932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</row>
    <row r="933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</row>
    <row r="934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</row>
    <row r="935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</row>
    <row r="936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</row>
    <row r="937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</row>
    <row r="938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</row>
    <row r="939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</row>
    <row r="940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</row>
    <row r="941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</row>
    <row r="942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</row>
    <row r="943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</row>
    <row r="944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</row>
    <row r="945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</row>
    <row r="946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</row>
    <row r="947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</row>
    <row r="948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</row>
    <row r="949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</row>
    <row r="950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</row>
    <row r="951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</row>
    <row r="952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</row>
    <row r="953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</row>
    <row r="954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</row>
    <row r="955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</row>
    <row r="956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</row>
    <row r="957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</row>
    <row r="958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</row>
    <row r="959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</row>
    <row r="960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</row>
    <row r="961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</row>
    <row r="962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</row>
    <row r="963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</row>
    <row r="964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</row>
    <row r="965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</row>
    <row r="966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</row>
    <row r="967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</row>
    <row r="968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</row>
    <row r="969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</row>
    <row r="970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</row>
    <row r="971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</row>
    <row r="972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</row>
    <row r="973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</row>
    <row r="974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</row>
    <row r="975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</row>
    <row r="976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</row>
    <row r="977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</row>
    <row r="978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</row>
    <row r="979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</row>
    <row r="980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</row>
    <row r="981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</row>
    <row r="982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</row>
    <row r="983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</row>
    <row r="984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</row>
    <row r="985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</row>
    <row r="986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</row>
    <row r="987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</row>
    <row r="988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</row>
    <row r="989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</row>
    <row r="990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</row>
    <row r="991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</row>
    <row r="992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</row>
  </sheetData>
  <drawing r:id="rId1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3.5"/>
  </cols>
  <sheetData>
    <row r="1">
      <c r="A1" s="102" t="s">
        <v>254</v>
      </c>
      <c r="B1" s="101" t="s">
        <v>266</v>
      </c>
      <c r="C1" s="101" t="s">
        <v>267</v>
      </c>
      <c r="D1" s="101" t="s">
        <v>268</v>
      </c>
      <c r="E1" s="101" t="s">
        <v>269</v>
      </c>
      <c r="F1" s="101" t="s">
        <v>270</v>
      </c>
      <c r="G1" s="101" t="s">
        <v>271</v>
      </c>
      <c r="H1" s="101" t="s">
        <v>272</v>
      </c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</row>
    <row r="2">
      <c r="A2" s="53">
        <v>2015.0</v>
      </c>
      <c r="B2" s="49">
        <v>3.536</v>
      </c>
      <c r="C2" s="52">
        <f t="shared" ref="C2:C5" si="1">B2</f>
        <v>3.536</v>
      </c>
      <c r="D2" s="52"/>
      <c r="E2" s="49"/>
      <c r="F2" s="59"/>
      <c r="G2" s="59"/>
      <c r="H2" s="59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>
      <c r="A3" s="53">
        <v>2016.0</v>
      </c>
      <c r="B3" s="49">
        <v>3.698</v>
      </c>
      <c r="C3" s="52">
        <f t="shared" si="1"/>
        <v>3.698</v>
      </c>
      <c r="D3" s="52"/>
      <c r="E3" s="49"/>
      <c r="F3" s="59"/>
      <c r="G3" s="59"/>
      <c r="H3" s="59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>
      <c r="A4" s="53">
        <v>2017.0</v>
      </c>
      <c r="B4" s="49">
        <v>3.673</v>
      </c>
      <c r="C4" s="52">
        <f t="shared" si="1"/>
        <v>3.673</v>
      </c>
      <c r="D4" s="52"/>
      <c r="E4" s="49"/>
      <c r="F4" s="59"/>
      <c r="G4" s="59"/>
      <c r="H4" s="5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>
      <c r="A5" s="53">
        <v>2018.0</v>
      </c>
      <c r="B5" s="49">
        <v>3.454</v>
      </c>
      <c r="C5" s="52">
        <f t="shared" si="1"/>
        <v>3.454</v>
      </c>
      <c r="D5" s="52"/>
      <c r="E5" s="49"/>
      <c r="F5" s="59"/>
      <c r="G5" s="59"/>
      <c r="H5" s="59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>
      <c r="A6" s="53">
        <v>2019.0</v>
      </c>
      <c r="B6" s="49">
        <v>3.684</v>
      </c>
      <c r="C6" s="52">
        <f>'Reconciliation of GAAP Net Inco'!B5+'Reconciliation of GAAP Net Inco'!B31+B6</f>
        <v>3.684</v>
      </c>
      <c r="D6" s="52">
        <f t="shared" ref="D6:D11" si="2">sum(C2:C6)</f>
        <v>18.045</v>
      </c>
      <c r="E6" s="52">
        <f>'NOPAT (Operating Approach)'!B4+118.217+112.035+108.92+108.994</f>
        <v>572.406</v>
      </c>
      <c r="F6" s="59">
        <f t="shared" ref="F6:F11" si="3">D6/E6</f>
        <v>0.03152482678</v>
      </c>
      <c r="G6" s="52">
        <f>F6*'NOPAT (Operating Approach)'!B4</f>
        <v>3.91664448</v>
      </c>
      <c r="H6" s="52">
        <f t="shared" ref="H6:H11" si="4">B6-G6</f>
        <v>-0.2326444796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>
      <c r="A7" s="53">
        <v>2020.0</v>
      </c>
      <c r="B7" s="49">
        <v>3.83</v>
      </c>
      <c r="C7" s="52">
        <f t="shared" ref="C7:C8" si="5">B7</f>
        <v>3.83</v>
      </c>
      <c r="D7" s="52">
        <f t="shared" si="2"/>
        <v>18.339</v>
      </c>
      <c r="E7" s="52">
        <f>sum('NOPAT (Operating Approach)'!B4:C4)+118.217+112.035+108.92</f>
        <v>577.952</v>
      </c>
      <c r="F7" s="59">
        <f t="shared" si="3"/>
        <v>0.0317310088</v>
      </c>
      <c r="G7" s="52">
        <f>F7*'NOPAT (Operating Approach)'!C4</f>
        <v>3.634469748</v>
      </c>
      <c r="H7" s="52">
        <f t="shared" si="4"/>
        <v>0.1955302516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>
      <c r="A8" s="53">
        <v>2021.0</v>
      </c>
      <c r="B8" s="49">
        <v>3.84</v>
      </c>
      <c r="C8" s="52">
        <f t="shared" si="5"/>
        <v>3.84</v>
      </c>
      <c r="D8" s="52">
        <f t="shared" si="2"/>
        <v>18.481</v>
      </c>
      <c r="E8" s="52">
        <f>sum('NOPAT (Operating Approach)'!B4:D4)+118.217+112.035</f>
        <v>609.842</v>
      </c>
      <c r="F8" s="59">
        <f t="shared" si="3"/>
        <v>0.03030457069</v>
      </c>
      <c r="G8" s="52">
        <f>F8*'NOPAT (Operating Approach)'!D4</f>
        <v>4.267186599</v>
      </c>
      <c r="H8" s="52">
        <f t="shared" si="4"/>
        <v>-0.4271865992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>
      <c r="A9" s="53">
        <v>2022.0</v>
      </c>
      <c r="B9" s="49">
        <v>3.98</v>
      </c>
      <c r="C9" s="52">
        <f>4.926+B9</f>
        <v>8.906</v>
      </c>
      <c r="D9" s="52">
        <f t="shared" si="2"/>
        <v>23.714</v>
      </c>
      <c r="E9" s="52">
        <f>sum('NOPAT (Operating Approach)'!B4:E4)+118.217</f>
        <v>664.367</v>
      </c>
      <c r="F9" s="59">
        <f t="shared" si="3"/>
        <v>0.03569412689</v>
      </c>
      <c r="G9" s="52">
        <f>F9*'NOPAT (Operating Approach)'!E4</f>
        <v>5.945213775</v>
      </c>
      <c r="H9" s="52">
        <f t="shared" si="4"/>
        <v>-1.965213775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>
      <c r="A10" s="53">
        <v>2023.0</v>
      </c>
      <c r="B10" s="49">
        <v>3.97</v>
      </c>
      <c r="C10" s="52">
        <f>'Reconciliation of GAAP Net Inco'!F5+3.78+B10</f>
        <v>7.75</v>
      </c>
      <c r="D10" s="52">
        <f t="shared" si="2"/>
        <v>28.01</v>
      </c>
      <c r="E10" s="52">
        <f>sum('NOPAT (Operating Approach)'!B4:F4)</f>
        <v>707.437</v>
      </c>
      <c r="F10" s="59">
        <f t="shared" si="3"/>
        <v>0.03959363166</v>
      </c>
      <c r="G10" s="52">
        <f>F10*'NOPAT (Operating Approach)'!F4</f>
        <v>6.385938069</v>
      </c>
      <c r="H10" s="52">
        <f t="shared" si="4"/>
        <v>-2.415938069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>
      <c r="A11" s="53" t="s">
        <v>1</v>
      </c>
      <c r="B11" s="49">
        <v>3.81</v>
      </c>
      <c r="C11" s="52">
        <f>3.734+'NOPAT (Operating Approach)'!G13+B11</f>
        <v>7.544</v>
      </c>
      <c r="D11" s="52">
        <f t="shared" si="2"/>
        <v>31.87</v>
      </c>
      <c r="E11" s="52">
        <f>sum('NOPAT (Operating Approach)'!C4:G4)</f>
        <v>740.577</v>
      </c>
      <c r="F11" s="59">
        <f t="shared" si="3"/>
        <v>0.04303401267</v>
      </c>
      <c r="G11" s="52">
        <f>F11*'NOPAT (Operating Approach)'!G4</f>
        <v>6.772692914</v>
      </c>
      <c r="H11" s="52">
        <f t="shared" si="4"/>
        <v>-2.962692914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>
      <c r="A13" s="11" t="s">
        <v>264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</sheetData>
  <drawing r:id="rId1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1.0"/>
    <col customWidth="1" min="2" max="2" width="14.0"/>
  </cols>
  <sheetData>
    <row r="1">
      <c r="A1" s="44"/>
      <c r="B1" s="46">
        <v>2019.0</v>
      </c>
      <c r="C1" s="46">
        <v>2020.0</v>
      </c>
      <c r="D1" s="46">
        <v>2021.0</v>
      </c>
      <c r="E1" s="46">
        <v>2022.0</v>
      </c>
      <c r="F1" s="46">
        <v>2023.0</v>
      </c>
      <c r="G1" s="46" t="s">
        <v>1</v>
      </c>
    </row>
    <row r="2">
      <c r="A2" s="53" t="s">
        <v>273</v>
      </c>
      <c r="B2" s="52">
        <f>'NOPAT (Operating Approach)'!B4</f>
        <v>124.24</v>
      </c>
      <c r="C2" s="52">
        <f>'NOPAT (Operating Approach)'!C4</f>
        <v>114.54</v>
      </c>
      <c r="D2" s="52">
        <f>'NOPAT (Operating Approach)'!D4</f>
        <v>140.81</v>
      </c>
      <c r="E2" s="52">
        <f>'NOPAT (Operating Approach)'!E4</f>
        <v>166.56</v>
      </c>
      <c r="F2" s="52">
        <f>'NOPAT (Operating Approach)'!F4</f>
        <v>161.287</v>
      </c>
      <c r="G2" s="52">
        <f>'NOPAT (Operating Approach)'!G4</f>
        <v>157.38</v>
      </c>
    </row>
    <row r="3">
      <c r="A3" s="53" t="s">
        <v>31</v>
      </c>
      <c r="B3" s="62">
        <f>G3</f>
        <v>0.1450629051</v>
      </c>
      <c r="C3" s="62">
        <f>'NOPAT (Operating Approach)'!C34</f>
        <v>0.1032052496</v>
      </c>
      <c r="D3" s="62">
        <f>'NOPAT (Operating Approach)'!D34</f>
        <v>0.1457282863</v>
      </c>
      <c r="E3" s="62">
        <f>'NOPAT (Operating Approach)'!E34</f>
        <v>0.1527377522</v>
      </c>
      <c r="F3" s="62">
        <f>'NOPAT (Operating Approach)'!F34</f>
        <v>0.1577126489</v>
      </c>
      <c r="G3" s="62">
        <f>'NOPAT (Operating Approach)'!G34</f>
        <v>0.1450629051</v>
      </c>
    </row>
    <row r="4">
      <c r="A4" s="53" t="s">
        <v>30</v>
      </c>
      <c r="B4" s="52">
        <f>'NOPAT (Operating Approach)'!B33</f>
        <v>17.66484226</v>
      </c>
      <c r="C4" s="52">
        <f>'NOPAT (Operating Approach)'!C33</f>
        <v>11.82112929</v>
      </c>
      <c r="D4" s="52">
        <f>'NOPAT (Operating Approach)'!D33</f>
        <v>20.52</v>
      </c>
      <c r="E4" s="52">
        <f>'NOPAT (Operating Approach)'!E33</f>
        <v>25.44</v>
      </c>
      <c r="F4" s="52">
        <f>'NOPAT (Operating Approach)'!F33</f>
        <v>25.437</v>
      </c>
      <c r="G4" s="52">
        <f>'NOPAT (Operating Approach)'!G33</f>
        <v>22.83</v>
      </c>
    </row>
    <row r="5">
      <c r="A5" s="53" t="s">
        <v>274</v>
      </c>
      <c r="B5" s="62">
        <f>'Cash Tax Rate'!B16</f>
        <v>0.2458735159</v>
      </c>
      <c r="C5" s="62">
        <f>'Cash Tax Rate'!C16</f>
        <v>0.2342785603</v>
      </c>
      <c r="D5" s="62">
        <f>'Cash Tax Rate'!D16</f>
        <v>0.2235687135</v>
      </c>
      <c r="E5" s="62">
        <f>'Cash Tax Rate'!E16</f>
        <v>0.2106065252</v>
      </c>
      <c r="F5" s="62">
        <f>'Cash Tax Rate'!F16</f>
        <v>0.2128285568</v>
      </c>
      <c r="G5" s="62">
        <f>'Cash Tax Rate'!G16</f>
        <v>0.2257774858</v>
      </c>
    </row>
    <row r="6">
      <c r="A6" s="53" t="s">
        <v>33</v>
      </c>
      <c r="B6" s="52">
        <f>'Cash Tax Rate'!B13</f>
        <v>4.343316875</v>
      </c>
      <c r="C6" s="52">
        <f>'Cash Tax Rate'!C13</f>
        <v>2.76943715</v>
      </c>
      <c r="D6" s="52">
        <f>'Cash Tax Rate'!D13</f>
        <v>4.58763</v>
      </c>
      <c r="E6" s="52">
        <f>'Cash Tax Rate'!E13</f>
        <v>5.35783</v>
      </c>
      <c r="F6" s="52">
        <f>'Cash Tax Rate'!F13</f>
        <v>5.41372</v>
      </c>
      <c r="G6" s="52">
        <f>'Cash Tax Rate'!G13</f>
        <v>5.1545</v>
      </c>
    </row>
    <row r="7">
      <c r="A7" s="53" t="s">
        <v>70</v>
      </c>
      <c r="B7" s="52">
        <f>'Reconciliation of GAAP Net Inco'!B46</f>
        <v>13.33152539</v>
      </c>
      <c r="C7" s="52">
        <f>'Reconciliation of GAAP Net Inco'!C46</f>
        <v>9.041692136</v>
      </c>
      <c r="D7" s="52">
        <f>'Reconciliation of GAAP Net Inco'!D46</f>
        <v>15.94537</v>
      </c>
      <c r="E7" s="52">
        <f>'Reconciliation of GAAP Net Inco'!E46</f>
        <v>20.07517</v>
      </c>
      <c r="F7" s="52">
        <f>'Reconciliation of GAAP Net Inco'!F46</f>
        <v>20.01828</v>
      </c>
      <c r="G7" s="52">
        <f>'Reconciliation of GAAP Net Inco'!G46</f>
        <v>17.6655</v>
      </c>
    </row>
    <row r="8">
      <c r="A8" s="67" t="str">
        <f>'Invested Capital (Operating App'!A32</f>
        <v>Incremental Net Working Capital</v>
      </c>
      <c r="B8" s="49">
        <f>'Invested Capital (Operating App'!B32</f>
        <v>1.882</v>
      </c>
      <c r="C8" s="49">
        <f>'Invested Capital (Operating App'!C32</f>
        <v>-1.805</v>
      </c>
      <c r="D8" s="49">
        <f>'Invested Capital (Operating App'!D32</f>
        <v>11.0575</v>
      </c>
      <c r="E8" s="49">
        <f>'Invested Capital (Operating App'!E32</f>
        <v>8.7005</v>
      </c>
      <c r="F8" s="49">
        <f>'Invested Capital (Operating App'!F32</f>
        <v>-2.20565</v>
      </c>
      <c r="G8" s="49">
        <f>'Invested Capital (Operating App'!G32</f>
        <v>-2.02035</v>
      </c>
    </row>
    <row r="9">
      <c r="A9" s="67" t="str">
        <f>'Invested Capital (Operating App'!A33</f>
        <v>Incremental Total Adjusted Fixed Assets</v>
      </c>
      <c r="B9" s="49">
        <f>'Invested Capital (Operating App'!B33</f>
        <v>-6.769442209</v>
      </c>
      <c r="C9" s="49">
        <f>'Invested Capital (Operating App'!C33</f>
        <v>-0.7567563425</v>
      </c>
      <c r="D9" s="49">
        <f>'Invested Capital (Operating App'!D33</f>
        <v>-10.64680145</v>
      </c>
      <c r="E9" s="49">
        <f>'Invested Capital (Operating App'!E33</f>
        <v>-5.997</v>
      </c>
      <c r="F9" s="49">
        <f>'Invested Capital (Operating App'!F33</f>
        <v>-5.251</v>
      </c>
      <c r="G9" s="49">
        <f>'Invested Capital (Operating App'!G33</f>
        <v>-2.566</v>
      </c>
    </row>
    <row r="10">
      <c r="A10" s="53" t="s">
        <v>140</v>
      </c>
      <c r="B10" s="52">
        <f>'Invested Capital (Operating App'!B34</f>
        <v>-4.887442209</v>
      </c>
      <c r="C10" s="52">
        <f>'Invested Capital (Operating App'!C34</f>
        <v>-2.561756343</v>
      </c>
      <c r="D10" s="52">
        <f>'Invested Capital (Operating App'!D34</f>
        <v>0.4106985518</v>
      </c>
      <c r="E10" s="52">
        <f>'Invested Capital (Operating App'!E34</f>
        <v>2.7035</v>
      </c>
      <c r="F10" s="52">
        <f>'Invested Capital (Operating App'!F34</f>
        <v>-7.45665</v>
      </c>
      <c r="G10" s="52">
        <f>'Invested Capital (Operating App'!G34</f>
        <v>-4.58635</v>
      </c>
    </row>
    <row r="11">
      <c r="A11" s="53" t="s">
        <v>227</v>
      </c>
      <c r="B11" s="52">
        <f>'Free Cash Flow (FCF) &amp; FCF Yiel'!B6</f>
        <v>18.2189676</v>
      </c>
      <c r="C11" s="52">
        <f>'Free Cash Flow (FCF) &amp; FCF Yiel'!C6</f>
        <v>11.60344848</v>
      </c>
      <c r="D11" s="52">
        <f>'Free Cash Flow (FCF) &amp; FCF Yiel'!D6</f>
        <v>15.53467145</v>
      </c>
      <c r="E11" s="52">
        <f>'Free Cash Flow (FCF) &amp; FCF Yiel'!E6</f>
        <v>17.37167</v>
      </c>
      <c r="F11" s="52">
        <f>'Free Cash Flow (FCF) &amp; FCF Yiel'!F6</f>
        <v>27.47493</v>
      </c>
      <c r="G11" s="52">
        <f>'Free Cash Flow (FCF) &amp; FCF Yiel'!G6</f>
        <v>22.25185</v>
      </c>
    </row>
    <row r="12">
      <c r="A12" s="54" t="s">
        <v>275</v>
      </c>
      <c r="B12" s="51">
        <f t="shared" ref="B12:G12" si="1">B11</f>
        <v>18.2189676</v>
      </c>
      <c r="C12" s="51">
        <f t="shared" si="1"/>
        <v>11.60344848</v>
      </c>
      <c r="D12" s="51">
        <f t="shared" si="1"/>
        <v>15.53467145</v>
      </c>
      <c r="E12" s="51">
        <f t="shared" si="1"/>
        <v>17.37167</v>
      </c>
      <c r="F12" s="51">
        <f t="shared" si="1"/>
        <v>27.47493</v>
      </c>
      <c r="G12" s="51">
        <f t="shared" si="1"/>
        <v>22.25185</v>
      </c>
    </row>
    <row r="13">
      <c r="A13" s="54" t="s">
        <v>276</v>
      </c>
      <c r="B13" s="51"/>
      <c r="C13" s="51"/>
      <c r="D13" s="51"/>
      <c r="E13" s="51"/>
      <c r="F13" s="51"/>
      <c r="G13" s="51"/>
    </row>
    <row r="14">
      <c r="A14" s="54" t="s">
        <v>277</v>
      </c>
      <c r="B14" s="51"/>
      <c r="C14" s="51"/>
      <c r="D14" s="51"/>
      <c r="E14" s="51"/>
      <c r="F14" s="51"/>
      <c r="G14" s="51"/>
    </row>
    <row r="15">
      <c r="A15" s="54" t="s">
        <v>278</v>
      </c>
      <c r="B15" s="51"/>
      <c r="C15" s="51"/>
      <c r="D15" s="51"/>
      <c r="E15" s="51"/>
      <c r="F15" s="51"/>
      <c r="G15" s="51"/>
    </row>
    <row r="16">
      <c r="A16" s="54" t="s">
        <v>279</v>
      </c>
      <c r="B16" s="51">
        <f t="shared" ref="B16:G16" si="2">B7/B38</f>
        <v>191.2388213</v>
      </c>
      <c r="C16" s="51">
        <f t="shared" si="2"/>
        <v>151.8796399</v>
      </c>
      <c r="D16" s="51">
        <f t="shared" si="2"/>
        <v>247.0453601</v>
      </c>
      <c r="E16" s="51">
        <f t="shared" si="2"/>
        <v>267.5109212</v>
      </c>
      <c r="F16" s="51">
        <f t="shared" si="2"/>
        <v>235.9413637</v>
      </c>
      <c r="G16" s="51">
        <f t="shared" si="2"/>
        <v>201.3293156</v>
      </c>
    </row>
    <row r="17">
      <c r="A17" s="53" t="s">
        <v>114</v>
      </c>
      <c r="B17" s="52">
        <f>'Economic Book Value (EBV)'!B4</f>
        <v>57.043</v>
      </c>
      <c r="C17" s="52">
        <f>'Economic Book Value (EBV)'!C4</f>
        <v>64.913</v>
      </c>
      <c r="D17" s="52">
        <f>'Economic Book Value (EBV)'!D4</f>
        <v>69.5395</v>
      </c>
      <c r="E17" s="52">
        <f>'Economic Book Value (EBV)'!E4</f>
        <v>51.572</v>
      </c>
      <c r="F17" s="52">
        <f>'Economic Book Value (EBV)'!F4</f>
        <v>68.67565</v>
      </c>
      <c r="G17" s="52">
        <f>'Economic Book Value (EBV)'!G4</f>
        <v>74.231</v>
      </c>
    </row>
    <row r="18">
      <c r="A18" s="53" t="s">
        <v>181</v>
      </c>
      <c r="B18" s="52">
        <f>'Economic Book Value (EBV)'!B5</f>
        <v>0</v>
      </c>
      <c r="C18" s="52">
        <f>'Economic Book Value (EBV)'!C5</f>
        <v>0</v>
      </c>
      <c r="D18" s="52">
        <f>'Economic Book Value (EBV)'!D5</f>
        <v>0</v>
      </c>
      <c r="E18" s="52">
        <f>'Economic Book Value (EBV)'!E5</f>
        <v>0</v>
      </c>
      <c r="F18" s="52">
        <f>'Economic Book Value (EBV)'!F5</f>
        <v>0</v>
      </c>
      <c r="G18" s="52">
        <f>'Economic Book Value (EBV)'!G5</f>
        <v>0</v>
      </c>
    </row>
    <row r="19">
      <c r="A19" s="53" t="s">
        <v>182</v>
      </c>
      <c r="B19" s="52">
        <f>'Economic Book Value (EBV)'!B6</f>
        <v>-3.287</v>
      </c>
      <c r="C19" s="52">
        <f>'Economic Book Value (EBV)'!C6</f>
        <v>-3.239</v>
      </c>
      <c r="D19" s="52">
        <f>'Economic Book Value (EBV)'!D6</f>
        <v>-2.918</v>
      </c>
      <c r="E19" s="52">
        <f>'Economic Book Value (EBV)'!E6</f>
        <v>-2.23</v>
      </c>
      <c r="F19" s="52">
        <f>'Economic Book Value (EBV)'!F6</f>
        <v>-1.509</v>
      </c>
      <c r="G19" s="52">
        <f>'Economic Book Value (EBV)'!G6</f>
        <v>-1.141</v>
      </c>
    </row>
    <row r="20">
      <c r="A20" s="53" t="s">
        <v>183</v>
      </c>
      <c r="B20" s="52">
        <f>'Economic Book Value (EBV)'!B7</f>
        <v>0</v>
      </c>
      <c r="C20" s="52">
        <f>'Economic Book Value (EBV)'!C7</f>
        <v>0</v>
      </c>
      <c r="D20" s="52">
        <f>'Economic Book Value (EBV)'!D7</f>
        <v>0</v>
      </c>
      <c r="E20" s="52">
        <f>'Economic Book Value (EBV)'!E7</f>
        <v>0</v>
      </c>
      <c r="F20" s="52">
        <f>'Economic Book Value (EBV)'!F7</f>
        <v>0</v>
      </c>
      <c r="G20" s="52">
        <f>'Economic Book Value (EBV)'!G7</f>
        <v>0</v>
      </c>
    </row>
    <row r="21">
      <c r="A21" s="53" t="s">
        <v>225</v>
      </c>
      <c r="B21" s="52">
        <f>'Economic Book Value (EBV)'!B8</f>
        <v>0</v>
      </c>
      <c r="C21" s="52">
        <f>'Economic Book Value (EBV)'!C8</f>
        <v>0</v>
      </c>
      <c r="D21" s="52">
        <f>'Economic Book Value (EBV)'!D8</f>
        <v>0</v>
      </c>
      <c r="E21" s="52">
        <f>'Economic Book Value (EBV)'!E8</f>
        <v>0</v>
      </c>
      <c r="F21" s="52">
        <f>'Economic Book Value (EBV)'!F8</f>
        <v>0</v>
      </c>
      <c r="G21" s="52">
        <f>'Economic Book Value (EBV)'!G8</f>
        <v>0</v>
      </c>
    </row>
    <row r="22">
      <c r="A22" s="53" t="s">
        <v>185</v>
      </c>
      <c r="B22" s="52">
        <f>'Economic Book Value (EBV)'!B9</f>
        <v>0.1735577907</v>
      </c>
      <c r="C22" s="52">
        <f>'Economic Book Value (EBV)'!C9</f>
        <v>0.06380144822</v>
      </c>
      <c r="D22" s="52">
        <f>'Economic Book Value (EBV)'!D9</f>
        <v>0</v>
      </c>
      <c r="E22" s="52">
        <f>'Economic Book Value (EBV)'!E9</f>
        <v>0</v>
      </c>
      <c r="F22" s="52">
        <f>'Economic Book Value (EBV)'!F9</f>
        <v>0</v>
      </c>
      <c r="G22" s="52">
        <f>'Economic Book Value (EBV)'!G9</f>
        <v>0</v>
      </c>
    </row>
    <row r="23">
      <c r="A23" s="53" t="s">
        <v>186</v>
      </c>
      <c r="B23" s="52">
        <f>'Economic Book Value (EBV)'!B10</f>
        <v>0</v>
      </c>
      <c r="C23" s="52">
        <f>'Economic Book Value (EBV)'!C10</f>
        <v>0</v>
      </c>
      <c r="D23" s="52">
        <f>'Economic Book Value (EBV)'!D10</f>
        <v>0</v>
      </c>
      <c r="E23" s="52">
        <f>'Economic Book Value (EBV)'!E10</f>
        <v>0</v>
      </c>
      <c r="F23" s="52">
        <f>'Economic Book Value (EBV)'!F10</f>
        <v>0</v>
      </c>
      <c r="G23" s="52">
        <f>'Economic Book Value (EBV)'!G10</f>
        <v>0</v>
      </c>
    </row>
    <row r="24">
      <c r="A24" s="53" t="s">
        <v>187</v>
      </c>
      <c r="B24" s="52">
        <f>'Economic Book Value (EBV)'!B11</f>
        <v>0</v>
      </c>
      <c r="C24" s="52">
        <f>'Economic Book Value (EBV)'!C11</f>
        <v>0</v>
      </c>
      <c r="D24" s="52">
        <f>'Economic Book Value (EBV)'!D11</f>
        <v>0</v>
      </c>
      <c r="E24" s="52">
        <f>'Economic Book Value (EBV)'!E11</f>
        <v>0</v>
      </c>
      <c r="F24" s="52">
        <f>'Economic Book Value (EBV)'!F11</f>
        <v>0</v>
      </c>
      <c r="G24" s="52">
        <f>'Economic Book Value (EBV)'!G11</f>
        <v>0</v>
      </c>
    </row>
    <row r="25">
      <c r="A25" s="53" t="s">
        <v>188</v>
      </c>
      <c r="B25" s="52">
        <f>'Economic Book Value (EBV)'!B12</f>
        <v>0</v>
      </c>
      <c r="C25" s="52">
        <f>'Economic Book Value (EBV)'!C12</f>
        <v>0</v>
      </c>
      <c r="D25" s="52">
        <f>'Economic Book Value (EBV)'!D12</f>
        <v>0</v>
      </c>
      <c r="E25" s="52">
        <f>'Economic Book Value (EBV)'!E12</f>
        <v>0</v>
      </c>
      <c r="F25" s="52">
        <f>'Economic Book Value (EBV)'!F12</f>
        <v>0</v>
      </c>
      <c r="G25" s="52">
        <f>'Economic Book Value (EBV)'!G12</f>
        <v>0</v>
      </c>
    </row>
    <row r="26">
      <c r="A26" s="53" t="s">
        <v>189</v>
      </c>
      <c r="B26" s="52">
        <f>'Economic Book Value (EBV)'!B13</f>
        <v>0</v>
      </c>
      <c r="C26" s="52">
        <f>'Economic Book Value (EBV)'!C13</f>
        <v>0</v>
      </c>
      <c r="D26" s="52">
        <f>'Economic Book Value (EBV)'!D13</f>
        <v>0</v>
      </c>
      <c r="E26" s="52">
        <f>'Economic Book Value (EBV)'!E13</f>
        <v>0</v>
      </c>
      <c r="F26" s="52">
        <f>'Economic Book Value (EBV)'!F13</f>
        <v>0</v>
      </c>
      <c r="G26" s="52">
        <f>'Economic Book Value (EBV)'!G13</f>
        <v>0</v>
      </c>
    </row>
    <row r="27">
      <c r="A27" s="54" t="s">
        <v>226</v>
      </c>
      <c r="B27" s="51">
        <f t="shared" ref="B27:G27" si="3">B17+B18+B19+B20+B21-B22-B23-B24-B25+B26</f>
        <v>53.58244221</v>
      </c>
      <c r="C27" s="51">
        <f t="shared" si="3"/>
        <v>61.61019855</v>
      </c>
      <c r="D27" s="51">
        <f t="shared" si="3"/>
        <v>66.6215</v>
      </c>
      <c r="E27" s="51">
        <f t="shared" si="3"/>
        <v>49.342</v>
      </c>
      <c r="F27" s="51">
        <f t="shared" si="3"/>
        <v>67.16665</v>
      </c>
      <c r="G27" s="51">
        <f t="shared" si="3"/>
        <v>73.09</v>
      </c>
    </row>
    <row r="28">
      <c r="A28" s="54" t="s">
        <v>280</v>
      </c>
      <c r="B28" s="51">
        <f t="shared" ref="B28:G28" si="4">B16+B27</f>
        <v>244.8212635</v>
      </c>
      <c r="C28" s="51">
        <f t="shared" si="4"/>
        <v>213.4898384</v>
      </c>
      <c r="D28" s="51">
        <f t="shared" si="4"/>
        <v>313.6668601</v>
      </c>
      <c r="E28" s="51">
        <f t="shared" si="4"/>
        <v>316.8529212</v>
      </c>
      <c r="F28" s="51">
        <f t="shared" si="4"/>
        <v>303.1080137</v>
      </c>
      <c r="G28" s="51">
        <f t="shared" si="4"/>
        <v>274.4193156</v>
      </c>
    </row>
    <row r="29">
      <c r="A29" s="53" t="s">
        <v>281</v>
      </c>
      <c r="B29" s="59">
        <f>'Economic Book Value (EBV)'!B15</f>
        <v>12443</v>
      </c>
      <c r="C29" s="59">
        <f>'Economic Book Value (EBV)'!C15</f>
        <v>12451</v>
      </c>
      <c r="D29" s="59">
        <f>'Economic Book Value (EBV)'!D15</f>
        <v>12381</v>
      </c>
      <c r="E29" s="59">
        <f>'Economic Book Value (EBV)'!E15</f>
        <v>12307</v>
      </c>
      <c r="F29" s="59">
        <f>'Economic Book Value (EBV)'!F15</f>
        <v>12313</v>
      </c>
      <c r="G29" s="59">
        <f>'Economic Book Value (EBV)'!G15</f>
        <v>12318</v>
      </c>
    </row>
    <row r="30">
      <c r="A30" s="54" t="s">
        <v>282</v>
      </c>
      <c r="B30" s="51">
        <f>'Economic Book Value (EBV)'!B16</f>
        <v>19.675421</v>
      </c>
      <c r="C30" s="51">
        <f>'Economic Book Value (EBV)'!C16</f>
        <v>17.14640097</v>
      </c>
      <c r="D30" s="51">
        <f>'Economic Book Value (EBV)'!D16</f>
        <v>25.33453357</v>
      </c>
      <c r="E30" s="51">
        <f>'Economic Book Value (EBV)'!E16</f>
        <v>25.74574805</v>
      </c>
      <c r="F30" s="51">
        <f>'Economic Book Value (EBV)'!F16</f>
        <v>24.61691007</v>
      </c>
      <c r="G30" s="51">
        <f>'Economic Book Value (EBV)'!G16</f>
        <v>22.27791164</v>
      </c>
    </row>
    <row r="31">
      <c r="A31" s="54" t="s">
        <v>283</v>
      </c>
      <c r="B31" s="50"/>
      <c r="C31" s="50"/>
      <c r="D31" s="50"/>
      <c r="E31" s="50"/>
      <c r="F31" s="50"/>
      <c r="G31" s="54"/>
    </row>
    <row r="32">
      <c r="A32" s="53" t="s">
        <v>284</v>
      </c>
      <c r="B32" s="52">
        <v>0.0</v>
      </c>
      <c r="C32" s="52">
        <v>0.0</v>
      </c>
      <c r="D32" s="52">
        <v>0.0</v>
      </c>
      <c r="E32" s="52">
        <v>0.0</v>
      </c>
      <c r="F32" s="52">
        <v>0.0</v>
      </c>
      <c r="G32" s="52">
        <v>0.0</v>
      </c>
    </row>
    <row r="33">
      <c r="A33" s="53"/>
      <c r="B33" s="48"/>
      <c r="C33" s="48"/>
      <c r="D33" s="48"/>
      <c r="E33" s="48"/>
      <c r="F33" s="48"/>
      <c r="G33" s="48"/>
    </row>
    <row r="34">
      <c r="A34" s="66" t="s">
        <v>285</v>
      </c>
      <c r="B34" s="50"/>
      <c r="C34" s="50"/>
      <c r="D34" s="50"/>
      <c r="E34" s="50"/>
      <c r="F34" s="50"/>
      <c r="G34" s="50"/>
    </row>
    <row r="35">
      <c r="A35" s="53" t="s">
        <v>286</v>
      </c>
      <c r="B35" s="62">
        <f>((B2/145.63)^(1/1))-1</f>
        <v>-0.1468790771</v>
      </c>
      <c r="C35" s="62">
        <f t="shared" ref="C35:G35" si="5">((C2/B2)^(1/1))-1</f>
        <v>-0.07807469414</v>
      </c>
      <c r="D35" s="62">
        <f t="shared" si="5"/>
        <v>0.2293521914</v>
      </c>
      <c r="E35" s="62">
        <f t="shared" si="5"/>
        <v>0.1828705348</v>
      </c>
      <c r="F35" s="62">
        <f t="shared" si="5"/>
        <v>-0.03165826129</v>
      </c>
      <c r="G35" s="62">
        <f t="shared" si="5"/>
        <v>-0.02422389901</v>
      </c>
    </row>
    <row r="36">
      <c r="A36" s="67" t="s">
        <v>240</v>
      </c>
      <c r="B36" s="62">
        <f t="shared" ref="B36:G36" si="6">B37-B38</f>
        <v>0.02406937369</v>
      </c>
      <c r="C36" s="62">
        <f t="shared" si="6"/>
        <v>0.00579031638</v>
      </c>
      <c r="D36" s="62">
        <f t="shared" si="6"/>
        <v>0.0515548857</v>
      </c>
      <c r="E36" s="62">
        <f t="shared" si="6"/>
        <v>0.06948041862</v>
      </c>
      <c r="F36" s="62">
        <f t="shared" si="6"/>
        <v>0.06177520497</v>
      </c>
      <c r="G36" s="62">
        <f t="shared" si="6"/>
        <v>0.04761399887</v>
      </c>
    </row>
    <row r="37">
      <c r="A37" s="53" t="s">
        <v>239</v>
      </c>
      <c r="B37" s="62">
        <f>'Return on Invested Capital (ROI'!B7</f>
        <v>0.09378077065</v>
      </c>
      <c r="C37" s="62">
        <f>'Return on Invested Capital (ROI'!C7</f>
        <v>0.06532227301</v>
      </c>
      <c r="D37" s="62">
        <f>'Return on Invested Capital (ROI'!D7</f>
        <v>0.1160991863</v>
      </c>
      <c r="E37" s="62">
        <f>'Return on Invested Capital (ROI'!E7</f>
        <v>0.1445247193</v>
      </c>
      <c r="F37" s="62">
        <f>'Return on Invested Capital (ROI'!F7</f>
        <v>0.1466195056</v>
      </c>
      <c r="G37" s="62">
        <f>'Return on Invested Capital (ROI'!G7</f>
        <v>0.1353582995</v>
      </c>
    </row>
    <row r="38">
      <c r="A38" s="53" t="s">
        <v>180</v>
      </c>
      <c r="B38" s="62">
        <f>'Weighted Average Cost of Capita'!B27</f>
        <v>0.06971139696</v>
      </c>
      <c r="C38" s="62">
        <f>'Weighted Average Cost of Capita'!C27</f>
        <v>0.05953195663</v>
      </c>
      <c r="D38" s="62">
        <f>'Weighted Average Cost of Capita'!D27</f>
        <v>0.06454430065</v>
      </c>
      <c r="E38" s="62">
        <f>'Weighted Average Cost of Capita'!E27</f>
        <v>0.07504430065</v>
      </c>
      <c r="F38" s="62">
        <f>'Weighted Average Cost of Capita'!F27</f>
        <v>0.08484430065</v>
      </c>
      <c r="G38" s="62">
        <f>'Weighted Average Cost of Capita'!G27</f>
        <v>0.08774430065</v>
      </c>
    </row>
    <row r="39">
      <c r="A39" s="53" t="s">
        <v>162</v>
      </c>
      <c r="B39" s="62">
        <f>'Return on Invested Capital (ROI'!B11</f>
        <v>0.004798575415</v>
      </c>
      <c r="C39" s="62">
        <f>'Return on Invested Capital (ROI'!C11</f>
        <v>0.8777256217</v>
      </c>
      <c r="D39" s="62">
        <f>'Return on Invested Capital (ROI'!D11</f>
        <v>-2.694900272</v>
      </c>
      <c r="E39" s="62">
        <f>'Return on Invested Capital (ROI'!E11</f>
        <v>10.05555043</v>
      </c>
      <c r="F39" s="62">
        <f>'Return on Invested Capital (ROI'!F11</f>
        <v>-0.02104309229</v>
      </c>
      <c r="G39" s="62">
        <f>'Return on Invested Capital (ROI'!G11</f>
        <v>0.3155277504</v>
      </c>
    </row>
    <row r="40">
      <c r="A40" s="67" t="s">
        <v>177</v>
      </c>
      <c r="B40" s="62">
        <f t="shared" ref="B40:G40" si="7">B7/B2</f>
        <v>0.1073046152</v>
      </c>
      <c r="C40" s="62">
        <f t="shared" si="7"/>
        <v>0.07893916654</v>
      </c>
      <c r="D40" s="62">
        <f t="shared" si="7"/>
        <v>0.1132403238</v>
      </c>
      <c r="E40" s="62">
        <f t="shared" si="7"/>
        <v>0.120528158</v>
      </c>
      <c r="F40" s="62">
        <f t="shared" si="7"/>
        <v>0.1241158928</v>
      </c>
      <c r="G40" s="62">
        <f t="shared" si="7"/>
        <v>0.1122474266</v>
      </c>
    </row>
    <row r="41">
      <c r="A41" s="53" t="s">
        <v>161</v>
      </c>
      <c r="B41" s="59">
        <f>'Reconciliation of Total Assets '!B18</f>
        <v>0.8739677274</v>
      </c>
      <c r="C41" s="59">
        <f>'Reconciliation of Total Assets '!C18</f>
        <v>0.8275014277</v>
      </c>
      <c r="D41" s="59">
        <f>'Reconciliation of Total Assets '!D18</f>
        <v>1.025245976</v>
      </c>
      <c r="E41" s="59">
        <f>'Reconciliation of Total Assets '!E18</f>
        <v>1.199095063</v>
      </c>
      <c r="F41" s="59">
        <f>'Reconciliation of Total Assets '!F18</f>
        <v>1.181311292</v>
      </c>
      <c r="G41" s="59">
        <f>'Reconciliation of Total Assets '!G18</f>
        <v>1.205892229</v>
      </c>
    </row>
    <row r="42">
      <c r="A42" s="53" t="s">
        <v>287</v>
      </c>
      <c r="B42" s="62">
        <f>((B7/47.5)^(1/1))-1</f>
        <v>-0.7193363076</v>
      </c>
      <c r="C42" s="62">
        <f t="shared" ref="C42:G42" si="8">((C7/B7)^(1/1))-1</f>
        <v>-0.3217811261</v>
      </c>
      <c r="D42" s="62">
        <f t="shared" si="8"/>
        <v>0.7635382582</v>
      </c>
      <c r="E42" s="62">
        <f t="shared" si="8"/>
        <v>0.2589968122</v>
      </c>
      <c r="F42" s="62">
        <f t="shared" si="8"/>
        <v>-0.002833848979</v>
      </c>
      <c r="G42" s="62">
        <f t="shared" si="8"/>
        <v>-0.1175315761</v>
      </c>
    </row>
    <row r="43">
      <c r="A43" s="53" t="s">
        <v>288</v>
      </c>
      <c r="B43" s="62">
        <f>(('Reconciliation of Total Assets '!B16/171.76)^(1/1))-1</f>
        <v>-0.1723551531</v>
      </c>
      <c r="C43" s="62">
        <f>(('Reconciliation of Total Assets '!C16/'Reconciliation of Total Assets '!B16)^(1/1))-1</f>
        <v>-0.02630625467</v>
      </c>
      <c r="D43" s="62">
        <f>(('Reconciliation of Total Assets '!D16/'Reconciliation of Total Assets '!C16)^(1/1))-1</f>
        <v>-0.007759389246</v>
      </c>
      <c r="E43" s="62">
        <f>(('Reconciliation of Total Assets '!E16/'Reconciliation of Total Assets '!D16)^(1/1))-1</f>
        <v>0.01137373764</v>
      </c>
      <c r="F43" s="62">
        <f>(('Reconciliation of Total Assets '!F16/'Reconciliation of Total Assets '!E16)^(1/1))-1</f>
        <v>-0.0170805894</v>
      </c>
      <c r="G43" s="62">
        <f>(('Reconciliation of Total Assets '!G16/'Reconciliation of Total Assets '!F16)^(1/1))-1</f>
        <v>-0.04411414379</v>
      </c>
    </row>
    <row r="44">
      <c r="A44" s="67" t="s">
        <v>289</v>
      </c>
      <c r="B44" s="62">
        <f>B8/('NOPAT (Operating Approach)'!B4-145.63)</f>
        <v>-0.08798503974</v>
      </c>
      <c r="C44" s="62">
        <f>C8/('NOPAT (Operating Approach)'!C4-'NOPAT (Operating Approach)'!B4)</f>
        <v>0.1860824742</v>
      </c>
      <c r="D44" s="62">
        <f>D8/('NOPAT (Operating Approach)'!D4-'NOPAT (Operating Approach)'!C4)</f>
        <v>0.4209173963</v>
      </c>
      <c r="E44" s="62">
        <f>E8/('NOPAT (Operating Approach)'!E4-'NOPAT (Operating Approach)'!D4)</f>
        <v>0.3378834951</v>
      </c>
      <c r="F44" s="62">
        <f>F8/('NOPAT (Operating Approach)'!F4-'NOPAT (Operating Approach)'!E4)</f>
        <v>0.4182912953</v>
      </c>
      <c r="G44" s="62">
        <f>G8/('NOPAT (Operating Approach)'!G4-'NOPAT (Operating Approach)'!F4)</f>
        <v>0.5171103148</v>
      </c>
    </row>
    <row r="45">
      <c r="A45" s="67" t="s">
        <v>290</v>
      </c>
      <c r="B45" s="62">
        <f>B9/('NOPAT (Operating Approach)'!B4-145.63)</f>
        <v>0.3164769616</v>
      </c>
      <c r="C45" s="62">
        <f>C9/('NOPAT (Operating Approach)'!C4-'NOPAT (Operating Approach)'!B4)</f>
        <v>0.07801611778</v>
      </c>
      <c r="D45" s="62">
        <f>D9/('NOPAT (Operating Approach)'!D4-'NOPAT (Operating Approach)'!C4)</f>
        <v>-0.4052836486</v>
      </c>
      <c r="E45" s="62">
        <f>E9/('NOPAT (Operating Approach)'!E4-'NOPAT (Operating Approach)'!D4)</f>
        <v>-0.2328932039</v>
      </c>
      <c r="F45" s="62">
        <f>F9/('NOPAT (Operating Approach)'!F4-'NOPAT (Operating Approach)'!E4)</f>
        <v>0.995827802</v>
      </c>
      <c r="G45" s="62">
        <f>G9/('NOPAT (Operating Approach)'!G4-'NOPAT (Operating Approach)'!F4)</f>
        <v>0.6567699002</v>
      </c>
    </row>
    <row r="46">
      <c r="A46" s="53" t="s">
        <v>291</v>
      </c>
      <c r="B46" s="62">
        <f>((B11/abs(-4.57))^(1/1))-1</f>
        <v>2.986644988</v>
      </c>
      <c r="C46" s="62">
        <f t="shared" ref="C46:G46" si="9">((C11/B11)^(1/1))-1</f>
        <v>-0.3631116354</v>
      </c>
      <c r="D46" s="62">
        <f t="shared" si="9"/>
        <v>0.3387978132</v>
      </c>
      <c r="E46" s="62">
        <f t="shared" si="9"/>
        <v>0.1182515226</v>
      </c>
      <c r="F46" s="62">
        <f t="shared" si="9"/>
        <v>0.5815940551</v>
      </c>
      <c r="G46" s="62">
        <f t="shared" si="9"/>
        <v>-0.1901034871</v>
      </c>
    </row>
    <row r="47">
      <c r="A47" s="53" t="s">
        <v>241</v>
      </c>
      <c r="B47" s="52">
        <f>'Economic Profit'!B6</f>
        <v>3.421612599</v>
      </c>
      <c r="C47" s="52">
        <f>'Economic Profit'!C6</f>
        <v>0.8014763673</v>
      </c>
      <c r="D47" s="52">
        <f>'Economic Profit'!D6</f>
        <v>7.080684659</v>
      </c>
      <c r="E47" s="52">
        <f>'Economic Profit'!E6</f>
        <v>9.651160179</v>
      </c>
      <c r="F47" s="52">
        <f>'Economic Profit'!F6</f>
        <v>8.434303096</v>
      </c>
      <c r="G47" s="52">
        <f>'Economic Profit'!G6</f>
        <v>6.214063711</v>
      </c>
    </row>
    <row r="48">
      <c r="A48" s="53" t="s">
        <v>292</v>
      </c>
      <c r="B48" s="62">
        <f>((B47/36.54)^(1/1))-1</f>
        <v>-0.9063598085</v>
      </c>
      <c r="C48" s="62">
        <f t="shared" ref="C48:G48" si="10">((C47/B47)^(1/1))-1</f>
        <v>-0.7657606336</v>
      </c>
      <c r="D48" s="62">
        <f t="shared" si="10"/>
        <v>7.834552019</v>
      </c>
      <c r="E48" s="62">
        <f t="shared" si="10"/>
        <v>0.3630264082</v>
      </c>
      <c r="F48" s="62">
        <f t="shared" si="10"/>
        <v>-0.1260840211</v>
      </c>
      <c r="G48" s="62">
        <f t="shared" si="10"/>
        <v>-0.263239222</v>
      </c>
    </row>
    <row r="49">
      <c r="A49" s="4"/>
      <c r="B49" s="4"/>
      <c r="C49" s="4"/>
      <c r="D49" s="4"/>
      <c r="E49" s="4"/>
      <c r="F49" s="4"/>
      <c r="G49" s="4"/>
    </row>
    <row r="50">
      <c r="A50" s="44" t="s">
        <v>293</v>
      </c>
      <c r="B50" s="44" t="s">
        <v>294</v>
      </c>
      <c r="C50" s="2"/>
      <c r="D50" s="2"/>
      <c r="E50" s="2"/>
      <c r="F50" s="2"/>
      <c r="G50" s="2"/>
    </row>
    <row r="51">
      <c r="A51" s="53" t="s">
        <v>295</v>
      </c>
      <c r="B51" s="62">
        <f>((G2/B2)^(1/5))-1</f>
        <v>0.04842560684</v>
      </c>
      <c r="C51" s="4"/>
      <c r="D51" s="4"/>
      <c r="E51" s="4"/>
      <c r="F51" s="4"/>
      <c r="G51" s="4"/>
    </row>
    <row r="52">
      <c r="A52" s="53" t="s">
        <v>296</v>
      </c>
      <c r="B52" s="62">
        <f>((G2/D2)^(1/5))-1</f>
        <v>0.0224997453</v>
      </c>
      <c r="C52" s="4"/>
      <c r="D52" s="4"/>
      <c r="E52" s="4"/>
      <c r="F52" s="4"/>
      <c r="G52" s="4"/>
    </row>
    <row r="53">
      <c r="A53" s="53" t="s">
        <v>297</v>
      </c>
      <c r="B53" s="62">
        <f>average(C3:G3)</f>
        <v>0.1408893684</v>
      </c>
      <c r="C53" s="4"/>
      <c r="D53" s="4"/>
      <c r="E53" s="4"/>
      <c r="F53" s="4"/>
      <c r="G53" s="4"/>
    </row>
    <row r="54">
      <c r="A54" s="53" t="s">
        <v>298</v>
      </c>
      <c r="B54" s="62">
        <f>average(E3:G3)</f>
        <v>0.1518377687</v>
      </c>
      <c r="C54" s="4"/>
      <c r="D54" s="4"/>
      <c r="E54" s="4"/>
      <c r="F54" s="4"/>
      <c r="G54" s="4"/>
    </row>
    <row r="55">
      <c r="A55" s="53" t="s">
        <v>299</v>
      </c>
      <c r="B55" s="62">
        <f>average(C5:G5)</f>
        <v>0.2214119683</v>
      </c>
      <c r="C55" s="4"/>
      <c r="D55" s="4"/>
      <c r="E55" s="4"/>
      <c r="F55" s="4"/>
      <c r="G55" s="4"/>
    </row>
    <row r="56">
      <c r="A56" s="53" t="s">
        <v>300</v>
      </c>
      <c r="B56" s="62">
        <f>average(E5:G5)</f>
        <v>0.2164041892</v>
      </c>
      <c r="C56" s="4"/>
      <c r="D56" s="4"/>
      <c r="E56" s="4"/>
      <c r="F56" s="4"/>
      <c r="G56" s="4"/>
    </row>
    <row r="57">
      <c r="A57" s="67" t="s">
        <v>301</v>
      </c>
      <c r="B57" s="62">
        <f>average(C44:G44)</f>
        <v>0.3760569951</v>
      </c>
      <c r="C57" s="4"/>
      <c r="D57" s="4"/>
      <c r="E57" s="4"/>
      <c r="F57" s="4"/>
      <c r="G57" s="4"/>
    </row>
    <row r="58">
      <c r="A58" s="67" t="s">
        <v>302</v>
      </c>
      <c r="B58" s="62">
        <f>average(E44:G44)</f>
        <v>0.4244283684</v>
      </c>
      <c r="C58" s="4"/>
      <c r="D58" s="4"/>
      <c r="E58" s="4"/>
      <c r="F58" s="4"/>
      <c r="G58" s="4"/>
    </row>
    <row r="59">
      <c r="A59" s="67" t="s">
        <v>303</v>
      </c>
      <c r="B59" s="62">
        <f>average(C45:G45)</f>
        <v>0.2184873935</v>
      </c>
      <c r="C59" s="4"/>
      <c r="D59" s="4"/>
      <c r="E59" s="4"/>
      <c r="F59" s="4"/>
      <c r="G59" s="4"/>
    </row>
    <row r="60">
      <c r="A60" s="67" t="s">
        <v>304</v>
      </c>
      <c r="B60" s="62">
        <f>average(E45:G45)</f>
        <v>0.4732348328</v>
      </c>
      <c r="C60" s="4"/>
      <c r="D60" s="4"/>
      <c r="E60" s="4"/>
      <c r="F60" s="4"/>
      <c r="G60" s="4"/>
    </row>
    <row r="61">
      <c r="A61" s="53" t="s">
        <v>305</v>
      </c>
      <c r="B61" s="62">
        <f>average(C38:G38)</f>
        <v>0.07434183185</v>
      </c>
      <c r="C61" s="4"/>
      <c r="D61" s="4"/>
      <c r="E61" s="4"/>
      <c r="F61" s="4"/>
      <c r="G61" s="4"/>
    </row>
    <row r="62">
      <c r="A62" s="53" t="s">
        <v>306</v>
      </c>
      <c r="B62" s="62">
        <f>average(E38:G38)</f>
        <v>0.08254430065</v>
      </c>
      <c r="C62" s="4"/>
      <c r="D62" s="4"/>
      <c r="E62" s="4"/>
      <c r="F62" s="4"/>
      <c r="G62" s="4"/>
    </row>
    <row r="63">
      <c r="A63" s="4"/>
      <c r="B63" s="4"/>
      <c r="C63" s="4"/>
      <c r="D63" s="4"/>
      <c r="E63" s="4"/>
      <c r="F63" s="4"/>
      <c r="G63" s="4"/>
    </row>
    <row r="64">
      <c r="A64" s="4"/>
      <c r="B64" s="4"/>
      <c r="C64" s="4"/>
      <c r="D64" s="4"/>
      <c r="E64" s="4"/>
      <c r="F64" s="4"/>
      <c r="G64" s="4"/>
    </row>
    <row r="65">
      <c r="A65" s="4"/>
      <c r="B65" s="4"/>
      <c r="C65" s="4"/>
      <c r="D65" s="4"/>
      <c r="E65" s="4"/>
      <c r="F65" s="4"/>
      <c r="G65" s="4"/>
    </row>
    <row r="66">
      <c r="A66" s="4"/>
      <c r="B66" s="4"/>
      <c r="C66" s="4"/>
      <c r="D66" s="4"/>
      <c r="E66" s="4"/>
      <c r="F66" s="4"/>
      <c r="G66" s="4"/>
    </row>
    <row r="67">
      <c r="A67" s="4"/>
      <c r="B67" s="4"/>
      <c r="C67" s="4"/>
      <c r="D67" s="4"/>
      <c r="E67" s="4"/>
      <c r="F67" s="4"/>
      <c r="G67" s="4"/>
    </row>
    <row r="68">
      <c r="A68" s="4"/>
      <c r="B68" s="4"/>
      <c r="C68" s="4"/>
      <c r="D68" s="4"/>
      <c r="E68" s="4"/>
      <c r="F68" s="4"/>
      <c r="G68" s="4"/>
    </row>
    <row r="69">
      <c r="A69" s="4"/>
      <c r="B69" s="4"/>
      <c r="C69" s="4"/>
      <c r="D69" s="4"/>
      <c r="E69" s="4"/>
      <c r="F69" s="4"/>
      <c r="G69" s="4"/>
    </row>
    <row r="70">
      <c r="A70" s="4"/>
      <c r="B70" s="4"/>
      <c r="C70" s="4"/>
      <c r="D70" s="4"/>
      <c r="E70" s="4"/>
      <c r="F70" s="4"/>
      <c r="G70" s="4"/>
    </row>
    <row r="71">
      <c r="A71" s="4"/>
      <c r="B71" s="4"/>
      <c r="C71" s="4"/>
      <c r="D71" s="4"/>
      <c r="E71" s="4"/>
      <c r="F71" s="4"/>
      <c r="G71" s="4"/>
    </row>
    <row r="72">
      <c r="A72" s="4"/>
      <c r="B72" s="4"/>
      <c r="C72" s="4"/>
      <c r="D72" s="4"/>
      <c r="E72" s="4"/>
      <c r="F72" s="4"/>
      <c r="G72" s="4"/>
    </row>
    <row r="73">
      <c r="A73" s="4"/>
      <c r="B73" s="4"/>
      <c r="C73" s="4"/>
      <c r="D73" s="4"/>
      <c r="E73" s="4"/>
      <c r="F73" s="4"/>
      <c r="G73" s="4"/>
    </row>
    <row r="74">
      <c r="A74" s="4"/>
      <c r="B74" s="4"/>
      <c r="C74" s="4"/>
      <c r="D74" s="4"/>
      <c r="E74" s="4"/>
      <c r="F74" s="4"/>
      <c r="G74" s="4"/>
    </row>
    <row r="75">
      <c r="A75" s="4"/>
      <c r="B75" s="4"/>
      <c r="C75" s="4"/>
      <c r="D75" s="4"/>
      <c r="E75" s="4"/>
      <c r="F75" s="4"/>
      <c r="G75" s="4"/>
    </row>
    <row r="76">
      <c r="A76" s="4"/>
      <c r="B76" s="4"/>
      <c r="C76" s="4"/>
      <c r="D76" s="4"/>
      <c r="E76" s="4"/>
      <c r="F76" s="4"/>
      <c r="G76" s="4"/>
    </row>
    <row r="77">
      <c r="A77" s="4"/>
      <c r="B77" s="4"/>
      <c r="C77" s="4"/>
      <c r="D77" s="4"/>
      <c r="E77" s="4"/>
      <c r="F77" s="4"/>
      <c r="G77" s="4"/>
    </row>
    <row r="78">
      <c r="A78" s="4"/>
      <c r="B78" s="4"/>
      <c r="C78" s="4"/>
      <c r="D78" s="4"/>
      <c r="E78" s="4"/>
      <c r="F78" s="4"/>
      <c r="G78" s="4"/>
    </row>
    <row r="79">
      <c r="A79" s="4"/>
      <c r="B79" s="4"/>
      <c r="C79" s="4"/>
      <c r="D79" s="4"/>
      <c r="E79" s="4"/>
      <c r="F79" s="4"/>
      <c r="G79" s="4"/>
    </row>
    <row r="80">
      <c r="A80" s="4"/>
      <c r="B80" s="4"/>
      <c r="C80" s="4"/>
      <c r="D80" s="4"/>
      <c r="E80" s="4"/>
      <c r="F80" s="4"/>
      <c r="G80" s="4"/>
    </row>
    <row r="81">
      <c r="A81" s="4"/>
      <c r="B81" s="4"/>
      <c r="C81" s="4"/>
      <c r="D81" s="4"/>
      <c r="E81" s="4"/>
      <c r="F81" s="4"/>
      <c r="G81" s="4"/>
    </row>
    <row r="82">
      <c r="A82" s="4"/>
      <c r="B82" s="4"/>
      <c r="C82" s="4"/>
      <c r="D82" s="4"/>
      <c r="E82" s="4"/>
      <c r="F82" s="4"/>
      <c r="G82" s="4"/>
    </row>
    <row r="83">
      <c r="A83" s="4"/>
      <c r="B83" s="4"/>
      <c r="C83" s="4"/>
      <c r="D83" s="4"/>
      <c r="E83" s="4"/>
      <c r="F83" s="4"/>
      <c r="G83" s="4"/>
    </row>
    <row r="84">
      <c r="A84" s="4"/>
      <c r="B84" s="4"/>
      <c r="C84" s="4"/>
      <c r="D84" s="4"/>
      <c r="E84" s="4"/>
      <c r="F84" s="4"/>
      <c r="G84" s="4"/>
    </row>
    <row r="85">
      <c r="A85" s="4"/>
      <c r="B85" s="4"/>
      <c r="C85" s="4"/>
      <c r="D85" s="4"/>
      <c r="E85" s="4"/>
      <c r="F85" s="4"/>
      <c r="G85" s="4"/>
    </row>
    <row r="86">
      <c r="A86" s="4"/>
      <c r="B86" s="4"/>
      <c r="C86" s="4"/>
      <c r="D86" s="4"/>
      <c r="E86" s="4"/>
      <c r="F86" s="4"/>
      <c r="G86" s="4"/>
    </row>
    <row r="87">
      <c r="A87" s="4"/>
      <c r="B87" s="4"/>
      <c r="C87" s="4"/>
      <c r="D87" s="4"/>
      <c r="E87" s="4"/>
      <c r="F87" s="4"/>
      <c r="G87" s="4"/>
    </row>
    <row r="88">
      <c r="A88" s="4"/>
      <c r="B88" s="4"/>
      <c r="C88" s="4"/>
      <c r="D88" s="4"/>
      <c r="E88" s="4"/>
      <c r="F88" s="4"/>
      <c r="G88" s="4"/>
    </row>
    <row r="89">
      <c r="A89" s="4"/>
      <c r="B89" s="4"/>
      <c r="C89" s="4"/>
      <c r="D89" s="4"/>
      <c r="E89" s="4"/>
      <c r="F89" s="4"/>
      <c r="G89" s="4"/>
    </row>
    <row r="90">
      <c r="A90" s="4"/>
      <c r="B90" s="4"/>
      <c r="C90" s="4"/>
      <c r="D90" s="4"/>
      <c r="E90" s="4"/>
      <c r="F90" s="4"/>
      <c r="G90" s="4"/>
    </row>
    <row r="91">
      <c r="A91" s="4"/>
      <c r="B91" s="4"/>
      <c r="C91" s="4"/>
      <c r="D91" s="4"/>
      <c r="E91" s="4"/>
      <c r="F91" s="4"/>
      <c r="G91" s="4"/>
    </row>
    <row r="92">
      <c r="A92" s="4"/>
      <c r="B92" s="4"/>
      <c r="C92" s="4"/>
      <c r="D92" s="4"/>
      <c r="E92" s="4"/>
      <c r="F92" s="4"/>
      <c r="G92" s="4"/>
    </row>
    <row r="93">
      <c r="A93" s="4"/>
      <c r="B93" s="4"/>
      <c r="C93" s="4"/>
      <c r="D93" s="4"/>
      <c r="E93" s="4"/>
      <c r="F93" s="4"/>
      <c r="G93" s="4"/>
    </row>
    <row r="94">
      <c r="A94" s="4"/>
      <c r="B94" s="4"/>
      <c r="C94" s="4"/>
      <c r="D94" s="4"/>
      <c r="E94" s="4"/>
      <c r="F94" s="4"/>
      <c r="G94" s="4"/>
    </row>
    <row r="95">
      <c r="A95" s="4"/>
      <c r="B95" s="4"/>
      <c r="C95" s="4"/>
      <c r="D95" s="4"/>
      <c r="E95" s="4"/>
      <c r="F95" s="4"/>
      <c r="G95" s="4"/>
    </row>
    <row r="96">
      <c r="A96" s="4"/>
      <c r="B96" s="4"/>
      <c r="C96" s="4"/>
      <c r="D96" s="4"/>
      <c r="E96" s="4"/>
      <c r="F96" s="4"/>
      <c r="G96" s="4"/>
    </row>
    <row r="97">
      <c r="A97" s="4"/>
      <c r="B97" s="4"/>
      <c r="C97" s="4"/>
      <c r="D97" s="4"/>
      <c r="E97" s="4"/>
      <c r="F97" s="4"/>
      <c r="G97" s="4"/>
    </row>
    <row r="98">
      <c r="A98" s="4"/>
      <c r="B98" s="4"/>
      <c r="C98" s="4"/>
      <c r="D98" s="4"/>
      <c r="E98" s="4"/>
      <c r="F98" s="4"/>
      <c r="G98" s="4"/>
    </row>
    <row r="99">
      <c r="A99" s="4"/>
      <c r="B99" s="4"/>
      <c r="C99" s="4"/>
      <c r="D99" s="4"/>
      <c r="E99" s="4"/>
      <c r="F99" s="4"/>
      <c r="G99" s="4"/>
    </row>
    <row r="100">
      <c r="A100" s="4"/>
      <c r="B100" s="4"/>
      <c r="C100" s="4"/>
      <c r="D100" s="4"/>
      <c r="E100" s="4"/>
      <c r="F100" s="4"/>
      <c r="G100" s="4"/>
    </row>
    <row r="101">
      <c r="A101" s="4"/>
      <c r="B101" s="4"/>
      <c r="C101" s="4"/>
      <c r="D101" s="4"/>
      <c r="E101" s="4"/>
      <c r="F101" s="4"/>
      <c r="G101" s="4"/>
    </row>
    <row r="102">
      <c r="A102" s="4"/>
      <c r="B102" s="4"/>
      <c r="C102" s="4"/>
      <c r="D102" s="4"/>
      <c r="E102" s="4"/>
      <c r="F102" s="4"/>
      <c r="G102" s="4"/>
    </row>
    <row r="103">
      <c r="A103" s="4"/>
      <c r="B103" s="4"/>
      <c r="C103" s="4"/>
      <c r="D103" s="4"/>
      <c r="E103" s="4"/>
      <c r="F103" s="4"/>
      <c r="G103" s="4"/>
    </row>
    <row r="104">
      <c r="A104" s="4"/>
      <c r="B104" s="4"/>
      <c r="C104" s="4"/>
      <c r="D104" s="4"/>
      <c r="E104" s="4"/>
      <c r="F104" s="4"/>
      <c r="G104" s="4"/>
    </row>
    <row r="105">
      <c r="A105" s="4"/>
      <c r="B105" s="4"/>
      <c r="C105" s="4"/>
      <c r="D105" s="4"/>
      <c r="E105" s="4"/>
      <c r="F105" s="4"/>
      <c r="G105" s="4"/>
    </row>
    <row r="106">
      <c r="A106" s="4"/>
      <c r="B106" s="4"/>
      <c r="C106" s="4"/>
      <c r="D106" s="4"/>
      <c r="E106" s="4"/>
      <c r="F106" s="4"/>
      <c r="G106" s="4"/>
    </row>
    <row r="107">
      <c r="A107" s="4"/>
      <c r="B107" s="4"/>
      <c r="C107" s="4"/>
      <c r="D107" s="4"/>
      <c r="E107" s="4"/>
      <c r="F107" s="4"/>
      <c r="G107" s="4"/>
    </row>
    <row r="108">
      <c r="A108" s="4"/>
      <c r="B108" s="4"/>
      <c r="C108" s="4"/>
      <c r="D108" s="4"/>
      <c r="E108" s="4"/>
      <c r="F108" s="4"/>
      <c r="G108" s="4"/>
    </row>
    <row r="109">
      <c r="A109" s="4"/>
      <c r="B109" s="4"/>
      <c r="C109" s="4"/>
      <c r="D109" s="4"/>
      <c r="E109" s="4"/>
      <c r="F109" s="4"/>
      <c r="G109" s="4"/>
    </row>
    <row r="110">
      <c r="A110" s="4"/>
      <c r="B110" s="4"/>
      <c r="C110" s="4"/>
      <c r="D110" s="4"/>
      <c r="E110" s="4"/>
      <c r="F110" s="4"/>
      <c r="G110" s="4"/>
    </row>
    <row r="111">
      <c r="A111" s="4"/>
      <c r="B111" s="4"/>
      <c r="C111" s="4"/>
      <c r="D111" s="4"/>
      <c r="E111" s="4"/>
      <c r="F111" s="4"/>
      <c r="G111" s="4"/>
    </row>
    <row r="112">
      <c r="A112" s="4"/>
      <c r="B112" s="4"/>
      <c r="C112" s="4"/>
      <c r="D112" s="4"/>
      <c r="E112" s="4"/>
      <c r="F112" s="4"/>
      <c r="G112" s="4"/>
    </row>
    <row r="113">
      <c r="A113" s="4"/>
      <c r="B113" s="4"/>
      <c r="C113" s="4"/>
      <c r="D113" s="4"/>
      <c r="E113" s="4"/>
      <c r="F113" s="4"/>
      <c r="G113" s="4"/>
    </row>
    <row r="114">
      <c r="A114" s="4"/>
      <c r="B114" s="4"/>
      <c r="C114" s="4"/>
      <c r="D114" s="4"/>
      <c r="E114" s="4"/>
      <c r="F114" s="4"/>
      <c r="G114" s="4"/>
    </row>
    <row r="115">
      <c r="A115" s="4"/>
      <c r="B115" s="4"/>
      <c r="C115" s="4"/>
      <c r="D115" s="4"/>
      <c r="E115" s="4"/>
      <c r="F115" s="4"/>
      <c r="G115" s="4"/>
    </row>
    <row r="116">
      <c r="A116" s="4"/>
      <c r="B116" s="4"/>
      <c r="C116" s="4"/>
      <c r="D116" s="4"/>
      <c r="E116" s="4"/>
      <c r="F116" s="4"/>
      <c r="G116" s="4"/>
    </row>
    <row r="117">
      <c r="A117" s="4"/>
      <c r="B117" s="4"/>
      <c r="C117" s="4"/>
      <c r="D117" s="4"/>
      <c r="E117" s="4"/>
      <c r="F117" s="4"/>
      <c r="G117" s="4"/>
    </row>
    <row r="118">
      <c r="A118" s="4"/>
      <c r="B118" s="4"/>
      <c r="C118" s="4"/>
      <c r="D118" s="4"/>
      <c r="E118" s="4"/>
      <c r="F118" s="4"/>
      <c r="G118" s="4"/>
    </row>
    <row r="119">
      <c r="A119" s="4"/>
      <c r="B119" s="4"/>
      <c r="C119" s="4"/>
      <c r="D119" s="4"/>
      <c r="E119" s="4"/>
      <c r="F119" s="4"/>
      <c r="G119" s="4"/>
    </row>
    <row r="120">
      <c r="A120" s="4"/>
      <c r="B120" s="4"/>
      <c r="C120" s="4"/>
      <c r="D120" s="4"/>
      <c r="E120" s="4"/>
      <c r="F120" s="4"/>
      <c r="G120" s="4"/>
    </row>
    <row r="121">
      <c r="A121" s="4"/>
      <c r="B121" s="4"/>
      <c r="C121" s="4"/>
      <c r="D121" s="4"/>
      <c r="E121" s="4"/>
      <c r="F121" s="4"/>
      <c r="G121" s="4"/>
    </row>
    <row r="122">
      <c r="A122" s="4"/>
      <c r="B122" s="4"/>
      <c r="C122" s="4"/>
      <c r="D122" s="4"/>
      <c r="E122" s="4"/>
      <c r="F122" s="4"/>
      <c r="G122" s="4"/>
    </row>
    <row r="123">
      <c r="A123" s="4"/>
      <c r="B123" s="4"/>
      <c r="C123" s="4"/>
      <c r="D123" s="4"/>
      <c r="E123" s="4"/>
      <c r="F123" s="4"/>
      <c r="G123" s="4"/>
    </row>
    <row r="124">
      <c r="A124" s="4"/>
      <c r="B124" s="4"/>
      <c r="C124" s="4"/>
      <c r="D124" s="4"/>
      <c r="E124" s="4"/>
      <c r="F124" s="4"/>
      <c r="G124" s="4"/>
    </row>
    <row r="125">
      <c r="A125" s="4"/>
      <c r="B125" s="4"/>
      <c r="C125" s="4"/>
      <c r="D125" s="4"/>
      <c r="E125" s="4"/>
      <c r="F125" s="4"/>
      <c r="G125" s="4"/>
    </row>
    <row r="126">
      <c r="A126" s="4"/>
      <c r="B126" s="4"/>
      <c r="C126" s="4"/>
      <c r="D126" s="4"/>
      <c r="E126" s="4"/>
      <c r="F126" s="4"/>
      <c r="G126" s="4"/>
    </row>
    <row r="127">
      <c r="A127" s="4"/>
      <c r="B127" s="4"/>
      <c r="C127" s="4"/>
      <c r="D127" s="4"/>
      <c r="E127" s="4"/>
      <c r="F127" s="4"/>
      <c r="G127" s="4"/>
    </row>
    <row r="128">
      <c r="A128" s="4"/>
      <c r="B128" s="4"/>
      <c r="C128" s="4"/>
      <c r="D128" s="4"/>
      <c r="E128" s="4"/>
      <c r="F128" s="4"/>
      <c r="G128" s="4"/>
    </row>
    <row r="129">
      <c r="A129" s="4"/>
      <c r="B129" s="4"/>
      <c r="C129" s="4"/>
      <c r="D129" s="4"/>
      <c r="E129" s="4"/>
      <c r="F129" s="4"/>
      <c r="G129" s="4"/>
    </row>
    <row r="130">
      <c r="A130" s="4"/>
      <c r="B130" s="4"/>
      <c r="C130" s="4"/>
      <c r="D130" s="4"/>
      <c r="E130" s="4"/>
      <c r="F130" s="4"/>
      <c r="G130" s="4"/>
    </row>
    <row r="131">
      <c r="A131" s="4"/>
      <c r="B131" s="4"/>
      <c r="C131" s="4"/>
      <c r="D131" s="4"/>
      <c r="E131" s="4"/>
      <c r="F131" s="4"/>
      <c r="G131" s="4"/>
    </row>
    <row r="132">
      <c r="A132" s="4"/>
      <c r="B132" s="4"/>
      <c r="C132" s="4"/>
      <c r="D132" s="4"/>
      <c r="E132" s="4"/>
      <c r="F132" s="4"/>
      <c r="G132" s="4"/>
    </row>
    <row r="133">
      <c r="A133" s="4"/>
      <c r="B133" s="4"/>
      <c r="C133" s="4"/>
      <c r="D133" s="4"/>
      <c r="E133" s="4"/>
      <c r="F133" s="4"/>
      <c r="G133" s="4"/>
    </row>
    <row r="134">
      <c r="A134" s="4"/>
      <c r="B134" s="4"/>
      <c r="C134" s="4"/>
      <c r="D134" s="4"/>
      <c r="E134" s="4"/>
      <c r="F134" s="4"/>
      <c r="G134" s="4"/>
    </row>
    <row r="135">
      <c r="A135" s="4"/>
      <c r="B135" s="4"/>
      <c r="C135" s="4"/>
      <c r="D135" s="4"/>
      <c r="E135" s="4"/>
      <c r="F135" s="4"/>
      <c r="G135" s="4"/>
    </row>
    <row r="136">
      <c r="A136" s="4"/>
      <c r="B136" s="4"/>
      <c r="C136" s="4"/>
      <c r="D136" s="4"/>
      <c r="E136" s="4"/>
      <c r="F136" s="4"/>
      <c r="G136" s="4"/>
    </row>
    <row r="137">
      <c r="A137" s="4"/>
      <c r="B137" s="4"/>
      <c r="C137" s="4"/>
      <c r="D137" s="4"/>
      <c r="E137" s="4"/>
      <c r="F137" s="4"/>
      <c r="G137" s="4"/>
    </row>
    <row r="138">
      <c r="A138" s="4"/>
      <c r="B138" s="4"/>
      <c r="C138" s="4"/>
      <c r="D138" s="4"/>
      <c r="E138" s="4"/>
      <c r="F138" s="4"/>
      <c r="G138" s="4"/>
    </row>
    <row r="139">
      <c r="A139" s="4"/>
      <c r="B139" s="4"/>
      <c r="C139" s="4"/>
      <c r="D139" s="4"/>
      <c r="E139" s="4"/>
      <c r="F139" s="4"/>
      <c r="G139" s="4"/>
    </row>
    <row r="140">
      <c r="A140" s="4"/>
      <c r="B140" s="4"/>
      <c r="C140" s="4"/>
      <c r="D140" s="4"/>
      <c r="E140" s="4"/>
      <c r="F140" s="4"/>
      <c r="G140" s="4"/>
    </row>
    <row r="141">
      <c r="A141" s="4"/>
      <c r="B141" s="4"/>
      <c r="C141" s="4"/>
      <c r="D141" s="4"/>
      <c r="E141" s="4"/>
      <c r="F141" s="4"/>
      <c r="G141" s="4"/>
    </row>
    <row r="142">
      <c r="A142" s="4"/>
      <c r="B142" s="4"/>
      <c r="C142" s="4"/>
      <c r="D142" s="4"/>
      <c r="E142" s="4"/>
      <c r="F142" s="4"/>
      <c r="G142" s="4"/>
    </row>
    <row r="143">
      <c r="A143" s="4"/>
      <c r="B143" s="4"/>
      <c r="C143" s="4"/>
      <c r="D143" s="4"/>
      <c r="E143" s="4"/>
      <c r="F143" s="4"/>
      <c r="G143" s="4"/>
    </row>
    <row r="144">
      <c r="A144" s="4"/>
      <c r="B144" s="4"/>
      <c r="C144" s="4"/>
      <c r="D144" s="4"/>
      <c r="E144" s="4"/>
      <c r="F144" s="4"/>
      <c r="G144" s="4"/>
    </row>
    <row r="145">
      <c r="A145" s="4"/>
      <c r="B145" s="4"/>
      <c r="C145" s="4"/>
      <c r="D145" s="4"/>
      <c r="E145" s="4"/>
      <c r="F145" s="4"/>
      <c r="G145" s="4"/>
    </row>
    <row r="146">
      <c r="A146" s="4"/>
      <c r="B146" s="4"/>
      <c r="C146" s="4"/>
      <c r="D146" s="4"/>
      <c r="E146" s="4"/>
      <c r="F146" s="4"/>
      <c r="G146" s="4"/>
    </row>
    <row r="147">
      <c r="A147" s="4"/>
      <c r="B147" s="4"/>
      <c r="C147" s="4"/>
      <c r="D147" s="4"/>
      <c r="E147" s="4"/>
      <c r="F147" s="4"/>
      <c r="G147" s="4"/>
    </row>
    <row r="148">
      <c r="A148" s="4"/>
      <c r="B148" s="4"/>
      <c r="C148" s="4"/>
      <c r="D148" s="4"/>
      <c r="E148" s="4"/>
      <c r="F148" s="4"/>
      <c r="G148" s="4"/>
    </row>
    <row r="149">
      <c r="A149" s="4"/>
      <c r="B149" s="4"/>
      <c r="C149" s="4"/>
      <c r="D149" s="4"/>
      <c r="E149" s="4"/>
      <c r="F149" s="4"/>
      <c r="G149" s="4"/>
    </row>
    <row r="150">
      <c r="A150" s="4"/>
      <c r="B150" s="4"/>
      <c r="C150" s="4"/>
      <c r="D150" s="4"/>
      <c r="E150" s="4"/>
      <c r="F150" s="4"/>
      <c r="G150" s="4"/>
    </row>
    <row r="151">
      <c r="A151" s="4"/>
      <c r="B151" s="4"/>
      <c r="C151" s="4"/>
      <c r="D151" s="4"/>
      <c r="E151" s="4"/>
      <c r="F151" s="4"/>
      <c r="G151" s="4"/>
    </row>
    <row r="152">
      <c r="A152" s="4"/>
      <c r="B152" s="4"/>
      <c r="C152" s="4"/>
      <c r="D152" s="4"/>
      <c r="E152" s="4"/>
      <c r="F152" s="4"/>
      <c r="G152" s="4"/>
    </row>
    <row r="153">
      <c r="A153" s="4"/>
      <c r="B153" s="4"/>
      <c r="C153" s="4"/>
      <c r="D153" s="4"/>
      <c r="E153" s="4"/>
      <c r="F153" s="4"/>
      <c r="G153" s="4"/>
    </row>
    <row r="154">
      <c r="A154" s="4"/>
      <c r="B154" s="4"/>
      <c r="C154" s="4"/>
      <c r="D154" s="4"/>
      <c r="E154" s="4"/>
      <c r="F154" s="4"/>
      <c r="G154" s="4"/>
    </row>
    <row r="155">
      <c r="A155" s="4"/>
      <c r="B155" s="4"/>
      <c r="C155" s="4"/>
      <c r="D155" s="4"/>
      <c r="E155" s="4"/>
      <c r="F155" s="4"/>
      <c r="G155" s="4"/>
    </row>
    <row r="156">
      <c r="A156" s="4"/>
      <c r="B156" s="4"/>
      <c r="C156" s="4"/>
      <c r="D156" s="4"/>
      <c r="E156" s="4"/>
      <c r="F156" s="4"/>
      <c r="G156" s="4"/>
    </row>
    <row r="157">
      <c r="A157" s="4"/>
      <c r="B157" s="4"/>
      <c r="C157" s="4"/>
      <c r="D157" s="4"/>
      <c r="E157" s="4"/>
      <c r="F157" s="4"/>
      <c r="G157" s="4"/>
    </row>
    <row r="158">
      <c r="A158" s="4"/>
      <c r="B158" s="4"/>
      <c r="C158" s="4"/>
      <c r="D158" s="4"/>
      <c r="E158" s="4"/>
      <c r="F158" s="4"/>
      <c r="G158" s="4"/>
    </row>
    <row r="159">
      <c r="A159" s="4"/>
      <c r="B159" s="4"/>
      <c r="C159" s="4"/>
      <c r="D159" s="4"/>
      <c r="E159" s="4"/>
      <c r="F159" s="4"/>
      <c r="G159" s="4"/>
    </row>
    <row r="160">
      <c r="A160" s="4"/>
      <c r="B160" s="4"/>
      <c r="C160" s="4"/>
      <c r="D160" s="4"/>
      <c r="E160" s="4"/>
      <c r="F160" s="4"/>
      <c r="G160" s="4"/>
    </row>
    <row r="161">
      <c r="A161" s="4"/>
      <c r="B161" s="4"/>
      <c r="C161" s="4"/>
      <c r="D161" s="4"/>
      <c r="E161" s="4"/>
      <c r="F161" s="4"/>
      <c r="G161" s="4"/>
    </row>
    <row r="162">
      <c r="A162" s="4"/>
      <c r="B162" s="4"/>
      <c r="C162" s="4"/>
      <c r="D162" s="4"/>
      <c r="E162" s="4"/>
      <c r="F162" s="4"/>
      <c r="G162" s="4"/>
    </row>
    <row r="163">
      <c r="A163" s="4"/>
      <c r="B163" s="4"/>
      <c r="C163" s="4"/>
      <c r="D163" s="4"/>
      <c r="E163" s="4"/>
      <c r="F163" s="4"/>
      <c r="G163" s="4"/>
    </row>
    <row r="164">
      <c r="A164" s="4"/>
      <c r="B164" s="4"/>
      <c r="C164" s="4"/>
      <c r="D164" s="4"/>
      <c r="E164" s="4"/>
      <c r="F164" s="4"/>
      <c r="G164" s="4"/>
    </row>
    <row r="165">
      <c r="A165" s="4"/>
      <c r="B165" s="4"/>
      <c r="C165" s="4"/>
      <c r="D165" s="4"/>
      <c r="E165" s="4"/>
      <c r="F165" s="4"/>
      <c r="G165" s="4"/>
    </row>
    <row r="166">
      <c r="A166" s="4"/>
      <c r="B166" s="4"/>
      <c r="C166" s="4"/>
      <c r="D166" s="4"/>
      <c r="E166" s="4"/>
      <c r="F166" s="4"/>
      <c r="G166" s="4"/>
    </row>
    <row r="167">
      <c r="A167" s="4"/>
      <c r="B167" s="4"/>
      <c r="C167" s="4"/>
      <c r="D167" s="4"/>
      <c r="E167" s="4"/>
      <c r="F167" s="4"/>
      <c r="G167" s="4"/>
    </row>
    <row r="168">
      <c r="A168" s="4"/>
      <c r="B168" s="4"/>
      <c r="C168" s="4"/>
      <c r="D168" s="4"/>
      <c r="E168" s="4"/>
      <c r="F168" s="4"/>
      <c r="G168" s="4"/>
    </row>
    <row r="169">
      <c r="A169" s="4"/>
      <c r="B169" s="4"/>
      <c r="C169" s="4"/>
      <c r="D169" s="4"/>
      <c r="E169" s="4"/>
      <c r="F169" s="4"/>
      <c r="G169" s="4"/>
    </row>
    <row r="170">
      <c r="A170" s="4"/>
      <c r="B170" s="4"/>
      <c r="C170" s="4"/>
      <c r="D170" s="4"/>
      <c r="E170" s="4"/>
      <c r="F170" s="4"/>
      <c r="G170" s="4"/>
    </row>
    <row r="171">
      <c r="A171" s="4"/>
      <c r="B171" s="4"/>
      <c r="C171" s="4"/>
      <c r="D171" s="4"/>
      <c r="E171" s="4"/>
      <c r="F171" s="4"/>
      <c r="G171" s="4"/>
    </row>
    <row r="172">
      <c r="A172" s="4"/>
      <c r="B172" s="4"/>
      <c r="C172" s="4"/>
      <c r="D172" s="4"/>
      <c r="E172" s="4"/>
      <c r="F172" s="4"/>
      <c r="G172" s="4"/>
    </row>
    <row r="173">
      <c r="A173" s="4"/>
      <c r="B173" s="4"/>
      <c r="C173" s="4"/>
      <c r="D173" s="4"/>
      <c r="E173" s="4"/>
      <c r="F173" s="4"/>
      <c r="G173" s="4"/>
    </row>
    <row r="174">
      <c r="A174" s="4"/>
      <c r="B174" s="4"/>
      <c r="C174" s="4"/>
      <c r="D174" s="4"/>
      <c r="E174" s="4"/>
      <c r="F174" s="4"/>
      <c r="G174" s="4"/>
    </row>
    <row r="175">
      <c r="A175" s="4"/>
      <c r="B175" s="4"/>
      <c r="C175" s="4"/>
      <c r="D175" s="4"/>
      <c r="E175" s="4"/>
      <c r="F175" s="4"/>
      <c r="G175" s="4"/>
    </row>
    <row r="176">
      <c r="A176" s="4"/>
      <c r="B176" s="4"/>
      <c r="C176" s="4"/>
      <c r="D176" s="4"/>
      <c r="E176" s="4"/>
      <c r="F176" s="4"/>
      <c r="G176" s="4"/>
    </row>
    <row r="177">
      <c r="A177" s="4"/>
      <c r="B177" s="4"/>
      <c r="C177" s="4"/>
      <c r="D177" s="4"/>
      <c r="E177" s="4"/>
      <c r="F177" s="4"/>
      <c r="G177" s="4"/>
    </row>
    <row r="178">
      <c r="A178" s="4"/>
      <c r="B178" s="4"/>
      <c r="C178" s="4"/>
      <c r="D178" s="4"/>
      <c r="E178" s="4"/>
      <c r="F178" s="4"/>
      <c r="G178" s="4"/>
    </row>
    <row r="179">
      <c r="A179" s="4"/>
      <c r="B179" s="4"/>
      <c r="C179" s="4"/>
      <c r="D179" s="4"/>
      <c r="E179" s="4"/>
      <c r="F179" s="4"/>
      <c r="G179" s="4"/>
    </row>
    <row r="180">
      <c r="A180" s="4"/>
      <c r="B180" s="4"/>
      <c r="C180" s="4"/>
      <c r="D180" s="4"/>
      <c r="E180" s="4"/>
      <c r="F180" s="4"/>
      <c r="G180" s="4"/>
    </row>
    <row r="181">
      <c r="A181" s="4"/>
      <c r="B181" s="4"/>
      <c r="C181" s="4"/>
      <c r="D181" s="4"/>
      <c r="E181" s="4"/>
      <c r="F181" s="4"/>
      <c r="G181" s="4"/>
    </row>
    <row r="182">
      <c r="A182" s="4"/>
      <c r="B182" s="4"/>
      <c r="C182" s="4"/>
      <c r="D182" s="4"/>
      <c r="E182" s="4"/>
      <c r="F182" s="4"/>
      <c r="G182" s="4"/>
    </row>
    <row r="183">
      <c r="A183" s="4"/>
      <c r="B183" s="4"/>
      <c r="C183" s="4"/>
      <c r="D183" s="4"/>
      <c r="E183" s="4"/>
      <c r="F183" s="4"/>
      <c r="G183" s="4"/>
    </row>
    <row r="184">
      <c r="A184" s="4"/>
      <c r="B184" s="4"/>
      <c r="C184" s="4"/>
      <c r="D184" s="4"/>
      <c r="E184" s="4"/>
      <c r="F184" s="4"/>
      <c r="G184" s="4"/>
    </row>
    <row r="185">
      <c r="A185" s="4"/>
      <c r="B185" s="4"/>
      <c r="C185" s="4"/>
      <c r="D185" s="4"/>
      <c r="E185" s="4"/>
      <c r="F185" s="4"/>
      <c r="G185" s="4"/>
    </row>
    <row r="186">
      <c r="A186" s="4"/>
      <c r="B186" s="4"/>
      <c r="C186" s="4"/>
      <c r="D186" s="4"/>
      <c r="E186" s="4"/>
      <c r="F186" s="4"/>
      <c r="G186" s="4"/>
    </row>
    <row r="187">
      <c r="A187" s="4"/>
      <c r="B187" s="4"/>
      <c r="C187" s="4"/>
      <c r="D187" s="4"/>
      <c r="E187" s="4"/>
      <c r="F187" s="4"/>
      <c r="G187" s="4"/>
    </row>
    <row r="188">
      <c r="A188" s="4"/>
      <c r="B188" s="4"/>
      <c r="C188" s="4"/>
      <c r="D188" s="4"/>
      <c r="E188" s="4"/>
      <c r="F188" s="4"/>
      <c r="G188" s="4"/>
    </row>
    <row r="189">
      <c r="A189" s="4"/>
      <c r="B189" s="4"/>
      <c r="C189" s="4"/>
      <c r="D189" s="4"/>
      <c r="E189" s="4"/>
      <c r="F189" s="4"/>
      <c r="G189" s="4"/>
    </row>
    <row r="190">
      <c r="A190" s="4"/>
      <c r="B190" s="4"/>
      <c r="C190" s="4"/>
      <c r="D190" s="4"/>
      <c r="E190" s="4"/>
      <c r="F190" s="4"/>
      <c r="G190" s="4"/>
    </row>
    <row r="191">
      <c r="A191" s="4"/>
      <c r="B191" s="4"/>
      <c r="C191" s="4"/>
      <c r="D191" s="4"/>
      <c r="E191" s="4"/>
      <c r="F191" s="4"/>
      <c r="G191" s="4"/>
    </row>
    <row r="192">
      <c r="A192" s="4"/>
      <c r="B192" s="4"/>
      <c r="C192" s="4"/>
      <c r="D192" s="4"/>
      <c r="E192" s="4"/>
      <c r="F192" s="4"/>
      <c r="G192" s="4"/>
    </row>
    <row r="193">
      <c r="A193" s="4"/>
      <c r="B193" s="4"/>
      <c r="C193" s="4"/>
      <c r="D193" s="4"/>
      <c r="E193" s="4"/>
      <c r="F193" s="4"/>
      <c r="G193" s="4"/>
    </row>
    <row r="194">
      <c r="A194" s="4"/>
      <c r="B194" s="4"/>
      <c r="C194" s="4"/>
      <c r="D194" s="4"/>
      <c r="E194" s="4"/>
      <c r="F194" s="4"/>
      <c r="G194" s="4"/>
    </row>
    <row r="195">
      <c r="A195" s="4"/>
      <c r="B195" s="4"/>
      <c r="C195" s="4"/>
      <c r="D195" s="4"/>
      <c r="E195" s="4"/>
      <c r="F195" s="4"/>
      <c r="G195" s="4"/>
    </row>
    <row r="196">
      <c r="A196" s="4"/>
      <c r="B196" s="4"/>
      <c r="C196" s="4"/>
      <c r="D196" s="4"/>
      <c r="E196" s="4"/>
      <c r="F196" s="4"/>
      <c r="G196" s="4"/>
    </row>
    <row r="197">
      <c r="A197" s="4"/>
      <c r="B197" s="4"/>
      <c r="C197" s="4"/>
      <c r="D197" s="4"/>
      <c r="E197" s="4"/>
      <c r="F197" s="4"/>
      <c r="G197" s="4"/>
    </row>
    <row r="198">
      <c r="A198" s="4"/>
      <c r="B198" s="4"/>
      <c r="C198" s="4"/>
      <c r="D198" s="4"/>
      <c r="E198" s="4"/>
      <c r="F198" s="4"/>
      <c r="G198" s="4"/>
    </row>
    <row r="199">
      <c r="A199" s="4"/>
      <c r="B199" s="4"/>
      <c r="C199" s="4"/>
      <c r="D199" s="4"/>
      <c r="E199" s="4"/>
      <c r="F199" s="4"/>
      <c r="G199" s="4"/>
    </row>
    <row r="200">
      <c r="A200" s="4"/>
      <c r="B200" s="4"/>
      <c r="C200" s="4"/>
      <c r="D200" s="4"/>
      <c r="E200" s="4"/>
      <c r="F200" s="4"/>
      <c r="G200" s="4"/>
    </row>
    <row r="201">
      <c r="A201" s="4"/>
      <c r="B201" s="4"/>
      <c r="C201" s="4"/>
      <c r="D201" s="4"/>
      <c r="E201" s="4"/>
      <c r="F201" s="4"/>
      <c r="G201" s="4"/>
    </row>
    <row r="202">
      <c r="A202" s="4"/>
      <c r="B202" s="4"/>
      <c r="C202" s="4"/>
      <c r="D202" s="4"/>
      <c r="E202" s="4"/>
      <c r="F202" s="4"/>
      <c r="G202" s="4"/>
    </row>
    <row r="203">
      <c r="A203" s="4"/>
      <c r="B203" s="4"/>
      <c r="C203" s="4"/>
      <c r="D203" s="4"/>
      <c r="E203" s="4"/>
      <c r="F203" s="4"/>
      <c r="G203" s="4"/>
    </row>
    <row r="204">
      <c r="A204" s="4"/>
      <c r="B204" s="4"/>
      <c r="C204" s="4"/>
      <c r="D204" s="4"/>
      <c r="E204" s="4"/>
      <c r="F204" s="4"/>
      <c r="G204" s="4"/>
    </row>
    <row r="205">
      <c r="A205" s="4"/>
      <c r="B205" s="4"/>
      <c r="C205" s="4"/>
      <c r="D205" s="4"/>
      <c r="E205" s="4"/>
      <c r="F205" s="4"/>
      <c r="G205" s="4"/>
    </row>
    <row r="206">
      <c r="A206" s="4"/>
      <c r="B206" s="4"/>
      <c r="C206" s="4"/>
      <c r="D206" s="4"/>
      <c r="E206" s="4"/>
      <c r="F206" s="4"/>
      <c r="G206" s="4"/>
    </row>
    <row r="207">
      <c r="A207" s="4"/>
      <c r="B207" s="4"/>
      <c r="C207" s="4"/>
      <c r="D207" s="4"/>
      <c r="E207" s="4"/>
      <c r="F207" s="4"/>
      <c r="G207" s="4"/>
    </row>
    <row r="208">
      <c r="A208" s="4"/>
      <c r="B208" s="4"/>
      <c r="C208" s="4"/>
      <c r="D208" s="4"/>
      <c r="E208" s="4"/>
      <c r="F208" s="4"/>
      <c r="G208" s="4"/>
    </row>
    <row r="209">
      <c r="A209" s="4"/>
      <c r="B209" s="4"/>
      <c r="C209" s="4"/>
      <c r="D209" s="4"/>
      <c r="E209" s="4"/>
      <c r="F209" s="4"/>
      <c r="G209" s="4"/>
    </row>
    <row r="210">
      <c r="A210" s="4"/>
      <c r="B210" s="4"/>
      <c r="C210" s="4"/>
      <c r="D210" s="4"/>
      <c r="E210" s="4"/>
      <c r="F210" s="4"/>
      <c r="G210" s="4"/>
    </row>
    <row r="211">
      <c r="A211" s="4"/>
      <c r="B211" s="4"/>
      <c r="C211" s="4"/>
      <c r="D211" s="4"/>
      <c r="E211" s="4"/>
      <c r="F211" s="4"/>
      <c r="G211" s="4"/>
    </row>
    <row r="212">
      <c r="A212" s="4"/>
      <c r="B212" s="4"/>
      <c r="C212" s="4"/>
      <c r="D212" s="4"/>
      <c r="E212" s="4"/>
      <c r="F212" s="4"/>
      <c r="G212" s="4"/>
    </row>
    <row r="213">
      <c r="A213" s="4"/>
      <c r="B213" s="4"/>
      <c r="C213" s="4"/>
      <c r="D213" s="4"/>
      <c r="E213" s="4"/>
      <c r="F213" s="4"/>
      <c r="G213" s="4"/>
    </row>
    <row r="214">
      <c r="A214" s="4"/>
      <c r="B214" s="4"/>
      <c r="C214" s="4"/>
      <c r="D214" s="4"/>
      <c r="E214" s="4"/>
      <c r="F214" s="4"/>
      <c r="G214" s="4"/>
    </row>
    <row r="215">
      <c r="A215" s="4"/>
      <c r="B215" s="4"/>
      <c r="C215" s="4"/>
      <c r="D215" s="4"/>
      <c r="E215" s="4"/>
      <c r="F215" s="4"/>
      <c r="G215" s="4"/>
    </row>
    <row r="216">
      <c r="A216" s="4"/>
      <c r="B216" s="4"/>
      <c r="C216" s="4"/>
      <c r="D216" s="4"/>
      <c r="E216" s="4"/>
      <c r="F216" s="4"/>
      <c r="G216" s="4"/>
    </row>
    <row r="217">
      <c r="A217" s="4"/>
      <c r="B217" s="4"/>
      <c r="C217" s="4"/>
      <c r="D217" s="4"/>
      <c r="E217" s="4"/>
      <c r="F217" s="4"/>
      <c r="G217" s="4"/>
    </row>
    <row r="218">
      <c r="A218" s="4"/>
      <c r="B218" s="4"/>
      <c r="C218" s="4"/>
      <c r="D218" s="4"/>
      <c r="E218" s="4"/>
      <c r="F218" s="4"/>
      <c r="G218" s="4"/>
    </row>
    <row r="219">
      <c r="A219" s="4"/>
      <c r="B219" s="4"/>
      <c r="C219" s="4"/>
      <c r="D219" s="4"/>
      <c r="E219" s="4"/>
      <c r="F219" s="4"/>
      <c r="G219" s="4"/>
    </row>
    <row r="220">
      <c r="A220" s="4"/>
      <c r="B220" s="4"/>
      <c r="C220" s="4"/>
      <c r="D220" s="4"/>
      <c r="E220" s="4"/>
      <c r="F220" s="4"/>
      <c r="G220" s="4"/>
    </row>
    <row r="221">
      <c r="A221" s="4"/>
      <c r="B221" s="4"/>
      <c r="C221" s="4"/>
      <c r="D221" s="4"/>
      <c r="E221" s="4"/>
      <c r="F221" s="4"/>
      <c r="G221" s="4"/>
    </row>
    <row r="222">
      <c r="A222" s="4"/>
      <c r="B222" s="4"/>
      <c r="C222" s="4"/>
      <c r="D222" s="4"/>
      <c r="E222" s="4"/>
      <c r="F222" s="4"/>
      <c r="G222" s="4"/>
    </row>
    <row r="223">
      <c r="A223" s="4"/>
      <c r="B223" s="4"/>
      <c r="C223" s="4"/>
      <c r="D223" s="4"/>
      <c r="E223" s="4"/>
      <c r="F223" s="4"/>
      <c r="G223" s="4"/>
    </row>
    <row r="224">
      <c r="A224" s="4"/>
      <c r="B224" s="4"/>
      <c r="C224" s="4"/>
      <c r="D224" s="4"/>
      <c r="E224" s="4"/>
      <c r="F224" s="4"/>
      <c r="G224" s="4"/>
    </row>
    <row r="225">
      <c r="A225" s="4"/>
      <c r="B225" s="4"/>
      <c r="C225" s="4"/>
      <c r="D225" s="4"/>
      <c r="E225" s="4"/>
      <c r="F225" s="4"/>
      <c r="G225" s="4"/>
    </row>
    <row r="226">
      <c r="A226" s="4"/>
      <c r="B226" s="4"/>
      <c r="C226" s="4"/>
      <c r="D226" s="4"/>
      <c r="E226" s="4"/>
      <c r="F226" s="4"/>
      <c r="G226" s="4"/>
    </row>
    <row r="227">
      <c r="A227" s="4"/>
      <c r="B227" s="4"/>
      <c r="C227" s="4"/>
      <c r="D227" s="4"/>
      <c r="E227" s="4"/>
      <c r="F227" s="4"/>
      <c r="G227" s="4"/>
    </row>
    <row r="228">
      <c r="A228" s="4"/>
      <c r="B228" s="4"/>
      <c r="C228" s="4"/>
      <c r="D228" s="4"/>
      <c r="E228" s="4"/>
      <c r="F228" s="4"/>
      <c r="G228" s="4"/>
    </row>
    <row r="229">
      <c r="A229" s="4"/>
      <c r="B229" s="4"/>
      <c r="C229" s="4"/>
      <c r="D229" s="4"/>
      <c r="E229" s="4"/>
      <c r="F229" s="4"/>
      <c r="G229" s="4"/>
    </row>
    <row r="230">
      <c r="A230" s="4"/>
      <c r="B230" s="4"/>
      <c r="C230" s="4"/>
      <c r="D230" s="4"/>
      <c r="E230" s="4"/>
      <c r="F230" s="4"/>
      <c r="G230" s="4"/>
    </row>
    <row r="231">
      <c r="A231" s="4"/>
      <c r="B231" s="4"/>
      <c r="C231" s="4"/>
      <c r="D231" s="4"/>
      <c r="E231" s="4"/>
      <c r="F231" s="4"/>
      <c r="G231" s="4"/>
    </row>
    <row r="232">
      <c r="A232" s="4"/>
      <c r="B232" s="4"/>
      <c r="C232" s="4"/>
      <c r="D232" s="4"/>
      <c r="E232" s="4"/>
      <c r="F232" s="4"/>
      <c r="G232" s="4"/>
    </row>
    <row r="233">
      <c r="A233" s="4"/>
      <c r="B233" s="4"/>
      <c r="C233" s="4"/>
      <c r="D233" s="4"/>
      <c r="E233" s="4"/>
      <c r="F233" s="4"/>
      <c r="G233" s="4"/>
    </row>
    <row r="234">
      <c r="A234" s="4"/>
      <c r="B234" s="4"/>
      <c r="C234" s="4"/>
      <c r="D234" s="4"/>
      <c r="E234" s="4"/>
      <c r="F234" s="4"/>
      <c r="G234" s="4"/>
    </row>
    <row r="235">
      <c r="A235" s="4"/>
      <c r="B235" s="4"/>
      <c r="C235" s="4"/>
      <c r="D235" s="4"/>
      <c r="E235" s="4"/>
      <c r="F235" s="4"/>
      <c r="G235" s="4"/>
    </row>
    <row r="236">
      <c r="A236" s="4"/>
      <c r="B236" s="4"/>
      <c r="C236" s="4"/>
      <c r="D236" s="4"/>
      <c r="E236" s="4"/>
      <c r="F236" s="4"/>
      <c r="G236" s="4"/>
    </row>
    <row r="237">
      <c r="A237" s="4"/>
      <c r="B237" s="4"/>
      <c r="C237" s="4"/>
      <c r="D237" s="4"/>
      <c r="E237" s="4"/>
      <c r="F237" s="4"/>
      <c r="G237" s="4"/>
    </row>
    <row r="238">
      <c r="A238" s="4"/>
      <c r="B238" s="4"/>
      <c r="C238" s="4"/>
      <c r="D238" s="4"/>
      <c r="E238" s="4"/>
      <c r="F238" s="4"/>
      <c r="G238" s="4"/>
    </row>
    <row r="239">
      <c r="A239" s="4"/>
      <c r="B239" s="4"/>
      <c r="C239" s="4"/>
      <c r="D239" s="4"/>
      <c r="E239" s="4"/>
      <c r="F239" s="4"/>
      <c r="G239" s="4"/>
    </row>
    <row r="240">
      <c r="A240" s="4"/>
      <c r="B240" s="4"/>
      <c r="C240" s="4"/>
      <c r="D240" s="4"/>
      <c r="E240" s="4"/>
      <c r="F240" s="4"/>
      <c r="G240" s="4"/>
    </row>
    <row r="241">
      <c r="A241" s="4"/>
      <c r="B241" s="4"/>
      <c r="C241" s="4"/>
      <c r="D241" s="4"/>
      <c r="E241" s="4"/>
      <c r="F241" s="4"/>
      <c r="G241" s="4"/>
    </row>
    <row r="242">
      <c r="A242" s="4"/>
      <c r="B242" s="4"/>
      <c r="C242" s="4"/>
      <c r="D242" s="4"/>
      <c r="E242" s="4"/>
      <c r="F242" s="4"/>
      <c r="G242" s="4"/>
    </row>
    <row r="243">
      <c r="A243" s="4"/>
      <c r="B243" s="4"/>
      <c r="C243" s="4"/>
      <c r="D243" s="4"/>
      <c r="E243" s="4"/>
      <c r="F243" s="4"/>
      <c r="G243" s="4"/>
    </row>
    <row r="244">
      <c r="A244" s="4"/>
      <c r="B244" s="4"/>
      <c r="C244" s="4"/>
      <c r="D244" s="4"/>
      <c r="E244" s="4"/>
      <c r="F244" s="4"/>
      <c r="G244" s="4"/>
    </row>
    <row r="245">
      <c r="A245" s="4"/>
      <c r="B245" s="4"/>
      <c r="C245" s="4"/>
      <c r="D245" s="4"/>
      <c r="E245" s="4"/>
      <c r="F245" s="4"/>
      <c r="G245" s="4"/>
    </row>
    <row r="246">
      <c r="A246" s="4"/>
      <c r="B246" s="4"/>
      <c r="C246" s="4"/>
      <c r="D246" s="4"/>
      <c r="E246" s="4"/>
      <c r="F246" s="4"/>
      <c r="G246" s="4"/>
    </row>
    <row r="247">
      <c r="A247" s="4"/>
      <c r="B247" s="4"/>
      <c r="C247" s="4"/>
      <c r="D247" s="4"/>
      <c r="E247" s="4"/>
      <c r="F247" s="4"/>
      <c r="G247" s="4"/>
    </row>
    <row r="248">
      <c r="A248" s="4"/>
      <c r="B248" s="4"/>
      <c r="C248" s="4"/>
      <c r="D248" s="4"/>
      <c r="E248" s="4"/>
      <c r="F248" s="4"/>
      <c r="G248" s="4"/>
    </row>
    <row r="249">
      <c r="A249" s="4"/>
      <c r="B249" s="4"/>
      <c r="C249" s="4"/>
      <c r="D249" s="4"/>
      <c r="E249" s="4"/>
      <c r="F249" s="4"/>
      <c r="G249" s="4"/>
    </row>
    <row r="250">
      <c r="A250" s="4"/>
      <c r="B250" s="4"/>
      <c r="C250" s="4"/>
      <c r="D250" s="4"/>
      <c r="E250" s="4"/>
      <c r="F250" s="4"/>
      <c r="G250" s="4"/>
    </row>
    <row r="251">
      <c r="A251" s="4"/>
      <c r="B251" s="4"/>
      <c r="C251" s="4"/>
      <c r="D251" s="4"/>
      <c r="E251" s="4"/>
      <c r="F251" s="4"/>
      <c r="G251" s="4"/>
    </row>
    <row r="252">
      <c r="A252" s="4"/>
      <c r="B252" s="4"/>
      <c r="C252" s="4"/>
      <c r="D252" s="4"/>
      <c r="E252" s="4"/>
      <c r="F252" s="4"/>
      <c r="G252" s="4"/>
    </row>
    <row r="253">
      <c r="A253" s="4"/>
      <c r="B253" s="4"/>
      <c r="C253" s="4"/>
      <c r="D253" s="4"/>
      <c r="E253" s="4"/>
      <c r="F253" s="4"/>
      <c r="G253" s="4"/>
    </row>
    <row r="254">
      <c r="A254" s="4"/>
      <c r="B254" s="4"/>
      <c r="C254" s="4"/>
      <c r="D254" s="4"/>
      <c r="E254" s="4"/>
      <c r="F254" s="4"/>
      <c r="G254" s="4"/>
    </row>
    <row r="255">
      <c r="A255" s="4"/>
      <c r="B255" s="4"/>
      <c r="C255" s="4"/>
      <c r="D255" s="4"/>
      <c r="E255" s="4"/>
      <c r="F255" s="4"/>
      <c r="G255" s="4"/>
    </row>
    <row r="256">
      <c r="A256" s="4"/>
      <c r="B256" s="4"/>
      <c r="C256" s="4"/>
      <c r="D256" s="4"/>
      <c r="E256" s="4"/>
      <c r="F256" s="4"/>
      <c r="G256" s="4"/>
    </row>
    <row r="257">
      <c r="A257" s="4"/>
      <c r="B257" s="4"/>
      <c r="C257" s="4"/>
      <c r="D257" s="4"/>
      <c r="E257" s="4"/>
      <c r="F257" s="4"/>
      <c r="G257" s="4"/>
    </row>
    <row r="258">
      <c r="A258" s="4"/>
      <c r="B258" s="4"/>
      <c r="C258" s="4"/>
      <c r="D258" s="4"/>
      <c r="E258" s="4"/>
      <c r="F258" s="4"/>
      <c r="G258" s="4"/>
    </row>
    <row r="259">
      <c r="A259" s="4"/>
      <c r="B259" s="4"/>
      <c r="C259" s="4"/>
      <c r="D259" s="4"/>
      <c r="E259" s="4"/>
      <c r="F259" s="4"/>
      <c r="G259" s="4"/>
    </row>
    <row r="260">
      <c r="A260" s="4"/>
      <c r="B260" s="4"/>
      <c r="C260" s="4"/>
      <c r="D260" s="4"/>
      <c r="E260" s="4"/>
      <c r="F260" s="4"/>
      <c r="G260" s="4"/>
    </row>
    <row r="261">
      <c r="A261" s="4"/>
      <c r="B261" s="4"/>
      <c r="C261" s="4"/>
      <c r="D261" s="4"/>
      <c r="E261" s="4"/>
      <c r="F261" s="4"/>
      <c r="G261" s="4"/>
    </row>
    <row r="262">
      <c r="A262" s="4"/>
      <c r="B262" s="4"/>
      <c r="C262" s="4"/>
      <c r="D262" s="4"/>
      <c r="E262" s="4"/>
      <c r="F262" s="4"/>
      <c r="G262" s="4"/>
    </row>
    <row r="263">
      <c r="A263" s="4"/>
      <c r="B263" s="4"/>
      <c r="C263" s="4"/>
      <c r="D263" s="4"/>
      <c r="E263" s="4"/>
      <c r="F263" s="4"/>
      <c r="G263" s="4"/>
    </row>
    <row r="264">
      <c r="A264" s="4"/>
      <c r="B264" s="4"/>
      <c r="C264" s="4"/>
      <c r="D264" s="4"/>
      <c r="E264" s="4"/>
      <c r="F264" s="4"/>
      <c r="G264" s="4"/>
    </row>
    <row r="265">
      <c r="A265" s="4"/>
      <c r="B265" s="4"/>
      <c r="C265" s="4"/>
      <c r="D265" s="4"/>
      <c r="E265" s="4"/>
      <c r="F265" s="4"/>
      <c r="G265" s="4"/>
    </row>
    <row r="266">
      <c r="A266" s="4"/>
      <c r="B266" s="4"/>
      <c r="C266" s="4"/>
      <c r="D266" s="4"/>
      <c r="E266" s="4"/>
      <c r="F266" s="4"/>
      <c r="G266" s="4"/>
    </row>
    <row r="267">
      <c r="A267" s="4"/>
      <c r="B267" s="4"/>
      <c r="C267" s="4"/>
      <c r="D267" s="4"/>
      <c r="E267" s="4"/>
      <c r="F267" s="4"/>
      <c r="G267" s="4"/>
    </row>
    <row r="268">
      <c r="A268" s="4"/>
      <c r="B268" s="4"/>
      <c r="C268" s="4"/>
      <c r="D268" s="4"/>
      <c r="E268" s="4"/>
      <c r="F268" s="4"/>
      <c r="G268" s="4"/>
    </row>
    <row r="269">
      <c r="A269" s="4"/>
      <c r="B269" s="4"/>
      <c r="C269" s="4"/>
      <c r="D269" s="4"/>
      <c r="E269" s="4"/>
      <c r="F269" s="4"/>
      <c r="G269" s="4"/>
    </row>
    <row r="270">
      <c r="A270" s="4"/>
      <c r="B270" s="4"/>
      <c r="C270" s="4"/>
      <c r="D270" s="4"/>
      <c r="E270" s="4"/>
      <c r="F270" s="4"/>
      <c r="G270" s="4"/>
    </row>
    <row r="271">
      <c r="A271" s="4"/>
      <c r="B271" s="4"/>
      <c r="C271" s="4"/>
      <c r="D271" s="4"/>
      <c r="E271" s="4"/>
      <c r="F271" s="4"/>
      <c r="G271" s="4"/>
    </row>
    <row r="272">
      <c r="A272" s="4"/>
      <c r="B272" s="4"/>
      <c r="C272" s="4"/>
      <c r="D272" s="4"/>
      <c r="E272" s="4"/>
      <c r="F272" s="4"/>
      <c r="G272" s="4"/>
    </row>
    <row r="273">
      <c r="A273" s="4"/>
      <c r="B273" s="4"/>
      <c r="C273" s="4"/>
      <c r="D273" s="4"/>
      <c r="E273" s="4"/>
      <c r="F273" s="4"/>
      <c r="G273" s="4"/>
    </row>
    <row r="274">
      <c r="A274" s="4"/>
      <c r="B274" s="4"/>
      <c r="C274" s="4"/>
      <c r="D274" s="4"/>
      <c r="E274" s="4"/>
      <c r="F274" s="4"/>
      <c r="G274" s="4"/>
    </row>
    <row r="275">
      <c r="A275" s="4"/>
      <c r="B275" s="4"/>
      <c r="C275" s="4"/>
      <c r="D275" s="4"/>
      <c r="E275" s="4"/>
      <c r="F275" s="4"/>
      <c r="G275" s="4"/>
    </row>
    <row r="276">
      <c r="A276" s="4"/>
      <c r="B276" s="4"/>
      <c r="C276" s="4"/>
      <c r="D276" s="4"/>
      <c r="E276" s="4"/>
      <c r="F276" s="4"/>
      <c r="G276" s="4"/>
    </row>
    <row r="277">
      <c r="A277" s="4"/>
      <c r="B277" s="4"/>
      <c r="C277" s="4"/>
      <c r="D277" s="4"/>
      <c r="E277" s="4"/>
      <c r="F277" s="4"/>
      <c r="G277" s="4"/>
    </row>
    <row r="278">
      <c r="A278" s="4"/>
      <c r="B278" s="4"/>
      <c r="C278" s="4"/>
      <c r="D278" s="4"/>
      <c r="E278" s="4"/>
      <c r="F278" s="4"/>
      <c r="G278" s="4"/>
    </row>
    <row r="279">
      <c r="A279" s="4"/>
      <c r="B279" s="4"/>
      <c r="C279" s="4"/>
      <c r="D279" s="4"/>
      <c r="E279" s="4"/>
      <c r="F279" s="4"/>
      <c r="G279" s="4"/>
    </row>
    <row r="280">
      <c r="A280" s="4"/>
      <c r="B280" s="4"/>
      <c r="C280" s="4"/>
      <c r="D280" s="4"/>
      <c r="E280" s="4"/>
      <c r="F280" s="4"/>
      <c r="G280" s="4"/>
    </row>
    <row r="281">
      <c r="A281" s="4"/>
      <c r="B281" s="4"/>
      <c r="C281" s="4"/>
      <c r="D281" s="4"/>
      <c r="E281" s="4"/>
      <c r="F281" s="4"/>
      <c r="G281" s="4"/>
    </row>
    <row r="282">
      <c r="A282" s="4"/>
      <c r="B282" s="4"/>
      <c r="C282" s="4"/>
      <c r="D282" s="4"/>
      <c r="E282" s="4"/>
      <c r="F282" s="4"/>
      <c r="G282" s="4"/>
    </row>
    <row r="283">
      <c r="A283" s="4"/>
      <c r="B283" s="4"/>
      <c r="C283" s="4"/>
      <c r="D283" s="4"/>
      <c r="E283" s="4"/>
      <c r="F283" s="4"/>
      <c r="G283" s="4"/>
    </row>
    <row r="284">
      <c r="A284" s="4"/>
      <c r="B284" s="4"/>
      <c r="C284" s="4"/>
      <c r="D284" s="4"/>
      <c r="E284" s="4"/>
      <c r="F284" s="4"/>
      <c r="G284" s="4"/>
    </row>
    <row r="285">
      <c r="A285" s="4"/>
      <c r="B285" s="4"/>
      <c r="C285" s="4"/>
      <c r="D285" s="4"/>
      <c r="E285" s="4"/>
      <c r="F285" s="4"/>
      <c r="G285" s="4"/>
    </row>
    <row r="286">
      <c r="A286" s="4"/>
      <c r="B286" s="4"/>
      <c r="C286" s="4"/>
      <c r="D286" s="4"/>
      <c r="E286" s="4"/>
      <c r="F286" s="4"/>
      <c r="G286" s="4"/>
    </row>
    <row r="287">
      <c r="A287" s="4"/>
      <c r="B287" s="4"/>
      <c r="C287" s="4"/>
      <c r="D287" s="4"/>
      <c r="E287" s="4"/>
      <c r="F287" s="4"/>
      <c r="G287" s="4"/>
    </row>
    <row r="288">
      <c r="A288" s="4"/>
      <c r="B288" s="4"/>
      <c r="C288" s="4"/>
      <c r="D288" s="4"/>
      <c r="E288" s="4"/>
      <c r="F288" s="4"/>
      <c r="G288" s="4"/>
    </row>
    <row r="289">
      <c r="A289" s="4"/>
      <c r="B289" s="4"/>
      <c r="C289" s="4"/>
      <c r="D289" s="4"/>
      <c r="E289" s="4"/>
      <c r="F289" s="4"/>
      <c r="G289" s="4"/>
    </row>
    <row r="290">
      <c r="A290" s="4"/>
      <c r="B290" s="4"/>
      <c r="C290" s="4"/>
      <c r="D290" s="4"/>
      <c r="E290" s="4"/>
      <c r="F290" s="4"/>
      <c r="G290" s="4"/>
    </row>
    <row r="291">
      <c r="A291" s="4"/>
      <c r="B291" s="4"/>
      <c r="C291" s="4"/>
      <c r="D291" s="4"/>
      <c r="E291" s="4"/>
      <c r="F291" s="4"/>
      <c r="G291" s="4"/>
    </row>
    <row r="292">
      <c r="A292" s="4"/>
      <c r="B292" s="4"/>
      <c r="C292" s="4"/>
      <c r="D292" s="4"/>
      <c r="E292" s="4"/>
      <c r="F292" s="4"/>
      <c r="G292" s="4"/>
    </row>
    <row r="293">
      <c r="A293" s="4"/>
      <c r="B293" s="4"/>
      <c r="C293" s="4"/>
      <c r="D293" s="4"/>
      <c r="E293" s="4"/>
      <c r="F293" s="4"/>
      <c r="G293" s="4"/>
    </row>
    <row r="294">
      <c r="A294" s="4"/>
      <c r="B294" s="4"/>
      <c r="C294" s="4"/>
      <c r="D294" s="4"/>
      <c r="E294" s="4"/>
      <c r="F294" s="4"/>
      <c r="G294" s="4"/>
    </row>
    <row r="295">
      <c r="A295" s="4"/>
      <c r="B295" s="4"/>
      <c r="C295" s="4"/>
      <c r="D295" s="4"/>
      <c r="E295" s="4"/>
      <c r="F295" s="4"/>
      <c r="G295" s="4"/>
    </row>
    <row r="296">
      <c r="A296" s="4"/>
      <c r="B296" s="4"/>
      <c r="C296" s="4"/>
      <c r="D296" s="4"/>
      <c r="E296" s="4"/>
      <c r="F296" s="4"/>
      <c r="G296" s="4"/>
    </row>
    <row r="297">
      <c r="A297" s="4"/>
      <c r="B297" s="4"/>
      <c r="C297" s="4"/>
      <c r="D297" s="4"/>
      <c r="E297" s="4"/>
      <c r="F297" s="4"/>
      <c r="G297" s="4"/>
    </row>
    <row r="298">
      <c r="A298" s="4"/>
      <c r="B298" s="4"/>
      <c r="C298" s="4"/>
      <c r="D298" s="4"/>
      <c r="E298" s="4"/>
      <c r="F298" s="4"/>
      <c r="G298" s="4"/>
    </row>
    <row r="299">
      <c r="A299" s="4"/>
      <c r="B299" s="4"/>
      <c r="C299" s="4"/>
      <c r="D299" s="4"/>
      <c r="E299" s="4"/>
      <c r="F299" s="4"/>
      <c r="G299" s="4"/>
    </row>
    <row r="300">
      <c r="A300" s="4"/>
      <c r="B300" s="4"/>
      <c r="C300" s="4"/>
      <c r="D300" s="4"/>
      <c r="E300" s="4"/>
      <c r="F300" s="4"/>
      <c r="G300" s="4"/>
    </row>
    <row r="301">
      <c r="A301" s="4"/>
      <c r="B301" s="4"/>
      <c r="C301" s="4"/>
      <c r="D301" s="4"/>
      <c r="E301" s="4"/>
      <c r="F301" s="4"/>
      <c r="G301" s="4"/>
    </row>
    <row r="302">
      <c r="A302" s="4"/>
      <c r="B302" s="4"/>
      <c r="C302" s="4"/>
      <c r="D302" s="4"/>
      <c r="E302" s="4"/>
      <c r="F302" s="4"/>
      <c r="G302" s="4"/>
    </row>
    <row r="303">
      <c r="A303" s="4"/>
      <c r="B303" s="4"/>
      <c r="C303" s="4"/>
      <c r="D303" s="4"/>
      <c r="E303" s="4"/>
      <c r="F303" s="4"/>
      <c r="G303" s="4"/>
    </row>
    <row r="304">
      <c r="A304" s="4"/>
      <c r="B304" s="4"/>
      <c r="C304" s="4"/>
      <c r="D304" s="4"/>
      <c r="E304" s="4"/>
      <c r="F304" s="4"/>
      <c r="G304" s="4"/>
    </row>
    <row r="305">
      <c r="A305" s="4"/>
      <c r="B305" s="4"/>
      <c r="C305" s="4"/>
      <c r="D305" s="4"/>
      <c r="E305" s="4"/>
      <c r="F305" s="4"/>
      <c r="G305" s="4"/>
    </row>
    <row r="306">
      <c r="A306" s="4"/>
      <c r="B306" s="4"/>
      <c r="C306" s="4"/>
      <c r="D306" s="4"/>
      <c r="E306" s="4"/>
      <c r="F306" s="4"/>
      <c r="G306" s="4"/>
    </row>
    <row r="307">
      <c r="A307" s="4"/>
      <c r="B307" s="4"/>
      <c r="C307" s="4"/>
      <c r="D307" s="4"/>
      <c r="E307" s="4"/>
      <c r="F307" s="4"/>
      <c r="G307" s="4"/>
    </row>
    <row r="308">
      <c r="A308" s="4"/>
      <c r="B308" s="4"/>
      <c r="C308" s="4"/>
      <c r="D308" s="4"/>
      <c r="E308" s="4"/>
      <c r="F308" s="4"/>
      <c r="G308" s="4"/>
    </row>
    <row r="309">
      <c r="A309" s="4"/>
      <c r="B309" s="4"/>
      <c r="C309" s="4"/>
      <c r="D309" s="4"/>
      <c r="E309" s="4"/>
      <c r="F309" s="4"/>
      <c r="G309" s="4"/>
    </row>
    <row r="310">
      <c r="A310" s="4"/>
      <c r="B310" s="4"/>
      <c r="C310" s="4"/>
      <c r="D310" s="4"/>
      <c r="E310" s="4"/>
      <c r="F310" s="4"/>
      <c r="G310" s="4"/>
    </row>
    <row r="311">
      <c r="A311" s="4"/>
      <c r="B311" s="4"/>
      <c r="C311" s="4"/>
      <c r="D311" s="4"/>
      <c r="E311" s="4"/>
      <c r="F311" s="4"/>
      <c r="G311" s="4"/>
    </row>
    <row r="312">
      <c r="A312" s="4"/>
      <c r="B312" s="4"/>
      <c r="C312" s="4"/>
      <c r="D312" s="4"/>
      <c r="E312" s="4"/>
      <c r="F312" s="4"/>
      <c r="G312" s="4"/>
    </row>
    <row r="313">
      <c r="A313" s="4"/>
      <c r="B313" s="4"/>
      <c r="C313" s="4"/>
      <c r="D313" s="4"/>
      <c r="E313" s="4"/>
      <c r="F313" s="4"/>
      <c r="G313" s="4"/>
    </row>
    <row r="314">
      <c r="A314" s="4"/>
      <c r="B314" s="4"/>
      <c r="C314" s="4"/>
      <c r="D314" s="4"/>
      <c r="E314" s="4"/>
      <c r="F314" s="4"/>
      <c r="G314" s="4"/>
    </row>
    <row r="315">
      <c r="A315" s="4"/>
      <c r="B315" s="4"/>
      <c r="C315" s="4"/>
      <c r="D315" s="4"/>
      <c r="E315" s="4"/>
      <c r="F315" s="4"/>
      <c r="G315" s="4"/>
    </row>
    <row r="316">
      <c r="A316" s="4"/>
      <c r="B316" s="4"/>
      <c r="C316" s="4"/>
      <c r="D316" s="4"/>
      <c r="E316" s="4"/>
      <c r="F316" s="4"/>
      <c r="G316" s="4"/>
    </row>
    <row r="317">
      <c r="A317" s="4"/>
      <c r="B317" s="4"/>
      <c r="C317" s="4"/>
      <c r="D317" s="4"/>
      <c r="E317" s="4"/>
      <c r="F317" s="4"/>
      <c r="G317" s="4"/>
    </row>
    <row r="318">
      <c r="A318" s="4"/>
      <c r="B318" s="4"/>
      <c r="C318" s="4"/>
      <c r="D318" s="4"/>
      <c r="E318" s="4"/>
      <c r="F318" s="4"/>
      <c r="G318" s="4"/>
    </row>
    <row r="319">
      <c r="A319" s="4"/>
      <c r="B319" s="4"/>
      <c r="C319" s="4"/>
      <c r="D319" s="4"/>
      <c r="E319" s="4"/>
      <c r="F319" s="4"/>
      <c r="G319" s="4"/>
    </row>
    <row r="320">
      <c r="A320" s="4"/>
      <c r="B320" s="4"/>
      <c r="C320" s="4"/>
      <c r="D320" s="4"/>
      <c r="E320" s="4"/>
      <c r="F320" s="4"/>
      <c r="G320" s="4"/>
    </row>
    <row r="321">
      <c r="A321" s="4"/>
      <c r="B321" s="4"/>
      <c r="C321" s="4"/>
      <c r="D321" s="4"/>
      <c r="E321" s="4"/>
      <c r="F321" s="4"/>
      <c r="G321" s="4"/>
    </row>
    <row r="322">
      <c r="A322" s="4"/>
      <c r="B322" s="4"/>
      <c r="C322" s="4"/>
      <c r="D322" s="4"/>
      <c r="E322" s="4"/>
      <c r="F322" s="4"/>
      <c r="G322" s="4"/>
    </row>
    <row r="323">
      <c r="A323" s="4"/>
      <c r="B323" s="4"/>
      <c r="C323" s="4"/>
      <c r="D323" s="4"/>
      <c r="E323" s="4"/>
      <c r="F323" s="4"/>
      <c r="G323" s="4"/>
    </row>
    <row r="324">
      <c r="A324" s="4"/>
      <c r="B324" s="4"/>
      <c r="C324" s="4"/>
      <c r="D324" s="4"/>
      <c r="E324" s="4"/>
      <c r="F324" s="4"/>
      <c r="G324" s="4"/>
    </row>
    <row r="325">
      <c r="A325" s="4"/>
      <c r="B325" s="4"/>
      <c r="C325" s="4"/>
      <c r="D325" s="4"/>
      <c r="E325" s="4"/>
      <c r="F325" s="4"/>
      <c r="G325" s="4"/>
    </row>
    <row r="326">
      <c r="A326" s="4"/>
      <c r="B326" s="4"/>
      <c r="C326" s="4"/>
      <c r="D326" s="4"/>
      <c r="E326" s="4"/>
      <c r="F326" s="4"/>
      <c r="G326" s="4"/>
    </row>
    <row r="327">
      <c r="A327" s="4"/>
      <c r="B327" s="4"/>
      <c r="C327" s="4"/>
      <c r="D327" s="4"/>
      <c r="E327" s="4"/>
      <c r="F327" s="4"/>
      <c r="G327" s="4"/>
    </row>
    <row r="328">
      <c r="A328" s="4"/>
      <c r="B328" s="4"/>
      <c r="C328" s="4"/>
      <c r="D328" s="4"/>
      <c r="E328" s="4"/>
      <c r="F328" s="4"/>
      <c r="G328" s="4"/>
    </row>
    <row r="329">
      <c r="A329" s="4"/>
      <c r="B329" s="4"/>
      <c r="C329" s="4"/>
      <c r="D329" s="4"/>
      <c r="E329" s="4"/>
      <c r="F329" s="4"/>
      <c r="G329" s="4"/>
    </row>
    <row r="330">
      <c r="A330" s="4"/>
      <c r="B330" s="4"/>
      <c r="C330" s="4"/>
      <c r="D330" s="4"/>
      <c r="E330" s="4"/>
      <c r="F330" s="4"/>
      <c r="G330" s="4"/>
    </row>
    <row r="331">
      <c r="A331" s="4"/>
      <c r="B331" s="4"/>
      <c r="C331" s="4"/>
      <c r="D331" s="4"/>
      <c r="E331" s="4"/>
      <c r="F331" s="4"/>
      <c r="G331" s="4"/>
    </row>
    <row r="332">
      <c r="A332" s="4"/>
      <c r="B332" s="4"/>
      <c r="C332" s="4"/>
      <c r="D332" s="4"/>
      <c r="E332" s="4"/>
      <c r="F332" s="4"/>
      <c r="G332" s="4"/>
    </row>
    <row r="333">
      <c r="A333" s="4"/>
      <c r="B333" s="4"/>
      <c r="C333" s="4"/>
      <c r="D333" s="4"/>
      <c r="E333" s="4"/>
      <c r="F333" s="4"/>
      <c r="G333" s="4"/>
    </row>
    <row r="334">
      <c r="A334" s="4"/>
      <c r="B334" s="4"/>
      <c r="C334" s="4"/>
      <c r="D334" s="4"/>
      <c r="E334" s="4"/>
      <c r="F334" s="4"/>
      <c r="G334" s="4"/>
    </row>
    <row r="335">
      <c r="A335" s="4"/>
      <c r="B335" s="4"/>
      <c r="C335" s="4"/>
      <c r="D335" s="4"/>
      <c r="E335" s="4"/>
      <c r="F335" s="4"/>
      <c r="G335" s="4"/>
    </row>
    <row r="336">
      <c r="A336" s="4"/>
      <c r="B336" s="4"/>
      <c r="C336" s="4"/>
      <c r="D336" s="4"/>
      <c r="E336" s="4"/>
      <c r="F336" s="4"/>
      <c r="G336" s="4"/>
    </row>
    <row r="337">
      <c r="A337" s="4"/>
      <c r="B337" s="4"/>
      <c r="C337" s="4"/>
      <c r="D337" s="4"/>
      <c r="E337" s="4"/>
      <c r="F337" s="4"/>
      <c r="G337" s="4"/>
    </row>
    <row r="338">
      <c r="A338" s="4"/>
      <c r="B338" s="4"/>
      <c r="C338" s="4"/>
      <c r="D338" s="4"/>
      <c r="E338" s="4"/>
      <c r="F338" s="4"/>
      <c r="G338" s="4"/>
    </row>
    <row r="339">
      <c r="A339" s="4"/>
      <c r="B339" s="4"/>
      <c r="C339" s="4"/>
      <c r="D339" s="4"/>
      <c r="E339" s="4"/>
      <c r="F339" s="4"/>
      <c r="G339" s="4"/>
    </row>
    <row r="340">
      <c r="A340" s="4"/>
      <c r="B340" s="4"/>
      <c r="C340" s="4"/>
      <c r="D340" s="4"/>
      <c r="E340" s="4"/>
      <c r="F340" s="4"/>
      <c r="G340" s="4"/>
    </row>
    <row r="341">
      <c r="A341" s="4"/>
      <c r="B341" s="4"/>
      <c r="C341" s="4"/>
      <c r="D341" s="4"/>
      <c r="E341" s="4"/>
      <c r="F341" s="4"/>
      <c r="G341" s="4"/>
    </row>
    <row r="342">
      <c r="A342" s="4"/>
      <c r="B342" s="4"/>
      <c r="C342" s="4"/>
      <c r="D342" s="4"/>
      <c r="E342" s="4"/>
      <c r="F342" s="4"/>
      <c r="G342" s="4"/>
    </row>
    <row r="343">
      <c r="A343" s="4"/>
      <c r="B343" s="4"/>
      <c r="C343" s="4"/>
      <c r="D343" s="4"/>
      <c r="E343" s="4"/>
      <c r="F343" s="4"/>
      <c r="G343" s="4"/>
    </row>
    <row r="344">
      <c r="A344" s="4"/>
      <c r="B344" s="4"/>
      <c r="C344" s="4"/>
      <c r="D344" s="4"/>
      <c r="E344" s="4"/>
      <c r="F344" s="4"/>
      <c r="G344" s="4"/>
    </row>
    <row r="345">
      <c r="A345" s="4"/>
      <c r="B345" s="4"/>
      <c r="C345" s="4"/>
      <c r="D345" s="4"/>
      <c r="E345" s="4"/>
      <c r="F345" s="4"/>
      <c r="G345" s="4"/>
    </row>
    <row r="346">
      <c r="A346" s="4"/>
      <c r="B346" s="4"/>
      <c r="C346" s="4"/>
      <c r="D346" s="4"/>
      <c r="E346" s="4"/>
      <c r="F346" s="4"/>
      <c r="G346" s="4"/>
    </row>
    <row r="347">
      <c r="A347" s="4"/>
      <c r="B347" s="4"/>
      <c r="C347" s="4"/>
      <c r="D347" s="4"/>
      <c r="E347" s="4"/>
      <c r="F347" s="4"/>
      <c r="G347" s="4"/>
    </row>
    <row r="348">
      <c r="A348" s="4"/>
      <c r="B348" s="4"/>
      <c r="C348" s="4"/>
      <c r="D348" s="4"/>
      <c r="E348" s="4"/>
      <c r="F348" s="4"/>
      <c r="G348" s="4"/>
    </row>
    <row r="349">
      <c r="A349" s="4"/>
      <c r="B349" s="4"/>
      <c r="C349" s="4"/>
      <c r="D349" s="4"/>
      <c r="E349" s="4"/>
      <c r="F349" s="4"/>
      <c r="G349" s="4"/>
    </row>
    <row r="350">
      <c r="A350" s="4"/>
      <c r="B350" s="4"/>
      <c r="C350" s="4"/>
      <c r="D350" s="4"/>
      <c r="E350" s="4"/>
      <c r="F350" s="4"/>
      <c r="G350" s="4"/>
    </row>
    <row r="351">
      <c r="A351" s="4"/>
      <c r="B351" s="4"/>
      <c r="C351" s="4"/>
      <c r="D351" s="4"/>
      <c r="E351" s="4"/>
      <c r="F351" s="4"/>
      <c r="G351" s="4"/>
    </row>
    <row r="352">
      <c r="A352" s="4"/>
      <c r="B352" s="4"/>
      <c r="C352" s="4"/>
      <c r="D352" s="4"/>
      <c r="E352" s="4"/>
      <c r="F352" s="4"/>
      <c r="G352" s="4"/>
    </row>
    <row r="353">
      <c r="A353" s="4"/>
      <c r="B353" s="4"/>
      <c r="C353" s="4"/>
      <c r="D353" s="4"/>
      <c r="E353" s="4"/>
      <c r="F353" s="4"/>
      <c r="G353" s="4"/>
    </row>
    <row r="354">
      <c r="A354" s="4"/>
      <c r="B354" s="4"/>
      <c r="C354" s="4"/>
      <c r="D354" s="4"/>
      <c r="E354" s="4"/>
      <c r="F354" s="4"/>
      <c r="G354" s="4"/>
    </row>
    <row r="355">
      <c r="A355" s="4"/>
      <c r="B355" s="4"/>
      <c r="C355" s="4"/>
      <c r="D355" s="4"/>
      <c r="E355" s="4"/>
      <c r="F355" s="4"/>
      <c r="G355" s="4"/>
    </row>
    <row r="356">
      <c r="A356" s="4"/>
      <c r="B356" s="4"/>
      <c r="C356" s="4"/>
      <c r="D356" s="4"/>
      <c r="E356" s="4"/>
      <c r="F356" s="4"/>
      <c r="G356" s="4"/>
    </row>
    <row r="357">
      <c r="A357" s="4"/>
      <c r="B357" s="4"/>
      <c r="C357" s="4"/>
      <c r="D357" s="4"/>
      <c r="E357" s="4"/>
      <c r="F357" s="4"/>
      <c r="G357" s="4"/>
    </row>
    <row r="358">
      <c r="A358" s="4"/>
      <c r="B358" s="4"/>
      <c r="C358" s="4"/>
      <c r="D358" s="4"/>
      <c r="E358" s="4"/>
      <c r="F358" s="4"/>
      <c r="G358" s="4"/>
    </row>
    <row r="359">
      <c r="A359" s="4"/>
      <c r="B359" s="4"/>
      <c r="C359" s="4"/>
      <c r="D359" s="4"/>
      <c r="E359" s="4"/>
      <c r="F359" s="4"/>
      <c r="G359" s="4"/>
    </row>
    <row r="360">
      <c r="A360" s="4"/>
      <c r="B360" s="4"/>
      <c r="C360" s="4"/>
      <c r="D360" s="4"/>
      <c r="E360" s="4"/>
      <c r="F360" s="4"/>
      <c r="G360" s="4"/>
    </row>
    <row r="361">
      <c r="A361" s="4"/>
      <c r="B361" s="4"/>
      <c r="C361" s="4"/>
      <c r="D361" s="4"/>
      <c r="E361" s="4"/>
      <c r="F361" s="4"/>
      <c r="G361" s="4"/>
    </row>
    <row r="362">
      <c r="A362" s="4"/>
      <c r="B362" s="4"/>
      <c r="C362" s="4"/>
      <c r="D362" s="4"/>
      <c r="E362" s="4"/>
      <c r="F362" s="4"/>
      <c r="G362" s="4"/>
    </row>
    <row r="363">
      <c r="A363" s="4"/>
      <c r="B363" s="4"/>
      <c r="C363" s="4"/>
      <c r="D363" s="4"/>
      <c r="E363" s="4"/>
      <c r="F363" s="4"/>
      <c r="G363" s="4"/>
    </row>
    <row r="364">
      <c r="A364" s="4"/>
      <c r="B364" s="4"/>
      <c r="C364" s="4"/>
      <c r="D364" s="4"/>
      <c r="E364" s="4"/>
      <c r="F364" s="4"/>
      <c r="G364" s="4"/>
    </row>
    <row r="365">
      <c r="A365" s="4"/>
      <c r="B365" s="4"/>
      <c r="C365" s="4"/>
      <c r="D365" s="4"/>
      <c r="E365" s="4"/>
      <c r="F365" s="4"/>
      <c r="G365" s="4"/>
    </row>
    <row r="366">
      <c r="A366" s="4"/>
      <c r="B366" s="4"/>
      <c r="C366" s="4"/>
      <c r="D366" s="4"/>
      <c r="E366" s="4"/>
      <c r="F366" s="4"/>
      <c r="G366" s="4"/>
    </row>
    <row r="367">
      <c r="A367" s="4"/>
      <c r="B367" s="4"/>
      <c r="C367" s="4"/>
      <c r="D367" s="4"/>
      <c r="E367" s="4"/>
      <c r="F367" s="4"/>
      <c r="G367" s="4"/>
    </row>
    <row r="368">
      <c r="A368" s="4"/>
      <c r="B368" s="4"/>
      <c r="C368" s="4"/>
      <c r="D368" s="4"/>
      <c r="E368" s="4"/>
      <c r="F368" s="4"/>
      <c r="G368" s="4"/>
    </row>
    <row r="369">
      <c r="A369" s="4"/>
      <c r="B369" s="4"/>
      <c r="C369" s="4"/>
      <c r="D369" s="4"/>
      <c r="E369" s="4"/>
      <c r="F369" s="4"/>
      <c r="G369" s="4"/>
    </row>
    <row r="370">
      <c r="A370" s="4"/>
      <c r="B370" s="4"/>
      <c r="C370" s="4"/>
      <c r="D370" s="4"/>
      <c r="E370" s="4"/>
      <c r="F370" s="4"/>
      <c r="G370" s="4"/>
    </row>
    <row r="371">
      <c r="A371" s="4"/>
      <c r="B371" s="4"/>
      <c r="C371" s="4"/>
      <c r="D371" s="4"/>
      <c r="E371" s="4"/>
      <c r="F371" s="4"/>
      <c r="G371" s="4"/>
    </row>
    <row r="372">
      <c r="A372" s="4"/>
      <c r="B372" s="4"/>
      <c r="C372" s="4"/>
      <c r="D372" s="4"/>
      <c r="E372" s="4"/>
      <c r="F372" s="4"/>
      <c r="G372" s="4"/>
    </row>
    <row r="373">
      <c r="A373" s="4"/>
      <c r="B373" s="4"/>
      <c r="C373" s="4"/>
      <c r="D373" s="4"/>
      <c r="E373" s="4"/>
      <c r="F373" s="4"/>
      <c r="G373" s="4"/>
    </row>
    <row r="374">
      <c r="A374" s="4"/>
      <c r="B374" s="4"/>
      <c r="C374" s="4"/>
      <c r="D374" s="4"/>
      <c r="E374" s="4"/>
      <c r="F374" s="4"/>
      <c r="G374" s="4"/>
    </row>
    <row r="375">
      <c r="A375" s="4"/>
      <c r="B375" s="4"/>
      <c r="C375" s="4"/>
      <c r="D375" s="4"/>
      <c r="E375" s="4"/>
      <c r="F375" s="4"/>
      <c r="G375" s="4"/>
    </row>
    <row r="376">
      <c r="A376" s="4"/>
      <c r="B376" s="4"/>
      <c r="C376" s="4"/>
      <c r="D376" s="4"/>
      <c r="E376" s="4"/>
      <c r="F376" s="4"/>
      <c r="G376" s="4"/>
    </row>
    <row r="377">
      <c r="A377" s="4"/>
      <c r="B377" s="4"/>
      <c r="C377" s="4"/>
      <c r="D377" s="4"/>
      <c r="E377" s="4"/>
      <c r="F377" s="4"/>
      <c r="G377" s="4"/>
    </row>
    <row r="378">
      <c r="A378" s="4"/>
      <c r="B378" s="4"/>
      <c r="C378" s="4"/>
      <c r="D378" s="4"/>
      <c r="E378" s="4"/>
      <c r="F378" s="4"/>
      <c r="G378" s="4"/>
    </row>
    <row r="379">
      <c r="A379" s="4"/>
      <c r="B379" s="4"/>
      <c r="C379" s="4"/>
      <c r="D379" s="4"/>
      <c r="E379" s="4"/>
      <c r="F379" s="4"/>
      <c r="G379" s="4"/>
    </row>
    <row r="380">
      <c r="A380" s="4"/>
      <c r="B380" s="4"/>
      <c r="C380" s="4"/>
      <c r="D380" s="4"/>
      <c r="E380" s="4"/>
      <c r="F380" s="4"/>
      <c r="G380" s="4"/>
    </row>
    <row r="381">
      <c r="A381" s="4"/>
      <c r="B381" s="4"/>
      <c r="C381" s="4"/>
      <c r="D381" s="4"/>
      <c r="E381" s="4"/>
      <c r="F381" s="4"/>
      <c r="G381" s="4"/>
    </row>
    <row r="382">
      <c r="A382" s="4"/>
      <c r="B382" s="4"/>
      <c r="C382" s="4"/>
      <c r="D382" s="4"/>
      <c r="E382" s="4"/>
      <c r="F382" s="4"/>
      <c r="G382" s="4"/>
    </row>
    <row r="383">
      <c r="A383" s="4"/>
      <c r="B383" s="4"/>
      <c r="C383" s="4"/>
      <c r="D383" s="4"/>
      <c r="E383" s="4"/>
      <c r="F383" s="4"/>
      <c r="G383" s="4"/>
    </row>
    <row r="384">
      <c r="A384" s="4"/>
      <c r="B384" s="4"/>
      <c r="C384" s="4"/>
      <c r="D384" s="4"/>
      <c r="E384" s="4"/>
      <c r="F384" s="4"/>
      <c r="G384" s="4"/>
    </row>
    <row r="385">
      <c r="A385" s="4"/>
      <c r="B385" s="4"/>
      <c r="C385" s="4"/>
      <c r="D385" s="4"/>
      <c r="E385" s="4"/>
      <c r="F385" s="4"/>
      <c r="G385" s="4"/>
    </row>
    <row r="386">
      <c r="A386" s="4"/>
      <c r="B386" s="4"/>
      <c r="C386" s="4"/>
      <c r="D386" s="4"/>
      <c r="E386" s="4"/>
      <c r="F386" s="4"/>
      <c r="G386" s="4"/>
    </row>
    <row r="387">
      <c r="A387" s="4"/>
      <c r="B387" s="4"/>
      <c r="C387" s="4"/>
      <c r="D387" s="4"/>
      <c r="E387" s="4"/>
      <c r="F387" s="4"/>
      <c r="G387" s="4"/>
    </row>
    <row r="388">
      <c r="A388" s="4"/>
      <c r="B388" s="4"/>
      <c r="C388" s="4"/>
      <c r="D388" s="4"/>
      <c r="E388" s="4"/>
      <c r="F388" s="4"/>
      <c r="G388" s="4"/>
    </row>
    <row r="389">
      <c r="A389" s="4"/>
      <c r="B389" s="4"/>
      <c r="C389" s="4"/>
      <c r="D389" s="4"/>
      <c r="E389" s="4"/>
      <c r="F389" s="4"/>
      <c r="G389" s="4"/>
    </row>
    <row r="390">
      <c r="A390" s="4"/>
      <c r="B390" s="4"/>
      <c r="C390" s="4"/>
      <c r="D390" s="4"/>
      <c r="E390" s="4"/>
      <c r="F390" s="4"/>
      <c r="G390" s="4"/>
    </row>
    <row r="391">
      <c r="A391" s="4"/>
      <c r="B391" s="4"/>
      <c r="C391" s="4"/>
      <c r="D391" s="4"/>
      <c r="E391" s="4"/>
      <c r="F391" s="4"/>
      <c r="G391" s="4"/>
    </row>
    <row r="392">
      <c r="A392" s="4"/>
      <c r="B392" s="4"/>
      <c r="C392" s="4"/>
      <c r="D392" s="4"/>
      <c r="E392" s="4"/>
      <c r="F392" s="4"/>
      <c r="G392" s="4"/>
    </row>
    <row r="393">
      <c r="A393" s="4"/>
      <c r="B393" s="4"/>
      <c r="C393" s="4"/>
      <c r="D393" s="4"/>
      <c r="E393" s="4"/>
      <c r="F393" s="4"/>
      <c r="G393" s="4"/>
    </row>
    <row r="394">
      <c r="A394" s="4"/>
      <c r="B394" s="4"/>
      <c r="C394" s="4"/>
      <c r="D394" s="4"/>
      <c r="E394" s="4"/>
      <c r="F394" s="4"/>
      <c r="G394" s="4"/>
    </row>
    <row r="395">
      <c r="A395" s="4"/>
      <c r="B395" s="4"/>
      <c r="C395" s="4"/>
      <c r="D395" s="4"/>
      <c r="E395" s="4"/>
      <c r="F395" s="4"/>
      <c r="G395" s="4"/>
    </row>
    <row r="396">
      <c r="A396" s="4"/>
      <c r="B396" s="4"/>
      <c r="C396" s="4"/>
      <c r="D396" s="4"/>
      <c r="E396" s="4"/>
      <c r="F396" s="4"/>
      <c r="G396" s="4"/>
    </row>
    <row r="397">
      <c r="A397" s="4"/>
      <c r="B397" s="4"/>
      <c r="C397" s="4"/>
      <c r="D397" s="4"/>
      <c r="E397" s="4"/>
      <c r="F397" s="4"/>
      <c r="G397" s="4"/>
    </row>
    <row r="398">
      <c r="A398" s="4"/>
      <c r="B398" s="4"/>
      <c r="C398" s="4"/>
      <c r="D398" s="4"/>
      <c r="E398" s="4"/>
      <c r="F398" s="4"/>
      <c r="G398" s="4"/>
    </row>
    <row r="399">
      <c r="A399" s="4"/>
      <c r="B399" s="4"/>
      <c r="C399" s="4"/>
      <c r="D399" s="4"/>
      <c r="E399" s="4"/>
      <c r="F399" s="4"/>
      <c r="G399" s="4"/>
    </row>
    <row r="400">
      <c r="A400" s="4"/>
      <c r="B400" s="4"/>
      <c r="C400" s="4"/>
      <c r="D400" s="4"/>
      <c r="E400" s="4"/>
      <c r="F400" s="4"/>
      <c r="G400" s="4"/>
    </row>
    <row r="401">
      <c r="A401" s="4"/>
      <c r="B401" s="4"/>
      <c r="C401" s="4"/>
      <c r="D401" s="4"/>
      <c r="E401" s="4"/>
      <c r="F401" s="4"/>
      <c r="G401" s="4"/>
    </row>
    <row r="402">
      <c r="A402" s="4"/>
      <c r="B402" s="4"/>
      <c r="C402" s="4"/>
      <c r="D402" s="4"/>
      <c r="E402" s="4"/>
      <c r="F402" s="4"/>
      <c r="G402" s="4"/>
    </row>
    <row r="403">
      <c r="A403" s="4"/>
      <c r="B403" s="4"/>
      <c r="C403" s="4"/>
      <c r="D403" s="4"/>
      <c r="E403" s="4"/>
      <c r="F403" s="4"/>
      <c r="G403" s="4"/>
    </row>
    <row r="404">
      <c r="A404" s="4"/>
      <c r="B404" s="4"/>
      <c r="C404" s="4"/>
      <c r="D404" s="4"/>
      <c r="E404" s="4"/>
      <c r="F404" s="4"/>
      <c r="G404" s="4"/>
    </row>
    <row r="405">
      <c r="A405" s="4"/>
      <c r="B405" s="4"/>
      <c r="C405" s="4"/>
      <c r="D405" s="4"/>
      <c r="E405" s="4"/>
      <c r="F405" s="4"/>
      <c r="G405" s="4"/>
    </row>
    <row r="406">
      <c r="A406" s="4"/>
      <c r="B406" s="4"/>
      <c r="C406" s="4"/>
      <c r="D406" s="4"/>
      <c r="E406" s="4"/>
      <c r="F406" s="4"/>
      <c r="G406" s="4"/>
    </row>
    <row r="407">
      <c r="A407" s="4"/>
      <c r="B407" s="4"/>
      <c r="C407" s="4"/>
      <c r="D407" s="4"/>
      <c r="E407" s="4"/>
      <c r="F407" s="4"/>
      <c r="G407" s="4"/>
    </row>
    <row r="408">
      <c r="A408" s="4"/>
      <c r="B408" s="4"/>
      <c r="C408" s="4"/>
      <c r="D408" s="4"/>
      <c r="E408" s="4"/>
      <c r="F408" s="4"/>
      <c r="G408" s="4"/>
    </row>
    <row r="409">
      <c r="A409" s="4"/>
      <c r="B409" s="4"/>
      <c r="C409" s="4"/>
      <c r="D409" s="4"/>
      <c r="E409" s="4"/>
      <c r="F409" s="4"/>
      <c r="G409" s="4"/>
    </row>
    <row r="410">
      <c r="A410" s="4"/>
      <c r="B410" s="4"/>
      <c r="C410" s="4"/>
      <c r="D410" s="4"/>
      <c r="E410" s="4"/>
      <c r="F410" s="4"/>
      <c r="G410" s="4"/>
    </row>
    <row r="411">
      <c r="A411" s="4"/>
      <c r="B411" s="4"/>
      <c r="C411" s="4"/>
      <c r="D411" s="4"/>
      <c r="E411" s="4"/>
      <c r="F411" s="4"/>
      <c r="G411" s="4"/>
    </row>
    <row r="412">
      <c r="A412" s="4"/>
      <c r="B412" s="4"/>
      <c r="C412" s="4"/>
      <c r="D412" s="4"/>
      <c r="E412" s="4"/>
      <c r="F412" s="4"/>
      <c r="G412" s="4"/>
    </row>
    <row r="413">
      <c r="A413" s="4"/>
      <c r="B413" s="4"/>
      <c r="C413" s="4"/>
      <c r="D413" s="4"/>
      <c r="E413" s="4"/>
      <c r="F413" s="4"/>
      <c r="G413" s="4"/>
    </row>
    <row r="414">
      <c r="A414" s="4"/>
      <c r="B414" s="4"/>
      <c r="C414" s="4"/>
      <c r="D414" s="4"/>
      <c r="E414" s="4"/>
      <c r="F414" s="4"/>
      <c r="G414" s="4"/>
    </row>
    <row r="415">
      <c r="A415" s="4"/>
      <c r="B415" s="4"/>
      <c r="C415" s="4"/>
      <c r="D415" s="4"/>
      <c r="E415" s="4"/>
      <c r="F415" s="4"/>
      <c r="G415" s="4"/>
    </row>
    <row r="416">
      <c r="A416" s="4"/>
      <c r="B416" s="4"/>
      <c r="C416" s="4"/>
      <c r="D416" s="4"/>
      <c r="E416" s="4"/>
      <c r="F416" s="4"/>
      <c r="G416" s="4"/>
    </row>
    <row r="417">
      <c r="A417" s="4"/>
      <c r="B417" s="4"/>
      <c r="C417" s="4"/>
      <c r="D417" s="4"/>
      <c r="E417" s="4"/>
      <c r="F417" s="4"/>
      <c r="G417" s="4"/>
    </row>
    <row r="418">
      <c r="A418" s="4"/>
      <c r="B418" s="4"/>
      <c r="C418" s="4"/>
      <c r="D418" s="4"/>
      <c r="E418" s="4"/>
      <c r="F418" s="4"/>
      <c r="G418" s="4"/>
    </row>
    <row r="419">
      <c r="A419" s="4"/>
      <c r="B419" s="4"/>
      <c r="C419" s="4"/>
      <c r="D419" s="4"/>
      <c r="E419" s="4"/>
      <c r="F419" s="4"/>
      <c r="G419" s="4"/>
    </row>
    <row r="420">
      <c r="A420" s="4"/>
      <c r="B420" s="4"/>
      <c r="C420" s="4"/>
      <c r="D420" s="4"/>
      <c r="E420" s="4"/>
      <c r="F420" s="4"/>
      <c r="G420" s="4"/>
    </row>
    <row r="421">
      <c r="A421" s="4"/>
      <c r="B421" s="4"/>
      <c r="C421" s="4"/>
      <c r="D421" s="4"/>
      <c r="E421" s="4"/>
      <c r="F421" s="4"/>
      <c r="G421" s="4"/>
    </row>
    <row r="422">
      <c r="A422" s="4"/>
      <c r="B422" s="4"/>
      <c r="C422" s="4"/>
      <c r="D422" s="4"/>
      <c r="E422" s="4"/>
      <c r="F422" s="4"/>
      <c r="G422" s="4"/>
    </row>
    <row r="423">
      <c r="A423" s="4"/>
      <c r="B423" s="4"/>
      <c r="C423" s="4"/>
      <c r="D423" s="4"/>
      <c r="E423" s="4"/>
      <c r="F423" s="4"/>
      <c r="G423" s="4"/>
    </row>
    <row r="424">
      <c r="A424" s="4"/>
      <c r="B424" s="4"/>
      <c r="C424" s="4"/>
      <c r="D424" s="4"/>
      <c r="E424" s="4"/>
      <c r="F424" s="4"/>
      <c r="G424" s="4"/>
    </row>
    <row r="425">
      <c r="A425" s="4"/>
      <c r="B425" s="4"/>
      <c r="C425" s="4"/>
      <c r="D425" s="4"/>
      <c r="E425" s="4"/>
      <c r="F425" s="4"/>
      <c r="G425" s="4"/>
    </row>
    <row r="426">
      <c r="A426" s="4"/>
      <c r="B426" s="4"/>
      <c r="C426" s="4"/>
      <c r="D426" s="4"/>
      <c r="E426" s="4"/>
      <c r="F426" s="4"/>
      <c r="G426" s="4"/>
    </row>
    <row r="427">
      <c r="A427" s="4"/>
      <c r="B427" s="4"/>
      <c r="C427" s="4"/>
      <c r="D427" s="4"/>
      <c r="E427" s="4"/>
      <c r="F427" s="4"/>
      <c r="G427" s="4"/>
    </row>
    <row r="428">
      <c r="A428" s="4"/>
      <c r="B428" s="4"/>
      <c r="C428" s="4"/>
      <c r="D428" s="4"/>
      <c r="E428" s="4"/>
      <c r="F428" s="4"/>
      <c r="G428" s="4"/>
    </row>
    <row r="429">
      <c r="A429" s="4"/>
      <c r="B429" s="4"/>
      <c r="C429" s="4"/>
      <c r="D429" s="4"/>
      <c r="E429" s="4"/>
      <c r="F429" s="4"/>
      <c r="G429" s="4"/>
    </row>
    <row r="430">
      <c r="A430" s="4"/>
      <c r="B430" s="4"/>
      <c r="C430" s="4"/>
      <c r="D430" s="4"/>
      <c r="E430" s="4"/>
      <c r="F430" s="4"/>
      <c r="G430" s="4"/>
    </row>
    <row r="431">
      <c r="A431" s="4"/>
      <c r="B431" s="4"/>
      <c r="C431" s="4"/>
      <c r="D431" s="4"/>
      <c r="E431" s="4"/>
      <c r="F431" s="4"/>
      <c r="G431" s="4"/>
    </row>
    <row r="432">
      <c r="A432" s="4"/>
      <c r="B432" s="4"/>
      <c r="C432" s="4"/>
      <c r="D432" s="4"/>
      <c r="E432" s="4"/>
      <c r="F432" s="4"/>
      <c r="G432" s="4"/>
    </row>
    <row r="433">
      <c r="A433" s="4"/>
      <c r="B433" s="4"/>
      <c r="C433" s="4"/>
      <c r="D433" s="4"/>
      <c r="E433" s="4"/>
      <c r="F433" s="4"/>
      <c r="G433" s="4"/>
    </row>
    <row r="434">
      <c r="A434" s="4"/>
      <c r="B434" s="4"/>
      <c r="C434" s="4"/>
      <c r="D434" s="4"/>
      <c r="E434" s="4"/>
      <c r="F434" s="4"/>
      <c r="G434" s="4"/>
    </row>
    <row r="435">
      <c r="A435" s="4"/>
      <c r="B435" s="4"/>
      <c r="C435" s="4"/>
      <c r="D435" s="4"/>
      <c r="E435" s="4"/>
      <c r="F435" s="4"/>
      <c r="G435" s="4"/>
    </row>
    <row r="436">
      <c r="A436" s="4"/>
      <c r="B436" s="4"/>
      <c r="C436" s="4"/>
      <c r="D436" s="4"/>
      <c r="E436" s="4"/>
      <c r="F436" s="4"/>
      <c r="G436" s="4"/>
    </row>
    <row r="437">
      <c r="A437" s="4"/>
      <c r="B437" s="4"/>
      <c r="C437" s="4"/>
      <c r="D437" s="4"/>
      <c r="E437" s="4"/>
      <c r="F437" s="4"/>
      <c r="G437" s="4"/>
    </row>
    <row r="438">
      <c r="A438" s="4"/>
      <c r="B438" s="4"/>
      <c r="C438" s="4"/>
      <c r="D438" s="4"/>
      <c r="E438" s="4"/>
      <c r="F438" s="4"/>
      <c r="G438" s="4"/>
    </row>
    <row r="439">
      <c r="A439" s="4"/>
      <c r="B439" s="4"/>
      <c r="C439" s="4"/>
      <c r="D439" s="4"/>
      <c r="E439" s="4"/>
      <c r="F439" s="4"/>
      <c r="G439" s="4"/>
    </row>
    <row r="440">
      <c r="A440" s="4"/>
      <c r="B440" s="4"/>
      <c r="C440" s="4"/>
      <c r="D440" s="4"/>
      <c r="E440" s="4"/>
      <c r="F440" s="4"/>
      <c r="G440" s="4"/>
    </row>
    <row r="441">
      <c r="A441" s="4"/>
      <c r="B441" s="4"/>
      <c r="C441" s="4"/>
      <c r="D441" s="4"/>
      <c r="E441" s="4"/>
      <c r="F441" s="4"/>
      <c r="G441" s="4"/>
    </row>
    <row r="442">
      <c r="A442" s="4"/>
      <c r="B442" s="4"/>
      <c r="C442" s="4"/>
      <c r="D442" s="4"/>
      <c r="E442" s="4"/>
      <c r="F442" s="4"/>
      <c r="G442" s="4"/>
    </row>
    <row r="443">
      <c r="A443" s="4"/>
      <c r="B443" s="4"/>
      <c r="C443" s="4"/>
      <c r="D443" s="4"/>
      <c r="E443" s="4"/>
      <c r="F443" s="4"/>
      <c r="G443" s="4"/>
    </row>
    <row r="444">
      <c r="A444" s="4"/>
      <c r="B444" s="4"/>
      <c r="C444" s="4"/>
      <c r="D444" s="4"/>
      <c r="E444" s="4"/>
      <c r="F444" s="4"/>
      <c r="G444" s="4"/>
    </row>
    <row r="445">
      <c r="A445" s="4"/>
      <c r="B445" s="4"/>
      <c r="C445" s="4"/>
      <c r="D445" s="4"/>
      <c r="E445" s="4"/>
      <c r="F445" s="4"/>
      <c r="G445" s="4"/>
    </row>
    <row r="446">
      <c r="A446" s="4"/>
      <c r="B446" s="4"/>
      <c r="C446" s="4"/>
      <c r="D446" s="4"/>
      <c r="E446" s="4"/>
      <c r="F446" s="4"/>
      <c r="G446" s="4"/>
    </row>
    <row r="447">
      <c r="A447" s="4"/>
      <c r="B447" s="4"/>
      <c r="C447" s="4"/>
      <c r="D447" s="4"/>
      <c r="E447" s="4"/>
      <c r="F447" s="4"/>
      <c r="G447" s="4"/>
    </row>
    <row r="448">
      <c r="A448" s="4"/>
      <c r="B448" s="4"/>
      <c r="C448" s="4"/>
      <c r="D448" s="4"/>
      <c r="E448" s="4"/>
      <c r="F448" s="4"/>
      <c r="G448" s="4"/>
    </row>
    <row r="449">
      <c r="A449" s="4"/>
      <c r="B449" s="4"/>
      <c r="C449" s="4"/>
      <c r="D449" s="4"/>
      <c r="E449" s="4"/>
      <c r="F449" s="4"/>
      <c r="G449" s="4"/>
    </row>
    <row r="450">
      <c r="A450" s="4"/>
      <c r="B450" s="4"/>
      <c r="C450" s="4"/>
      <c r="D450" s="4"/>
      <c r="E450" s="4"/>
      <c r="F450" s="4"/>
      <c r="G450" s="4"/>
    </row>
    <row r="451">
      <c r="A451" s="4"/>
      <c r="B451" s="4"/>
      <c r="C451" s="4"/>
      <c r="D451" s="4"/>
      <c r="E451" s="4"/>
      <c r="F451" s="4"/>
      <c r="G451" s="4"/>
    </row>
    <row r="452">
      <c r="A452" s="4"/>
      <c r="B452" s="4"/>
      <c r="C452" s="4"/>
      <c r="D452" s="4"/>
      <c r="E452" s="4"/>
      <c r="F452" s="4"/>
      <c r="G452" s="4"/>
    </row>
    <row r="453">
      <c r="A453" s="4"/>
      <c r="B453" s="4"/>
      <c r="C453" s="4"/>
      <c r="D453" s="4"/>
      <c r="E453" s="4"/>
      <c r="F453" s="4"/>
      <c r="G453" s="4"/>
    </row>
    <row r="454">
      <c r="A454" s="4"/>
      <c r="B454" s="4"/>
      <c r="C454" s="4"/>
      <c r="D454" s="4"/>
      <c r="E454" s="4"/>
      <c r="F454" s="4"/>
      <c r="G454" s="4"/>
    </row>
    <row r="455">
      <c r="A455" s="4"/>
      <c r="B455" s="4"/>
      <c r="C455" s="4"/>
      <c r="D455" s="4"/>
      <c r="E455" s="4"/>
      <c r="F455" s="4"/>
      <c r="G455" s="4"/>
    </row>
    <row r="456">
      <c r="A456" s="4"/>
      <c r="B456" s="4"/>
      <c r="C456" s="4"/>
      <c r="D456" s="4"/>
      <c r="E456" s="4"/>
      <c r="F456" s="4"/>
      <c r="G456" s="4"/>
    </row>
    <row r="457">
      <c r="A457" s="4"/>
      <c r="B457" s="4"/>
      <c r="C457" s="4"/>
      <c r="D457" s="4"/>
      <c r="E457" s="4"/>
      <c r="F457" s="4"/>
      <c r="G457" s="4"/>
    </row>
    <row r="458">
      <c r="A458" s="4"/>
      <c r="B458" s="4"/>
      <c r="C458" s="4"/>
      <c r="D458" s="4"/>
      <c r="E458" s="4"/>
      <c r="F458" s="4"/>
      <c r="G458" s="4"/>
    </row>
    <row r="459">
      <c r="A459" s="4"/>
      <c r="B459" s="4"/>
      <c r="C459" s="4"/>
      <c r="D459" s="4"/>
      <c r="E459" s="4"/>
      <c r="F459" s="4"/>
      <c r="G459" s="4"/>
    </row>
    <row r="460">
      <c r="A460" s="4"/>
      <c r="B460" s="4"/>
      <c r="C460" s="4"/>
      <c r="D460" s="4"/>
      <c r="E460" s="4"/>
      <c r="F460" s="4"/>
      <c r="G460" s="4"/>
    </row>
    <row r="461">
      <c r="A461" s="4"/>
      <c r="B461" s="4"/>
      <c r="C461" s="4"/>
      <c r="D461" s="4"/>
      <c r="E461" s="4"/>
      <c r="F461" s="4"/>
      <c r="G461" s="4"/>
    </row>
    <row r="462">
      <c r="A462" s="4"/>
      <c r="B462" s="4"/>
      <c r="C462" s="4"/>
      <c r="D462" s="4"/>
      <c r="E462" s="4"/>
      <c r="F462" s="4"/>
      <c r="G462" s="4"/>
    </row>
    <row r="463">
      <c r="A463" s="4"/>
      <c r="B463" s="4"/>
      <c r="C463" s="4"/>
      <c r="D463" s="4"/>
      <c r="E463" s="4"/>
      <c r="F463" s="4"/>
      <c r="G463" s="4"/>
    </row>
    <row r="464">
      <c r="A464" s="4"/>
      <c r="B464" s="4"/>
      <c r="C464" s="4"/>
      <c r="D464" s="4"/>
      <c r="E464" s="4"/>
      <c r="F464" s="4"/>
      <c r="G464" s="4"/>
    </row>
    <row r="465">
      <c r="A465" s="4"/>
      <c r="B465" s="4"/>
      <c r="C465" s="4"/>
      <c r="D465" s="4"/>
      <c r="E465" s="4"/>
      <c r="F465" s="4"/>
      <c r="G465" s="4"/>
    </row>
    <row r="466">
      <c r="A466" s="4"/>
      <c r="B466" s="4"/>
      <c r="C466" s="4"/>
      <c r="D466" s="4"/>
      <c r="E466" s="4"/>
      <c r="F466" s="4"/>
      <c r="G466" s="4"/>
    </row>
    <row r="467">
      <c r="A467" s="4"/>
      <c r="B467" s="4"/>
      <c r="C467" s="4"/>
      <c r="D467" s="4"/>
      <c r="E467" s="4"/>
      <c r="F467" s="4"/>
      <c r="G467" s="4"/>
    </row>
    <row r="468">
      <c r="A468" s="4"/>
      <c r="B468" s="4"/>
      <c r="C468" s="4"/>
      <c r="D468" s="4"/>
      <c r="E468" s="4"/>
      <c r="F468" s="4"/>
      <c r="G468" s="4"/>
    </row>
    <row r="469">
      <c r="A469" s="4"/>
      <c r="B469" s="4"/>
      <c r="C469" s="4"/>
      <c r="D469" s="4"/>
      <c r="E469" s="4"/>
      <c r="F469" s="4"/>
      <c r="G469" s="4"/>
    </row>
    <row r="470">
      <c r="A470" s="4"/>
      <c r="B470" s="4"/>
      <c r="C470" s="4"/>
      <c r="D470" s="4"/>
      <c r="E470" s="4"/>
      <c r="F470" s="4"/>
      <c r="G470" s="4"/>
    </row>
    <row r="471">
      <c r="A471" s="4"/>
      <c r="B471" s="4"/>
      <c r="C471" s="4"/>
      <c r="D471" s="4"/>
      <c r="E471" s="4"/>
      <c r="F471" s="4"/>
      <c r="G471" s="4"/>
    </row>
    <row r="472">
      <c r="A472" s="4"/>
      <c r="B472" s="4"/>
      <c r="C472" s="4"/>
      <c r="D472" s="4"/>
      <c r="E472" s="4"/>
      <c r="F472" s="4"/>
      <c r="G472" s="4"/>
    </row>
    <row r="473">
      <c r="A473" s="4"/>
      <c r="B473" s="4"/>
      <c r="C473" s="4"/>
      <c r="D473" s="4"/>
      <c r="E473" s="4"/>
      <c r="F473" s="4"/>
      <c r="G473" s="4"/>
    </row>
    <row r="474">
      <c r="A474" s="4"/>
      <c r="B474" s="4"/>
      <c r="C474" s="4"/>
      <c r="D474" s="4"/>
      <c r="E474" s="4"/>
      <c r="F474" s="4"/>
      <c r="G474" s="4"/>
    </row>
    <row r="475">
      <c r="A475" s="4"/>
      <c r="B475" s="4"/>
      <c r="C475" s="4"/>
      <c r="D475" s="4"/>
      <c r="E475" s="4"/>
      <c r="F475" s="4"/>
      <c r="G475" s="4"/>
    </row>
    <row r="476">
      <c r="A476" s="4"/>
      <c r="B476" s="4"/>
      <c r="C476" s="4"/>
      <c r="D476" s="4"/>
      <c r="E476" s="4"/>
      <c r="F476" s="4"/>
      <c r="G476" s="4"/>
    </row>
    <row r="477">
      <c r="A477" s="4"/>
      <c r="B477" s="4"/>
      <c r="C477" s="4"/>
      <c r="D477" s="4"/>
      <c r="E477" s="4"/>
      <c r="F477" s="4"/>
      <c r="G477" s="4"/>
    </row>
    <row r="478">
      <c r="A478" s="4"/>
      <c r="B478" s="4"/>
      <c r="C478" s="4"/>
      <c r="D478" s="4"/>
      <c r="E478" s="4"/>
      <c r="F478" s="4"/>
      <c r="G478" s="4"/>
    </row>
    <row r="479">
      <c r="A479" s="4"/>
      <c r="B479" s="4"/>
      <c r="C479" s="4"/>
      <c r="D479" s="4"/>
      <c r="E479" s="4"/>
      <c r="F479" s="4"/>
      <c r="G479" s="4"/>
    </row>
    <row r="480">
      <c r="A480" s="4"/>
      <c r="B480" s="4"/>
      <c r="C480" s="4"/>
      <c r="D480" s="4"/>
      <c r="E480" s="4"/>
      <c r="F480" s="4"/>
      <c r="G480" s="4"/>
    </row>
    <row r="481">
      <c r="A481" s="4"/>
      <c r="B481" s="4"/>
      <c r="C481" s="4"/>
      <c r="D481" s="4"/>
      <c r="E481" s="4"/>
      <c r="F481" s="4"/>
      <c r="G481" s="4"/>
    </row>
    <row r="482">
      <c r="A482" s="4"/>
      <c r="B482" s="4"/>
      <c r="C482" s="4"/>
      <c r="D482" s="4"/>
      <c r="E482" s="4"/>
      <c r="F482" s="4"/>
      <c r="G482" s="4"/>
    </row>
    <row r="483">
      <c r="A483" s="4"/>
      <c r="B483" s="4"/>
      <c r="C483" s="4"/>
      <c r="D483" s="4"/>
      <c r="E483" s="4"/>
      <c r="F483" s="4"/>
      <c r="G483" s="4"/>
    </row>
    <row r="484">
      <c r="A484" s="4"/>
      <c r="B484" s="4"/>
      <c r="C484" s="4"/>
      <c r="D484" s="4"/>
      <c r="E484" s="4"/>
      <c r="F484" s="4"/>
      <c r="G484" s="4"/>
    </row>
    <row r="485">
      <c r="A485" s="4"/>
      <c r="B485" s="4"/>
      <c r="C485" s="4"/>
      <c r="D485" s="4"/>
      <c r="E485" s="4"/>
      <c r="F485" s="4"/>
      <c r="G485" s="4"/>
    </row>
    <row r="486">
      <c r="A486" s="4"/>
      <c r="B486" s="4"/>
      <c r="C486" s="4"/>
      <c r="D486" s="4"/>
      <c r="E486" s="4"/>
      <c r="F486" s="4"/>
      <c r="G486" s="4"/>
    </row>
    <row r="487">
      <c r="A487" s="4"/>
      <c r="B487" s="4"/>
      <c r="C487" s="4"/>
      <c r="D487" s="4"/>
      <c r="E487" s="4"/>
      <c r="F487" s="4"/>
      <c r="G487" s="4"/>
    </row>
    <row r="488">
      <c r="A488" s="4"/>
      <c r="B488" s="4"/>
      <c r="C488" s="4"/>
      <c r="D488" s="4"/>
      <c r="E488" s="4"/>
      <c r="F488" s="4"/>
      <c r="G488" s="4"/>
    </row>
    <row r="489">
      <c r="A489" s="4"/>
      <c r="B489" s="4"/>
      <c r="C489" s="4"/>
      <c r="D489" s="4"/>
      <c r="E489" s="4"/>
      <c r="F489" s="4"/>
      <c r="G489" s="4"/>
    </row>
    <row r="490">
      <c r="A490" s="4"/>
      <c r="B490" s="4"/>
      <c r="C490" s="4"/>
      <c r="D490" s="4"/>
      <c r="E490" s="4"/>
      <c r="F490" s="4"/>
      <c r="G490" s="4"/>
    </row>
    <row r="491">
      <c r="A491" s="4"/>
      <c r="B491" s="4"/>
      <c r="C491" s="4"/>
      <c r="D491" s="4"/>
      <c r="E491" s="4"/>
      <c r="F491" s="4"/>
      <c r="G491" s="4"/>
    </row>
    <row r="492">
      <c r="A492" s="4"/>
      <c r="B492" s="4"/>
      <c r="C492" s="4"/>
      <c r="D492" s="4"/>
      <c r="E492" s="4"/>
      <c r="F492" s="4"/>
      <c r="G492" s="4"/>
    </row>
    <row r="493">
      <c r="A493" s="4"/>
      <c r="B493" s="4"/>
      <c r="C493" s="4"/>
      <c r="D493" s="4"/>
      <c r="E493" s="4"/>
      <c r="F493" s="4"/>
      <c r="G493" s="4"/>
    </row>
    <row r="494">
      <c r="A494" s="4"/>
      <c r="B494" s="4"/>
      <c r="C494" s="4"/>
      <c r="D494" s="4"/>
      <c r="E494" s="4"/>
      <c r="F494" s="4"/>
      <c r="G494" s="4"/>
    </row>
    <row r="495">
      <c r="A495" s="4"/>
      <c r="B495" s="4"/>
      <c r="C495" s="4"/>
      <c r="D495" s="4"/>
      <c r="E495" s="4"/>
      <c r="F495" s="4"/>
      <c r="G495" s="4"/>
    </row>
    <row r="496">
      <c r="A496" s="4"/>
      <c r="B496" s="4"/>
      <c r="C496" s="4"/>
      <c r="D496" s="4"/>
      <c r="E496" s="4"/>
      <c r="F496" s="4"/>
      <c r="G496" s="4"/>
    </row>
    <row r="497">
      <c r="A497" s="4"/>
      <c r="B497" s="4"/>
      <c r="C497" s="4"/>
      <c r="D497" s="4"/>
      <c r="E497" s="4"/>
      <c r="F497" s="4"/>
      <c r="G497" s="4"/>
    </row>
    <row r="498">
      <c r="A498" s="4"/>
      <c r="B498" s="4"/>
      <c r="C498" s="4"/>
      <c r="D498" s="4"/>
      <c r="E498" s="4"/>
      <c r="F498" s="4"/>
      <c r="G498" s="4"/>
    </row>
    <row r="499">
      <c r="A499" s="4"/>
      <c r="B499" s="4"/>
      <c r="C499" s="4"/>
      <c r="D499" s="4"/>
      <c r="E499" s="4"/>
      <c r="F499" s="4"/>
      <c r="G499" s="4"/>
    </row>
    <row r="500">
      <c r="A500" s="4"/>
      <c r="B500" s="4"/>
      <c r="C500" s="4"/>
      <c r="D500" s="4"/>
      <c r="E500" s="4"/>
      <c r="F500" s="4"/>
      <c r="G500" s="4"/>
    </row>
    <row r="501">
      <c r="A501" s="4"/>
      <c r="B501" s="4"/>
      <c r="C501" s="4"/>
      <c r="D501" s="4"/>
      <c r="E501" s="4"/>
      <c r="F501" s="4"/>
      <c r="G501" s="4"/>
    </row>
    <row r="502">
      <c r="A502" s="4"/>
      <c r="B502" s="4"/>
      <c r="C502" s="4"/>
      <c r="D502" s="4"/>
      <c r="E502" s="4"/>
      <c r="F502" s="4"/>
      <c r="G502" s="4"/>
    </row>
    <row r="503">
      <c r="A503" s="4"/>
      <c r="B503" s="4"/>
      <c r="C503" s="4"/>
      <c r="D503" s="4"/>
      <c r="E503" s="4"/>
      <c r="F503" s="4"/>
      <c r="G503" s="4"/>
    </row>
    <row r="504">
      <c r="A504" s="4"/>
      <c r="B504" s="4"/>
      <c r="C504" s="4"/>
      <c r="D504" s="4"/>
      <c r="E504" s="4"/>
      <c r="F504" s="4"/>
      <c r="G504" s="4"/>
    </row>
    <row r="505">
      <c r="A505" s="4"/>
      <c r="B505" s="4"/>
      <c r="C505" s="4"/>
      <c r="D505" s="4"/>
      <c r="E505" s="4"/>
      <c r="F505" s="4"/>
      <c r="G505" s="4"/>
    </row>
    <row r="506">
      <c r="A506" s="4"/>
      <c r="B506" s="4"/>
      <c r="C506" s="4"/>
      <c r="D506" s="4"/>
      <c r="E506" s="4"/>
      <c r="F506" s="4"/>
      <c r="G506" s="4"/>
    </row>
    <row r="507">
      <c r="A507" s="4"/>
      <c r="B507" s="4"/>
      <c r="C507" s="4"/>
      <c r="D507" s="4"/>
      <c r="E507" s="4"/>
      <c r="F507" s="4"/>
      <c r="G507" s="4"/>
    </row>
    <row r="508">
      <c r="A508" s="4"/>
      <c r="B508" s="4"/>
      <c r="C508" s="4"/>
      <c r="D508" s="4"/>
      <c r="E508" s="4"/>
      <c r="F508" s="4"/>
      <c r="G508" s="4"/>
    </row>
    <row r="509">
      <c r="A509" s="4"/>
      <c r="B509" s="4"/>
      <c r="C509" s="4"/>
      <c r="D509" s="4"/>
      <c r="E509" s="4"/>
      <c r="F509" s="4"/>
      <c r="G509" s="4"/>
    </row>
    <row r="510">
      <c r="A510" s="4"/>
      <c r="B510" s="4"/>
      <c r="C510" s="4"/>
      <c r="D510" s="4"/>
      <c r="E510" s="4"/>
      <c r="F510" s="4"/>
      <c r="G510" s="4"/>
    </row>
    <row r="511">
      <c r="A511" s="4"/>
      <c r="B511" s="4"/>
      <c r="C511" s="4"/>
      <c r="D511" s="4"/>
      <c r="E511" s="4"/>
      <c r="F511" s="4"/>
      <c r="G511" s="4"/>
    </row>
    <row r="512">
      <c r="A512" s="4"/>
      <c r="B512" s="4"/>
      <c r="C512" s="4"/>
      <c r="D512" s="4"/>
      <c r="E512" s="4"/>
      <c r="F512" s="4"/>
      <c r="G512" s="4"/>
    </row>
    <row r="513">
      <c r="A513" s="4"/>
      <c r="B513" s="4"/>
      <c r="C513" s="4"/>
      <c r="D513" s="4"/>
      <c r="E513" s="4"/>
      <c r="F513" s="4"/>
      <c r="G513" s="4"/>
    </row>
    <row r="514">
      <c r="A514" s="4"/>
      <c r="B514" s="4"/>
      <c r="C514" s="4"/>
      <c r="D514" s="4"/>
      <c r="E514" s="4"/>
      <c r="F514" s="4"/>
      <c r="G514" s="4"/>
    </row>
    <row r="515">
      <c r="A515" s="4"/>
      <c r="B515" s="4"/>
      <c r="C515" s="4"/>
      <c r="D515" s="4"/>
      <c r="E515" s="4"/>
      <c r="F515" s="4"/>
      <c r="G515" s="4"/>
    </row>
    <row r="516">
      <c r="A516" s="4"/>
      <c r="B516" s="4"/>
      <c r="C516" s="4"/>
      <c r="D516" s="4"/>
      <c r="E516" s="4"/>
      <c r="F516" s="4"/>
      <c r="G516" s="4"/>
    </row>
    <row r="517">
      <c r="A517" s="4"/>
      <c r="B517" s="4"/>
      <c r="C517" s="4"/>
      <c r="D517" s="4"/>
      <c r="E517" s="4"/>
      <c r="F517" s="4"/>
      <c r="G517" s="4"/>
    </row>
    <row r="518">
      <c r="A518" s="4"/>
      <c r="B518" s="4"/>
      <c r="C518" s="4"/>
      <c r="D518" s="4"/>
      <c r="E518" s="4"/>
      <c r="F518" s="4"/>
      <c r="G518" s="4"/>
    </row>
    <row r="519">
      <c r="A519" s="4"/>
      <c r="B519" s="4"/>
      <c r="C519" s="4"/>
      <c r="D519" s="4"/>
      <c r="E519" s="4"/>
      <c r="F519" s="4"/>
      <c r="G519" s="4"/>
    </row>
    <row r="520">
      <c r="A520" s="4"/>
      <c r="B520" s="4"/>
      <c r="C520" s="4"/>
      <c r="D520" s="4"/>
      <c r="E520" s="4"/>
      <c r="F520" s="4"/>
      <c r="G520" s="4"/>
    </row>
    <row r="521">
      <c r="A521" s="4"/>
      <c r="B521" s="4"/>
      <c r="C521" s="4"/>
      <c r="D521" s="4"/>
      <c r="E521" s="4"/>
      <c r="F521" s="4"/>
      <c r="G521" s="4"/>
    </row>
    <row r="522">
      <c r="A522" s="4"/>
      <c r="B522" s="4"/>
      <c r="C522" s="4"/>
      <c r="D522" s="4"/>
      <c r="E522" s="4"/>
      <c r="F522" s="4"/>
      <c r="G522" s="4"/>
    </row>
    <row r="523">
      <c r="A523" s="4"/>
      <c r="B523" s="4"/>
      <c r="C523" s="4"/>
      <c r="D523" s="4"/>
      <c r="E523" s="4"/>
      <c r="F523" s="4"/>
      <c r="G523" s="4"/>
    </row>
    <row r="524">
      <c r="A524" s="4"/>
      <c r="B524" s="4"/>
      <c r="C524" s="4"/>
      <c r="D524" s="4"/>
      <c r="E524" s="4"/>
      <c r="F524" s="4"/>
      <c r="G524" s="4"/>
    </row>
    <row r="525">
      <c r="A525" s="4"/>
      <c r="B525" s="4"/>
      <c r="C525" s="4"/>
      <c r="D525" s="4"/>
      <c r="E525" s="4"/>
      <c r="F525" s="4"/>
      <c r="G525" s="4"/>
    </row>
    <row r="526">
      <c r="A526" s="4"/>
      <c r="B526" s="4"/>
      <c r="C526" s="4"/>
      <c r="D526" s="4"/>
      <c r="E526" s="4"/>
      <c r="F526" s="4"/>
      <c r="G526" s="4"/>
    </row>
    <row r="527">
      <c r="A527" s="4"/>
      <c r="B527" s="4"/>
      <c r="C527" s="4"/>
      <c r="D527" s="4"/>
      <c r="E527" s="4"/>
      <c r="F527" s="4"/>
      <c r="G527" s="4"/>
    </row>
    <row r="528">
      <c r="A528" s="4"/>
      <c r="B528" s="4"/>
      <c r="C528" s="4"/>
      <c r="D528" s="4"/>
      <c r="E528" s="4"/>
      <c r="F528" s="4"/>
      <c r="G528" s="4"/>
    </row>
    <row r="529">
      <c r="A529" s="4"/>
      <c r="B529" s="4"/>
      <c r="C529" s="4"/>
      <c r="D529" s="4"/>
      <c r="E529" s="4"/>
      <c r="F529" s="4"/>
      <c r="G529" s="4"/>
    </row>
    <row r="530">
      <c r="A530" s="4"/>
      <c r="B530" s="4"/>
      <c r="C530" s="4"/>
      <c r="D530" s="4"/>
      <c r="E530" s="4"/>
      <c r="F530" s="4"/>
      <c r="G530" s="4"/>
    </row>
    <row r="531">
      <c r="A531" s="4"/>
      <c r="B531" s="4"/>
      <c r="C531" s="4"/>
      <c r="D531" s="4"/>
      <c r="E531" s="4"/>
      <c r="F531" s="4"/>
      <c r="G531" s="4"/>
    </row>
    <row r="532">
      <c r="A532" s="4"/>
      <c r="B532" s="4"/>
      <c r="C532" s="4"/>
      <c r="D532" s="4"/>
      <c r="E532" s="4"/>
      <c r="F532" s="4"/>
      <c r="G532" s="4"/>
    </row>
    <row r="533">
      <c r="A533" s="4"/>
      <c r="B533" s="4"/>
      <c r="C533" s="4"/>
      <c r="D533" s="4"/>
      <c r="E533" s="4"/>
      <c r="F533" s="4"/>
      <c r="G533" s="4"/>
    </row>
    <row r="534">
      <c r="A534" s="4"/>
      <c r="B534" s="4"/>
      <c r="C534" s="4"/>
      <c r="D534" s="4"/>
      <c r="E534" s="4"/>
      <c r="F534" s="4"/>
      <c r="G534" s="4"/>
    </row>
    <row r="535">
      <c r="A535" s="4"/>
      <c r="B535" s="4"/>
      <c r="C535" s="4"/>
      <c r="D535" s="4"/>
      <c r="E535" s="4"/>
      <c r="F535" s="4"/>
      <c r="G535" s="4"/>
    </row>
    <row r="536">
      <c r="A536" s="4"/>
      <c r="B536" s="4"/>
      <c r="C536" s="4"/>
      <c r="D536" s="4"/>
      <c r="E536" s="4"/>
      <c r="F536" s="4"/>
      <c r="G536" s="4"/>
    </row>
    <row r="537">
      <c r="A537" s="4"/>
      <c r="B537" s="4"/>
      <c r="C537" s="4"/>
      <c r="D537" s="4"/>
      <c r="E537" s="4"/>
      <c r="F537" s="4"/>
      <c r="G537" s="4"/>
    </row>
    <row r="538">
      <c r="A538" s="4"/>
      <c r="B538" s="4"/>
      <c r="C538" s="4"/>
      <c r="D538" s="4"/>
      <c r="E538" s="4"/>
      <c r="F538" s="4"/>
      <c r="G538" s="4"/>
    </row>
    <row r="539">
      <c r="A539" s="4"/>
      <c r="B539" s="4"/>
      <c r="C539" s="4"/>
      <c r="D539" s="4"/>
      <c r="E539" s="4"/>
      <c r="F539" s="4"/>
      <c r="G539" s="4"/>
    </row>
    <row r="540">
      <c r="A540" s="4"/>
      <c r="B540" s="4"/>
      <c r="C540" s="4"/>
      <c r="D540" s="4"/>
      <c r="E540" s="4"/>
      <c r="F540" s="4"/>
      <c r="G540" s="4"/>
    </row>
    <row r="541">
      <c r="A541" s="4"/>
      <c r="B541" s="4"/>
      <c r="C541" s="4"/>
      <c r="D541" s="4"/>
      <c r="E541" s="4"/>
      <c r="F541" s="4"/>
      <c r="G541" s="4"/>
    </row>
    <row r="542">
      <c r="A542" s="4"/>
      <c r="B542" s="4"/>
      <c r="C542" s="4"/>
      <c r="D542" s="4"/>
      <c r="E542" s="4"/>
      <c r="F542" s="4"/>
      <c r="G542" s="4"/>
    </row>
    <row r="543">
      <c r="A543" s="4"/>
      <c r="B543" s="4"/>
      <c r="C543" s="4"/>
      <c r="D543" s="4"/>
      <c r="E543" s="4"/>
      <c r="F543" s="4"/>
      <c r="G543" s="4"/>
    </row>
    <row r="544">
      <c r="A544" s="4"/>
      <c r="B544" s="4"/>
      <c r="C544" s="4"/>
      <c r="D544" s="4"/>
      <c r="E544" s="4"/>
      <c r="F544" s="4"/>
      <c r="G544" s="4"/>
    </row>
    <row r="545">
      <c r="A545" s="4"/>
      <c r="B545" s="4"/>
      <c r="C545" s="4"/>
      <c r="D545" s="4"/>
      <c r="E545" s="4"/>
      <c r="F545" s="4"/>
      <c r="G545" s="4"/>
    </row>
    <row r="546">
      <c r="A546" s="4"/>
      <c r="B546" s="4"/>
      <c r="C546" s="4"/>
      <c r="D546" s="4"/>
      <c r="E546" s="4"/>
      <c r="F546" s="4"/>
      <c r="G546" s="4"/>
    </row>
    <row r="547">
      <c r="A547" s="4"/>
      <c r="B547" s="4"/>
      <c r="C547" s="4"/>
      <c r="D547" s="4"/>
      <c r="E547" s="4"/>
      <c r="F547" s="4"/>
      <c r="G547" s="4"/>
    </row>
    <row r="548">
      <c r="A548" s="4"/>
      <c r="B548" s="4"/>
      <c r="C548" s="4"/>
      <c r="D548" s="4"/>
      <c r="E548" s="4"/>
      <c r="F548" s="4"/>
      <c r="G548" s="4"/>
    </row>
    <row r="549">
      <c r="A549" s="4"/>
      <c r="B549" s="4"/>
      <c r="C549" s="4"/>
      <c r="D549" s="4"/>
      <c r="E549" s="4"/>
      <c r="F549" s="4"/>
      <c r="G549" s="4"/>
    </row>
    <row r="550">
      <c r="A550" s="4"/>
      <c r="B550" s="4"/>
      <c r="C550" s="4"/>
      <c r="D550" s="4"/>
      <c r="E550" s="4"/>
      <c r="F550" s="4"/>
      <c r="G550" s="4"/>
    </row>
    <row r="551">
      <c r="A551" s="4"/>
      <c r="B551" s="4"/>
      <c r="C551" s="4"/>
      <c r="D551" s="4"/>
      <c r="E551" s="4"/>
      <c r="F551" s="4"/>
      <c r="G551" s="4"/>
    </row>
    <row r="552">
      <c r="A552" s="4"/>
      <c r="B552" s="4"/>
      <c r="C552" s="4"/>
      <c r="D552" s="4"/>
      <c r="E552" s="4"/>
      <c r="F552" s="4"/>
      <c r="G552" s="4"/>
    </row>
    <row r="553">
      <c r="A553" s="4"/>
      <c r="B553" s="4"/>
      <c r="C553" s="4"/>
      <c r="D553" s="4"/>
      <c r="E553" s="4"/>
      <c r="F553" s="4"/>
      <c r="G553" s="4"/>
    </row>
    <row r="554">
      <c r="A554" s="4"/>
      <c r="B554" s="4"/>
      <c r="C554" s="4"/>
      <c r="D554" s="4"/>
      <c r="E554" s="4"/>
      <c r="F554" s="4"/>
      <c r="G554" s="4"/>
    </row>
    <row r="555">
      <c r="A555" s="4"/>
      <c r="B555" s="4"/>
      <c r="C555" s="4"/>
      <c r="D555" s="4"/>
      <c r="E555" s="4"/>
      <c r="F555" s="4"/>
      <c r="G555" s="4"/>
    </row>
    <row r="556">
      <c r="A556" s="4"/>
      <c r="B556" s="4"/>
      <c r="C556" s="4"/>
      <c r="D556" s="4"/>
      <c r="E556" s="4"/>
      <c r="F556" s="4"/>
      <c r="G556" s="4"/>
    </row>
    <row r="557">
      <c r="A557" s="4"/>
      <c r="B557" s="4"/>
      <c r="C557" s="4"/>
      <c r="D557" s="4"/>
      <c r="E557" s="4"/>
      <c r="F557" s="4"/>
      <c r="G557" s="4"/>
    </row>
    <row r="558">
      <c r="A558" s="4"/>
      <c r="B558" s="4"/>
      <c r="C558" s="4"/>
      <c r="D558" s="4"/>
      <c r="E558" s="4"/>
      <c r="F558" s="4"/>
      <c r="G558" s="4"/>
    </row>
    <row r="559">
      <c r="A559" s="4"/>
      <c r="B559" s="4"/>
      <c r="C559" s="4"/>
      <c r="D559" s="4"/>
      <c r="E559" s="4"/>
      <c r="F559" s="4"/>
      <c r="G559" s="4"/>
    </row>
    <row r="560">
      <c r="A560" s="4"/>
      <c r="B560" s="4"/>
      <c r="C560" s="4"/>
      <c r="D560" s="4"/>
      <c r="E560" s="4"/>
      <c r="F560" s="4"/>
      <c r="G560" s="4"/>
    </row>
    <row r="561">
      <c r="A561" s="4"/>
      <c r="B561" s="4"/>
      <c r="C561" s="4"/>
      <c r="D561" s="4"/>
      <c r="E561" s="4"/>
      <c r="F561" s="4"/>
      <c r="G561" s="4"/>
    </row>
    <row r="562">
      <c r="A562" s="4"/>
      <c r="B562" s="4"/>
      <c r="C562" s="4"/>
      <c r="D562" s="4"/>
      <c r="E562" s="4"/>
      <c r="F562" s="4"/>
      <c r="G562" s="4"/>
    </row>
    <row r="563">
      <c r="A563" s="4"/>
      <c r="B563" s="4"/>
      <c r="C563" s="4"/>
      <c r="D563" s="4"/>
      <c r="E563" s="4"/>
      <c r="F563" s="4"/>
      <c r="G563" s="4"/>
    </row>
    <row r="564">
      <c r="A564" s="4"/>
      <c r="B564" s="4"/>
      <c r="C564" s="4"/>
      <c r="D564" s="4"/>
      <c r="E564" s="4"/>
      <c r="F564" s="4"/>
      <c r="G564" s="4"/>
    </row>
    <row r="565">
      <c r="A565" s="4"/>
      <c r="B565" s="4"/>
      <c r="C565" s="4"/>
      <c r="D565" s="4"/>
      <c r="E565" s="4"/>
      <c r="F565" s="4"/>
      <c r="G565" s="4"/>
    </row>
    <row r="566">
      <c r="A566" s="4"/>
      <c r="B566" s="4"/>
      <c r="C566" s="4"/>
      <c r="D566" s="4"/>
      <c r="E566" s="4"/>
      <c r="F566" s="4"/>
      <c r="G566" s="4"/>
    </row>
    <row r="567">
      <c r="A567" s="4"/>
      <c r="B567" s="4"/>
      <c r="C567" s="4"/>
      <c r="D567" s="4"/>
      <c r="E567" s="4"/>
      <c r="F567" s="4"/>
      <c r="G567" s="4"/>
    </row>
    <row r="568">
      <c r="A568" s="4"/>
      <c r="B568" s="4"/>
      <c r="C568" s="4"/>
      <c r="D568" s="4"/>
      <c r="E568" s="4"/>
      <c r="F568" s="4"/>
      <c r="G568" s="4"/>
    </row>
    <row r="569">
      <c r="A569" s="4"/>
      <c r="B569" s="4"/>
      <c r="C569" s="4"/>
      <c r="D569" s="4"/>
      <c r="E569" s="4"/>
      <c r="F569" s="4"/>
      <c r="G569" s="4"/>
    </row>
    <row r="570">
      <c r="A570" s="4"/>
      <c r="B570" s="4"/>
      <c r="C570" s="4"/>
      <c r="D570" s="4"/>
      <c r="E570" s="4"/>
      <c r="F570" s="4"/>
      <c r="G570" s="4"/>
    </row>
    <row r="571">
      <c r="A571" s="4"/>
      <c r="B571" s="4"/>
      <c r="C571" s="4"/>
      <c r="D571" s="4"/>
      <c r="E571" s="4"/>
      <c r="F571" s="4"/>
      <c r="G571" s="4"/>
    </row>
    <row r="572">
      <c r="A572" s="4"/>
      <c r="B572" s="4"/>
      <c r="C572" s="4"/>
      <c r="D572" s="4"/>
      <c r="E572" s="4"/>
      <c r="F572" s="4"/>
      <c r="G572" s="4"/>
    </row>
    <row r="573">
      <c r="A573" s="4"/>
      <c r="B573" s="4"/>
      <c r="C573" s="4"/>
      <c r="D573" s="4"/>
      <c r="E573" s="4"/>
      <c r="F573" s="4"/>
      <c r="G573" s="4"/>
    </row>
    <row r="574">
      <c r="A574" s="4"/>
      <c r="B574" s="4"/>
      <c r="C574" s="4"/>
      <c r="D574" s="4"/>
      <c r="E574" s="4"/>
      <c r="F574" s="4"/>
      <c r="G574" s="4"/>
    </row>
    <row r="575">
      <c r="A575" s="4"/>
      <c r="B575" s="4"/>
      <c r="C575" s="4"/>
      <c r="D575" s="4"/>
      <c r="E575" s="4"/>
      <c r="F575" s="4"/>
      <c r="G575" s="4"/>
    </row>
    <row r="576">
      <c r="A576" s="4"/>
      <c r="B576" s="4"/>
      <c r="C576" s="4"/>
      <c r="D576" s="4"/>
      <c r="E576" s="4"/>
      <c r="F576" s="4"/>
      <c r="G576" s="4"/>
    </row>
    <row r="577">
      <c r="A577" s="4"/>
      <c r="B577" s="4"/>
      <c r="C577" s="4"/>
      <c r="D577" s="4"/>
      <c r="E577" s="4"/>
      <c r="F577" s="4"/>
      <c r="G577" s="4"/>
    </row>
    <row r="578">
      <c r="A578" s="4"/>
      <c r="B578" s="4"/>
      <c r="C578" s="4"/>
      <c r="D578" s="4"/>
      <c r="E578" s="4"/>
      <c r="F578" s="4"/>
      <c r="G578" s="4"/>
    </row>
    <row r="579">
      <c r="A579" s="4"/>
      <c r="B579" s="4"/>
      <c r="C579" s="4"/>
      <c r="D579" s="4"/>
      <c r="E579" s="4"/>
      <c r="F579" s="4"/>
      <c r="G579" s="4"/>
    </row>
    <row r="580">
      <c r="A580" s="4"/>
      <c r="B580" s="4"/>
      <c r="C580" s="4"/>
      <c r="D580" s="4"/>
      <c r="E580" s="4"/>
      <c r="F580" s="4"/>
      <c r="G580" s="4"/>
    </row>
    <row r="581">
      <c r="A581" s="4"/>
      <c r="B581" s="4"/>
      <c r="C581" s="4"/>
      <c r="D581" s="4"/>
      <c r="E581" s="4"/>
      <c r="F581" s="4"/>
      <c r="G581" s="4"/>
    </row>
    <row r="582">
      <c r="A582" s="4"/>
      <c r="B582" s="4"/>
      <c r="C582" s="4"/>
      <c r="D582" s="4"/>
      <c r="E582" s="4"/>
      <c r="F582" s="4"/>
      <c r="G582" s="4"/>
    </row>
    <row r="583">
      <c r="A583" s="4"/>
      <c r="B583" s="4"/>
      <c r="C583" s="4"/>
      <c r="D583" s="4"/>
      <c r="E583" s="4"/>
      <c r="F583" s="4"/>
      <c r="G583" s="4"/>
    </row>
    <row r="584">
      <c r="A584" s="4"/>
      <c r="B584" s="4"/>
      <c r="C584" s="4"/>
      <c r="D584" s="4"/>
      <c r="E584" s="4"/>
      <c r="F584" s="4"/>
      <c r="G584" s="4"/>
    </row>
    <row r="585">
      <c r="A585" s="4"/>
      <c r="B585" s="4"/>
      <c r="C585" s="4"/>
      <c r="D585" s="4"/>
      <c r="E585" s="4"/>
      <c r="F585" s="4"/>
      <c r="G585" s="4"/>
    </row>
    <row r="586">
      <c r="A586" s="4"/>
      <c r="B586" s="4"/>
      <c r="C586" s="4"/>
      <c r="D586" s="4"/>
      <c r="E586" s="4"/>
      <c r="F586" s="4"/>
      <c r="G586" s="4"/>
    </row>
    <row r="587">
      <c r="A587" s="4"/>
      <c r="B587" s="4"/>
      <c r="C587" s="4"/>
      <c r="D587" s="4"/>
      <c r="E587" s="4"/>
      <c r="F587" s="4"/>
      <c r="G587" s="4"/>
    </row>
    <row r="588">
      <c r="A588" s="4"/>
      <c r="B588" s="4"/>
      <c r="C588" s="4"/>
      <c r="D588" s="4"/>
      <c r="E588" s="4"/>
      <c r="F588" s="4"/>
      <c r="G588" s="4"/>
    </row>
    <row r="589">
      <c r="A589" s="4"/>
      <c r="B589" s="4"/>
      <c r="C589" s="4"/>
      <c r="D589" s="4"/>
      <c r="E589" s="4"/>
      <c r="F589" s="4"/>
      <c r="G589" s="4"/>
    </row>
    <row r="590">
      <c r="A590" s="4"/>
      <c r="B590" s="4"/>
      <c r="C590" s="4"/>
      <c r="D590" s="4"/>
      <c r="E590" s="4"/>
      <c r="F590" s="4"/>
      <c r="G590" s="4"/>
    </row>
    <row r="591">
      <c r="A591" s="4"/>
      <c r="B591" s="4"/>
      <c r="C591" s="4"/>
      <c r="D591" s="4"/>
      <c r="E591" s="4"/>
      <c r="F591" s="4"/>
      <c r="G591" s="4"/>
    </row>
    <row r="592">
      <c r="A592" s="4"/>
      <c r="B592" s="4"/>
      <c r="C592" s="4"/>
      <c r="D592" s="4"/>
      <c r="E592" s="4"/>
      <c r="F592" s="4"/>
      <c r="G592" s="4"/>
    </row>
    <row r="593">
      <c r="A593" s="4"/>
      <c r="B593" s="4"/>
      <c r="C593" s="4"/>
      <c r="D593" s="4"/>
      <c r="E593" s="4"/>
      <c r="F593" s="4"/>
      <c r="G593" s="4"/>
    </row>
    <row r="594">
      <c r="A594" s="4"/>
      <c r="B594" s="4"/>
      <c r="C594" s="4"/>
      <c r="D594" s="4"/>
      <c r="E594" s="4"/>
      <c r="F594" s="4"/>
      <c r="G594" s="4"/>
    </row>
    <row r="595">
      <c r="A595" s="4"/>
      <c r="B595" s="4"/>
      <c r="C595" s="4"/>
      <c r="D595" s="4"/>
      <c r="E595" s="4"/>
      <c r="F595" s="4"/>
      <c r="G595" s="4"/>
    </row>
    <row r="596">
      <c r="A596" s="4"/>
      <c r="B596" s="4"/>
      <c r="C596" s="4"/>
      <c r="D596" s="4"/>
      <c r="E596" s="4"/>
      <c r="F596" s="4"/>
      <c r="G596" s="4"/>
    </row>
    <row r="597">
      <c r="A597" s="4"/>
      <c r="B597" s="4"/>
      <c r="C597" s="4"/>
      <c r="D597" s="4"/>
      <c r="E597" s="4"/>
      <c r="F597" s="4"/>
      <c r="G597" s="4"/>
    </row>
    <row r="598">
      <c r="A598" s="4"/>
      <c r="B598" s="4"/>
      <c r="C598" s="4"/>
      <c r="D598" s="4"/>
      <c r="E598" s="4"/>
      <c r="F598" s="4"/>
      <c r="G598" s="4"/>
    </row>
    <row r="599">
      <c r="A599" s="4"/>
      <c r="B599" s="4"/>
      <c r="C599" s="4"/>
      <c r="D599" s="4"/>
      <c r="E599" s="4"/>
      <c r="F599" s="4"/>
      <c r="G599" s="4"/>
    </row>
    <row r="600">
      <c r="A600" s="4"/>
      <c r="B600" s="4"/>
      <c r="C600" s="4"/>
      <c r="D600" s="4"/>
      <c r="E600" s="4"/>
      <c r="F600" s="4"/>
      <c r="G600" s="4"/>
    </row>
    <row r="601">
      <c r="A601" s="4"/>
      <c r="B601" s="4"/>
      <c r="C601" s="4"/>
      <c r="D601" s="4"/>
      <c r="E601" s="4"/>
      <c r="F601" s="4"/>
      <c r="G601" s="4"/>
    </row>
    <row r="602">
      <c r="A602" s="4"/>
      <c r="B602" s="4"/>
      <c r="C602" s="4"/>
      <c r="D602" s="4"/>
      <c r="E602" s="4"/>
      <c r="F602" s="4"/>
      <c r="G602" s="4"/>
    </row>
    <row r="603">
      <c r="A603" s="4"/>
      <c r="B603" s="4"/>
      <c r="C603" s="4"/>
      <c r="D603" s="4"/>
      <c r="E603" s="4"/>
      <c r="F603" s="4"/>
      <c r="G603" s="4"/>
    </row>
    <row r="604">
      <c r="A604" s="4"/>
      <c r="B604" s="4"/>
      <c r="C604" s="4"/>
      <c r="D604" s="4"/>
      <c r="E604" s="4"/>
      <c r="F604" s="4"/>
      <c r="G604" s="4"/>
    </row>
    <row r="605">
      <c r="A605" s="4"/>
      <c r="B605" s="4"/>
      <c r="C605" s="4"/>
      <c r="D605" s="4"/>
      <c r="E605" s="4"/>
      <c r="F605" s="4"/>
      <c r="G605" s="4"/>
    </row>
    <row r="606">
      <c r="A606" s="4"/>
      <c r="B606" s="4"/>
      <c r="C606" s="4"/>
      <c r="D606" s="4"/>
      <c r="E606" s="4"/>
      <c r="F606" s="4"/>
      <c r="G606" s="4"/>
    </row>
    <row r="607">
      <c r="A607" s="4"/>
      <c r="B607" s="4"/>
      <c r="C607" s="4"/>
      <c r="D607" s="4"/>
      <c r="E607" s="4"/>
      <c r="F607" s="4"/>
      <c r="G607" s="4"/>
    </row>
    <row r="608">
      <c r="A608" s="4"/>
      <c r="B608" s="4"/>
      <c r="C608" s="4"/>
      <c r="D608" s="4"/>
      <c r="E608" s="4"/>
      <c r="F608" s="4"/>
      <c r="G608" s="4"/>
    </row>
    <row r="609">
      <c r="A609" s="4"/>
      <c r="B609" s="4"/>
      <c r="C609" s="4"/>
      <c r="D609" s="4"/>
      <c r="E609" s="4"/>
      <c r="F609" s="4"/>
      <c r="G609" s="4"/>
    </row>
    <row r="610">
      <c r="A610" s="4"/>
      <c r="B610" s="4"/>
      <c r="C610" s="4"/>
      <c r="D610" s="4"/>
      <c r="E610" s="4"/>
      <c r="F610" s="4"/>
      <c r="G610" s="4"/>
    </row>
    <row r="611">
      <c r="A611" s="4"/>
      <c r="B611" s="4"/>
      <c r="C611" s="4"/>
      <c r="D611" s="4"/>
      <c r="E611" s="4"/>
      <c r="F611" s="4"/>
      <c r="G611" s="4"/>
    </row>
    <row r="612">
      <c r="A612" s="4"/>
      <c r="B612" s="4"/>
      <c r="C612" s="4"/>
      <c r="D612" s="4"/>
      <c r="E612" s="4"/>
      <c r="F612" s="4"/>
      <c r="G612" s="4"/>
    </row>
    <row r="613">
      <c r="A613" s="4"/>
      <c r="B613" s="4"/>
      <c r="C613" s="4"/>
      <c r="D613" s="4"/>
      <c r="E613" s="4"/>
      <c r="F613" s="4"/>
      <c r="G613" s="4"/>
    </row>
    <row r="614">
      <c r="A614" s="4"/>
      <c r="B614" s="4"/>
      <c r="C614" s="4"/>
      <c r="D614" s="4"/>
      <c r="E614" s="4"/>
      <c r="F614" s="4"/>
      <c r="G614" s="4"/>
    </row>
    <row r="615">
      <c r="A615" s="4"/>
      <c r="B615" s="4"/>
      <c r="C615" s="4"/>
      <c r="D615" s="4"/>
      <c r="E615" s="4"/>
      <c r="F615" s="4"/>
      <c r="G615" s="4"/>
    </row>
    <row r="616">
      <c r="A616" s="4"/>
      <c r="B616" s="4"/>
      <c r="C616" s="4"/>
      <c r="D616" s="4"/>
      <c r="E616" s="4"/>
      <c r="F616" s="4"/>
      <c r="G616" s="4"/>
    </row>
    <row r="617">
      <c r="A617" s="4"/>
      <c r="B617" s="4"/>
      <c r="C617" s="4"/>
      <c r="D617" s="4"/>
      <c r="E617" s="4"/>
      <c r="F617" s="4"/>
      <c r="G617" s="4"/>
    </row>
    <row r="618">
      <c r="A618" s="4"/>
      <c r="B618" s="4"/>
      <c r="C618" s="4"/>
      <c r="D618" s="4"/>
      <c r="E618" s="4"/>
      <c r="F618" s="4"/>
      <c r="G618" s="4"/>
    </row>
    <row r="619">
      <c r="A619" s="4"/>
      <c r="B619" s="4"/>
      <c r="C619" s="4"/>
      <c r="D619" s="4"/>
      <c r="E619" s="4"/>
      <c r="F619" s="4"/>
      <c r="G619" s="4"/>
    </row>
    <row r="620">
      <c r="A620" s="4"/>
      <c r="B620" s="4"/>
      <c r="C620" s="4"/>
      <c r="D620" s="4"/>
      <c r="E620" s="4"/>
      <c r="F620" s="4"/>
      <c r="G620" s="4"/>
    </row>
    <row r="621">
      <c r="A621" s="4"/>
      <c r="B621" s="4"/>
      <c r="C621" s="4"/>
      <c r="D621" s="4"/>
      <c r="E621" s="4"/>
      <c r="F621" s="4"/>
      <c r="G621" s="4"/>
    </row>
    <row r="622">
      <c r="A622" s="4"/>
      <c r="B622" s="4"/>
      <c r="C622" s="4"/>
      <c r="D622" s="4"/>
      <c r="E622" s="4"/>
      <c r="F622" s="4"/>
      <c r="G622" s="4"/>
    </row>
    <row r="623">
      <c r="A623" s="4"/>
      <c r="B623" s="4"/>
      <c r="C623" s="4"/>
      <c r="D623" s="4"/>
      <c r="E623" s="4"/>
      <c r="F623" s="4"/>
      <c r="G623" s="4"/>
    </row>
    <row r="624">
      <c r="A624" s="4"/>
      <c r="B624" s="4"/>
      <c r="C624" s="4"/>
      <c r="D624" s="4"/>
      <c r="E624" s="4"/>
      <c r="F624" s="4"/>
      <c r="G624" s="4"/>
    </row>
    <row r="625">
      <c r="A625" s="4"/>
      <c r="B625" s="4"/>
      <c r="C625" s="4"/>
      <c r="D625" s="4"/>
      <c r="E625" s="4"/>
      <c r="F625" s="4"/>
      <c r="G625" s="4"/>
    </row>
    <row r="626">
      <c r="A626" s="4"/>
      <c r="B626" s="4"/>
      <c r="C626" s="4"/>
      <c r="D626" s="4"/>
      <c r="E626" s="4"/>
      <c r="F626" s="4"/>
      <c r="G626" s="4"/>
    </row>
    <row r="627">
      <c r="A627" s="4"/>
      <c r="B627" s="4"/>
      <c r="C627" s="4"/>
      <c r="D627" s="4"/>
      <c r="E627" s="4"/>
      <c r="F627" s="4"/>
      <c r="G627" s="4"/>
    </row>
    <row r="628">
      <c r="A628" s="4"/>
      <c r="B628" s="4"/>
      <c r="C628" s="4"/>
      <c r="D628" s="4"/>
      <c r="E628" s="4"/>
      <c r="F628" s="4"/>
      <c r="G628" s="4"/>
    </row>
    <row r="629">
      <c r="A629" s="4"/>
      <c r="B629" s="4"/>
      <c r="C629" s="4"/>
      <c r="D629" s="4"/>
      <c r="E629" s="4"/>
      <c r="F629" s="4"/>
      <c r="G629" s="4"/>
    </row>
    <row r="630">
      <c r="A630" s="4"/>
      <c r="B630" s="4"/>
      <c r="C630" s="4"/>
      <c r="D630" s="4"/>
      <c r="E630" s="4"/>
      <c r="F630" s="4"/>
      <c r="G630" s="4"/>
    </row>
    <row r="631">
      <c r="A631" s="4"/>
      <c r="B631" s="4"/>
      <c r="C631" s="4"/>
      <c r="D631" s="4"/>
      <c r="E631" s="4"/>
      <c r="F631" s="4"/>
      <c r="G631" s="4"/>
    </row>
    <row r="632">
      <c r="A632" s="4"/>
      <c r="B632" s="4"/>
      <c r="C632" s="4"/>
      <c r="D632" s="4"/>
      <c r="E632" s="4"/>
      <c r="F632" s="4"/>
      <c r="G632" s="4"/>
    </row>
    <row r="633">
      <c r="A633" s="4"/>
      <c r="B633" s="4"/>
      <c r="C633" s="4"/>
      <c r="D633" s="4"/>
      <c r="E633" s="4"/>
      <c r="F633" s="4"/>
      <c r="G633" s="4"/>
    </row>
    <row r="634">
      <c r="A634" s="4"/>
      <c r="B634" s="4"/>
      <c r="C634" s="4"/>
      <c r="D634" s="4"/>
      <c r="E634" s="4"/>
      <c r="F634" s="4"/>
      <c r="G634" s="4"/>
    </row>
    <row r="635">
      <c r="A635" s="4"/>
      <c r="B635" s="4"/>
      <c r="C635" s="4"/>
      <c r="D635" s="4"/>
      <c r="E635" s="4"/>
      <c r="F635" s="4"/>
      <c r="G635" s="4"/>
    </row>
    <row r="636">
      <c r="A636" s="4"/>
      <c r="B636" s="4"/>
      <c r="C636" s="4"/>
      <c r="D636" s="4"/>
      <c r="E636" s="4"/>
      <c r="F636" s="4"/>
      <c r="G636" s="4"/>
    </row>
    <row r="637">
      <c r="A637" s="4"/>
      <c r="B637" s="4"/>
      <c r="C637" s="4"/>
      <c r="D637" s="4"/>
      <c r="E637" s="4"/>
      <c r="F637" s="4"/>
      <c r="G637" s="4"/>
    </row>
    <row r="638">
      <c r="A638" s="4"/>
      <c r="B638" s="4"/>
      <c r="C638" s="4"/>
      <c r="D638" s="4"/>
      <c r="E638" s="4"/>
      <c r="F638" s="4"/>
      <c r="G638" s="4"/>
    </row>
    <row r="639">
      <c r="A639" s="4"/>
      <c r="B639" s="4"/>
      <c r="C639" s="4"/>
      <c r="D639" s="4"/>
      <c r="E639" s="4"/>
      <c r="F639" s="4"/>
      <c r="G639" s="4"/>
    </row>
    <row r="640">
      <c r="A640" s="4"/>
      <c r="B640" s="4"/>
      <c r="C640" s="4"/>
      <c r="D640" s="4"/>
      <c r="E640" s="4"/>
      <c r="F640" s="4"/>
      <c r="G640" s="4"/>
    </row>
    <row r="641">
      <c r="A641" s="4"/>
      <c r="B641" s="4"/>
      <c r="C641" s="4"/>
      <c r="D641" s="4"/>
      <c r="E641" s="4"/>
      <c r="F641" s="4"/>
      <c r="G641" s="4"/>
    </row>
    <row r="642">
      <c r="A642" s="4"/>
      <c r="B642" s="4"/>
      <c r="C642" s="4"/>
      <c r="D642" s="4"/>
      <c r="E642" s="4"/>
      <c r="F642" s="4"/>
      <c r="G642" s="4"/>
    </row>
    <row r="643">
      <c r="A643" s="4"/>
      <c r="B643" s="4"/>
      <c r="C643" s="4"/>
      <c r="D643" s="4"/>
      <c r="E643" s="4"/>
      <c r="F643" s="4"/>
      <c r="G643" s="4"/>
    </row>
    <row r="644">
      <c r="A644" s="4"/>
      <c r="B644" s="4"/>
      <c r="C644" s="4"/>
      <c r="D644" s="4"/>
      <c r="E644" s="4"/>
      <c r="F644" s="4"/>
      <c r="G644" s="4"/>
    </row>
    <row r="645">
      <c r="A645" s="4"/>
      <c r="B645" s="4"/>
      <c r="C645" s="4"/>
      <c r="D645" s="4"/>
      <c r="E645" s="4"/>
      <c r="F645" s="4"/>
      <c r="G645" s="4"/>
    </row>
    <row r="646">
      <c r="A646" s="4"/>
      <c r="B646" s="4"/>
      <c r="C646" s="4"/>
      <c r="D646" s="4"/>
      <c r="E646" s="4"/>
      <c r="F646" s="4"/>
      <c r="G646" s="4"/>
    </row>
    <row r="647">
      <c r="A647" s="4"/>
      <c r="B647" s="4"/>
      <c r="C647" s="4"/>
      <c r="D647" s="4"/>
      <c r="E647" s="4"/>
      <c r="F647" s="4"/>
      <c r="G647" s="4"/>
    </row>
    <row r="648">
      <c r="A648" s="4"/>
      <c r="B648" s="4"/>
      <c r="C648" s="4"/>
      <c r="D648" s="4"/>
      <c r="E648" s="4"/>
      <c r="F648" s="4"/>
      <c r="G648" s="4"/>
    </row>
    <row r="649">
      <c r="A649" s="4"/>
      <c r="B649" s="4"/>
      <c r="C649" s="4"/>
      <c r="D649" s="4"/>
      <c r="E649" s="4"/>
      <c r="F649" s="4"/>
      <c r="G649" s="4"/>
    </row>
    <row r="650">
      <c r="A650" s="4"/>
      <c r="B650" s="4"/>
      <c r="C650" s="4"/>
      <c r="D650" s="4"/>
      <c r="E650" s="4"/>
      <c r="F650" s="4"/>
      <c r="G650" s="4"/>
    </row>
    <row r="651">
      <c r="A651" s="4"/>
      <c r="B651" s="4"/>
      <c r="C651" s="4"/>
      <c r="D651" s="4"/>
      <c r="E651" s="4"/>
      <c r="F651" s="4"/>
      <c r="G651" s="4"/>
    </row>
    <row r="652">
      <c r="A652" s="4"/>
      <c r="B652" s="4"/>
      <c r="C652" s="4"/>
      <c r="D652" s="4"/>
      <c r="E652" s="4"/>
      <c r="F652" s="4"/>
      <c r="G652" s="4"/>
    </row>
    <row r="653">
      <c r="A653" s="4"/>
      <c r="B653" s="4"/>
      <c r="C653" s="4"/>
      <c r="D653" s="4"/>
      <c r="E653" s="4"/>
      <c r="F653" s="4"/>
      <c r="G653" s="4"/>
    </row>
    <row r="654">
      <c r="A654" s="4"/>
      <c r="B654" s="4"/>
      <c r="C654" s="4"/>
      <c r="D654" s="4"/>
      <c r="E654" s="4"/>
      <c r="F654" s="4"/>
      <c r="G654" s="4"/>
    </row>
    <row r="655">
      <c r="A655" s="4"/>
      <c r="B655" s="4"/>
      <c r="C655" s="4"/>
      <c r="D655" s="4"/>
      <c r="E655" s="4"/>
      <c r="F655" s="4"/>
      <c r="G655" s="4"/>
    </row>
    <row r="656">
      <c r="A656" s="4"/>
      <c r="B656" s="4"/>
      <c r="C656" s="4"/>
      <c r="D656" s="4"/>
      <c r="E656" s="4"/>
      <c r="F656" s="4"/>
      <c r="G656" s="4"/>
    </row>
    <row r="657">
      <c r="A657" s="4"/>
      <c r="B657" s="4"/>
      <c r="C657" s="4"/>
      <c r="D657" s="4"/>
      <c r="E657" s="4"/>
      <c r="F657" s="4"/>
      <c r="G657" s="4"/>
    </row>
    <row r="658">
      <c r="A658" s="4"/>
      <c r="B658" s="4"/>
      <c r="C658" s="4"/>
      <c r="D658" s="4"/>
      <c r="E658" s="4"/>
      <c r="F658" s="4"/>
      <c r="G658" s="4"/>
    </row>
    <row r="659">
      <c r="A659" s="4"/>
      <c r="B659" s="4"/>
      <c r="C659" s="4"/>
      <c r="D659" s="4"/>
      <c r="E659" s="4"/>
      <c r="F659" s="4"/>
      <c r="G659" s="4"/>
    </row>
    <row r="660">
      <c r="A660" s="4"/>
      <c r="B660" s="4"/>
      <c r="C660" s="4"/>
      <c r="D660" s="4"/>
      <c r="E660" s="4"/>
      <c r="F660" s="4"/>
      <c r="G660" s="4"/>
    </row>
    <row r="661">
      <c r="A661" s="4"/>
      <c r="B661" s="4"/>
      <c r="C661" s="4"/>
      <c r="D661" s="4"/>
      <c r="E661" s="4"/>
      <c r="F661" s="4"/>
      <c r="G661" s="4"/>
    </row>
    <row r="662">
      <c r="A662" s="4"/>
      <c r="B662" s="4"/>
      <c r="C662" s="4"/>
      <c r="D662" s="4"/>
      <c r="E662" s="4"/>
      <c r="F662" s="4"/>
      <c r="G662" s="4"/>
    </row>
    <row r="663">
      <c r="A663" s="4"/>
      <c r="B663" s="4"/>
      <c r="C663" s="4"/>
      <c r="D663" s="4"/>
      <c r="E663" s="4"/>
      <c r="F663" s="4"/>
      <c r="G663" s="4"/>
    </row>
    <row r="664">
      <c r="A664" s="4"/>
      <c r="B664" s="4"/>
      <c r="C664" s="4"/>
      <c r="D664" s="4"/>
      <c r="E664" s="4"/>
      <c r="F664" s="4"/>
      <c r="G664" s="4"/>
    </row>
    <row r="665">
      <c r="A665" s="4"/>
      <c r="B665" s="4"/>
      <c r="C665" s="4"/>
      <c r="D665" s="4"/>
      <c r="E665" s="4"/>
      <c r="F665" s="4"/>
      <c r="G665" s="4"/>
    </row>
    <row r="666">
      <c r="A666" s="4"/>
      <c r="B666" s="4"/>
      <c r="C666" s="4"/>
      <c r="D666" s="4"/>
      <c r="E666" s="4"/>
      <c r="F666" s="4"/>
      <c r="G666" s="4"/>
    </row>
    <row r="667">
      <c r="A667" s="4"/>
      <c r="B667" s="4"/>
      <c r="C667" s="4"/>
      <c r="D667" s="4"/>
      <c r="E667" s="4"/>
      <c r="F667" s="4"/>
      <c r="G667" s="4"/>
    </row>
    <row r="668">
      <c r="A668" s="4"/>
      <c r="B668" s="4"/>
      <c r="C668" s="4"/>
      <c r="D668" s="4"/>
      <c r="E668" s="4"/>
      <c r="F668" s="4"/>
      <c r="G668" s="4"/>
    </row>
    <row r="669">
      <c r="A669" s="4"/>
      <c r="B669" s="4"/>
      <c r="C669" s="4"/>
      <c r="D669" s="4"/>
      <c r="E669" s="4"/>
      <c r="F669" s="4"/>
      <c r="G669" s="4"/>
    </row>
    <row r="670">
      <c r="A670" s="4"/>
      <c r="B670" s="4"/>
      <c r="C670" s="4"/>
      <c r="D670" s="4"/>
      <c r="E670" s="4"/>
      <c r="F670" s="4"/>
      <c r="G670" s="4"/>
    </row>
    <row r="671">
      <c r="A671" s="4"/>
      <c r="B671" s="4"/>
      <c r="C671" s="4"/>
      <c r="D671" s="4"/>
      <c r="E671" s="4"/>
      <c r="F671" s="4"/>
      <c r="G671" s="4"/>
    </row>
    <row r="672">
      <c r="A672" s="4"/>
      <c r="B672" s="4"/>
      <c r="C672" s="4"/>
      <c r="D672" s="4"/>
      <c r="E672" s="4"/>
      <c r="F672" s="4"/>
      <c r="G672" s="4"/>
    </row>
    <row r="673">
      <c r="A673" s="4"/>
      <c r="B673" s="4"/>
      <c r="C673" s="4"/>
      <c r="D673" s="4"/>
      <c r="E673" s="4"/>
      <c r="F673" s="4"/>
      <c r="G673" s="4"/>
    </row>
    <row r="674">
      <c r="A674" s="4"/>
      <c r="B674" s="4"/>
      <c r="C674" s="4"/>
      <c r="D674" s="4"/>
      <c r="E674" s="4"/>
      <c r="F674" s="4"/>
      <c r="G674" s="4"/>
    </row>
    <row r="675">
      <c r="A675" s="4"/>
      <c r="B675" s="4"/>
      <c r="C675" s="4"/>
      <c r="D675" s="4"/>
      <c r="E675" s="4"/>
      <c r="F675" s="4"/>
      <c r="G675" s="4"/>
    </row>
    <row r="676">
      <c r="A676" s="4"/>
      <c r="B676" s="4"/>
      <c r="C676" s="4"/>
      <c r="D676" s="4"/>
      <c r="E676" s="4"/>
      <c r="F676" s="4"/>
      <c r="G676" s="4"/>
    </row>
    <row r="677">
      <c r="A677" s="4"/>
      <c r="B677" s="4"/>
      <c r="C677" s="4"/>
      <c r="D677" s="4"/>
      <c r="E677" s="4"/>
      <c r="F677" s="4"/>
      <c r="G677" s="4"/>
    </row>
    <row r="678">
      <c r="A678" s="4"/>
      <c r="B678" s="4"/>
      <c r="C678" s="4"/>
      <c r="D678" s="4"/>
      <c r="E678" s="4"/>
      <c r="F678" s="4"/>
      <c r="G678" s="4"/>
    </row>
    <row r="679">
      <c r="A679" s="4"/>
      <c r="B679" s="4"/>
      <c r="C679" s="4"/>
      <c r="D679" s="4"/>
      <c r="E679" s="4"/>
      <c r="F679" s="4"/>
      <c r="G679" s="4"/>
    </row>
    <row r="680">
      <c r="A680" s="4"/>
      <c r="B680" s="4"/>
      <c r="C680" s="4"/>
      <c r="D680" s="4"/>
      <c r="E680" s="4"/>
      <c r="F680" s="4"/>
      <c r="G680" s="4"/>
    </row>
    <row r="681">
      <c r="A681" s="4"/>
      <c r="B681" s="4"/>
      <c r="C681" s="4"/>
      <c r="D681" s="4"/>
      <c r="E681" s="4"/>
      <c r="F681" s="4"/>
      <c r="G681" s="4"/>
    </row>
    <row r="682">
      <c r="A682" s="4"/>
      <c r="B682" s="4"/>
      <c r="C682" s="4"/>
      <c r="D682" s="4"/>
      <c r="E682" s="4"/>
      <c r="F682" s="4"/>
      <c r="G682" s="4"/>
    </row>
    <row r="683">
      <c r="A683" s="4"/>
      <c r="B683" s="4"/>
      <c r="C683" s="4"/>
      <c r="D683" s="4"/>
      <c r="E683" s="4"/>
      <c r="F683" s="4"/>
      <c r="G683" s="4"/>
    </row>
    <row r="684">
      <c r="A684" s="4"/>
      <c r="B684" s="4"/>
      <c r="C684" s="4"/>
      <c r="D684" s="4"/>
      <c r="E684" s="4"/>
      <c r="F684" s="4"/>
      <c r="G684" s="4"/>
    </row>
    <row r="685">
      <c r="A685" s="4"/>
      <c r="B685" s="4"/>
      <c r="C685" s="4"/>
      <c r="D685" s="4"/>
      <c r="E685" s="4"/>
      <c r="F685" s="4"/>
      <c r="G685" s="4"/>
    </row>
    <row r="686">
      <c r="A686" s="4"/>
      <c r="B686" s="4"/>
      <c r="C686" s="4"/>
      <c r="D686" s="4"/>
      <c r="E686" s="4"/>
      <c r="F686" s="4"/>
      <c r="G686" s="4"/>
    </row>
    <row r="687">
      <c r="A687" s="4"/>
      <c r="B687" s="4"/>
      <c r="C687" s="4"/>
      <c r="D687" s="4"/>
      <c r="E687" s="4"/>
      <c r="F687" s="4"/>
      <c r="G687" s="4"/>
    </row>
    <row r="688">
      <c r="A688" s="4"/>
      <c r="B688" s="4"/>
      <c r="C688" s="4"/>
      <c r="D688" s="4"/>
      <c r="E688" s="4"/>
      <c r="F688" s="4"/>
      <c r="G688" s="4"/>
    </row>
    <row r="689">
      <c r="A689" s="4"/>
      <c r="B689" s="4"/>
      <c r="C689" s="4"/>
      <c r="D689" s="4"/>
      <c r="E689" s="4"/>
      <c r="F689" s="4"/>
      <c r="G689" s="4"/>
    </row>
    <row r="690">
      <c r="A690" s="4"/>
      <c r="B690" s="4"/>
      <c r="C690" s="4"/>
      <c r="D690" s="4"/>
      <c r="E690" s="4"/>
      <c r="F690" s="4"/>
      <c r="G690" s="4"/>
    </row>
    <row r="691">
      <c r="A691" s="4"/>
      <c r="B691" s="4"/>
      <c r="C691" s="4"/>
      <c r="D691" s="4"/>
      <c r="E691" s="4"/>
      <c r="F691" s="4"/>
      <c r="G691" s="4"/>
    </row>
    <row r="692">
      <c r="A692" s="4"/>
      <c r="B692" s="4"/>
      <c r="C692" s="4"/>
      <c r="D692" s="4"/>
      <c r="E692" s="4"/>
      <c r="F692" s="4"/>
      <c r="G692" s="4"/>
    </row>
    <row r="693">
      <c r="A693" s="4"/>
      <c r="B693" s="4"/>
      <c r="C693" s="4"/>
      <c r="D693" s="4"/>
      <c r="E693" s="4"/>
      <c r="F693" s="4"/>
      <c r="G693" s="4"/>
    </row>
    <row r="694">
      <c r="A694" s="4"/>
      <c r="B694" s="4"/>
      <c r="C694" s="4"/>
      <c r="D694" s="4"/>
      <c r="E694" s="4"/>
      <c r="F694" s="4"/>
      <c r="G694" s="4"/>
    </row>
    <row r="695">
      <c r="A695" s="4"/>
      <c r="B695" s="4"/>
      <c r="C695" s="4"/>
      <c r="D695" s="4"/>
      <c r="E695" s="4"/>
      <c r="F695" s="4"/>
      <c r="G695" s="4"/>
    </row>
    <row r="696">
      <c r="A696" s="4"/>
      <c r="B696" s="4"/>
      <c r="C696" s="4"/>
      <c r="D696" s="4"/>
      <c r="E696" s="4"/>
      <c r="F696" s="4"/>
      <c r="G696" s="4"/>
    </row>
    <row r="697">
      <c r="A697" s="4"/>
      <c r="B697" s="4"/>
      <c r="C697" s="4"/>
      <c r="D697" s="4"/>
      <c r="E697" s="4"/>
      <c r="F697" s="4"/>
      <c r="G697" s="4"/>
    </row>
    <row r="698">
      <c r="A698" s="4"/>
      <c r="B698" s="4"/>
      <c r="C698" s="4"/>
      <c r="D698" s="4"/>
      <c r="E698" s="4"/>
      <c r="F698" s="4"/>
      <c r="G698" s="4"/>
    </row>
    <row r="699">
      <c r="A699" s="4"/>
      <c r="B699" s="4"/>
      <c r="C699" s="4"/>
      <c r="D699" s="4"/>
      <c r="E699" s="4"/>
      <c r="F699" s="4"/>
      <c r="G699" s="4"/>
    </row>
    <row r="700">
      <c r="A700" s="4"/>
      <c r="B700" s="4"/>
      <c r="C700" s="4"/>
      <c r="D700" s="4"/>
      <c r="E700" s="4"/>
      <c r="F700" s="4"/>
      <c r="G700" s="4"/>
    </row>
    <row r="701">
      <c r="A701" s="4"/>
      <c r="B701" s="4"/>
      <c r="C701" s="4"/>
      <c r="D701" s="4"/>
      <c r="E701" s="4"/>
      <c r="F701" s="4"/>
      <c r="G701" s="4"/>
    </row>
    <row r="702">
      <c r="A702" s="4"/>
      <c r="B702" s="4"/>
      <c r="C702" s="4"/>
      <c r="D702" s="4"/>
      <c r="E702" s="4"/>
      <c r="F702" s="4"/>
      <c r="G702" s="4"/>
    </row>
    <row r="703">
      <c r="A703" s="4"/>
      <c r="B703" s="4"/>
      <c r="C703" s="4"/>
      <c r="D703" s="4"/>
      <c r="E703" s="4"/>
      <c r="F703" s="4"/>
      <c r="G703" s="4"/>
    </row>
    <row r="704">
      <c r="A704" s="4"/>
      <c r="B704" s="4"/>
      <c r="C704" s="4"/>
      <c r="D704" s="4"/>
      <c r="E704" s="4"/>
      <c r="F704" s="4"/>
      <c r="G704" s="4"/>
    </row>
    <row r="705">
      <c r="A705" s="4"/>
      <c r="B705" s="4"/>
      <c r="C705" s="4"/>
      <c r="D705" s="4"/>
      <c r="E705" s="4"/>
      <c r="F705" s="4"/>
      <c r="G705" s="4"/>
    </row>
    <row r="706">
      <c r="A706" s="4"/>
      <c r="B706" s="4"/>
      <c r="C706" s="4"/>
      <c r="D706" s="4"/>
      <c r="E706" s="4"/>
      <c r="F706" s="4"/>
      <c r="G706" s="4"/>
    </row>
    <row r="707">
      <c r="A707" s="4"/>
      <c r="B707" s="4"/>
      <c r="C707" s="4"/>
      <c r="D707" s="4"/>
      <c r="E707" s="4"/>
      <c r="F707" s="4"/>
      <c r="G707" s="4"/>
    </row>
    <row r="708">
      <c r="A708" s="4"/>
      <c r="B708" s="4"/>
      <c r="C708" s="4"/>
      <c r="D708" s="4"/>
      <c r="E708" s="4"/>
      <c r="F708" s="4"/>
      <c r="G708" s="4"/>
    </row>
    <row r="709">
      <c r="A709" s="4"/>
      <c r="B709" s="4"/>
      <c r="C709" s="4"/>
      <c r="D709" s="4"/>
      <c r="E709" s="4"/>
      <c r="F709" s="4"/>
      <c r="G709" s="4"/>
    </row>
    <row r="710">
      <c r="A710" s="4"/>
      <c r="B710" s="4"/>
      <c r="C710" s="4"/>
      <c r="D710" s="4"/>
      <c r="E710" s="4"/>
      <c r="F710" s="4"/>
      <c r="G710" s="4"/>
    </row>
    <row r="711">
      <c r="A711" s="4"/>
      <c r="B711" s="4"/>
      <c r="C711" s="4"/>
      <c r="D711" s="4"/>
      <c r="E711" s="4"/>
      <c r="F711" s="4"/>
      <c r="G711" s="4"/>
    </row>
    <row r="712">
      <c r="A712" s="4"/>
      <c r="B712" s="4"/>
      <c r="C712" s="4"/>
      <c r="D712" s="4"/>
      <c r="E712" s="4"/>
      <c r="F712" s="4"/>
      <c r="G712" s="4"/>
    </row>
    <row r="713">
      <c r="A713" s="4"/>
      <c r="B713" s="4"/>
      <c r="C713" s="4"/>
      <c r="D713" s="4"/>
      <c r="E713" s="4"/>
      <c r="F713" s="4"/>
      <c r="G713" s="4"/>
    </row>
    <row r="714">
      <c r="A714" s="4"/>
      <c r="B714" s="4"/>
      <c r="C714" s="4"/>
      <c r="D714" s="4"/>
      <c r="E714" s="4"/>
      <c r="F714" s="4"/>
      <c r="G714" s="4"/>
    </row>
    <row r="715">
      <c r="A715" s="4"/>
      <c r="B715" s="4"/>
      <c r="C715" s="4"/>
      <c r="D715" s="4"/>
      <c r="E715" s="4"/>
      <c r="F715" s="4"/>
      <c r="G715" s="4"/>
    </row>
    <row r="716">
      <c r="A716" s="4"/>
      <c r="B716" s="4"/>
      <c r="C716" s="4"/>
      <c r="D716" s="4"/>
      <c r="E716" s="4"/>
      <c r="F716" s="4"/>
      <c r="G716" s="4"/>
    </row>
    <row r="717">
      <c r="A717" s="4"/>
      <c r="B717" s="4"/>
      <c r="C717" s="4"/>
      <c r="D717" s="4"/>
      <c r="E717" s="4"/>
      <c r="F717" s="4"/>
      <c r="G717" s="4"/>
    </row>
    <row r="718">
      <c r="A718" s="4"/>
      <c r="B718" s="4"/>
      <c r="C718" s="4"/>
      <c r="D718" s="4"/>
      <c r="E718" s="4"/>
      <c r="F718" s="4"/>
      <c r="G718" s="4"/>
    </row>
    <row r="719">
      <c r="A719" s="4"/>
      <c r="B719" s="4"/>
      <c r="C719" s="4"/>
      <c r="D719" s="4"/>
      <c r="E719" s="4"/>
      <c r="F719" s="4"/>
      <c r="G719" s="4"/>
    </row>
    <row r="720">
      <c r="A720" s="4"/>
      <c r="B720" s="4"/>
      <c r="C720" s="4"/>
      <c r="D720" s="4"/>
      <c r="E720" s="4"/>
      <c r="F720" s="4"/>
      <c r="G720" s="4"/>
    </row>
    <row r="721">
      <c r="A721" s="4"/>
      <c r="B721" s="4"/>
      <c r="C721" s="4"/>
      <c r="D721" s="4"/>
      <c r="E721" s="4"/>
      <c r="F721" s="4"/>
      <c r="G721" s="4"/>
    </row>
    <row r="722">
      <c r="A722" s="4"/>
      <c r="B722" s="4"/>
      <c r="C722" s="4"/>
      <c r="D722" s="4"/>
      <c r="E722" s="4"/>
      <c r="F722" s="4"/>
      <c r="G722" s="4"/>
    </row>
    <row r="723">
      <c r="A723" s="4"/>
      <c r="B723" s="4"/>
      <c r="C723" s="4"/>
      <c r="D723" s="4"/>
      <c r="E723" s="4"/>
      <c r="F723" s="4"/>
      <c r="G723" s="4"/>
    </row>
    <row r="724">
      <c r="A724" s="4"/>
      <c r="B724" s="4"/>
      <c r="C724" s="4"/>
      <c r="D724" s="4"/>
      <c r="E724" s="4"/>
      <c r="F724" s="4"/>
      <c r="G724" s="4"/>
    </row>
    <row r="725">
      <c r="A725" s="4"/>
      <c r="B725" s="4"/>
      <c r="C725" s="4"/>
      <c r="D725" s="4"/>
      <c r="E725" s="4"/>
      <c r="F725" s="4"/>
      <c r="G725" s="4"/>
    </row>
    <row r="726">
      <c r="A726" s="4"/>
      <c r="B726" s="4"/>
      <c r="C726" s="4"/>
      <c r="D726" s="4"/>
      <c r="E726" s="4"/>
      <c r="F726" s="4"/>
      <c r="G726" s="4"/>
    </row>
    <row r="727">
      <c r="A727" s="4"/>
      <c r="B727" s="4"/>
      <c r="C727" s="4"/>
      <c r="D727" s="4"/>
      <c r="E727" s="4"/>
      <c r="F727" s="4"/>
      <c r="G727" s="4"/>
    </row>
    <row r="728">
      <c r="A728" s="4"/>
      <c r="B728" s="4"/>
      <c r="C728" s="4"/>
      <c r="D728" s="4"/>
      <c r="E728" s="4"/>
      <c r="F728" s="4"/>
      <c r="G728" s="4"/>
    </row>
    <row r="729">
      <c r="A729" s="4"/>
      <c r="B729" s="4"/>
      <c r="C729" s="4"/>
      <c r="D729" s="4"/>
      <c r="E729" s="4"/>
      <c r="F729" s="4"/>
      <c r="G729" s="4"/>
    </row>
    <row r="730">
      <c r="A730" s="4"/>
      <c r="B730" s="4"/>
      <c r="C730" s="4"/>
      <c r="D730" s="4"/>
      <c r="E730" s="4"/>
      <c r="F730" s="4"/>
      <c r="G730" s="4"/>
    </row>
    <row r="731">
      <c r="A731" s="4"/>
      <c r="B731" s="4"/>
      <c r="C731" s="4"/>
      <c r="D731" s="4"/>
      <c r="E731" s="4"/>
      <c r="F731" s="4"/>
      <c r="G731" s="4"/>
    </row>
    <row r="732">
      <c r="A732" s="4"/>
      <c r="B732" s="4"/>
      <c r="C732" s="4"/>
      <c r="D732" s="4"/>
      <c r="E732" s="4"/>
      <c r="F732" s="4"/>
      <c r="G732" s="4"/>
    </row>
    <row r="733">
      <c r="A733" s="4"/>
      <c r="B733" s="4"/>
      <c r="C733" s="4"/>
      <c r="D733" s="4"/>
      <c r="E733" s="4"/>
      <c r="F733" s="4"/>
      <c r="G733" s="4"/>
    </row>
    <row r="734">
      <c r="A734" s="4"/>
      <c r="B734" s="4"/>
      <c r="C734" s="4"/>
      <c r="D734" s="4"/>
      <c r="E734" s="4"/>
      <c r="F734" s="4"/>
      <c r="G734" s="4"/>
    </row>
    <row r="735">
      <c r="A735" s="4"/>
      <c r="B735" s="4"/>
      <c r="C735" s="4"/>
      <c r="D735" s="4"/>
      <c r="E735" s="4"/>
      <c r="F735" s="4"/>
      <c r="G735" s="4"/>
    </row>
    <row r="736">
      <c r="A736" s="4"/>
      <c r="B736" s="4"/>
      <c r="C736" s="4"/>
      <c r="D736" s="4"/>
      <c r="E736" s="4"/>
      <c r="F736" s="4"/>
      <c r="G736" s="4"/>
    </row>
    <row r="737">
      <c r="A737" s="4"/>
      <c r="B737" s="4"/>
      <c r="C737" s="4"/>
      <c r="D737" s="4"/>
      <c r="E737" s="4"/>
      <c r="F737" s="4"/>
      <c r="G737" s="4"/>
    </row>
    <row r="738">
      <c r="A738" s="4"/>
      <c r="B738" s="4"/>
      <c r="C738" s="4"/>
      <c r="D738" s="4"/>
      <c r="E738" s="4"/>
      <c r="F738" s="4"/>
      <c r="G738" s="4"/>
    </row>
    <row r="739">
      <c r="A739" s="4"/>
      <c r="B739" s="4"/>
      <c r="C739" s="4"/>
      <c r="D739" s="4"/>
      <c r="E739" s="4"/>
      <c r="F739" s="4"/>
      <c r="G739" s="4"/>
    </row>
    <row r="740">
      <c r="A740" s="4"/>
      <c r="B740" s="4"/>
      <c r="C740" s="4"/>
      <c r="D740" s="4"/>
      <c r="E740" s="4"/>
      <c r="F740" s="4"/>
      <c r="G740" s="4"/>
    </row>
    <row r="741">
      <c r="A741" s="4"/>
      <c r="B741" s="4"/>
      <c r="C741" s="4"/>
      <c r="D741" s="4"/>
      <c r="E741" s="4"/>
      <c r="F741" s="4"/>
      <c r="G741" s="4"/>
    </row>
    <row r="742">
      <c r="A742" s="4"/>
      <c r="B742" s="4"/>
      <c r="C742" s="4"/>
      <c r="D742" s="4"/>
      <c r="E742" s="4"/>
      <c r="F742" s="4"/>
      <c r="G742" s="4"/>
    </row>
    <row r="743">
      <c r="A743" s="4"/>
      <c r="B743" s="4"/>
      <c r="C743" s="4"/>
      <c r="D743" s="4"/>
      <c r="E743" s="4"/>
      <c r="F743" s="4"/>
      <c r="G743" s="4"/>
    </row>
    <row r="744">
      <c r="A744" s="4"/>
      <c r="B744" s="4"/>
      <c r="C744" s="4"/>
      <c r="D744" s="4"/>
      <c r="E744" s="4"/>
      <c r="F744" s="4"/>
      <c r="G744" s="4"/>
    </row>
    <row r="745">
      <c r="A745" s="4"/>
      <c r="B745" s="4"/>
      <c r="C745" s="4"/>
      <c r="D745" s="4"/>
      <c r="E745" s="4"/>
      <c r="F745" s="4"/>
      <c r="G745" s="4"/>
    </row>
    <row r="746">
      <c r="A746" s="4"/>
      <c r="B746" s="4"/>
      <c r="C746" s="4"/>
      <c r="D746" s="4"/>
      <c r="E746" s="4"/>
      <c r="F746" s="4"/>
      <c r="G746" s="4"/>
    </row>
    <row r="747">
      <c r="A747" s="4"/>
      <c r="B747" s="4"/>
      <c r="C747" s="4"/>
      <c r="D747" s="4"/>
      <c r="E747" s="4"/>
      <c r="F747" s="4"/>
      <c r="G747" s="4"/>
    </row>
    <row r="748">
      <c r="A748" s="4"/>
      <c r="B748" s="4"/>
      <c r="C748" s="4"/>
      <c r="D748" s="4"/>
      <c r="E748" s="4"/>
      <c r="F748" s="4"/>
      <c r="G748" s="4"/>
    </row>
    <row r="749">
      <c r="A749" s="4"/>
      <c r="B749" s="4"/>
      <c r="C749" s="4"/>
      <c r="D749" s="4"/>
      <c r="E749" s="4"/>
      <c r="F749" s="4"/>
      <c r="G749" s="4"/>
    </row>
    <row r="750">
      <c r="A750" s="4"/>
      <c r="B750" s="4"/>
      <c r="C750" s="4"/>
      <c r="D750" s="4"/>
      <c r="E750" s="4"/>
      <c r="F750" s="4"/>
      <c r="G750" s="4"/>
    </row>
    <row r="751">
      <c r="A751" s="4"/>
      <c r="B751" s="4"/>
      <c r="C751" s="4"/>
      <c r="D751" s="4"/>
      <c r="E751" s="4"/>
      <c r="F751" s="4"/>
      <c r="G751" s="4"/>
    </row>
    <row r="752">
      <c r="A752" s="4"/>
      <c r="B752" s="4"/>
      <c r="C752" s="4"/>
      <c r="D752" s="4"/>
      <c r="E752" s="4"/>
      <c r="F752" s="4"/>
      <c r="G752" s="4"/>
    </row>
    <row r="753">
      <c r="A753" s="4"/>
      <c r="B753" s="4"/>
      <c r="C753" s="4"/>
      <c r="D753" s="4"/>
      <c r="E753" s="4"/>
      <c r="F753" s="4"/>
      <c r="G753" s="4"/>
    </row>
    <row r="754">
      <c r="A754" s="4"/>
      <c r="B754" s="4"/>
      <c r="C754" s="4"/>
      <c r="D754" s="4"/>
      <c r="E754" s="4"/>
      <c r="F754" s="4"/>
      <c r="G754" s="4"/>
    </row>
    <row r="755">
      <c r="A755" s="4"/>
      <c r="B755" s="4"/>
      <c r="C755" s="4"/>
      <c r="D755" s="4"/>
      <c r="E755" s="4"/>
      <c r="F755" s="4"/>
      <c r="G755" s="4"/>
    </row>
    <row r="756">
      <c r="A756" s="4"/>
      <c r="B756" s="4"/>
      <c r="C756" s="4"/>
      <c r="D756" s="4"/>
      <c r="E756" s="4"/>
      <c r="F756" s="4"/>
      <c r="G756" s="4"/>
    </row>
    <row r="757">
      <c r="A757" s="4"/>
      <c r="B757" s="4"/>
      <c r="C757" s="4"/>
      <c r="D757" s="4"/>
      <c r="E757" s="4"/>
      <c r="F757" s="4"/>
      <c r="G757" s="4"/>
    </row>
    <row r="758">
      <c r="A758" s="4"/>
      <c r="B758" s="4"/>
      <c r="C758" s="4"/>
      <c r="D758" s="4"/>
      <c r="E758" s="4"/>
      <c r="F758" s="4"/>
      <c r="G758" s="4"/>
    </row>
    <row r="759">
      <c r="A759" s="4"/>
      <c r="B759" s="4"/>
      <c r="C759" s="4"/>
      <c r="D759" s="4"/>
      <c r="E759" s="4"/>
      <c r="F759" s="4"/>
      <c r="G759" s="4"/>
    </row>
    <row r="760">
      <c r="A760" s="4"/>
      <c r="B760" s="4"/>
      <c r="C760" s="4"/>
      <c r="D760" s="4"/>
      <c r="E760" s="4"/>
      <c r="F760" s="4"/>
      <c r="G760" s="4"/>
    </row>
    <row r="761">
      <c r="A761" s="4"/>
      <c r="B761" s="4"/>
      <c r="C761" s="4"/>
      <c r="D761" s="4"/>
      <c r="E761" s="4"/>
      <c r="F761" s="4"/>
      <c r="G761" s="4"/>
    </row>
    <row r="762">
      <c r="A762" s="4"/>
      <c r="B762" s="4"/>
      <c r="C762" s="4"/>
      <c r="D762" s="4"/>
      <c r="E762" s="4"/>
      <c r="F762" s="4"/>
      <c r="G762" s="4"/>
    </row>
    <row r="763">
      <c r="A763" s="4"/>
      <c r="B763" s="4"/>
      <c r="C763" s="4"/>
      <c r="D763" s="4"/>
      <c r="E763" s="4"/>
      <c r="F763" s="4"/>
      <c r="G763" s="4"/>
    </row>
    <row r="764">
      <c r="A764" s="4"/>
      <c r="B764" s="4"/>
      <c r="C764" s="4"/>
      <c r="D764" s="4"/>
      <c r="E764" s="4"/>
      <c r="F764" s="4"/>
      <c r="G764" s="4"/>
    </row>
    <row r="765">
      <c r="A765" s="4"/>
      <c r="B765" s="4"/>
      <c r="C765" s="4"/>
      <c r="D765" s="4"/>
      <c r="E765" s="4"/>
      <c r="F765" s="4"/>
      <c r="G765" s="4"/>
    </row>
    <row r="766">
      <c r="A766" s="4"/>
      <c r="B766" s="4"/>
      <c r="C766" s="4"/>
      <c r="D766" s="4"/>
      <c r="E766" s="4"/>
      <c r="F766" s="4"/>
      <c r="G766" s="4"/>
    </row>
    <row r="767">
      <c r="A767" s="4"/>
      <c r="B767" s="4"/>
      <c r="C767" s="4"/>
      <c r="D767" s="4"/>
      <c r="E767" s="4"/>
      <c r="F767" s="4"/>
      <c r="G767" s="4"/>
    </row>
    <row r="768">
      <c r="A768" s="4"/>
      <c r="B768" s="4"/>
      <c r="C768" s="4"/>
      <c r="D768" s="4"/>
      <c r="E768" s="4"/>
      <c r="F768" s="4"/>
      <c r="G768" s="4"/>
    </row>
    <row r="769">
      <c r="A769" s="4"/>
      <c r="B769" s="4"/>
      <c r="C769" s="4"/>
      <c r="D769" s="4"/>
      <c r="E769" s="4"/>
      <c r="F769" s="4"/>
      <c r="G769" s="4"/>
    </row>
    <row r="770">
      <c r="A770" s="4"/>
      <c r="B770" s="4"/>
      <c r="C770" s="4"/>
      <c r="D770" s="4"/>
      <c r="E770" s="4"/>
      <c r="F770" s="4"/>
      <c r="G770" s="4"/>
    </row>
    <row r="771">
      <c r="A771" s="4"/>
      <c r="B771" s="4"/>
      <c r="C771" s="4"/>
      <c r="D771" s="4"/>
      <c r="E771" s="4"/>
      <c r="F771" s="4"/>
      <c r="G771" s="4"/>
    </row>
    <row r="772">
      <c r="A772" s="4"/>
      <c r="B772" s="4"/>
      <c r="C772" s="4"/>
      <c r="D772" s="4"/>
      <c r="E772" s="4"/>
      <c r="F772" s="4"/>
      <c r="G772" s="4"/>
    </row>
    <row r="773">
      <c r="A773" s="4"/>
      <c r="B773" s="4"/>
      <c r="C773" s="4"/>
      <c r="D773" s="4"/>
      <c r="E773" s="4"/>
      <c r="F773" s="4"/>
      <c r="G773" s="4"/>
    </row>
    <row r="774">
      <c r="A774" s="4"/>
      <c r="B774" s="4"/>
      <c r="C774" s="4"/>
      <c r="D774" s="4"/>
      <c r="E774" s="4"/>
      <c r="F774" s="4"/>
      <c r="G774" s="4"/>
    </row>
    <row r="775">
      <c r="A775" s="4"/>
      <c r="B775" s="4"/>
      <c r="C775" s="4"/>
      <c r="D775" s="4"/>
      <c r="E775" s="4"/>
      <c r="F775" s="4"/>
      <c r="G775" s="4"/>
    </row>
    <row r="776">
      <c r="A776" s="4"/>
      <c r="B776" s="4"/>
      <c r="C776" s="4"/>
      <c r="D776" s="4"/>
      <c r="E776" s="4"/>
      <c r="F776" s="4"/>
      <c r="G776" s="4"/>
    </row>
    <row r="777">
      <c r="A777" s="4"/>
      <c r="B777" s="4"/>
      <c r="C777" s="4"/>
      <c r="D777" s="4"/>
      <c r="E777" s="4"/>
      <c r="F777" s="4"/>
      <c r="G777" s="4"/>
    </row>
    <row r="778">
      <c r="A778" s="4"/>
      <c r="B778" s="4"/>
      <c r="C778" s="4"/>
      <c r="D778" s="4"/>
      <c r="E778" s="4"/>
      <c r="F778" s="4"/>
      <c r="G778" s="4"/>
    </row>
    <row r="779">
      <c r="A779" s="4"/>
      <c r="B779" s="4"/>
      <c r="C779" s="4"/>
      <c r="D779" s="4"/>
      <c r="E779" s="4"/>
      <c r="F779" s="4"/>
      <c r="G779" s="4"/>
    </row>
    <row r="780">
      <c r="A780" s="4"/>
      <c r="B780" s="4"/>
      <c r="C780" s="4"/>
      <c r="D780" s="4"/>
      <c r="E780" s="4"/>
      <c r="F780" s="4"/>
      <c r="G780" s="4"/>
    </row>
    <row r="781">
      <c r="A781" s="4"/>
      <c r="B781" s="4"/>
      <c r="C781" s="4"/>
      <c r="D781" s="4"/>
      <c r="E781" s="4"/>
      <c r="F781" s="4"/>
      <c r="G781" s="4"/>
    </row>
    <row r="782">
      <c r="A782" s="4"/>
      <c r="B782" s="4"/>
      <c r="C782" s="4"/>
      <c r="D782" s="4"/>
      <c r="E782" s="4"/>
      <c r="F782" s="4"/>
      <c r="G782" s="4"/>
    </row>
    <row r="783">
      <c r="A783" s="4"/>
      <c r="B783" s="4"/>
      <c r="C783" s="4"/>
      <c r="D783" s="4"/>
      <c r="E783" s="4"/>
      <c r="F783" s="4"/>
      <c r="G783" s="4"/>
    </row>
    <row r="784">
      <c r="A784" s="4"/>
      <c r="B784" s="4"/>
      <c r="C784" s="4"/>
      <c r="D784" s="4"/>
      <c r="E784" s="4"/>
      <c r="F784" s="4"/>
      <c r="G784" s="4"/>
    </row>
    <row r="785">
      <c r="A785" s="4"/>
      <c r="B785" s="4"/>
      <c r="C785" s="4"/>
      <c r="D785" s="4"/>
      <c r="E785" s="4"/>
      <c r="F785" s="4"/>
      <c r="G785" s="4"/>
    </row>
    <row r="786">
      <c r="A786" s="4"/>
      <c r="B786" s="4"/>
      <c r="C786" s="4"/>
      <c r="D786" s="4"/>
      <c r="E786" s="4"/>
      <c r="F786" s="4"/>
      <c r="G786" s="4"/>
    </row>
    <row r="787">
      <c r="A787" s="4"/>
      <c r="B787" s="4"/>
      <c r="C787" s="4"/>
      <c r="D787" s="4"/>
      <c r="E787" s="4"/>
      <c r="F787" s="4"/>
      <c r="G787" s="4"/>
    </row>
    <row r="788">
      <c r="A788" s="4"/>
      <c r="B788" s="4"/>
      <c r="C788" s="4"/>
      <c r="D788" s="4"/>
      <c r="E788" s="4"/>
      <c r="F788" s="4"/>
      <c r="G788" s="4"/>
    </row>
    <row r="789">
      <c r="A789" s="4"/>
      <c r="B789" s="4"/>
      <c r="C789" s="4"/>
      <c r="D789" s="4"/>
      <c r="E789" s="4"/>
      <c r="F789" s="4"/>
      <c r="G789" s="4"/>
    </row>
    <row r="790">
      <c r="A790" s="4"/>
      <c r="B790" s="4"/>
      <c r="C790" s="4"/>
      <c r="D790" s="4"/>
      <c r="E790" s="4"/>
      <c r="F790" s="4"/>
      <c r="G790" s="4"/>
    </row>
    <row r="791">
      <c r="A791" s="4"/>
      <c r="B791" s="4"/>
      <c r="C791" s="4"/>
      <c r="D791" s="4"/>
      <c r="E791" s="4"/>
      <c r="F791" s="4"/>
      <c r="G791" s="4"/>
    </row>
    <row r="792">
      <c r="A792" s="4"/>
      <c r="B792" s="4"/>
      <c r="C792" s="4"/>
      <c r="D792" s="4"/>
      <c r="E792" s="4"/>
      <c r="F792" s="4"/>
      <c r="G792" s="4"/>
    </row>
    <row r="793">
      <c r="A793" s="4"/>
      <c r="B793" s="4"/>
      <c r="C793" s="4"/>
      <c r="D793" s="4"/>
      <c r="E793" s="4"/>
      <c r="F793" s="4"/>
      <c r="G793" s="4"/>
    </row>
    <row r="794">
      <c r="A794" s="4"/>
      <c r="B794" s="4"/>
      <c r="C794" s="4"/>
      <c r="D794" s="4"/>
      <c r="E794" s="4"/>
      <c r="F794" s="4"/>
      <c r="G794" s="4"/>
    </row>
    <row r="795">
      <c r="A795" s="4"/>
      <c r="B795" s="4"/>
      <c r="C795" s="4"/>
      <c r="D795" s="4"/>
      <c r="E795" s="4"/>
      <c r="F795" s="4"/>
      <c r="G795" s="4"/>
    </row>
    <row r="796">
      <c r="A796" s="4"/>
      <c r="B796" s="4"/>
      <c r="C796" s="4"/>
      <c r="D796" s="4"/>
      <c r="E796" s="4"/>
      <c r="F796" s="4"/>
      <c r="G796" s="4"/>
    </row>
    <row r="797">
      <c r="A797" s="4"/>
      <c r="B797" s="4"/>
      <c r="C797" s="4"/>
      <c r="D797" s="4"/>
      <c r="E797" s="4"/>
      <c r="F797" s="4"/>
      <c r="G797" s="4"/>
    </row>
    <row r="798">
      <c r="A798" s="4"/>
      <c r="B798" s="4"/>
      <c r="C798" s="4"/>
      <c r="D798" s="4"/>
      <c r="E798" s="4"/>
      <c r="F798" s="4"/>
      <c r="G798" s="4"/>
    </row>
    <row r="799">
      <c r="A799" s="4"/>
      <c r="B799" s="4"/>
      <c r="C799" s="4"/>
      <c r="D799" s="4"/>
      <c r="E799" s="4"/>
      <c r="F799" s="4"/>
      <c r="G799" s="4"/>
    </row>
    <row r="800">
      <c r="A800" s="4"/>
      <c r="B800" s="4"/>
      <c r="C800" s="4"/>
      <c r="D800" s="4"/>
      <c r="E800" s="4"/>
      <c r="F800" s="4"/>
      <c r="G800" s="4"/>
    </row>
    <row r="801">
      <c r="A801" s="4"/>
      <c r="B801" s="4"/>
      <c r="C801" s="4"/>
      <c r="D801" s="4"/>
      <c r="E801" s="4"/>
      <c r="F801" s="4"/>
      <c r="G801" s="4"/>
    </row>
    <row r="802">
      <c r="A802" s="4"/>
      <c r="B802" s="4"/>
      <c r="C802" s="4"/>
      <c r="D802" s="4"/>
      <c r="E802" s="4"/>
      <c r="F802" s="4"/>
      <c r="G802" s="4"/>
    </row>
    <row r="803">
      <c r="A803" s="4"/>
      <c r="B803" s="4"/>
      <c r="C803" s="4"/>
      <c r="D803" s="4"/>
      <c r="E803" s="4"/>
      <c r="F803" s="4"/>
      <c r="G803" s="4"/>
    </row>
    <row r="804">
      <c r="A804" s="4"/>
      <c r="B804" s="4"/>
      <c r="C804" s="4"/>
      <c r="D804" s="4"/>
      <c r="E804" s="4"/>
      <c r="F804" s="4"/>
      <c r="G804" s="4"/>
    </row>
    <row r="805">
      <c r="A805" s="4"/>
      <c r="B805" s="4"/>
      <c r="C805" s="4"/>
      <c r="D805" s="4"/>
      <c r="E805" s="4"/>
      <c r="F805" s="4"/>
      <c r="G805" s="4"/>
    </row>
    <row r="806">
      <c r="A806" s="4"/>
      <c r="B806" s="4"/>
      <c r="C806" s="4"/>
      <c r="D806" s="4"/>
      <c r="E806" s="4"/>
      <c r="F806" s="4"/>
      <c r="G806" s="4"/>
    </row>
    <row r="807">
      <c r="A807" s="4"/>
      <c r="B807" s="4"/>
      <c r="C807" s="4"/>
      <c r="D807" s="4"/>
      <c r="E807" s="4"/>
      <c r="F807" s="4"/>
      <c r="G807" s="4"/>
    </row>
    <row r="808">
      <c r="A808" s="4"/>
      <c r="B808" s="4"/>
      <c r="C808" s="4"/>
      <c r="D808" s="4"/>
      <c r="E808" s="4"/>
      <c r="F808" s="4"/>
      <c r="G808" s="4"/>
    </row>
    <row r="809">
      <c r="A809" s="4"/>
      <c r="B809" s="4"/>
      <c r="C809" s="4"/>
      <c r="D809" s="4"/>
      <c r="E809" s="4"/>
      <c r="F809" s="4"/>
      <c r="G809" s="4"/>
    </row>
    <row r="810">
      <c r="A810" s="4"/>
      <c r="B810" s="4"/>
      <c r="C810" s="4"/>
      <c r="D810" s="4"/>
      <c r="E810" s="4"/>
      <c r="F810" s="4"/>
      <c r="G810" s="4"/>
    </row>
    <row r="811">
      <c r="A811" s="4"/>
      <c r="B811" s="4"/>
      <c r="C811" s="4"/>
      <c r="D811" s="4"/>
      <c r="E811" s="4"/>
      <c r="F811" s="4"/>
      <c r="G811" s="4"/>
    </row>
    <row r="812">
      <c r="A812" s="4"/>
      <c r="B812" s="4"/>
      <c r="C812" s="4"/>
      <c r="D812" s="4"/>
      <c r="E812" s="4"/>
      <c r="F812" s="4"/>
      <c r="G812" s="4"/>
    </row>
    <row r="813">
      <c r="A813" s="4"/>
      <c r="B813" s="4"/>
      <c r="C813" s="4"/>
      <c r="D813" s="4"/>
      <c r="E813" s="4"/>
      <c r="F813" s="4"/>
      <c r="G813" s="4"/>
    </row>
    <row r="814">
      <c r="A814" s="4"/>
      <c r="B814" s="4"/>
      <c r="C814" s="4"/>
      <c r="D814" s="4"/>
      <c r="E814" s="4"/>
      <c r="F814" s="4"/>
      <c r="G814" s="4"/>
    </row>
    <row r="815">
      <c r="A815" s="4"/>
      <c r="B815" s="4"/>
      <c r="C815" s="4"/>
      <c r="D815" s="4"/>
      <c r="E815" s="4"/>
      <c r="F815" s="4"/>
      <c r="G815" s="4"/>
    </row>
    <row r="816">
      <c r="A816" s="4"/>
      <c r="B816" s="4"/>
      <c r="C816" s="4"/>
      <c r="D816" s="4"/>
      <c r="E816" s="4"/>
      <c r="F816" s="4"/>
      <c r="G816" s="4"/>
    </row>
    <row r="817">
      <c r="A817" s="4"/>
      <c r="B817" s="4"/>
      <c r="C817" s="4"/>
      <c r="D817" s="4"/>
      <c r="E817" s="4"/>
      <c r="F817" s="4"/>
      <c r="G817" s="4"/>
    </row>
    <row r="818">
      <c r="A818" s="4"/>
      <c r="B818" s="4"/>
      <c r="C818" s="4"/>
      <c r="D818" s="4"/>
      <c r="E818" s="4"/>
      <c r="F818" s="4"/>
      <c r="G818" s="4"/>
    </row>
    <row r="819">
      <c r="A819" s="4"/>
      <c r="B819" s="4"/>
      <c r="C819" s="4"/>
      <c r="D819" s="4"/>
      <c r="E819" s="4"/>
      <c r="F819" s="4"/>
      <c r="G819" s="4"/>
    </row>
    <row r="820">
      <c r="A820" s="4"/>
      <c r="B820" s="4"/>
      <c r="C820" s="4"/>
      <c r="D820" s="4"/>
      <c r="E820" s="4"/>
      <c r="F820" s="4"/>
      <c r="G820" s="4"/>
    </row>
    <row r="821">
      <c r="A821" s="4"/>
      <c r="B821" s="4"/>
      <c r="C821" s="4"/>
      <c r="D821" s="4"/>
      <c r="E821" s="4"/>
      <c r="F821" s="4"/>
      <c r="G821" s="4"/>
    </row>
    <row r="822">
      <c r="A822" s="4"/>
      <c r="B822" s="4"/>
      <c r="C822" s="4"/>
      <c r="D822" s="4"/>
      <c r="E822" s="4"/>
      <c r="F822" s="4"/>
      <c r="G822" s="4"/>
    </row>
    <row r="823">
      <c r="A823" s="4"/>
      <c r="B823" s="4"/>
      <c r="C823" s="4"/>
      <c r="D823" s="4"/>
      <c r="E823" s="4"/>
      <c r="F823" s="4"/>
      <c r="G823" s="4"/>
    </row>
    <row r="824">
      <c r="A824" s="4"/>
      <c r="B824" s="4"/>
      <c r="C824" s="4"/>
      <c r="D824" s="4"/>
      <c r="E824" s="4"/>
      <c r="F824" s="4"/>
      <c r="G824" s="4"/>
    </row>
    <row r="825">
      <c r="A825" s="4"/>
      <c r="B825" s="4"/>
      <c r="C825" s="4"/>
      <c r="D825" s="4"/>
      <c r="E825" s="4"/>
      <c r="F825" s="4"/>
      <c r="G825" s="4"/>
    </row>
    <row r="826">
      <c r="A826" s="4"/>
      <c r="B826" s="4"/>
      <c r="C826" s="4"/>
      <c r="D826" s="4"/>
      <c r="E826" s="4"/>
      <c r="F826" s="4"/>
      <c r="G826" s="4"/>
    </row>
    <row r="827">
      <c r="A827" s="4"/>
      <c r="B827" s="4"/>
      <c r="C827" s="4"/>
      <c r="D827" s="4"/>
      <c r="E827" s="4"/>
      <c r="F827" s="4"/>
      <c r="G827" s="4"/>
    </row>
    <row r="828">
      <c r="A828" s="4"/>
      <c r="B828" s="4"/>
      <c r="C828" s="4"/>
      <c r="D828" s="4"/>
      <c r="E828" s="4"/>
      <c r="F828" s="4"/>
      <c r="G828" s="4"/>
    </row>
    <row r="829">
      <c r="A829" s="4"/>
      <c r="B829" s="4"/>
      <c r="C829" s="4"/>
      <c r="D829" s="4"/>
      <c r="E829" s="4"/>
      <c r="F829" s="4"/>
      <c r="G829" s="4"/>
    </row>
    <row r="830">
      <c r="A830" s="4"/>
      <c r="B830" s="4"/>
      <c r="C830" s="4"/>
      <c r="D830" s="4"/>
      <c r="E830" s="4"/>
      <c r="F830" s="4"/>
      <c r="G830" s="4"/>
    </row>
    <row r="831">
      <c r="A831" s="4"/>
      <c r="B831" s="4"/>
      <c r="C831" s="4"/>
      <c r="D831" s="4"/>
      <c r="E831" s="4"/>
      <c r="F831" s="4"/>
      <c r="G831" s="4"/>
    </row>
    <row r="832">
      <c r="A832" s="4"/>
      <c r="B832" s="4"/>
      <c r="C832" s="4"/>
      <c r="D832" s="4"/>
      <c r="E832" s="4"/>
      <c r="F832" s="4"/>
      <c r="G832" s="4"/>
    </row>
    <row r="833">
      <c r="A833" s="4"/>
      <c r="B833" s="4"/>
      <c r="C833" s="4"/>
      <c r="D833" s="4"/>
      <c r="E833" s="4"/>
      <c r="F833" s="4"/>
      <c r="G833" s="4"/>
    </row>
    <row r="834">
      <c r="A834" s="4"/>
      <c r="B834" s="4"/>
      <c r="C834" s="4"/>
      <c r="D834" s="4"/>
      <c r="E834" s="4"/>
      <c r="F834" s="4"/>
      <c r="G834" s="4"/>
    </row>
    <row r="835">
      <c r="A835" s="4"/>
      <c r="B835" s="4"/>
      <c r="C835" s="4"/>
      <c r="D835" s="4"/>
      <c r="E835" s="4"/>
      <c r="F835" s="4"/>
      <c r="G835" s="4"/>
    </row>
    <row r="836">
      <c r="A836" s="4"/>
      <c r="B836" s="4"/>
      <c r="C836" s="4"/>
      <c r="D836" s="4"/>
      <c r="E836" s="4"/>
      <c r="F836" s="4"/>
      <c r="G836" s="4"/>
    </row>
    <row r="837">
      <c r="A837" s="4"/>
      <c r="B837" s="4"/>
      <c r="C837" s="4"/>
      <c r="D837" s="4"/>
      <c r="E837" s="4"/>
      <c r="F837" s="4"/>
      <c r="G837" s="4"/>
    </row>
    <row r="838">
      <c r="A838" s="4"/>
      <c r="B838" s="4"/>
      <c r="C838" s="4"/>
      <c r="D838" s="4"/>
      <c r="E838" s="4"/>
      <c r="F838" s="4"/>
      <c r="G838" s="4"/>
    </row>
    <row r="839">
      <c r="A839" s="4"/>
      <c r="B839" s="4"/>
      <c r="C839" s="4"/>
      <c r="D839" s="4"/>
      <c r="E839" s="4"/>
      <c r="F839" s="4"/>
      <c r="G839" s="4"/>
    </row>
    <row r="840">
      <c r="A840" s="4"/>
      <c r="B840" s="4"/>
      <c r="C840" s="4"/>
      <c r="D840" s="4"/>
      <c r="E840" s="4"/>
      <c r="F840" s="4"/>
      <c r="G840" s="4"/>
    </row>
    <row r="841">
      <c r="A841" s="4"/>
      <c r="B841" s="4"/>
      <c r="C841" s="4"/>
      <c r="D841" s="4"/>
      <c r="E841" s="4"/>
      <c r="F841" s="4"/>
      <c r="G841" s="4"/>
    </row>
    <row r="842">
      <c r="A842" s="4"/>
      <c r="B842" s="4"/>
      <c r="C842" s="4"/>
      <c r="D842" s="4"/>
      <c r="E842" s="4"/>
      <c r="F842" s="4"/>
      <c r="G842" s="4"/>
    </row>
    <row r="843">
      <c r="A843" s="4"/>
      <c r="B843" s="4"/>
      <c r="C843" s="4"/>
      <c r="D843" s="4"/>
      <c r="E843" s="4"/>
      <c r="F843" s="4"/>
      <c r="G843" s="4"/>
    </row>
    <row r="844">
      <c r="A844" s="4"/>
      <c r="B844" s="4"/>
      <c r="C844" s="4"/>
      <c r="D844" s="4"/>
      <c r="E844" s="4"/>
      <c r="F844" s="4"/>
      <c r="G844" s="4"/>
    </row>
    <row r="845">
      <c r="A845" s="4"/>
      <c r="B845" s="4"/>
      <c r="C845" s="4"/>
      <c r="D845" s="4"/>
      <c r="E845" s="4"/>
      <c r="F845" s="4"/>
      <c r="G845" s="4"/>
    </row>
    <row r="846">
      <c r="A846" s="4"/>
      <c r="B846" s="4"/>
      <c r="C846" s="4"/>
      <c r="D846" s="4"/>
      <c r="E846" s="4"/>
      <c r="F846" s="4"/>
      <c r="G846" s="4"/>
    </row>
    <row r="847">
      <c r="A847" s="4"/>
      <c r="B847" s="4"/>
      <c r="C847" s="4"/>
      <c r="D847" s="4"/>
      <c r="E847" s="4"/>
      <c r="F847" s="4"/>
      <c r="G847" s="4"/>
    </row>
    <row r="848">
      <c r="A848" s="4"/>
      <c r="B848" s="4"/>
      <c r="C848" s="4"/>
      <c r="D848" s="4"/>
      <c r="E848" s="4"/>
      <c r="F848" s="4"/>
      <c r="G848" s="4"/>
    </row>
    <row r="849">
      <c r="A849" s="4"/>
      <c r="B849" s="4"/>
      <c r="C849" s="4"/>
      <c r="D849" s="4"/>
      <c r="E849" s="4"/>
      <c r="F849" s="4"/>
      <c r="G849" s="4"/>
    </row>
    <row r="850">
      <c r="A850" s="4"/>
      <c r="B850" s="4"/>
      <c r="C850" s="4"/>
      <c r="D850" s="4"/>
      <c r="E850" s="4"/>
      <c r="F850" s="4"/>
      <c r="G850" s="4"/>
    </row>
    <row r="851">
      <c r="A851" s="4"/>
      <c r="B851" s="4"/>
      <c r="C851" s="4"/>
      <c r="D851" s="4"/>
      <c r="E851" s="4"/>
      <c r="F851" s="4"/>
      <c r="G851" s="4"/>
    </row>
    <row r="852">
      <c r="A852" s="4"/>
      <c r="B852" s="4"/>
      <c r="C852" s="4"/>
      <c r="D852" s="4"/>
      <c r="E852" s="4"/>
      <c r="F852" s="4"/>
      <c r="G852" s="4"/>
    </row>
    <row r="853">
      <c r="A853" s="4"/>
      <c r="B853" s="4"/>
      <c r="C853" s="4"/>
      <c r="D853" s="4"/>
      <c r="E853" s="4"/>
      <c r="F853" s="4"/>
      <c r="G853" s="4"/>
    </row>
    <row r="854">
      <c r="A854" s="4"/>
      <c r="B854" s="4"/>
      <c r="C854" s="4"/>
      <c r="D854" s="4"/>
      <c r="E854" s="4"/>
      <c r="F854" s="4"/>
      <c r="G854" s="4"/>
    </row>
    <row r="855">
      <c r="A855" s="4"/>
      <c r="B855" s="4"/>
      <c r="C855" s="4"/>
      <c r="D855" s="4"/>
      <c r="E855" s="4"/>
      <c r="F855" s="4"/>
      <c r="G855" s="4"/>
    </row>
    <row r="856">
      <c r="A856" s="4"/>
      <c r="B856" s="4"/>
      <c r="C856" s="4"/>
      <c r="D856" s="4"/>
      <c r="E856" s="4"/>
      <c r="F856" s="4"/>
      <c r="G856" s="4"/>
    </row>
    <row r="857">
      <c r="A857" s="4"/>
      <c r="B857" s="4"/>
      <c r="C857" s="4"/>
      <c r="D857" s="4"/>
      <c r="E857" s="4"/>
      <c r="F857" s="4"/>
      <c r="G857" s="4"/>
    </row>
    <row r="858">
      <c r="A858" s="4"/>
      <c r="B858" s="4"/>
      <c r="C858" s="4"/>
      <c r="D858" s="4"/>
      <c r="E858" s="4"/>
      <c r="F858" s="4"/>
      <c r="G858" s="4"/>
    </row>
    <row r="859">
      <c r="A859" s="4"/>
      <c r="B859" s="4"/>
      <c r="C859" s="4"/>
      <c r="D859" s="4"/>
      <c r="E859" s="4"/>
      <c r="F859" s="4"/>
      <c r="G859" s="4"/>
    </row>
    <row r="860">
      <c r="A860" s="4"/>
      <c r="B860" s="4"/>
      <c r="C860" s="4"/>
      <c r="D860" s="4"/>
      <c r="E860" s="4"/>
      <c r="F860" s="4"/>
      <c r="G860" s="4"/>
    </row>
    <row r="861">
      <c r="A861" s="4"/>
      <c r="B861" s="4"/>
      <c r="C861" s="4"/>
      <c r="D861" s="4"/>
      <c r="E861" s="4"/>
      <c r="F861" s="4"/>
      <c r="G861" s="4"/>
    </row>
    <row r="862">
      <c r="A862" s="4"/>
      <c r="B862" s="4"/>
      <c r="C862" s="4"/>
      <c r="D862" s="4"/>
      <c r="E862" s="4"/>
      <c r="F862" s="4"/>
      <c r="G862" s="4"/>
    </row>
    <row r="863">
      <c r="A863" s="4"/>
      <c r="B863" s="4"/>
      <c r="C863" s="4"/>
      <c r="D863" s="4"/>
      <c r="E863" s="4"/>
      <c r="F863" s="4"/>
      <c r="G863" s="4"/>
    </row>
    <row r="864">
      <c r="A864" s="4"/>
      <c r="B864" s="4"/>
      <c r="C864" s="4"/>
      <c r="D864" s="4"/>
      <c r="E864" s="4"/>
      <c r="F864" s="4"/>
      <c r="G864" s="4"/>
    </row>
    <row r="865">
      <c r="A865" s="4"/>
      <c r="B865" s="4"/>
      <c r="C865" s="4"/>
      <c r="D865" s="4"/>
      <c r="E865" s="4"/>
      <c r="F865" s="4"/>
      <c r="G865" s="4"/>
    </row>
    <row r="866">
      <c r="A866" s="4"/>
      <c r="B866" s="4"/>
      <c r="C866" s="4"/>
      <c r="D866" s="4"/>
      <c r="E866" s="4"/>
      <c r="F866" s="4"/>
      <c r="G866" s="4"/>
    </row>
    <row r="867">
      <c r="A867" s="4"/>
      <c r="B867" s="4"/>
      <c r="C867" s="4"/>
      <c r="D867" s="4"/>
      <c r="E867" s="4"/>
      <c r="F867" s="4"/>
      <c r="G867" s="4"/>
    </row>
    <row r="868">
      <c r="A868" s="4"/>
      <c r="B868" s="4"/>
      <c r="C868" s="4"/>
      <c r="D868" s="4"/>
      <c r="E868" s="4"/>
      <c r="F868" s="4"/>
      <c r="G868" s="4"/>
    </row>
    <row r="869">
      <c r="A869" s="4"/>
      <c r="B869" s="4"/>
      <c r="C869" s="4"/>
      <c r="D869" s="4"/>
      <c r="E869" s="4"/>
      <c r="F869" s="4"/>
      <c r="G869" s="4"/>
    </row>
    <row r="870">
      <c r="A870" s="4"/>
      <c r="B870" s="4"/>
      <c r="C870" s="4"/>
      <c r="D870" s="4"/>
      <c r="E870" s="4"/>
      <c r="F870" s="4"/>
      <c r="G870" s="4"/>
    </row>
    <row r="871">
      <c r="A871" s="4"/>
      <c r="B871" s="4"/>
      <c r="C871" s="4"/>
      <c r="D871" s="4"/>
      <c r="E871" s="4"/>
      <c r="F871" s="4"/>
      <c r="G871" s="4"/>
    </row>
    <row r="872">
      <c r="A872" s="4"/>
      <c r="B872" s="4"/>
      <c r="C872" s="4"/>
      <c r="D872" s="4"/>
      <c r="E872" s="4"/>
      <c r="F872" s="4"/>
      <c r="G872" s="4"/>
    </row>
    <row r="873">
      <c r="A873" s="4"/>
      <c r="B873" s="4"/>
      <c r="C873" s="4"/>
      <c r="D873" s="4"/>
      <c r="E873" s="4"/>
      <c r="F873" s="4"/>
      <c r="G873" s="4"/>
    </row>
    <row r="874">
      <c r="A874" s="4"/>
      <c r="B874" s="4"/>
      <c r="C874" s="4"/>
      <c r="D874" s="4"/>
      <c r="E874" s="4"/>
      <c r="F874" s="4"/>
      <c r="G874" s="4"/>
    </row>
    <row r="875">
      <c r="A875" s="4"/>
      <c r="B875" s="4"/>
      <c r="C875" s="4"/>
      <c r="D875" s="4"/>
      <c r="E875" s="4"/>
      <c r="F875" s="4"/>
      <c r="G875" s="4"/>
    </row>
    <row r="876">
      <c r="A876" s="4"/>
      <c r="B876" s="4"/>
      <c r="C876" s="4"/>
      <c r="D876" s="4"/>
      <c r="E876" s="4"/>
      <c r="F876" s="4"/>
      <c r="G876" s="4"/>
    </row>
    <row r="877">
      <c r="A877" s="4"/>
      <c r="B877" s="4"/>
      <c r="C877" s="4"/>
      <c r="D877" s="4"/>
      <c r="E877" s="4"/>
      <c r="F877" s="4"/>
      <c r="G877" s="4"/>
    </row>
    <row r="878">
      <c r="A878" s="4"/>
      <c r="B878" s="4"/>
      <c r="C878" s="4"/>
      <c r="D878" s="4"/>
      <c r="E878" s="4"/>
      <c r="F878" s="4"/>
      <c r="G878" s="4"/>
    </row>
    <row r="879">
      <c r="A879" s="4"/>
      <c r="B879" s="4"/>
      <c r="C879" s="4"/>
      <c r="D879" s="4"/>
      <c r="E879" s="4"/>
      <c r="F879" s="4"/>
      <c r="G879" s="4"/>
    </row>
    <row r="880">
      <c r="A880" s="4"/>
      <c r="B880" s="4"/>
      <c r="C880" s="4"/>
      <c r="D880" s="4"/>
      <c r="E880" s="4"/>
      <c r="F880" s="4"/>
      <c r="G880" s="4"/>
    </row>
    <row r="881">
      <c r="A881" s="4"/>
      <c r="B881" s="4"/>
      <c r="C881" s="4"/>
      <c r="D881" s="4"/>
      <c r="E881" s="4"/>
      <c r="F881" s="4"/>
      <c r="G881" s="4"/>
    </row>
    <row r="882">
      <c r="A882" s="4"/>
      <c r="B882" s="4"/>
      <c r="C882" s="4"/>
      <c r="D882" s="4"/>
      <c r="E882" s="4"/>
      <c r="F882" s="4"/>
      <c r="G882" s="4"/>
    </row>
    <row r="883">
      <c r="A883" s="4"/>
      <c r="B883" s="4"/>
      <c r="C883" s="4"/>
      <c r="D883" s="4"/>
      <c r="E883" s="4"/>
      <c r="F883" s="4"/>
      <c r="G883" s="4"/>
    </row>
    <row r="884">
      <c r="A884" s="4"/>
      <c r="B884" s="4"/>
      <c r="C884" s="4"/>
      <c r="D884" s="4"/>
      <c r="E884" s="4"/>
      <c r="F884" s="4"/>
      <c r="G884" s="4"/>
    </row>
    <row r="885">
      <c r="A885" s="4"/>
      <c r="B885" s="4"/>
      <c r="C885" s="4"/>
      <c r="D885" s="4"/>
      <c r="E885" s="4"/>
      <c r="F885" s="4"/>
      <c r="G885" s="4"/>
    </row>
    <row r="886">
      <c r="A886" s="4"/>
      <c r="B886" s="4"/>
      <c r="C886" s="4"/>
      <c r="D886" s="4"/>
      <c r="E886" s="4"/>
      <c r="F886" s="4"/>
      <c r="G886" s="4"/>
    </row>
    <row r="887">
      <c r="A887" s="4"/>
      <c r="B887" s="4"/>
      <c r="C887" s="4"/>
      <c r="D887" s="4"/>
      <c r="E887" s="4"/>
      <c r="F887" s="4"/>
      <c r="G887" s="4"/>
    </row>
    <row r="888">
      <c r="A888" s="4"/>
      <c r="B888" s="4"/>
      <c r="C888" s="4"/>
      <c r="D888" s="4"/>
      <c r="E888" s="4"/>
      <c r="F888" s="4"/>
      <c r="G888" s="4"/>
    </row>
    <row r="889">
      <c r="A889" s="4"/>
      <c r="B889" s="4"/>
      <c r="C889" s="4"/>
      <c r="D889" s="4"/>
      <c r="E889" s="4"/>
      <c r="F889" s="4"/>
      <c r="G889" s="4"/>
    </row>
    <row r="890">
      <c r="A890" s="4"/>
      <c r="B890" s="4"/>
      <c r="C890" s="4"/>
      <c r="D890" s="4"/>
      <c r="E890" s="4"/>
      <c r="F890" s="4"/>
      <c r="G890" s="4"/>
    </row>
    <row r="891">
      <c r="A891" s="4"/>
      <c r="B891" s="4"/>
      <c r="C891" s="4"/>
      <c r="D891" s="4"/>
      <c r="E891" s="4"/>
      <c r="F891" s="4"/>
      <c r="G891" s="4"/>
    </row>
    <row r="892">
      <c r="A892" s="4"/>
      <c r="B892" s="4"/>
      <c r="C892" s="4"/>
      <c r="D892" s="4"/>
      <c r="E892" s="4"/>
      <c r="F892" s="4"/>
      <c r="G892" s="4"/>
    </row>
    <row r="893">
      <c r="A893" s="4"/>
      <c r="B893" s="4"/>
      <c r="C893" s="4"/>
      <c r="D893" s="4"/>
      <c r="E893" s="4"/>
      <c r="F893" s="4"/>
      <c r="G893" s="4"/>
    </row>
    <row r="894">
      <c r="A894" s="4"/>
      <c r="B894" s="4"/>
      <c r="C894" s="4"/>
      <c r="D894" s="4"/>
      <c r="E894" s="4"/>
      <c r="F894" s="4"/>
      <c r="G894" s="4"/>
    </row>
    <row r="895">
      <c r="A895" s="4"/>
      <c r="B895" s="4"/>
      <c r="C895" s="4"/>
      <c r="D895" s="4"/>
      <c r="E895" s="4"/>
      <c r="F895" s="4"/>
      <c r="G895" s="4"/>
    </row>
    <row r="896">
      <c r="A896" s="4"/>
      <c r="B896" s="4"/>
      <c r="C896" s="4"/>
      <c r="D896" s="4"/>
      <c r="E896" s="4"/>
      <c r="F896" s="4"/>
      <c r="G896" s="4"/>
    </row>
    <row r="897">
      <c r="A897" s="4"/>
      <c r="B897" s="4"/>
      <c r="C897" s="4"/>
      <c r="D897" s="4"/>
      <c r="E897" s="4"/>
      <c r="F897" s="4"/>
      <c r="G897" s="4"/>
    </row>
    <row r="898">
      <c r="A898" s="4"/>
      <c r="B898" s="4"/>
      <c r="C898" s="4"/>
      <c r="D898" s="4"/>
      <c r="E898" s="4"/>
      <c r="F898" s="4"/>
      <c r="G898" s="4"/>
    </row>
    <row r="899">
      <c r="A899" s="4"/>
      <c r="B899" s="4"/>
      <c r="C899" s="4"/>
      <c r="D899" s="4"/>
      <c r="E899" s="4"/>
      <c r="F899" s="4"/>
      <c r="G899" s="4"/>
    </row>
    <row r="900">
      <c r="A900" s="4"/>
      <c r="B900" s="4"/>
      <c r="C900" s="4"/>
      <c r="D900" s="4"/>
      <c r="E900" s="4"/>
      <c r="F900" s="4"/>
      <c r="G900" s="4"/>
    </row>
    <row r="901">
      <c r="A901" s="4"/>
      <c r="B901" s="4"/>
      <c r="C901" s="4"/>
      <c r="D901" s="4"/>
      <c r="E901" s="4"/>
      <c r="F901" s="4"/>
      <c r="G901" s="4"/>
    </row>
    <row r="902">
      <c r="A902" s="4"/>
      <c r="B902" s="4"/>
      <c r="C902" s="4"/>
      <c r="D902" s="4"/>
      <c r="E902" s="4"/>
      <c r="F902" s="4"/>
      <c r="G902" s="4"/>
    </row>
    <row r="903">
      <c r="A903" s="4"/>
      <c r="B903" s="4"/>
      <c r="C903" s="4"/>
      <c r="D903" s="4"/>
      <c r="E903" s="4"/>
      <c r="F903" s="4"/>
      <c r="G903" s="4"/>
    </row>
    <row r="904">
      <c r="A904" s="4"/>
      <c r="B904" s="4"/>
      <c r="C904" s="4"/>
      <c r="D904" s="4"/>
      <c r="E904" s="4"/>
      <c r="F904" s="4"/>
      <c r="G904" s="4"/>
    </row>
    <row r="905">
      <c r="A905" s="4"/>
      <c r="B905" s="4"/>
      <c r="C905" s="4"/>
      <c r="D905" s="4"/>
      <c r="E905" s="4"/>
      <c r="F905" s="4"/>
      <c r="G905" s="4"/>
    </row>
    <row r="906">
      <c r="A906" s="4"/>
      <c r="B906" s="4"/>
      <c r="C906" s="4"/>
      <c r="D906" s="4"/>
      <c r="E906" s="4"/>
      <c r="F906" s="4"/>
      <c r="G906" s="4"/>
    </row>
    <row r="907">
      <c r="A907" s="4"/>
      <c r="B907" s="4"/>
      <c r="C907" s="4"/>
      <c r="D907" s="4"/>
      <c r="E907" s="4"/>
      <c r="F907" s="4"/>
      <c r="G907" s="4"/>
    </row>
    <row r="908">
      <c r="A908" s="4"/>
      <c r="B908" s="4"/>
      <c r="C908" s="4"/>
      <c r="D908" s="4"/>
      <c r="E908" s="4"/>
      <c r="F908" s="4"/>
      <c r="G908" s="4"/>
    </row>
    <row r="909">
      <c r="A909" s="4"/>
      <c r="B909" s="4"/>
      <c r="C909" s="4"/>
      <c r="D909" s="4"/>
      <c r="E909" s="4"/>
      <c r="F909" s="4"/>
      <c r="G909" s="4"/>
    </row>
    <row r="910">
      <c r="A910" s="4"/>
      <c r="B910" s="4"/>
      <c r="C910" s="4"/>
      <c r="D910" s="4"/>
      <c r="E910" s="4"/>
      <c r="F910" s="4"/>
      <c r="G910" s="4"/>
    </row>
    <row r="911">
      <c r="A911" s="4"/>
      <c r="B911" s="4"/>
      <c r="C911" s="4"/>
      <c r="D911" s="4"/>
      <c r="E911" s="4"/>
      <c r="F911" s="4"/>
      <c r="G911" s="4"/>
    </row>
    <row r="912">
      <c r="A912" s="4"/>
      <c r="B912" s="4"/>
      <c r="C912" s="4"/>
      <c r="D912" s="4"/>
      <c r="E912" s="4"/>
      <c r="F912" s="4"/>
      <c r="G912" s="4"/>
    </row>
    <row r="913">
      <c r="A913" s="4"/>
      <c r="B913" s="4"/>
      <c r="C913" s="4"/>
      <c r="D913" s="4"/>
      <c r="E913" s="4"/>
      <c r="F913" s="4"/>
      <c r="G913" s="4"/>
    </row>
    <row r="914">
      <c r="A914" s="4"/>
      <c r="B914" s="4"/>
      <c r="C914" s="4"/>
      <c r="D914" s="4"/>
      <c r="E914" s="4"/>
      <c r="F914" s="4"/>
      <c r="G914" s="4"/>
    </row>
    <row r="915">
      <c r="A915" s="4"/>
      <c r="B915" s="4"/>
      <c r="C915" s="4"/>
      <c r="D915" s="4"/>
      <c r="E915" s="4"/>
      <c r="F915" s="4"/>
      <c r="G915" s="4"/>
    </row>
    <row r="916">
      <c r="A916" s="4"/>
      <c r="B916" s="4"/>
      <c r="C916" s="4"/>
      <c r="D916" s="4"/>
      <c r="E916" s="4"/>
      <c r="F916" s="4"/>
      <c r="G916" s="4"/>
    </row>
    <row r="917">
      <c r="A917" s="4"/>
      <c r="B917" s="4"/>
      <c r="C917" s="4"/>
      <c r="D917" s="4"/>
      <c r="E917" s="4"/>
      <c r="F917" s="4"/>
      <c r="G917" s="4"/>
    </row>
    <row r="918">
      <c r="A918" s="4"/>
      <c r="B918" s="4"/>
      <c r="C918" s="4"/>
      <c r="D918" s="4"/>
      <c r="E918" s="4"/>
      <c r="F918" s="4"/>
      <c r="G918" s="4"/>
    </row>
    <row r="919">
      <c r="A919" s="4"/>
      <c r="B919" s="4"/>
      <c r="C919" s="4"/>
      <c r="D919" s="4"/>
      <c r="E919" s="4"/>
      <c r="F919" s="4"/>
      <c r="G919" s="4"/>
    </row>
    <row r="920">
      <c r="A920" s="4"/>
      <c r="B920" s="4"/>
      <c r="C920" s="4"/>
      <c r="D920" s="4"/>
      <c r="E920" s="4"/>
      <c r="F920" s="4"/>
      <c r="G920" s="4"/>
    </row>
    <row r="921">
      <c r="A921" s="4"/>
      <c r="B921" s="4"/>
      <c r="C921" s="4"/>
      <c r="D921" s="4"/>
      <c r="E921" s="4"/>
      <c r="F921" s="4"/>
      <c r="G921" s="4"/>
    </row>
    <row r="922">
      <c r="A922" s="4"/>
      <c r="B922" s="4"/>
      <c r="C922" s="4"/>
      <c r="D922" s="4"/>
      <c r="E922" s="4"/>
      <c r="F922" s="4"/>
      <c r="G922" s="4"/>
    </row>
    <row r="923">
      <c r="A923" s="4"/>
      <c r="B923" s="4"/>
      <c r="C923" s="4"/>
      <c r="D923" s="4"/>
      <c r="E923" s="4"/>
      <c r="F923" s="4"/>
      <c r="G923" s="4"/>
    </row>
    <row r="924">
      <c r="A924" s="4"/>
      <c r="B924" s="4"/>
      <c r="C924" s="4"/>
      <c r="D924" s="4"/>
      <c r="E924" s="4"/>
      <c r="F924" s="4"/>
      <c r="G924" s="4"/>
    </row>
    <row r="925">
      <c r="A925" s="4"/>
      <c r="B925" s="4"/>
      <c r="C925" s="4"/>
      <c r="D925" s="4"/>
      <c r="E925" s="4"/>
      <c r="F925" s="4"/>
      <c r="G925" s="4"/>
    </row>
    <row r="926">
      <c r="A926" s="4"/>
      <c r="B926" s="4"/>
      <c r="C926" s="4"/>
      <c r="D926" s="4"/>
      <c r="E926" s="4"/>
      <c r="F926" s="4"/>
      <c r="G926" s="4"/>
    </row>
    <row r="927">
      <c r="A927" s="4"/>
      <c r="B927" s="4"/>
      <c r="C927" s="4"/>
      <c r="D927" s="4"/>
      <c r="E927" s="4"/>
      <c r="F927" s="4"/>
      <c r="G927" s="4"/>
    </row>
    <row r="928">
      <c r="A928" s="4"/>
      <c r="B928" s="4"/>
      <c r="C928" s="4"/>
      <c r="D928" s="4"/>
      <c r="E928" s="4"/>
      <c r="F928" s="4"/>
      <c r="G928" s="4"/>
    </row>
    <row r="929">
      <c r="A929" s="4"/>
      <c r="B929" s="4"/>
      <c r="C929" s="4"/>
      <c r="D929" s="4"/>
      <c r="E929" s="4"/>
      <c r="F929" s="4"/>
      <c r="G929" s="4"/>
    </row>
    <row r="930">
      <c r="A930" s="4"/>
      <c r="B930" s="4"/>
      <c r="C930" s="4"/>
      <c r="D930" s="4"/>
      <c r="E930" s="4"/>
      <c r="F930" s="4"/>
      <c r="G930" s="4"/>
    </row>
    <row r="931">
      <c r="A931" s="4"/>
      <c r="B931" s="4"/>
      <c r="C931" s="4"/>
      <c r="D931" s="4"/>
      <c r="E931" s="4"/>
      <c r="F931" s="4"/>
      <c r="G931" s="4"/>
    </row>
    <row r="932">
      <c r="A932" s="4"/>
      <c r="B932" s="4"/>
      <c r="C932" s="4"/>
      <c r="D932" s="4"/>
      <c r="E932" s="4"/>
      <c r="F932" s="4"/>
      <c r="G932" s="4"/>
    </row>
    <row r="933">
      <c r="A933" s="4"/>
      <c r="B933" s="4"/>
      <c r="C933" s="4"/>
      <c r="D933" s="4"/>
      <c r="E933" s="4"/>
      <c r="F933" s="4"/>
      <c r="G933" s="4"/>
    </row>
    <row r="934">
      <c r="A934" s="4"/>
      <c r="B934" s="4"/>
      <c r="C934" s="4"/>
      <c r="D934" s="4"/>
      <c r="E934" s="4"/>
      <c r="F934" s="4"/>
      <c r="G934" s="4"/>
    </row>
    <row r="935">
      <c r="A935" s="4"/>
      <c r="B935" s="4"/>
      <c r="C935" s="4"/>
      <c r="D935" s="4"/>
      <c r="E935" s="4"/>
      <c r="F935" s="4"/>
      <c r="G935" s="4"/>
    </row>
    <row r="936">
      <c r="A936" s="4"/>
      <c r="B936" s="4"/>
      <c r="C936" s="4"/>
      <c r="D936" s="4"/>
      <c r="E936" s="4"/>
      <c r="F936" s="4"/>
      <c r="G936" s="4"/>
    </row>
    <row r="937">
      <c r="A937" s="4"/>
      <c r="B937" s="4"/>
      <c r="C937" s="4"/>
      <c r="D937" s="4"/>
      <c r="E937" s="4"/>
      <c r="F937" s="4"/>
      <c r="G937" s="4"/>
    </row>
    <row r="938">
      <c r="A938" s="4"/>
      <c r="B938" s="4"/>
      <c r="C938" s="4"/>
      <c r="D938" s="4"/>
      <c r="E938" s="4"/>
      <c r="F938" s="4"/>
      <c r="G938" s="4"/>
    </row>
    <row r="939">
      <c r="A939" s="4"/>
      <c r="B939" s="4"/>
      <c r="C939" s="4"/>
      <c r="D939" s="4"/>
      <c r="E939" s="4"/>
      <c r="F939" s="4"/>
      <c r="G939" s="4"/>
    </row>
    <row r="940">
      <c r="A940" s="4"/>
      <c r="B940" s="4"/>
      <c r="C940" s="4"/>
      <c r="D940" s="4"/>
      <c r="E940" s="4"/>
      <c r="F940" s="4"/>
      <c r="G940" s="4"/>
    </row>
    <row r="941">
      <c r="A941" s="4"/>
      <c r="B941" s="4"/>
      <c r="C941" s="4"/>
      <c r="D941" s="4"/>
      <c r="E941" s="4"/>
      <c r="F941" s="4"/>
      <c r="G941" s="4"/>
    </row>
    <row r="942">
      <c r="A942" s="4"/>
      <c r="B942" s="4"/>
      <c r="C942" s="4"/>
      <c r="D942" s="4"/>
      <c r="E942" s="4"/>
      <c r="F942" s="4"/>
      <c r="G942" s="4"/>
    </row>
    <row r="943">
      <c r="A943" s="4"/>
      <c r="B943" s="4"/>
      <c r="C943" s="4"/>
      <c r="D943" s="4"/>
      <c r="E943" s="4"/>
      <c r="F943" s="4"/>
      <c r="G943" s="4"/>
    </row>
    <row r="944">
      <c r="A944" s="4"/>
      <c r="B944" s="4"/>
      <c r="C944" s="4"/>
      <c r="D944" s="4"/>
      <c r="E944" s="4"/>
      <c r="F944" s="4"/>
      <c r="G944" s="4"/>
    </row>
    <row r="945">
      <c r="A945" s="4"/>
      <c r="B945" s="4"/>
      <c r="C945" s="4"/>
      <c r="D945" s="4"/>
      <c r="E945" s="4"/>
      <c r="F945" s="4"/>
      <c r="G945" s="4"/>
    </row>
    <row r="946">
      <c r="A946" s="4"/>
      <c r="B946" s="4"/>
      <c r="C946" s="4"/>
      <c r="D946" s="4"/>
      <c r="E946" s="4"/>
      <c r="F946" s="4"/>
      <c r="G946" s="4"/>
    </row>
    <row r="947">
      <c r="A947" s="4"/>
      <c r="B947" s="4"/>
      <c r="C947" s="4"/>
      <c r="D947" s="4"/>
      <c r="E947" s="4"/>
      <c r="F947" s="4"/>
      <c r="G947" s="4"/>
    </row>
    <row r="948">
      <c r="A948" s="4"/>
      <c r="B948" s="4"/>
      <c r="C948" s="4"/>
      <c r="D948" s="4"/>
      <c r="E948" s="4"/>
      <c r="F948" s="4"/>
      <c r="G948" s="4"/>
    </row>
    <row r="949">
      <c r="A949" s="4"/>
      <c r="B949" s="4"/>
      <c r="C949" s="4"/>
      <c r="D949" s="4"/>
      <c r="E949" s="4"/>
      <c r="F949" s="4"/>
      <c r="G949" s="4"/>
    </row>
    <row r="950">
      <c r="A950" s="4"/>
      <c r="B950" s="4"/>
      <c r="C950" s="4"/>
      <c r="D950" s="4"/>
      <c r="E950" s="4"/>
      <c r="F950" s="4"/>
      <c r="G950" s="4"/>
    </row>
    <row r="951">
      <c r="A951" s="4"/>
      <c r="B951" s="4"/>
      <c r="C951" s="4"/>
      <c r="D951" s="4"/>
      <c r="E951" s="4"/>
      <c r="F951" s="4"/>
      <c r="G951" s="4"/>
    </row>
    <row r="952">
      <c r="A952" s="4"/>
      <c r="B952" s="4"/>
      <c r="C952" s="4"/>
      <c r="D952" s="4"/>
      <c r="E952" s="4"/>
      <c r="F952" s="4"/>
      <c r="G952" s="4"/>
    </row>
    <row r="953">
      <c r="A953" s="4"/>
      <c r="B953" s="4"/>
      <c r="C953" s="4"/>
      <c r="D953" s="4"/>
      <c r="E953" s="4"/>
      <c r="F953" s="4"/>
      <c r="G953" s="4"/>
    </row>
    <row r="954">
      <c r="A954" s="4"/>
      <c r="B954" s="4"/>
      <c r="C954" s="4"/>
      <c r="D954" s="4"/>
      <c r="E954" s="4"/>
      <c r="F954" s="4"/>
      <c r="G954" s="4"/>
    </row>
    <row r="955">
      <c r="A955" s="4"/>
      <c r="B955" s="4"/>
      <c r="C955" s="4"/>
      <c r="D955" s="4"/>
      <c r="E955" s="4"/>
      <c r="F955" s="4"/>
      <c r="G955" s="4"/>
    </row>
    <row r="956">
      <c r="A956" s="4"/>
      <c r="B956" s="4"/>
      <c r="C956" s="4"/>
      <c r="D956" s="4"/>
      <c r="E956" s="4"/>
      <c r="F956" s="4"/>
      <c r="G956" s="4"/>
    </row>
    <row r="957">
      <c r="A957" s="4"/>
      <c r="B957" s="4"/>
      <c r="C957" s="4"/>
      <c r="D957" s="4"/>
      <c r="E957" s="4"/>
      <c r="F957" s="4"/>
      <c r="G957" s="4"/>
    </row>
    <row r="958">
      <c r="A958" s="4"/>
      <c r="B958" s="4"/>
      <c r="C958" s="4"/>
      <c r="D958" s="4"/>
      <c r="E958" s="4"/>
      <c r="F958" s="4"/>
      <c r="G958" s="4"/>
    </row>
    <row r="959">
      <c r="A959" s="4"/>
      <c r="B959" s="4"/>
      <c r="C959" s="4"/>
      <c r="D959" s="4"/>
      <c r="E959" s="4"/>
      <c r="F959" s="4"/>
      <c r="G959" s="4"/>
    </row>
    <row r="960">
      <c r="A960" s="4"/>
      <c r="B960" s="4"/>
      <c r="C960" s="4"/>
      <c r="D960" s="4"/>
      <c r="E960" s="4"/>
      <c r="F960" s="4"/>
      <c r="G960" s="4"/>
    </row>
    <row r="961">
      <c r="A961" s="4"/>
      <c r="B961" s="4"/>
      <c r="C961" s="4"/>
      <c r="D961" s="4"/>
      <c r="E961" s="4"/>
      <c r="F961" s="4"/>
      <c r="G961" s="4"/>
    </row>
    <row r="962">
      <c r="A962" s="4"/>
      <c r="B962" s="4"/>
      <c r="C962" s="4"/>
      <c r="D962" s="4"/>
      <c r="E962" s="4"/>
      <c r="F962" s="4"/>
      <c r="G962" s="4"/>
    </row>
    <row r="963">
      <c r="A963" s="4"/>
      <c r="B963" s="4"/>
      <c r="C963" s="4"/>
      <c r="D963" s="4"/>
      <c r="E963" s="4"/>
      <c r="F963" s="4"/>
      <c r="G963" s="4"/>
    </row>
    <row r="964">
      <c r="A964" s="4"/>
      <c r="B964" s="4"/>
      <c r="C964" s="4"/>
      <c r="D964" s="4"/>
      <c r="E964" s="4"/>
      <c r="F964" s="4"/>
      <c r="G964" s="4"/>
    </row>
    <row r="965">
      <c r="A965" s="4"/>
      <c r="B965" s="4"/>
      <c r="C965" s="4"/>
      <c r="D965" s="4"/>
      <c r="E965" s="4"/>
      <c r="F965" s="4"/>
      <c r="G965" s="4"/>
    </row>
    <row r="966">
      <c r="A966" s="4"/>
      <c r="B966" s="4"/>
      <c r="C966" s="4"/>
      <c r="D966" s="4"/>
      <c r="E966" s="4"/>
      <c r="F966" s="4"/>
      <c r="G966" s="4"/>
    </row>
    <row r="967">
      <c r="A967" s="4"/>
      <c r="B967" s="4"/>
      <c r="C967" s="4"/>
      <c r="D967" s="4"/>
      <c r="E967" s="4"/>
      <c r="F967" s="4"/>
      <c r="G967" s="4"/>
    </row>
    <row r="968">
      <c r="A968" s="4"/>
      <c r="B968" s="4"/>
      <c r="C968" s="4"/>
      <c r="D968" s="4"/>
      <c r="E968" s="4"/>
      <c r="F968" s="4"/>
      <c r="G968" s="4"/>
    </row>
    <row r="969">
      <c r="A969" s="4"/>
      <c r="B969" s="4"/>
      <c r="C969" s="4"/>
      <c r="D969" s="4"/>
      <c r="E969" s="4"/>
      <c r="F969" s="4"/>
      <c r="G969" s="4"/>
    </row>
    <row r="970">
      <c r="A970" s="4"/>
      <c r="B970" s="4"/>
      <c r="C970" s="4"/>
      <c r="D970" s="4"/>
      <c r="E970" s="4"/>
      <c r="F970" s="4"/>
      <c r="G970" s="4"/>
    </row>
    <row r="971">
      <c r="A971" s="4"/>
      <c r="B971" s="4"/>
      <c r="C971" s="4"/>
      <c r="D971" s="4"/>
      <c r="E971" s="4"/>
      <c r="F971" s="4"/>
      <c r="G971" s="4"/>
    </row>
    <row r="972">
      <c r="A972" s="4"/>
      <c r="B972" s="4"/>
      <c r="C972" s="4"/>
      <c r="D972" s="4"/>
      <c r="E972" s="4"/>
      <c r="F972" s="4"/>
      <c r="G972" s="4"/>
    </row>
    <row r="973">
      <c r="A973" s="4"/>
      <c r="B973" s="4"/>
      <c r="C973" s="4"/>
      <c r="D973" s="4"/>
      <c r="E973" s="4"/>
      <c r="F973" s="4"/>
      <c r="G973" s="4"/>
    </row>
    <row r="974">
      <c r="A974" s="4"/>
      <c r="B974" s="4"/>
      <c r="C974" s="4"/>
      <c r="D974" s="4"/>
      <c r="E974" s="4"/>
      <c r="F974" s="4"/>
      <c r="G974" s="4"/>
    </row>
    <row r="975">
      <c r="A975" s="4"/>
      <c r="B975" s="4"/>
      <c r="C975" s="4"/>
      <c r="D975" s="4"/>
      <c r="E975" s="4"/>
      <c r="F975" s="4"/>
      <c r="G975" s="4"/>
    </row>
    <row r="976">
      <c r="A976" s="4"/>
      <c r="B976" s="4"/>
      <c r="C976" s="4"/>
      <c r="D976" s="4"/>
      <c r="E976" s="4"/>
      <c r="F976" s="4"/>
      <c r="G976" s="4"/>
    </row>
    <row r="977">
      <c r="A977" s="4"/>
      <c r="B977" s="4"/>
      <c r="C977" s="4"/>
      <c r="D977" s="4"/>
      <c r="E977" s="4"/>
      <c r="F977" s="4"/>
      <c r="G977" s="4"/>
    </row>
    <row r="978">
      <c r="A978" s="4"/>
      <c r="B978" s="4"/>
      <c r="C978" s="4"/>
      <c r="D978" s="4"/>
      <c r="E978" s="4"/>
      <c r="F978" s="4"/>
      <c r="G978" s="4"/>
    </row>
    <row r="979">
      <c r="A979" s="4"/>
      <c r="B979" s="4"/>
      <c r="C979" s="4"/>
      <c r="D979" s="4"/>
      <c r="E979" s="4"/>
      <c r="F979" s="4"/>
      <c r="G979" s="4"/>
    </row>
    <row r="980">
      <c r="A980" s="4"/>
      <c r="B980" s="4"/>
      <c r="C980" s="4"/>
      <c r="D980" s="4"/>
      <c r="E980" s="4"/>
      <c r="F980" s="4"/>
      <c r="G980" s="4"/>
    </row>
    <row r="981">
      <c r="A981" s="4"/>
      <c r="B981" s="4"/>
      <c r="C981" s="4"/>
      <c r="D981" s="4"/>
      <c r="E981" s="4"/>
      <c r="F981" s="4"/>
      <c r="G981" s="4"/>
    </row>
    <row r="982">
      <c r="A982" s="4"/>
      <c r="B982" s="4"/>
      <c r="C982" s="4"/>
      <c r="D982" s="4"/>
      <c r="E982" s="4"/>
      <c r="F982" s="4"/>
      <c r="G982" s="4"/>
    </row>
    <row r="983">
      <c r="A983" s="4"/>
      <c r="B983" s="4"/>
      <c r="C983" s="4"/>
      <c r="D983" s="4"/>
      <c r="E983" s="4"/>
      <c r="F983" s="4"/>
      <c r="G983" s="4"/>
    </row>
    <row r="984">
      <c r="A984" s="4"/>
      <c r="B984" s="4"/>
      <c r="C984" s="4"/>
      <c r="D984" s="4"/>
      <c r="E984" s="4"/>
      <c r="F984" s="4"/>
      <c r="G984" s="4"/>
    </row>
    <row r="985">
      <c r="A985" s="4"/>
      <c r="B985" s="4"/>
      <c r="C985" s="4"/>
      <c r="D985" s="4"/>
      <c r="E985" s="4"/>
      <c r="F985" s="4"/>
      <c r="G985" s="4"/>
    </row>
    <row r="986">
      <c r="A986" s="4"/>
      <c r="B986" s="4"/>
      <c r="C986" s="4"/>
      <c r="D986" s="4"/>
      <c r="E986" s="4"/>
      <c r="F986" s="4"/>
      <c r="G986" s="4"/>
    </row>
    <row r="987">
      <c r="A987" s="4"/>
      <c r="B987" s="4"/>
      <c r="C987" s="4"/>
      <c r="D987" s="4"/>
      <c r="E987" s="4"/>
      <c r="F987" s="4"/>
      <c r="G987" s="4"/>
    </row>
    <row r="988">
      <c r="A988" s="4"/>
      <c r="B988" s="4"/>
      <c r="C988" s="4"/>
      <c r="D988" s="4"/>
      <c r="E988" s="4"/>
      <c r="F988" s="4"/>
      <c r="G988" s="4"/>
    </row>
    <row r="989">
      <c r="A989" s="4"/>
      <c r="B989" s="4"/>
      <c r="C989" s="4"/>
      <c r="D989" s="4"/>
      <c r="E989" s="4"/>
      <c r="F989" s="4"/>
      <c r="G989" s="4"/>
    </row>
    <row r="990">
      <c r="A990" s="4"/>
      <c r="B990" s="4"/>
      <c r="C990" s="4"/>
      <c r="D990" s="4"/>
      <c r="E990" s="4"/>
      <c r="F990" s="4"/>
      <c r="G990" s="4"/>
    </row>
    <row r="991">
      <c r="A991" s="4"/>
      <c r="B991" s="4"/>
      <c r="C991" s="4"/>
      <c r="D991" s="4"/>
      <c r="E991" s="4"/>
      <c r="F991" s="4"/>
      <c r="G991" s="4"/>
    </row>
    <row r="992">
      <c r="A992" s="4"/>
      <c r="B992" s="4"/>
      <c r="C992" s="4"/>
      <c r="D992" s="4"/>
      <c r="E992" s="4"/>
      <c r="F992" s="4"/>
      <c r="G992" s="4"/>
    </row>
    <row r="993">
      <c r="A993" s="4"/>
      <c r="B993" s="4"/>
      <c r="C993" s="4"/>
      <c r="D993" s="4"/>
      <c r="E993" s="4"/>
      <c r="F993" s="4"/>
      <c r="G993" s="4"/>
    </row>
    <row r="994">
      <c r="A994" s="4"/>
      <c r="B994" s="4"/>
      <c r="C994" s="4"/>
      <c r="D994" s="4"/>
      <c r="E994" s="4"/>
      <c r="F994" s="4"/>
      <c r="G994" s="4"/>
    </row>
    <row r="995">
      <c r="A995" s="4"/>
      <c r="B995" s="4"/>
      <c r="C995" s="4"/>
      <c r="D995" s="4"/>
      <c r="E995" s="4"/>
      <c r="F995" s="4"/>
      <c r="G995" s="4"/>
    </row>
    <row r="996">
      <c r="A996" s="4"/>
      <c r="B996" s="4"/>
      <c r="C996" s="4"/>
      <c r="D996" s="4"/>
      <c r="E996" s="4"/>
      <c r="F996" s="4"/>
      <c r="G996" s="4"/>
    </row>
    <row r="997">
      <c r="A997" s="4"/>
      <c r="B997" s="4"/>
      <c r="C997" s="4"/>
      <c r="D997" s="4"/>
      <c r="E997" s="4"/>
      <c r="F997" s="4"/>
      <c r="G997" s="4"/>
    </row>
    <row r="998">
      <c r="A998" s="4"/>
      <c r="B998" s="4"/>
      <c r="C998" s="4"/>
      <c r="D998" s="4"/>
      <c r="E998" s="4"/>
      <c r="F998" s="4"/>
      <c r="G998" s="4"/>
    </row>
    <row r="999">
      <c r="A999" s="4"/>
      <c r="B999" s="4"/>
      <c r="C999" s="4"/>
      <c r="D999" s="4"/>
      <c r="E999" s="4"/>
      <c r="F999" s="4"/>
      <c r="G999" s="4"/>
    </row>
    <row r="1000">
      <c r="A1000" s="4"/>
      <c r="B1000" s="4"/>
      <c r="C1000" s="4"/>
      <c r="D1000" s="4"/>
      <c r="E1000" s="4"/>
      <c r="F1000" s="4"/>
      <c r="G1000" s="4"/>
    </row>
    <row r="1001">
      <c r="A1001" s="4"/>
      <c r="B1001" s="4"/>
      <c r="C1001" s="4"/>
      <c r="D1001" s="4"/>
      <c r="E1001" s="4"/>
      <c r="F1001" s="4"/>
      <c r="G1001" s="4"/>
    </row>
    <row r="1002">
      <c r="A1002" s="4"/>
      <c r="B1002" s="4"/>
      <c r="C1002" s="4"/>
      <c r="D1002" s="4"/>
      <c r="E1002" s="4"/>
      <c r="F1002" s="4"/>
      <c r="G1002" s="4"/>
    </row>
    <row r="1003">
      <c r="A1003" s="4"/>
      <c r="B1003" s="4"/>
      <c r="C1003" s="4"/>
      <c r="D1003" s="4"/>
      <c r="E1003" s="4"/>
      <c r="F1003" s="4"/>
      <c r="G1003" s="4"/>
    </row>
    <row r="1004">
      <c r="A1004" s="4"/>
      <c r="B1004" s="4"/>
      <c r="C1004" s="4"/>
      <c r="D1004" s="4"/>
      <c r="E1004" s="4"/>
      <c r="F1004" s="4"/>
      <c r="G1004" s="4"/>
    </row>
    <row r="1005">
      <c r="A1005" s="4"/>
      <c r="B1005" s="4"/>
      <c r="C1005" s="4"/>
      <c r="D1005" s="4"/>
      <c r="E1005" s="4"/>
      <c r="F1005" s="4"/>
      <c r="G1005" s="4"/>
    </row>
    <row r="1006">
      <c r="A1006" s="4"/>
      <c r="B1006" s="4"/>
      <c r="C1006" s="4"/>
      <c r="D1006" s="4"/>
      <c r="E1006" s="4"/>
      <c r="F1006" s="4"/>
      <c r="G1006" s="4"/>
    </row>
    <row r="1007">
      <c r="A1007" s="4"/>
      <c r="B1007" s="4"/>
      <c r="C1007" s="4"/>
      <c r="D1007" s="4"/>
      <c r="E1007" s="4"/>
      <c r="F1007" s="4"/>
      <c r="G1007" s="4"/>
    </row>
    <row r="1008">
      <c r="A1008" s="4"/>
      <c r="B1008" s="4"/>
      <c r="C1008" s="4"/>
      <c r="D1008" s="4"/>
      <c r="E1008" s="4"/>
      <c r="F1008" s="4"/>
      <c r="G1008" s="4"/>
    </row>
    <row r="1009">
      <c r="A1009" s="4"/>
      <c r="B1009" s="4"/>
      <c r="C1009" s="4"/>
      <c r="D1009" s="4"/>
      <c r="E1009" s="4"/>
      <c r="F1009" s="4"/>
      <c r="G1009" s="4"/>
    </row>
    <row r="1010">
      <c r="A1010" s="4"/>
      <c r="B1010" s="4"/>
      <c r="C1010" s="4"/>
      <c r="D1010" s="4"/>
      <c r="E1010" s="4"/>
      <c r="F1010" s="4"/>
      <c r="G1010" s="4"/>
    </row>
    <row r="1011">
      <c r="A1011" s="4"/>
      <c r="B1011" s="4"/>
      <c r="C1011" s="4"/>
      <c r="D1011" s="4"/>
      <c r="E1011" s="4"/>
      <c r="F1011" s="4"/>
      <c r="G1011" s="4"/>
    </row>
    <row r="1012">
      <c r="A1012" s="4"/>
      <c r="B1012" s="4"/>
      <c r="C1012" s="4"/>
      <c r="D1012" s="4"/>
      <c r="E1012" s="4"/>
      <c r="F1012" s="4"/>
      <c r="G1012" s="4"/>
    </row>
    <row r="1013">
      <c r="A1013" s="4"/>
      <c r="B1013" s="4"/>
      <c r="C1013" s="4"/>
      <c r="D1013" s="4"/>
      <c r="E1013" s="4"/>
      <c r="F1013" s="4"/>
      <c r="G1013" s="4"/>
    </row>
    <row r="1014">
      <c r="A1014" s="4"/>
      <c r="B1014" s="4"/>
      <c r="C1014" s="4"/>
      <c r="D1014" s="4"/>
      <c r="E1014" s="4"/>
      <c r="F1014" s="4"/>
      <c r="G1014" s="4"/>
    </row>
    <row r="1015">
      <c r="A1015" s="4"/>
      <c r="B1015" s="4"/>
      <c r="C1015" s="4"/>
      <c r="D1015" s="4"/>
      <c r="E1015" s="4"/>
      <c r="F1015" s="4"/>
      <c r="G1015" s="4"/>
    </row>
  </sheetData>
  <drawing r:id="rId1"/>
  <tableParts count="2">
    <tablePart r:id="rId4"/>
    <tablePart r:id="rId5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9.88"/>
  </cols>
  <sheetData>
    <row r="1">
      <c r="A1" s="37" t="s">
        <v>307</v>
      </c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80"/>
      <c r="AQ1" s="80"/>
      <c r="AR1" s="80"/>
      <c r="AS1" s="80"/>
      <c r="AT1" s="80"/>
      <c r="AU1" s="80"/>
      <c r="AV1" s="80"/>
      <c r="AW1" s="80"/>
      <c r="AX1" s="80"/>
      <c r="AY1" s="80"/>
      <c r="AZ1" s="80"/>
      <c r="BA1" s="80"/>
      <c r="BB1" s="80"/>
      <c r="BC1" s="80"/>
      <c r="BD1" s="80"/>
      <c r="BE1" s="80"/>
      <c r="BF1" s="80"/>
      <c r="BG1" s="80"/>
      <c r="BH1" s="80"/>
      <c r="BI1" s="80"/>
      <c r="BJ1" s="80"/>
      <c r="BK1" s="80"/>
      <c r="BL1" s="80"/>
      <c r="BM1" s="80"/>
      <c r="BN1" s="80"/>
      <c r="BO1" s="80"/>
      <c r="BP1" s="80"/>
      <c r="BQ1" s="80"/>
      <c r="BR1" s="80"/>
      <c r="BS1" s="80"/>
      <c r="BT1" s="80"/>
      <c r="BU1" s="80"/>
      <c r="BV1" s="80"/>
      <c r="BW1" s="80"/>
      <c r="BX1" s="80"/>
      <c r="BY1" s="80"/>
      <c r="BZ1" s="80"/>
      <c r="CA1" s="80"/>
      <c r="CB1" s="80"/>
      <c r="CC1" s="80"/>
      <c r="CD1" s="80"/>
      <c r="CE1" s="80"/>
      <c r="CF1" s="80"/>
      <c r="CG1" s="80"/>
      <c r="CH1" s="80"/>
      <c r="CI1" s="80"/>
      <c r="CJ1" s="80"/>
      <c r="CK1" s="80"/>
      <c r="CL1" s="80"/>
      <c r="CM1" s="80"/>
      <c r="CN1" s="80"/>
      <c r="CO1" s="80"/>
      <c r="CP1" s="80"/>
      <c r="CQ1" s="80"/>
      <c r="CR1" s="80"/>
      <c r="CS1" s="80"/>
      <c r="CT1" s="80"/>
      <c r="CU1" s="80"/>
      <c r="CV1" s="80"/>
      <c r="CW1" s="80"/>
      <c r="CX1" s="80"/>
    </row>
    <row r="2">
      <c r="A2" s="28" t="s">
        <v>308</v>
      </c>
      <c r="B2" s="108">
        <f>10%</f>
        <v>0.1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</row>
    <row r="3">
      <c r="A3" s="26" t="s">
        <v>31</v>
      </c>
      <c r="B3" s="29">
        <f>'Reverse DCF Historical Data'!B53</f>
        <v>0.1408893684</v>
      </c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/>
      <c r="CE3" s="80"/>
      <c r="CF3" s="80"/>
      <c r="CG3" s="80"/>
      <c r="CH3" s="80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0"/>
      <c r="CW3" s="80"/>
      <c r="CX3" s="80"/>
    </row>
    <row r="4">
      <c r="A4" s="28" t="s">
        <v>309</v>
      </c>
      <c r="B4" s="35">
        <f>'Reverse DCF Historical Data'!B55</f>
        <v>0.2214119683</v>
      </c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</row>
    <row r="5">
      <c r="A5" s="5" t="s">
        <v>310</v>
      </c>
      <c r="B5" s="29">
        <f>'Reverse DCF Historical Data'!B57</f>
        <v>0.3760569951</v>
      </c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</row>
    <row r="6">
      <c r="A6" s="11" t="s">
        <v>311</v>
      </c>
      <c r="B6" s="35">
        <f>'Reverse DCF Historical Data'!B59</f>
        <v>0.2184873935</v>
      </c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</row>
    <row r="7">
      <c r="A7" s="109" t="s">
        <v>180</v>
      </c>
      <c r="B7" s="42">
        <f>'Reverse DCF Historical Data'!G38</f>
        <v>0.08774430065</v>
      </c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D7" s="80"/>
      <c r="CE7" s="80"/>
      <c r="CF7" s="80"/>
      <c r="CG7" s="80"/>
      <c r="CH7" s="80"/>
      <c r="CI7" s="80"/>
      <c r="CJ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</row>
    <row r="8">
      <c r="A8" s="110"/>
      <c r="B8" s="111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D8" s="80"/>
      <c r="CE8" s="80"/>
      <c r="CF8" s="80"/>
      <c r="CG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</row>
    <row r="9">
      <c r="A9" s="90" t="s">
        <v>179</v>
      </c>
      <c r="B9" s="112">
        <f t="array" ref="B9:CX9">SEQUENCE(1, 101, 2024,1)</f>
        <v>2024</v>
      </c>
      <c r="C9" s="112">
        <v>2025.0</v>
      </c>
      <c r="D9" s="112">
        <v>2026.0</v>
      </c>
      <c r="E9" s="112">
        <v>2027.0</v>
      </c>
      <c r="F9" s="112">
        <v>2028.0</v>
      </c>
      <c r="G9" s="112">
        <v>2029.0</v>
      </c>
      <c r="H9" s="112">
        <v>2030.0</v>
      </c>
      <c r="I9" s="112">
        <v>2031.0</v>
      </c>
      <c r="J9" s="112">
        <v>2032.0</v>
      </c>
      <c r="K9" s="112">
        <v>2033.0</v>
      </c>
      <c r="L9" s="112">
        <v>2034.0</v>
      </c>
      <c r="M9" s="112">
        <v>2035.0</v>
      </c>
      <c r="N9" s="112">
        <v>2036.0</v>
      </c>
      <c r="O9" s="112">
        <v>2037.0</v>
      </c>
      <c r="P9" s="112">
        <v>2038.0</v>
      </c>
      <c r="Q9" s="112">
        <v>2039.0</v>
      </c>
      <c r="R9" s="112">
        <v>2040.0</v>
      </c>
      <c r="S9" s="112">
        <v>2041.0</v>
      </c>
      <c r="T9" s="112">
        <v>2042.0</v>
      </c>
      <c r="U9" s="112">
        <v>2043.0</v>
      </c>
      <c r="V9" s="112">
        <v>2044.0</v>
      </c>
      <c r="W9" s="112">
        <v>2045.0</v>
      </c>
      <c r="X9" s="112">
        <v>2046.0</v>
      </c>
      <c r="Y9" s="112">
        <v>2047.0</v>
      </c>
      <c r="Z9" s="112">
        <v>2048.0</v>
      </c>
      <c r="AA9" s="112">
        <v>2049.0</v>
      </c>
      <c r="AB9" s="112">
        <v>2050.0</v>
      </c>
      <c r="AC9" s="112">
        <v>2051.0</v>
      </c>
      <c r="AD9" s="112">
        <v>2052.0</v>
      </c>
      <c r="AE9" s="112">
        <v>2053.0</v>
      </c>
      <c r="AF9" s="112">
        <v>2054.0</v>
      </c>
      <c r="AG9" s="112">
        <v>2055.0</v>
      </c>
      <c r="AH9" s="112">
        <v>2056.0</v>
      </c>
      <c r="AI9" s="112">
        <v>2057.0</v>
      </c>
      <c r="AJ9" s="112">
        <v>2058.0</v>
      </c>
      <c r="AK9" s="112">
        <v>2059.0</v>
      </c>
      <c r="AL9" s="112">
        <v>2060.0</v>
      </c>
      <c r="AM9" s="112">
        <v>2061.0</v>
      </c>
      <c r="AN9" s="112">
        <v>2062.0</v>
      </c>
      <c r="AO9" s="112">
        <v>2063.0</v>
      </c>
      <c r="AP9" s="112">
        <v>2064.0</v>
      </c>
      <c r="AQ9" s="112">
        <v>2065.0</v>
      </c>
      <c r="AR9" s="112">
        <v>2066.0</v>
      </c>
      <c r="AS9" s="112">
        <v>2067.0</v>
      </c>
      <c r="AT9" s="112">
        <v>2068.0</v>
      </c>
      <c r="AU9" s="112">
        <v>2069.0</v>
      </c>
      <c r="AV9" s="112">
        <v>2070.0</v>
      </c>
      <c r="AW9" s="112">
        <v>2071.0</v>
      </c>
      <c r="AX9" s="112">
        <v>2072.0</v>
      </c>
      <c r="AY9" s="112">
        <v>2073.0</v>
      </c>
      <c r="AZ9" s="112">
        <v>2074.0</v>
      </c>
      <c r="BA9" s="112">
        <v>2075.0</v>
      </c>
      <c r="BB9" s="112">
        <v>2076.0</v>
      </c>
      <c r="BC9" s="112">
        <v>2077.0</v>
      </c>
      <c r="BD9" s="112">
        <v>2078.0</v>
      </c>
      <c r="BE9" s="112">
        <v>2079.0</v>
      </c>
      <c r="BF9" s="112">
        <v>2080.0</v>
      </c>
      <c r="BG9" s="112">
        <v>2081.0</v>
      </c>
      <c r="BH9" s="112">
        <v>2082.0</v>
      </c>
      <c r="BI9" s="112">
        <v>2083.0</v>
      </c>
      <c r="BJ9" s="112">
        <v>2084.0</v>
      </c>
      <c r="BK9" s="112">
        <v>2085.0</v>
      </c>
      <c r="BL9" s="112">
        <v>2086.0</v>
      </c>
      <c r="BM9" s="112">
        <v>2087.0</v>
      </c>
      <c r="BN9" s="112">
        <v>2088.0</v>
      </c>
      <c r="BO9" s="112">
        <v>2089.0</v>
      </c>
      <c r="BP9" s="112">
        <v>2090.0</v>
      </c>
      <c r="BQ9" s="112">
        <v>2091.0</v>
      </c>
      <c r="BR9" s="112">
        <v>2092.0</v>
      </c>
      <c r="BS9" s="112">
        <v>2093.0</v>
      </c>
      <c r="BT9" s="112">
        <v>2094.0</v>
      </c>
      <c r="BU9" s="112">
        <v>2095.0</v>
      </c>
      <c r="BV9" s="112">
        <v>2096.0</v>
      </c>
      <c r="BW9" s="112">
        <v>2097.0</v>
      </c>
      <c r="BX9" s="112">
        <v>2098.0</v>
      </c>
      <c r="BY9" s="112">
        <v>2099.0</v>
      </c>
      <c r="BZ9" s="112">
        <v>2100.0</v>
      </c>
      <c r="CA9" s="112">
        <v>2101.0</v>
      </c>
      <c r="CB9" s="112">
        <v>2102.0</v>
      </c>
      <c r="CC9" s="112">
        <v>2103.0</v>
      </c>
      <c r="CD9" s="112">
        <v>2104.0</v>
      </c>
      <c r="CE9" s="112">
        <v>2105.0</v>
      </c>
      <c r="CF9" s="112">
        <v>2106.0</v>
      </c>
      <c r="CG9" s="112">
        <v>2107.0</v>
      </c>
      <c r="CH9" s="112">
        <v>2108.0</v>
      </c>
      <c r="CI9" s="112">
        <v>2109.0</v>
      </c>
      <c r="CJ9" s="112">
        <v>2110.0</v>
      </c>
      <c r="CK9" s="112">
        <v>2111.0</v>
      </c>
      <c r="CL9" s="112">
        <v>2112.0</v>
      </c>
      <c r="CM9" s="112">
        <v>2113.0</v>
      </c>
      <c r="CN9" s="112">
        <v>2114.0</v>
      </c>
      <c r="CO9" s="112">
        <v>2115.0</v>
      </c>
      <c r="CP9" s="112">
        <v>2116.0</v>
      </c>
      <c r="CQ9" s="112">
        <v>2117.0</v>
      </c>
      <c r="CR9" s="112">
        <v>2118.0</v>
      </c>
      <c r="CS9" s="112">
        <v>2119.0</v>
      </c>
      <c r="CT9" s="112">
        <v>2120.0</v>
      </c>
      <c r="CU9" s="112">
        <v>2121.0</v>
      </c>
      <c r="CV9" s="112">
        <v>2122.0</v>
      </c>
      <c r="CW9" s="112">
        <v>2123.0</v>
      </c>
      <c r="CX9" s="112">
        <v>2124.0</v>
      </c>
    </row>
    <row r="10">
      <c r="A10" s="24" t="s">
        <v>273</v>
      </c>
      <c r="B10" s="24">
        <f>'Reverse DCF Historical Data'!F2*(1+B2)</f>
        <v>177.4157</v>
      </c>
      <c r="C10" s="24">
        <f t="shared" ref="C10:AZ10" si="1">B10*(1+$B$2)</f>
        <v>195.15727</v>
      </c>
      <c r="D10" s="24">
        <f t="shared" si="1"/>
        <v>214.672997</v>
      </c>
      <c r="E10" s="24">
        <f t="shared" si="1"/>
        <v>236.1402967</v>
      </c>
      <c r="F10" s="24">
        <f t="shared" si="1"/>
        <v>259.7543264</v>
      </c>
      <c r="G10" s="24">
        <f t="shared" si="1"/>
        <v>285.729759</v>
      </c>
      <c r="H10" s="24">
        <f t="shared" si="1"/>
        <v>314.3027349</v>
      </c>
      <c r="I10" s="24">
        <f t="shared" si="1"/>
        <v>345.7330084</v>
      </c>
      <c r="J10" s="24">
        <f t="shared" si="1"/>
        <v>380.3063092</v>
      </c>
      <c r="K10" s="24">
        <f t="shared" si="1"/>
        <v>418.3369402</v>
      </c>
      <c r="L10" s="24">
        <f t="shared" si="1"/>
        <v>460.1706342</v>
      </c>
      <c r="M10" s="24">
        <f t="shared" si="1"/>
        <v>506.1876976</v>
      </c>
      <c r="N10" s="24">
        <f t="shared" si="1"/>
        <v>556.8064674</v>
      </c>
      <c r="O10" s="24">
        <f t="shared" si="1"/>
        <v>612.4871141</v>
      </c>
      <c r="P10" s="24">
        <f t="shared" si="1"/>
        <v>673.7358255</v>
      </c>
      <c r="Q10" s="24">
        <f t="shared" si="1"/>
        <v>741.1094081</v>
      </c>
      <c r="R10" s="24">
        <f t="shared" si="1"/>
        <v>815.2203489</v>
      </c>
      <c r="S10" s="24">
        <f t="shared" si="1"/>
        <v>896.7423837</v>
      </c>
      <c r="T10" s="24">
        <f t="shared" si="1"/>
        <v>986.4166221</v>
      </c>
      <c r="U10" s="24">
        <f t="shared" si="1"/>
        <v>1085.058284</v>
      </c>
      <c r="V10" s="24">
        <f t="shared" si="1"/>
        <v>1193.564113</v>
      </c>
      <c r="W10" s="24">
        <f t="shared" si="1"/>
        <v>1312.920524</v>
      </c>
      <c r="X10" s="24">
        <f t="shared" si="1"/>
        <v>1444.212576</v>
      </c>
      <c r="Y10" s="24">
        <f t="shared" si="1"/>
        <v>1588.633834</v>
      </c>
      <c r="Z10" s="24">
        <f t="shared" si="1"/>
        <v>1747.497217</v>
      </c>
      <c r="AA10" s="24">
        <f t="shared" si="1"/>
        <v>1922.246939</v>
      </c>
      <c r="AB10" s="24">
        <f t="shared" si="1"/>
        <v>2114.471633</v>
      </c>
      <c r="AC10" s="24">
        <f t="shared" si="1"/>
        <v>2325.918796</v>
      </c>
      <c r="AD10" s="24">
        <f t="shared" si="1"/>
        <v>2558.510676</v>
      </c>
      <c r="AE10" s="24">
        <f t="shared" si="1"/>
        <v>2814.361744</v>
      </c>
      <c r="AF10" s="24">
        <f t="shared" si="1"/>
        <v>3095.797918</v>
      </c>
      <c r="AG10" s="24">
        <f t="shared" si="1"/>
        <v>3405.37771</v>
      </c>
      <c r="AH10" s="24">
        <f t="shared" si="1"/>
        <v>3745.915481</v>
      </c>
      <c r="AI10" s="24">
        <f t="shared" si="1"/>
        <v>4120.507029</v>
      </c>
      <c r="AJ10" s="24">
        <f t="shared" si="1"/>
        <v>4532.557732</v>
      </c>
      <c r="AK10" s="24">
        <f t="shared" si="1"/>
        <v>4985.813505</v>
      </c>
      <c r="AL10" s="24">
        <f t="shared" si="1"/>
        <v>5484.394856</v>
      </c>
      <c r="AM10" s="24">
        <f t="shared" si="1"/>
        <v>6032.834341</v>
      </c>
      <c r="AN10" s="24">
        <f t="shared" si="1"/>
        <v>6636.117775</v>
      </c>
      <c r="AO10" s="24">
        <f t="shared" si="1"/>
        <v>7299.729553</v>
      </c>
      <c r="AP10" s="24">
        <f t="shared" si="1"/>
        <v>8029.702508</v>
      </c>
      <c r="AQ10" s="24">
        <f t="shared" si="1"/>
        <v>8832.672759</v>
      </c>
      <c r="AR10" s="24">
        <f t="shared" si="1"/>
        <v>9715.940035</v>
      </c>
      <c r="AS10" s="24">
        <f t="shared" si="1"/>
        <v>10687.53404</v>
      </c>
      <c r="AT10" s="24">
        <f t="shared" si="1"/>
        <v>11756.28744</v>
      </c>
      <c r="AU10" s="24">
        <f t="shared" si="1"/>
        <v>12931.91619</v>
      </c>
      <c r="AV10" s="24">
        <f t="shared" si="1"/>
        <v>14225.1078</v>
      </c>
      <c r="AW10" s="24">
        <f t="shared" si="1"/>
        <v>15647.61859</v>
      </c>
      <c r="AX10" s="24">
        <f t="shared" si="1"/>
        <v>17212.38044</v>
      </c>
      <c r="AY10" s="24">
        <f t="shared" si="1"/>
        <v>18933.61849</v>
      </c>
      <c r="AZ10" s="24">
        <f t="shared" si="1"/>
        <v>20826.98034</v>
      </c>
      <c r="BA10" s="24">
        <f t="shared" ref="BA10:CX10" si="2">AZ10*(1+3%)</f>
        <v>21451.78975</v>
      </c>
      <c r="BB10" s="24">
        <f t="shared" si="2"/>
        <v>22095.34344</v>
      </c>
      <c r="BC10" s="24">
        <f t="shared" si="2"/>
        <v>22758.20374</v>
      </c>
      <c r="BD10" s="24">
        <f t="shared" si="2"/>
        <v>23440.94986</v>
      </c>
      <c r="BE10" s="24">
        <f t="shared" si="2"/>
        <v>24144.17835</v>
      </c>
      <c r="BF10" s="24">
        <f t="shared" si="2"/>
        <v>24868.5037</v>
      </c>
      <c r="BG10" s="24">
        <f t="shared" si="2"/>
        <v>25614.55881</v>
      </c>
      <c r="BH10" s="24">
        <f t="shared" si="2"/>
        <v>26382.99558</v>
      </c>
      <c r="BI10" s="24">
        <f t="shared" si="2"/>
        <v>27174.48544</v>
      </c>
      <c r="BJ10" s="24">
        <f t="shared" si="2"/>
        <v>27989.72001</v>
      </c>
      <c r="BK10" s="24">
        <f t="shared" si="2"/>
        <v>28829.41161</v>
      </c>
      <c r="BL10" s="24">
        <f t="shared" si="2"/>
        <v>29694.29396</v>
      </c>
      <c r="BM10" s="24">
        <f t="shared" si="2"/>
        <v>30585.12277</v>
      </c>
      <c r="BN10" s="24">
        <f t="shared" si="2"/>
        <v>31502.67646</v>
      </c>
      <c r="BO10" s="24">
        <f t="shared" si="2"/>
        <v>32447.75675</v>
      </c>
      <c r="BP10" s="24">
        <f t="shared" si="2"/>
        <v>33421.18945</v>
      </c>
      <c r="BQ10" s="24">
        <f t="shared" si="2"/>
        <v>34423.82514</v>
      </c>
      <c r="BR10" s="24">
        <f t="shared" si="2"/>
        <v>35456.53989</v>
      </c>
      <c r="BS10" s="24">
        <f t="shared" si="2"/>
        <v>36520.23609</v>
      </c>
      <c r="BT10" s="24">
        <f t="shared" si="2"/>
        <v>37615.84317</v>
      </c>
      <c r="BU10" s="24">
        <f t="shared" si="2"/>
        <v>38744.31847</v>
      </c>
      <c r="BV10" s="24">
        <f t="shared" si="2"/>
        <v>39906.64802</v>
      </c>
      <c r="BW10" s="24">
        <f t="shared" si="2"/>
        <v>41103.84746</v>
      </c>
      <c r="BX10" s="24">
        <f t="shared" si="2"/>
        <v>42336.96288</v>
      </c>
      <c r="BY10" s="24">
        <f t="shared" si="2"/>
        <v>43607.07177</v>
      </c>
      <c r="BZ10" s="24">
        <f t="shared" si="2"/>
        <v>44915.28392</v>
      </c>
      <c r="CA10" s="24">
        <f t="shared" si="2"/>
        <v>46262.74244</v>
      </c>
      <c r="CB10" s="24">
        <f t="shared" si="2"/>
        <v>47650.62472</v>
      </c>
      <c r="CC10" s="24">
        <f t="shared" si="2"/>
        <v>49080.14346</v>
      </c>
      <c r="CD10" s="24">
        <f t="shared" si="2"/>
        <v>50552.54776</v>
      </c>
      <c r="CE10" s="24">
        <f t="shared" si="2"/>
        <v>52069.12419</v>
      </c>
      <c r="CF10" s="24">
        <f t="shared" si="2"/>
        <v>53631.19792</v>
      </c>
      <c r="CG10" s="24">
        <f t="shared" si="2"/>
        <v>55240.13386</v>
      </c>
      <c r="CH10" s="24">
        <f t="shared" si="2"/>
        <v>56897.33787</v>
      </c>
      <c r="CI10" s="24">
        <f t="shared" si="2"/>
        <v>58604.25801</v>
      </c>
      <c r="CJ10" s="24">
        <f t="shared" si="2"/>
        <v>60362.38575</v>
      </c>
      <c r="CK10" s="24">
        <f t="shared" si="2"/>
        <v>62173.25732</v>
      </c>
      <c r="CL10" s="24">
        <f t="shared" si="2"/>
        <v>64038.45504</v>
      </c>
      <c r="CM10" s="24">
        <f t="shared" si="2"/>
        <v>65959.60869</v>
      </c>
      <c r="CN10" s="24">
        <f t="shared" si="2"/>
        <v>67938.39695</v>
      </c>
      <c r="CO10" s="24">
        <f t="shared" si="2"/>
        <v>69976.54886</v>
      </c>
      <c r="CP10" s="24">
        <f t="shared" si="2"/>
        <v>72075.84533</v>
      </c>
      <c r="CQ10" s="24">
        <f t="shared" si="2"/>
        <v>74238.12069</v>
      </c>
      <c r="CR10" s="24">
        <f t="shared" si="2"/>
        <v>76465.26431</v>
      </c>
      <c r="CS10" s="24">
        <f t="shared" si="2"/>
        <v>78759.22224</v>
      </c>
      <c r="CT10" s="24">
        <f t="shared" si="2"/>
        <v>81121.9989</v>
      </c>
      <c r="CU10" s="24">
        <f t="shared" si="2"/>
        <v>83555.65887</v>
      </c>
      <c r="CV10" s="24">
        <f t="shared" si="2"/>
        <v>86062.32864</v>
      </c>
      <c r="CW10" s="24">
        <f t="shared" si="2"/>
        <v>88644.1985</v>
      </c>
      <c r="CX10" s="24">
        <f t="shared" si="2"/>
        <v>91303.52445</v>
      </c>
    </row>
    <row r="11">
      <c r="A11" s="29" t="s">
        <v>31</v>
      </c>
      <c r="B11" s="29">
        <f t="shared" ref="B11:CX11" si="3">$B$3</f>
        <v>0.1408893684</v>
      </c>
      <c r="C11" s="29">
        <f t="shared" si="3"/>
        <v>0.1408893684</v>
      </c>
      <c r="D11" s="29">
        <f t="shared" si="3"/>
        <v>0.1408893684</v>
      </c>
      <c r="E11" s="29">
        <f t="shared" si="3"/>
        <v>0.1408893684</v>
      </c>
      <c r="F11" s="29">
        <f t="shared" si="3"/>
        <v>0.1408893684</v>
      </c>
      <c r="G11" s="29">
        <f t="shared" si="3"/>
        <v>0.1408893684</v>
      </c>
      <c r="H11" s="29">
        <f t="shared" si="3"/>
        <v>0.1408893684</v>
      </c>
      <c r="I11" s="29">
        <f t="shared" si="3"/>
        <v>0.1408893684</v>
      </c>
      <c r="J11" s="29">
        <f t="shared" si="3"/>
        <v>0.1408893684</v>
      </c>
      <c r="K11" s="29">
        <f t="shared" si="3"/>
        <v>0.1408893684</v>
      </c>
      <c r="L11" s="29">
        <f t="shared" si="3"/>
        <v>0.1408893684</v>
      </c>
      <c r="M11" s="29">
        <f t="shared" si="3"/>
        <v>0.1408893684</v>
      </c>
      <c r="N11" s="29">
        <f t="shared" si="3"/>
        <v>0.1408893684</v>
      </c>
      <c r="O11" s="29">
        <f t="shared" si="3"/>
        <v>0.1408893684</v>
      </c>
      <c r="P11" s="29">
        <f t="shared" si="3"/>
        <v>0.1408893684</v>
      </c>
      <c r="Q11" s="29">
        <f t="shared" si="3"/>
        <v>0.1408893684</v>
      </c>
      <c r="R11" s="29">
        <f t="shared" si="3"/>
        <v>0.1408893684</v>
      </c>
      <c r="S11" s="29">
        <f t="shared" si="3"/>
        <v>0.1408893684</v>
      </c>
      <c r="T11" s="29">
        <f t="shared" si="3"/>
        <v>0.1408893684</v>
      </c>
      <c r="U11" s="29">
        <f t="shared" si="3"/>
        <v>0.1408893684</v>
      </c>
      <c r="V11" s="29">
        <f t="shared" si="3"/>
        <v>0.1408893684</v>
      </c>
      <c r="W11" s="29">
        <f t="shared" si="3"/>
        <v>0.1408893684</v>
      </c>
      <c r="X11" s="29">
        <f t="shared" si="3"/>
        <v>0.1408893684</v>
      </c>
      <c r="Y11" s="29">
        <f t="shared" si="3"/>
        <v>0.1408893684</v>
      </c>
      <c r="Z11" s="29">
        <f t="shared" si="3"/>
        <v>0.1408893684</v>
      </c>
      <c r="AA11" s="29">
        <f t="shared" si="3"/>
        <v>0.1408893684</v>
      </c>
      <c r="AB11" s="29">
        <f t="shared" si="3"/>
        <v>0.1408893684</v>
      </c>
      <c r="AC11" s="29">
        <f t="shared" si="3"/>
        <v>0.1408893684</v>
      </c>
      <c r="AD11" s="29">
        <f t="shared" si="3"/>
        <v>0.1408893684</v>
      </c>
      <c r="AE11" s="29">
        <f t="shared" si="3"/>
        <v>0.1408893684</v>
      </c>
      <c r="AF11" s="29">
        <f t="shared" si="3"/>
        <v>0.1408893684</v>
      </c>
      <c r="AG11" s="29">
        <f t="shared" si="3"/>
        <v>0.1408893684</v>
      </c>
      <c r="AH11" s="29">
        <f t="shared" si="3"/>
        <v>0.1408893684</v>
      </c>
      <c r="AI11" s="29">
        <f t="shared" si="3"/>
        <v>0.1408893684</v>
      </c>
      <c r="AJ11" s="29">
        <f t="shared" si="3"/>
        <v>0.1408893684</v>
      </c>
      <c r="AK11" s="29">
        <f t="shared" si="3"/>
        <v>0.1408893684</v>
      </c>
      <c r="AL11" s="29">
        <f t="shared" si="3"/>
        <v>0.1408893684</v>
      </c>
      <c r="AM11" s="29">
        <f t="shared" si="3"/>
        <v>0.1408893684</v>
      </c>
      <c r="AN11" s="29">
        <f t="shared" si="3"/>
        <v>0.1408893684</v>
      </c>
      <c r="AO11" s="29">
        <f t="shared" si="3"/>
        <v>0.1408893684</v>
      </c>
      <c r="AP11" s="29">
        <f t="shared" si="3"/>
        <v>0.1408893684</v>
      </c>
      <c r="AQ11" s="29">
        <f t="shared" si="3"/>
        <v>0.1408893684</v>
      </c>
      <c r="AR11" s="29">
        <f t="shared" si="3"/>
        <v>0.1408893684</v>
      </c>
      <c r="AS11" s="29">
        <f t="shared" si="3"/>
        <v>0.1408893684</v>
      </c>
      <c r="AT11" s="29">
        <f t="shared" si="3"/>
        <v>0.1408893684</v>
      </c>
      <c r="AU11" s="29">
        <f t="shared" si="3"/>
        <v>0.1408893684</v>
      </c>
      <c r="AV11" s="29">
        <f t="shared" si="3"/>
        <v>0.1408893684</v>
      </c>
      <c r="AW11" s="29">
        <f t="shared" si="3"/>
        <v>0.1408893684</v>
      </c>
      <c r="AX11" s="29">
        <f t="shared" si="3"/>
        <v>0.1408893684</v>
      </c>
      <c r="AY11" s="29">
        <f t="shared" si="3"/>
        <v>0.1408893684</v>
      </c>
      <c r="AZ11" s="29">
        <f t="shared" si="3"/>
        <v>0.1408893684</v>
      </c>
      <c r="BA11" s="29">
        <f t="shared" si="3"/>
        <v>0.1408893684</v>
      </c>
      <c r="BB11" s="29">
        <f t="shared" si="3"/>
        <v>0.1408893684</v>
      </c>
      <c r="BC11" s="29">
        <f t="shared" si="3"/>
        <v>0.1408893684</v>
      </c>
      <c r="BD11" s="29">
        <f t="shared" si="3"/>
        <v>0.1408893684</v>
      </c>
      <c r="BE11" s="29">
        <f t="shared" si="3"/>
        <v>0.1408893684</v>
      </c>
      <c r="BF11" s="29">
        <f t="shared" si="3"/>
        <v>0.1408893684</v>
      </c>
      <c r="BG11" s="29">
        <f t="shared" si="3"/>
        <v>0.1408893684</v>
      </c>
      <c r="BH11" s="29">
        <f t="shared" si="3"/>
        <v>0.1408893684</v>
      </c>
      <c r="BI11" s="29">
        <f t="shared" si="3"/>
        <v>0.1408893684</v>
      </c>
      <c r="BJ11" s="29">
        <f t="shared" si="3"/>
        <v>0.1408893684</v>
      </c>
      <c r="BK11" s="29">
        <f t="shared" si="3"/>
        <v>0.1408893684</v>
      </c>
      <c r="BL11" s="29">
        <f t="shared" si="3"/>
        <v>0.1408893684</v>
      </c>
      <c r="BM11" s="29">
        <f t="shared" si="3"/>
        <v>0.1408893684</v>
      </c>
      <c r="BN11" s="29">
        <f t="shared" si="3"/>
        <v>0.1408893684</v>
      </c>
      <c r="BO11" s="29">
        <f t="shared" si="3"/>
        <v>0.1408893684</v>
      </c>
      <c r="BP11" s="29">
        <f t="shared" si="3"/>
        <v>0.1408893684</v>
      </c>
      <c r="BQ11" s="29">
        <f t="shared" si="3"/>
        <v>0.1408893684</v>
      </c>
      <c r="BR11" s="29">
        <f t="shared" si="3"/>
        <v>0.1408893684</v>
      </c>
      <c r="BS11" s="29">
        <f t="shared" si="3"/>
        <v>0.1408893684</v>
      </c>
      <c r="BT11" s="29">
        <f t="shared" si="3"/>
        <v>0.1408893684</v>
      </c>
      <c r="BU11" s="29">
        <f t="shared" si="3"/>
        <v>0.1408893684</v>
      </c>
      <c r="BV11" s="29">
        <f t="shared" si="3"/>
        <v>0.1408893684</v>
      </c>
      <c r="BW11" s="29">
        <f t="shared" si="3"/>
        <v>0.1408893684</v>
      </c>
      <c r="BX11" s="29">
        <f t="shared" si="3"/>
        <v>0.1408893684</v>
      </c>
      <c r="BY11" s="29">
        <f t="shared" si="3"/>
        <v>0.1408893684</v>
      </c>
      <c r="BZ11" s="29">
        <f t="shared" si="3"/>
        <v>0.1408893684</v>
      </c>
      <c r="CA11" s="29">
        <f t="shared" si="3"/>
        <v>0.1408893684</v>
      </c>
      <c r="CB11" s="29">
        <f t="shared" si="3"/>
        <v>0.1408893684</v>
      </c>
      <c r="CC11" s="29">
        <f t="shared" si="3"/>
        <v>0.1408893684</v>
      </c>
      <c r="CD11" s="29">
        <f t="shared" si="3"/>
        <v>0.1408893684</v>
      </c>
      <c r="CE11" s="29">
        <f t="shared" si="3"/>
        <v>0.1408893684</v>
      </c>
      <c r="CF11" s="29">
        <f t="shared" si="3"/>
        <v>0.1408893684</v>
      </c>
      <c r="CG11" s="29">
        <f t="shared" si="3"/>
        <v>0.1408893684</v>
      </c>
      <c r="CH11" s="29">
        <f t="shared" si="3"/>
        <v>0.1408893684</v>
      </c>
      <c r="CI11" s="29">
        <f t="shared" si="3"/>
        <v>0.1408893684</v>
      </c>
      <c r="CJ11" s="29">
        <f t="shared" si="3"/>
        <v>0.1408893684</v>
      </c>
      <c r="CK11" s="29">
        <f t="shared" si="3"/>
        <v>0.1408893684</v>
      </c>
      <c r="CL11" s="29">
        <f t="shared" si="3"/>
        <v>0.1408893684</v>
      </c>
      <c r="CM11" s="29">
        <f t="shared" si="3"/>
        <v>0.1408893684</v>
      </c>
      <c r="CN11" s="29">
        <f t="shared" si="3"/>
        <v>0.1408893684</v>
      </c>
      <c r="CO11" s="29">
        <f t="shared" si="3"/>
        <v>0.1408893684</v>
      </c>
      <c r="CP11" s="29">
        <f t="shared" si="3"/>
        <v>0.1408893684</v>
      </c>
      <c r="CQ11" s="29">
        <f t="shared" si="3"/>
        <v>0.1408893684</v>
      </c>
      <c r="CR11" s="29">
        <f t="shared" si="3"/>
        <v>0.1408893684</v>
      </c>
      <c r="CS11" s="29">
        <f t="shared" si="3"/>
        <v>0.1408893684</v>
      </c>
      <c r="CT11" s="29">
        <f t="shared" si="3"/>
        <v>0.1408893684</v>
      </c>
      <c r="CU11" s="29">
        <f t="shared" si="3"/>
        <v>0.1408893684</v>
      </c>
      <c r="CV11" s="29">
        <f t="shared" si="3"/>
        <v>0.1408893684</v>
      </c>
      <c r="CW11" s="29">
        <f t="shared" si="3"/>
        <v>0.1408893684</v>
      </c>
      <c r="CX11" s="29">
        <f t="shared" si="3"/>
        <v>0.1408893684</v>
      </c>
    </row>
    <row r="12">
      <c r="A12" s="24" t="s">
        <v>30</v>
      </c>
      <c r="B12" s="24">
        <f t="shared" ref="B12:CX12" si="4">B10*B11</f>
        <v>24.99598592</v>
      </c>
      <c r="C12" s="24">
        <f t="shared" si="4"/>
        <v>27.49558451</v>
      </c>
      <c r="D12" s="24">
        <f t="shared" si="4"/>
        <v>30.24514296</v>
      </c>
      <c r="E12" s="24">
        <f t="shared" si="4"/>
        <v>33.26965726</v>
      </c>
      <c r="F12" s="24">
        <f t="shared" si="4"/>
        <v>36.59662298</v>
      </c>
      <c r="G12" s="24">
        <f t="shared" si="4"/>
        <v>40.25628528</v>
      </c>
      <c r="H12" s="24">
        <f t="shared" si="4"/>
        <v>44.28191381</v>
      </c>
      <c r="I12" s="24">
        <f t="shared" si="4"/>
        <v>48.71010519</v>
      </c>
      <c r="J12" s="24">
        <f t="shared" si="4"/>
        <v>53.58111571</v>
      </c>
      <c r="K12" s="24">
        <f t="shared" si="4"/>
        <v>58.93922728</v>
      </c>
      <c r="L12" s="24">
        <f t="shared" si="4"/>
        <v>64.83315001</v>
      </c>
      <c r="M12" s="24">
        <f t="shared" si="4"/>
        <v>71.31646501</v>
      </c>
      <c r="N12" s="24">
        <f t="shared" si="4"/>
        <v>78.44811151</v>
      </c>
      <c r="O12" s="24">
        <f t="shared" si="4"/>
        <v>86.29292266</v>
      </c>
      <c r="P12" s="24">
        <f t="shared" si="4"/>
        <v>94.92221493</v>
      </c>
      <c r="Q12" s="24">
        <f t="shared" si="4"/>
        <v>104.4144364</v>
      </c>
      <c r="R12" s="24">
        <f t="shared" si="4"/>
        <v>114.8558801</v>
      </c>
      <c r="S12" s="24">
        <f t="shared" si="4"/>
        <v>126.3414681</v>
      </c>
      <c r="T12" s="24">
        <f t="shared" si="4"/>
        <v>138.9756149</v>
      </c>
      <c r="U12" s="24">
        <f t="shared" si="4"/>
        <v>152.8731764</v>
      </c>
      <c r="V12" s="24">
        <f t="shared" si="4"/>
        <v>168.160494</v>
      </c>
      <c r="W12" s="24">
        <f t="shared" si="4"/>
        <v>184.9765434</v>
      </c>
      <c r="X12" s="24">
        <f t="shared" si="4"/>
        <v>203.4741977</v>
      </c>
      <c r="Y12" s="24">
        <f t="shared" si="4"/>
        <v>223.8216175</v>
      </c>
      <c r="Z12" s="24">
        <f t="shared" si="4"/>
        <v>246.2037793</v>
      </c>
      <c r="AA12" s="24">
        <f t="shared" si="4"/>
        <v>270.8241572</v>
      </c>
      <c r="AB12" s="24">
        <f t="shared" si="4"/>
        <v>297.9065729</v>
      </c>
      <c r="AC12" s="24">
        <f t="shared" si="4"/>
        <v>327.6972302</v>
      </c>
      <c r="AD12" s="24">
        <f t="shared" si="4"/>
        <v>360.4669532</v>
      </c>
      <c r="AE12" s="24">
        <f t="shared" si="4"/>
        <v>396.5136485</v>
      </c>
      <c r="AF12" s="24">
        <f t="shared" si="4"/>
        <v>436.1650134</v>
      </c>
      <c r="AG12" s="24">
        <f t="shared" si="4"/>
        <v>479.7815147</v>
      </c>
      <c r="AH12" s="24">
        <f t="shared" si="4"/>
        <v>527.7596662</v>
      </c>
      <c r="AI12" s="24">
        <f t="shared" si="4"/>
        <v>580.5356328</v>
      </c>
      <c r="AJ12" s="24">
        <f t="shared" si="4"/>
        <v>638.5891961</v>
      </c>
      <c r="AK12" s="24">
        <f t="shared" si="4"/>
        <v>702.4481157</v>
      </c>
      <c r="AL12" s="24">
        <f t="shared" si="4"/>
        <v>772.6929273</v>
      </c>
      <c r="AM12" s="24">
        <f t="shared" si="4"/>
        <v>849.96222</v>
      </c>
      <c r="AN12" s="24">
        <f t="shared" si="4"/>
        <v>934.958442</v>
      </c>
      <c r="AO12" s="24">
        <f t="shared" si="4"/>
        <v>1028.454286</v>
      </c>
      <c r="AP12" s="24">
        <f t="shared" si="4"/>
        <v>1131.299715</v>
      </c>
      <c r="AQ12" s="24">
        <f t="shared" si="4"/>
        <v>1244.429686</v>
      </c>
      <c r="AR12" s="24">
        <f t="shared" si="4"/>
        <v>1368.872655</v>
      </c>
      <c r="AS12" s="24">
        <f t="shared" si="4"/>
        <v>1505.75992</v>
      </c>
      <c r="AT12" s="24">
        <f t="shared" si="4"/>
        <v>1656.335913</v>
      </c>
      <c r="AU12" s="24">
        <f t="shared" si="4"/>
        <v>1821.969504</v>
      </c>
      <c r="AV12" s="24">
        <f t="shared" si="4"/>
        <v>2004.166454</v>
      </c>
      <c r="AW12" s="24">
        <f t="shared" si="4"/>
        <v>2204.5831</v>
      </c>
      <c r="AX12" s="24">
        <f t="shared" si="4"/>
        <v>2425.04141</v>
      </c>
      <c r="AY12" s="24">
        <f t="shared" si="4"/>
        <v>2667.54555</v>
      </c>
      <c r="AZ12" s="24">
        <f t="shared" si="4"/>
        <v>2934.300105</v>
      </c>
      <c r="BA12" s="24">
        <f t="shared" si="4"/>
        <v>3022.329109</v>
      </c>
      <c r="BB12" s="24">
        <f t="shared" si="4"/>
        <v>3112.998982</v>
      </c>
      <c r="BC12" s="24">
        <f t="shared" si="4"/>
        <v>3206.388951</v>
      </c>
      <c r="BD12" s="24">
        <f t="shared" si="4"/>
        <v>3302.58062</v>
      </c>
      <c r="BE12" s="24">
        <f t="shared" si="4"/>
        <v>3401.658039</v>
      </c>
      <c r="BF12" s="24">
        <f t="shared" si="4"/>
        <v>3503.70778</v>
      </c>
      <c r="BG12" s="24">
        <f t="shared" si="4"/>
        <v>3608.819013</v>
      </c>
      <c r="BH12" s="24">
        <f t="shared" si="4"/>
        <v>3717.083583</v>
      </c>
      <c r="BI12" s="24">
        <f t="shared" si="4"/>
        <v>3828.596091</v>
      </c>
      <c r="BJ12" s="24">
        <f t="shared" si="4"/>
        <v>3943.453974</v>
      </c>
      <c r="BK12" s="24">
        <f t="shared" si="4"/>
        <v>4061.757593</v>
      </c>
      <c r="BL12" s="24">
        <f t="shared" si="4"/>
        <v>4183.610321</v>
      </c>
      <c r="BM12" s="24">
        <f t="shared" si="4"/>
        <v>4309.11863</v>
      </c>
      <c r="BN12" s="24">
        <f t="shared" si="4"/>
        <v>4438.392189</v>
      </c>
      <c r="BO12" s="24">
        <f t="shared" si="4"/>
        <v>4571.543955</v>
      </c>
      <c r="BP12" s="24">
        <f t="shared" si="4"/>
        <v>4708.690274</v>
      </c>
      <c r="BQ12" s="24">
        <f t="shared" si="4"/>
        <v>4849.950982</v>
      </c>
      <c r="BR12" s="24">
        <f t="shared" si="4"/>
        <v>4995.449511</v>
      </c>
      <c r="BS12" s="24">
        <f t="shared" si="4"/>
        <v>5145.312997</v>
      </c>
      <c r="BT12" s="24">
        <f t="shared" si="4"/>
        <v>5299.672386</v>
      </c>
      <c r="BU12" s="24">
        <f t="shared" si="4"/>
        <v>5458.662558</v>
      </c>
      <c r="BV12" s="24">
        <f t="shared" si="4"/>
        <v>5622.422435</v>
      </c>
      <c r="BW12" s="24">
        <f t="shared" si="4"/>
        <v>5791.095108</v>
      </c>
      <c r="BX12" s="24">
        <f t="shared" si="4"/>
        <v>5964.827961</v>
      </c>
      <c r="BY12" s="24">
        <f t="shared" si="4"/>
        <v>6143.7728</v>
      </c>
      <c r="BZ12" s="24">
        <f t="shared" si="4"/>
        <v>6328.085984</v>
      </c>
      <c r="CA12" s="24">
        <f t="shared" si="4"/>
        <v>6517.928563</v>
      </c>
      <c r="CB12" s="24">
        <f t="shared" si="4"/>
        <v>6713.46642</v>
      </c>
      <c r="CC12" s="24">
        <f t="shared" si="4"/>
        <v>6914.870413</v>
      </c>
      <c r="CD12" s="24">
        <f t="shared" si="4"/>
        <v>7122.316525</v>
      </c>
      <c r="CE12" s="24">
        <f t="shared" si="4"/>
        <v>7335.986021</v>
      </c>
      <c r="CF12" s="24">
        <f t="shared" si="4"/>
        <v>7556.065602</v>
      </c>
      <c r="CG12" s="24">
        <f t="shared" si="4"/>
        <v>7782.74757</v>
      </c>
      <c r="CH12" s="24">
        <f t="shared" si="4"/>
        <v>8016.229997</v>
      </c>
      <c r="CI12" s="24">
        <f t="shared" si="4"/>
        <v>8256.716897</v>
      </c>
      <c r="CJ12" s="24">
        <f t="shared" si="4"/>
        <v>8504.418404</v>
      </c>
      <c r="CK12" s="24">
        <f t="shared" si="4"/>
        <v>8759.550956</v>
      </c>
      <c r="CL12" s="24">
        <f t="shared" si="4"/>
        <v>9022.337484</v>
      </c>
      <c r="CM12" s="24">
        <f t="shared" si="4"/>
        <v>9293.007609</v>
      </c>
      <c r="CN12" s="24">
        <f t="shared" si="4"/>
        <v>9571.797837</v>
      </c>
      <c r="CO12" s="24">
        <f t="shared" si="4"/>
        <v>9858.951772</v>
      </c>
      <c r="CP12" s="24">
        <f t="shared" si="4"/>
        <v>10154.72033</v>
      </c>
      <c r="CQ12" s="24">
        <f t="shared" si="4"/>
        <v>10459.36194</v>
      </c>
      <c r="CR12" s="24">
        <f t="shared" si="4"/>
        <v>10773.14279</v>
      </c>
      <c r="CS12" s="24">
        <f t="shared" si="4"/>
        <v>11096.33708</v>
      </c>
      <c r="CT12" s="24">
        <f t="shared" si="4"/>
        <v>11429.22719</v>
      </c>
      <c r="CU12" s="24">
        <f t="shared" si="4"/>
        <v>11772.10401</v>
      </c>
      <c r="CV12" s="24">
        <f t="shared" si="4"/>
        <v>12125.26713</v>
      </c>
      <c r="CW12" s="24">
        <f t="shared" si="4"/>
        <v>12489.02514</v>
      </c>
      <c r="CX12" s="24">
        <f t="shared" si="4"/>
        <v>12863.69589</v>
      </c>
    </row>
    <row r="13">
      <c r="A13" s="29" t="s">
        <v>274</v>
      </c>
      <c r="B13" s="29">
        <f t="shared" ref="B13:CX13" si="5">$B$4</f>
        <v>0.2214119683</v>
      </c>
      <c r="C13" s="29">
        <f t="shared" si="5"/>
        <v>0.2214119683</v>
      </c>
      <c r="D13" s="29">
        <f t="shared" si="5"/>
        <v>0.2214119683</v>
      </c>
      <c r="E13" s="29">
        <f t="shared" si="5"/>
        <v>0.2214119683</v>
      </c>
      <c r="F13" s="29">
        <f t="shared" si="5"/>
        <v>0.2214119683</v>
      </c>
      <c r="G13" s="29">
        <f t="shared" si="5"/>
        <v>0.2214119683</v>
      </c>
      <c r="H13" s="29">
        <f t="shared" si="5"/>
        <v>0.2214119683</v>
      </c>
      <c r="I13" s="29">
        <f t="shared" si="5"/>
        <v>0.2214119683</v>
      </c>
      <c r="J13" s="29">
        <f t="shared" si="5"/>
        <v>0.2214119683</v>
      </c>
      <c r="K13" s="29">
        <f t="shared" si="5"/>
        <v>0.2214119683</v>
      </c>
      <c r="L13" s="29">
        <f t="shared" si="5"/>
        <v>0.2214119683</v>
      </c>
      <c r="M13" s="29">
        <f t="shared" si="5"/>
        <v>0.2214119683</v>
      </c>
      <c r="N13" s="29">
        <f t="shared" si="5"/>
        <v>0.2214119683</v>
      </c>
      <c r="O13" s="29">
        <f t="shared" si="5"/>
        <v>0.2214119683</v>
      </c>
      <c r="P13" s="29">
        <f t="shared" si="5"/>
        <v>0.2214119683</v>
      </c>
      <c r="Q13" s="29">
        <f t="shared" si="5"/>
        <v>0.2214119683</v>
      </c>
      <c r="R13" s="29">
        <f t="shared" si="5"/>
        <v>0.2214119683</v>
      </c>
      <c r="S13" s="29">
        <f t="shared" si="5"/>
        <v>0.2214119683</v>
      </c>
      <c r="T13" s="29">
        <f t="shared" si="5"/>
        <v>0.2214119683</v>
      </c>
      <c r="U13" s="29">
        <f t="shared" si="5"/>
        <v>0.2214119683</v>
      </c>
      <c r="V13" s="29">
        <f t="shared" si="5"/>
        <v>0.2214119683</v>
      </c>
      <c r="W13" s="29">
        <f t="shared" si="5"/>
        <v>0.2214119683</v>
      </c>
      <c r="X13" s="29">
        <f t="shared" si="5"/>
        <v>0.2214119683</v>
      </c>
      <c r="Y13" s="29">
        <f t="shared" si="5"/>
        <v>0.2214119683</v>
      </c>
      <c r="Z13" s="29">
        <f t="shared" si="5"/>
        <v>0.2214119683</v>
      </c>
      <c r="AA13" s="29">
        <f t="shared" si="5"/>
        <v>0.2214119683</v>
      </c>
      <c r="AB13" s="29">
        <f t="shared" si="5"/>
        <v>0.2214119683</v>
      </c>
      <c r="AC13" s="29">
        <f t="shared" si="5"/>
        <v>0.2214119683</v>
      </c>
      <c r="AD13" s="29">
        <f t="shared" si="5"/>
        <v>0.2214119683</v>
      </c>
      <c r="AE13" s="29">
        <f t="shared" si="5"/>
        <v>0.2214119683</v>
      </c>
      <c r="AF13" s="29">
        <f t="shared" si="5"/>
        <v>0.2214119683</v>
      </c>
      <c r="AG13" s="29">
        <f t="shared" si="5"/>
        <v>0.2214119683</v>
      </c>
      <c r="AH13" s="29">
        <f t="shared" si="5"/>
        <v>0.2214119683</v>
      </c>
      <c r="AI13" s="29">
        <f t="shared" si="5"/>
        <v>0.2214119683</v>
      </c>
      <c r="AJ13" s="29">
        <f t="shared" si="5"/>
        <v>0.2214119683</v>
      </c>
      <c r="AK13" s="29">
        <f t="shared" si="5"/>
        <v>0.2214119683</v>
      </c>
      <c r="AL13" s="29">
        <f t="shared" si="5"/>
        <v>0.2214119683</v>
      </c>
      <c r="AM13" s="29">
        <f t="shared" si="5"/>
        <v>0.2214119683</v>
      </c>
      <c r="AN13" s="29">
        <f t="shared" si="5"/>
        <v>0.2214119683</v>
      </c>
      <c r="AO13" s="29">
        <f t="shared" si="5"/>
        <v>0.2214119683</v>
      </c>
      <c r="AP13" s="29">
        <f t="shared" si="5"/>
        <v>0.2214119683</v>
      </c>
      <c r="AQ13" s="29">
        <f t="shared" si="5"/>
        <v>0.2214119683</v>
      </c>
      <c r="AR13" s="29">
        <f t="shared" si="5"/>
        <v>0.2214119683</v>
      </c>
      <c r="AS13" s="29">
        <f t="shared" si="5"/>
        <v>0.2214119683</v>
      </c>
      <c r="AT13" s="29">
        <f t="shared" si="5"/>
        <v>0.2214119683</v>
      </c>
      <c r="AU13" s="29">
        <f t="shared" si="5"/>
        <v>0.2214119683</v>
      </c>
      <c r="AV13" s="29">
        <f t="shared" si="5"/>
        <v>0.2214119683</v>
      </c>
      <c r="AW13" s="29">
        <f t="shared" si="5"/>
        <v>0.2214119683</v>
      </c>
      <c r="AX13" s="29">
        <f t="shared" si="5"/>
        <v>0.2214119683</v>
      </c>
      <c r="AY13" s="29">
        <f t="shared" si="5"/>
        <v>0.2214119683</v>
      </c>
      <c r="AZ13" s="29">
        <f t="shared" si="5"/>
        <v>0.2214119683</v>
      </c>
      <c r="BA13" s="29">
        <f t="shared" si="5"/>
        <v>0.2214119683</v>
      </c>
      <c r="BB13" s="29">
        <f t="shared" si="5"/>
        <v>0.2214119683</v>
      </c>
      <c r="BC13" s="29">
        <f t="shared" si="5"/>
        <v>0.2214119683</v>
      </c>
      <c r="BD13" s="29">
        <f t="shared" si="5"/>
        <v>0.2214119683</v>
      </c>
      <c r="BE13" s="29">
        <f t="shared" si="5"/>
        <v>0.2214119683</v>
      </c>
      <c r="BF13" s="29">
        <f t="shared" si="5"/>
        <v>0.2214119683</v>
      </c>
      <c r="BG13" s="29">
        <f t="shared" si="5"/>
        <v>0.2214119683</v>
      </c>
      <c r="BH13" s="29">
        <f t="shared" si="5"/>
        <v>0.2214119683</v>
      </c>
      <c r="BI13" s="29">
        <f t="shared" si="5"/>
        <v>0.2214119683</v>
      </c>
      <c r="BJ13" s="29">
        <f t="shared" si="5"/>
        <v>0.2214119683</v>
      </c>
      <c r="BK13" s="29">
        <f t="shared" si="5"/>
        <v>0.2214119683</v>
      </c>
      <c r="BL13" s="29">
        <f t="shared" si="5"/>
        <v>0.2214119683</v>
      </c>
      <c r="BM13" s="29">
        <f t="shared" si="5"/>
        <v>0.2214119683</v>
      </c>
      <c r="BN13" s="29">
        <f t="shared" si="5"/>
        <v>0.2214119683</v>
      </c>
      <c r="BO13" s="29">
        <f t="shared" si="5"/>
        <v>0.2214119683</v>
      </c>
      <c r="BP13" s="29">
        <f t="shared" si="5"/>
        <v>0.2214119683</v>
      </c>
      <c r="BQ13" s="29">
        <f t="shared" si="5"/>
        <v>0.2214119683</v>
      </c>
      <c r="BR13" s="29">
        <f t="shared" si="5"/>
        <v>0.2214119683</v>
      </c>
      <c r="BS13" s="29">
        <f t="shared" si="5"/>
        <v>0.2214119683</v>
      </c>
      <c r="BT13" s="29">
        <f t="shared" si="5"/>
        <v>0.2214119683</v>
      </c>
      <c r="BU13" s="29">
        <f t="shared" si="5"/>
        <v>0.2214119683</v>
      </c>
      <c r="BV13" s="29">
        <f t="shared" si="5"/>
        <v>0.2214119683</v>
      </c>
      <c r="BW13" s="29">
        <f t="shared" si="5"/>
        <v>0.2214119683</v>
      </c>
      <c r="BX13" s="29">
        <f t="shared" si="5"/>
        <v>0.2214119683</v>
      </c>
      <c r="BY13" s="29">
        <f t="shared" si="5"/>
        <v>0.2214119683</v>
      </c>
      <c r="BZ13" s="29">
        <f t="shared" si="5"/>
        <v>0.2214119683</v>
      </c>
      <c r="CA13" s="29">
        <f t="shared" si="5"/>
        <v>0.2214119683</v>
      </c>
      <c r="CB13" s="29">
        <f t="shared" si="5"/>
        <v>0.2214119683</v>
      </c>
      <c r="CC13" s="29">
        <f t="shared" si="5"/>
        <v>0.2214119683</v>
      </c>
      <c r="CD13" s="29">
        <f t="shared" si="5"/>
        <v>0.2214119683</v>
      </c>
      <c r="CE13" s="29">
        <f t="shared" si="5"/>
        <v>0.2214119683</v>
      </c>
      <c r="CF13" s="29">
        <f t="shared" si="5"/>
        <v>0.2214119683</v>
      </c>
      <c r="CG13" s="29">
        <f t="shared" si="5"/>
        <v>0.2214119683</v>
      </c>
      <c r="CH13" s="29">
        <f t="shared" si="5"/>
        <v>0.2214119683</v>
      </c>
      <c r="CI13" s="29">
        <f t="shared" si="5"/>
        <v>0.2214119683</v>
      </c>
      <c r="CJ13" s="29">
        <f t="shared" si="5"/>
        <v>0.2214119683</v>
      </c>
      <c r="CK13" s="29">
        <f t="shared" si="5"/>
        <v>0.2214119683</v>
      </c>
      <c r="CL13" s="29">
        <f t="shared" si="5"/>
        <v>0.2214119683</v>
      </c>
      <c r="CM13" s="29">
        <f t="shared" si="5"/>
        <v>0.2214119683</v>
      </c>
      <c r="CN13" s="29">
        <f t="shared" si="5"/>
        <v>0.2214119683</v>
      </c>
      <c r="CO13" s="29">
        <f t="shared" si="5"/>
        <v>0.2214119683</v>
      </c>
      <c r="CP13" s="29">
        <f t="shared" si="5"/>
        <v>0.2214119683</v>
      </c>
      <c r="CQ13" s="29">
        <f t="shared" si="5"/>
        <v>0.2214119683</v>
      </c>
      <c r="CR13" s="29">
        <f t="shared" si="5"/>
        <v>0.2214119683</v>
      </c>
      <c r="CS13" s="29">
        <f t="shared" si="5"/>
        <v>0.2214119683</v>
      </c>
      <c r="CT13" s="29">
        <f t="shared" si="5"/>
        <v>0.2214119683</v>
      </c>
      <c r="CU13" s="29">
        <f t="shared" si="5"/>
        <v>0.2214119683</v>
      </c>
      <c r="CV13" s="29">
        <f t="shared" si="5"/>
        <v>0.2214119683</v>
      </c>
      <c r="CW13" s="29">
        <f t="shared" si="5"/>
        <v>0.2214119683</v>
      </c>
      <c r="CX13" s="29">
        <f t="shared" si="5"/>
        <v>0.2214119683</v>
      </c>
    </row>
    <row r="14">
      <c r="A14" s="28" t="s">
        <v>33</v>
      </c>
      <c r="B14" s="24">
        <f t="shared" ref="B14:CX14" si="6">B13*B12</f>
        <v>5.534410442</v>
      </c>
      <c r="C14" s="24">
        <f t="shared" si="6"/>
        <v>6.087851486</v>
      </c>
      <c r="D14" s="24">
        <f t="shared" si="6"/>
        <v>6.696636634</v>
      </c>
      <c r="E14" s="24">
        <f t="shared" si="6"/>
        <v>7.366300298</v>
      </c>
      <c r="F14" s="24">
        <f t="shared" si="6"/>
        <v>8.102930328</v>
      </c>
      <c r="G14" s="24">
        <f t="shared" si="6"/>
        <v>8.91322336</v>
      </c>
      <c r="H14" s="24">
        <f t="shared" si="6"/>
        <v>9.804545696</v>
      </c>
      <c r="I14" s="24">
        <f t="shared" si="6"/>
        <v>10.78500027</v>
      </c>
      <c r="J14" s="24">
        <f t="shared" si="6"/>
        <v>11.86350029</v>
      </c>
      <c r="K14" s="24">
        <f t="shared" si="6"/>
        <v>13.04985032</v>
      </c>
      <c r="L14" s="24">
        <f t="shared" si="6"/>
        <v>14.35483535</v>
      </c>
      <c r="M14" s="24">
        <f t="shared" si="6"/>
        <v>15.79031889</v>
      </c>
      <c r="N14" s="24">
        <f t="shared" si="6"/>
        <v>17.36935078</v>
      </c>
      <c r="O14" s="24">
        <f t="shared" si="6"/>
        <v>19.10628586</v>
      </c>
      <c r="P14" s="24">
        <f t="shared" si="6"/>
        <v>21.01691444</v>
      </c>
      <c r="Q14" s="24">
        <f t="shared" si="6"/>
        <v>23.11860589</v>
      </c>
      <c r="R14" s="24">
        <f t="shared" si="6"/>
        <v>25.43046647</v>
      </c>
      <c r="S14" s="24">
        <f t="shared" si="6"/>
        <v>27.97351312</v>
      </c>
      <c r="T14" s="24">
        <f t="shared" si="6"/>
        <v>30.77086443</v>
      </c>
      <c r="U14" s="24">
        <f t="shared" si="6"/>
        <v>33.84795088</v>
      </c>
      <c r="V14" s="24">
        <f t="shared" si="6"/>
        <v>37.23274597</v>
      </c>
      <c r="W14" s="24">
        <f t="shared" si="6"/>
        <v>40.95602056</v>
      </c>
      <c r="X14" s="24">
        <f t="shared" si="6"/>
        <v>45.05162262</v>
      </c>
      <c r="Y14" s="24">
        <f t="shared" si="6"/>
        <v>49.55678488</v>
      </c>
      <c r="Z14" s="24">
        <f t="shared" si="6"/>
        <v>54.51246337</v>
      </c>
      <c r="AA14" s="24">
        <f t="shared" si="6"/>
        <v>59.96370971</v>
      </c>
      <c r="AB14" s="24">
        <f t="shared" si="6"/>
        <v>65.96008068</v>
      </c>
      <c r="AC14" s="24">
        <f t="shared" si="6"/>
        <v>72.55608874</v>
      </c>
      <c r="AD14" s="24">
        <f t="shared" si="6"/>
        <v>79.81169762</v>
      </c>
      <c r="AE14" s="24">
        <f t="shared" si="6"/>
        <v>87.79286738</v>
      </c>
      <c r="AF14" s="24">
        <f t="shared" si="6"/>
        <v>96.57215412</v>
      </c>
      <c r="AG14" s="24">
        <f t="shared" si="6"/>
        <v>106.2293695</v>
      </c>
      <c r="AH14" s="24">
        <f t="shared" si="6"/>
        <v>116.8523065</v>
      </c>
      <c r="AI14" s="24">
        <f t="shared" si="6"/>
        <v>128.5375371</v>
      </c>
      <c r="AJ14" s="24">
        <f t="shared" si="6"/>
        <v>141.3912908</v>
      </c>
      <c r="AK14" s="24">
        <f t="shared" si="6"/>
        <v>155.5304199</v>
      </c>
      <c r="AL14" s="24">
        <f t="shared" si="6"/>
        <v>171.0834619</v>
      </c>
      <c r="AM14" s="24">
        <f t="shared" si="6"/>
        <v>188.1918081</v>
      </c>
      <c r="AN14" s="24">
        <f t="shared" si="6"/>
        <v>207.0109889</v>
      </c>
      <c r="AO14" s="24">
        <f t="shared" si="6"/>
        <v>227.7120878</v>
      </c>
      <c r="AP14" s="24">
        <f t="shared" si="6"/>
        <v>250.4832966</v>
      </c>
      <c r="AQ14" s="24">
        <f t="shared" si="6"/>
        <v>275.5316263</v>
      </c>
      <c r="AR14" s="24">
        <f t="shared" si="6"/>
        <v>303.0847889</v>
      </c>
      <c r="AS14" s="24">
        <f t="shared" si="6"/>
        <v>333.3932678</v>
      </c>
      <c r="AT14" s="24">
        <f t="shared" si="6"/>
        <v>366.7325945</v>
      </c>
      <c r="AU14" s="24">
        <f t="shared" si="6"/>
        <v>403.405854</v>
      </c>
      <c r="AV14" s="24">
        <f t="shared" si="6"/>
        <v>443.7464394</v>
      </c>
      <c r="AW14" s="24">
        <f t="shared" si="6"/>
        <v>488.1210833</v>
      </c>
      <c r="AX14" s="24">
        <f t="shared" si="6"/>
        <v>536.9331917</v>
      </c>
      <c r="AY14" s="24">
        <f t="shared" si="6"/>
        <v>590.6265108</v>
      </c>
      <c r="AZ14" s="24">
        <f t="shared" si="6"/>
        <v>649.6891619</v>
      </c>
      <c r="BA14" s="24">
        <f t="shared" si="6"/>
        <v>669.1798368</v>
      </c>
      <c r="BB14" s="24">
        <f t="shared" si="6"/>
        <v>689.2552319</v>
      </c>
      <c r="BC14" s="24">
        <f t="shared" si="6"/>
        <v>709.9328888</v>
      </c>
      <c r="BD14" s="24">
        <f t="shared" si="6"/>
        <v>731.2308755</v>
      </c>
      <c r="BE14" s="24">
        <f t="shared" si="6"/>
        <v>753.1678018</v>
      </c>
      <c r="BF14" s="24">
        <f t="shared" si="6"/>
        <v>775.7628358</v>
      </c>
      <c r="BG14" s="24">
        <f t="shared" si="6"/>
        <v>799.0357209</v>
      </c>
      <c r="BH14" s="24">
        <f t="shared" si="6"/>
        <v>823.0067925</v>
      </c>
      <c r="BI14" s="24">
        <f t="shared" si="6"/>
        <v>847.6969963</v>
      </c>
      <c r="BJ14" s="24">
        <f t="shared" si="6"/>
        <v>873.1279062</v>
      </c>
      <c r="BK14" s="24">
        <f t="shared" si="6"/>
        <v>899.3217434</v>
      </c>
      <c r="BL14" s="24">
        <f t="shared" si="6"/>
        <v>926.3013957</v>
      </c>
      <c r="BM14" s="24">
        <f t="shared" si="6"/>
        <v>954.0904376</v>
      </c>
      <c r="BN14" s="24">
        <f t="shared" si="6"/>
        <v>982.7131507</v>
      </c>
      <c r="BO14" s="24">
        <f t="shared" si="6"/>
        <v>1012.194545</v>
      </c>
      <c r="BP14" s="24">
        <f t="shared" si="6"/>
        <v>1042.560382</v>
      </c>
      <c r="BQ14" s="24">
        <f t="shared" si="6"/>
        <v>1073.837193</v>
      </c>
      <c r="BR14" s="24">
        <f t="shared" si="6"/>
        <v>1106.052309</v>
      </c>
      <c r="BS14" s="24">
        <f t="shared" si="6"/>
        <v>1139.233878</v>
      </c>
      <c r="BT14" s="24">
        <f t="shared" si="6"/>
        <v>1173.410894</v>
      </c>
      <c r="BU14" s="24">
        <f t="shared" si="6"/>
        <v>1208.613221</v>
      </c>
      <c r="BV14" s="24">
        <f t="shared" si="6"/>
        <v>1244.871618</v>
      </c>
      <c r="BW14" s="24">
        <f t="shared" si="6"/>
        <v>1282.217766</v>
      </c>
      <c r="BX14" s="24">
        <f t="shared" si="6"/>
        <v>1320.684299</v>
      </c>
      <c r="BY14" s="24">
        <f t="shared" si="6"/>
        <v>1360.304828</v>
      </c>
      <c r="BZ14" s="24">
        <f t="shared" si="6"/>
        <v>1401.113973</v>
      </c>
      <c r="CA14" s="24">
        <f t="shared" si="6"/>
        <v>1443.147392</v>
      </c>
      <c r="CB14" s="24">
        <f t="shared" si="6"/>
        <v>1486.441814</v>
      </c>
      <c r="CC14" s="24">
        <f t="shared" si="6"/>
        <v>1531.035069</v>
      </c>
      <c r="CD14" s="24">
        <f t="shared" si="6"/>
        <v>1576.966121</v>
      </c>
      <c r="CE14" s="24">
        <f t="shared" si="6"/>
        <v>1624.275104</v>
      </c>
      <c r="CF14" s="24">
        <f t="shared" si="6"/>
        <v>1673.003357</v>
      </c>
      <c r="CG14" s="24">
        <f t="shared" si="6"/>
        <v>1723.193458</v>
      </c>
      <c r="CH14" s="24">
        <f t="shared" si="6"/>
        <v>1774.889262</v>
      </c>
      <c r="CI14" s="24">
        <f t="shared" si="6"/>
        <v>1828.13594</v>
      </c>
      <c r="CJ14" s="24">
        <f t="shared" si="6"/>
        <v>1882.980018</v>
      </c>
      <c r="CK14" s="24">
        <f t="shared" si="6"/>
        <v>1939.469419</v>
      </c>
      <c r="CL14" s="24">
        <f t="shared" si="6"/>
        <v>1997.653501</v>
      </c>
      <c r="CM14" s="24">
        <f t="shared" si="6"/>
        <v>2057.583106</v>
      </c>
      <c r="CN14" s="24">
        <f t="shared" si="6"/>
        <v>2119.310599</v>
      </c>
      <c r="CO14" s="24">
        <f t="shared" si="6"/>
        <v>2182.889917</v>
      </c>
      <c r="CP14" s="24">
        <f t="shared" si="6"/>
        <v>2248.376615</v>
      </c>
      <c r="CQ14" s="24">
        <f t="shared" si="6"/>
        <v>2315.827913</v>
      </c>
      <c r="CR14" s="24">
        <f t="shared" si="6"/>
        <v>2385.302751</v>
      </c>
      <c r="CS14" s="24">
        <f t="shared" si="6"/>
        <v>2456.861833</v>
      </c>
      <c r="CT14" s="24">
        <f t="shared" si="6"/>
        <v>2530.567688</v>
      </c>
      <c r="CU14" s="24">
        <f t="shared" si="6"/>
        <v>2606.484719</v>
      </c>
      <c r="CV14" s="24">
        <f t="shared" si="6"/>
        <v>2684.67926</v>
      </c>
      <c r="CW14" s="24">
        <f t="shared" si="6"/>
        <v>2765.219638</v>
      </c>
      <c r="CX14" s="24">
        <f t="shared" si="6"/>
        <v>2848.176227</v>
      </c>
    </row>
    <row r="15">
      <c r="A15" s="22" t="s">
        <v>70</v>
      </c>
      <c r="B15" s="22">
        <f t="shared" ref="B15:CX15" si="7">B12-B14</f>
        <v>19.46157548</v>
      </c>
      <c r="C15" s="22">
        <f t="shared" si="7"/>
        <v>21.40773302</v>
      </c>
      <c r="D15" s="22">
        <f t="shared" si="7"/>
        <v>23.54850633</v>
      </c>
      <c r="E15" s="22">
        <f t="shared" si="7"/>
        <v>25.90335696</v>
      </c>
      <c r="F15" s="22">
        <f t="shared" si="7"/>
        <v>28.49369266</v>
      </c>
      <c r="G15" s="22">
        <f t="shared" si="7"/>
        <v>31.34306192</v>
      </c>
      <c r="H15" s="22">
        <f t="shared" si="7"/>
        <v>34.47736811</v>
      </c>
      <c r="I15" s="22">
        <f t="shared" si="7"/>
        <v>37.92510492</v>
      </c>
      <c r="J15" s="22">
        <f t="shared" si="7"/>
        <v>41.71761542</v>
      </c>
      <c r="K15" s="22">
        <f t="shared" si="7"/>
        <v>45.88937696</v>
      </c>
      <c r="L15" s="22">
        <f t="shared" si="7"/>
        <v>50.47831465</v>
      </c>
      <c r="M15" s="22">
        <f t="shared" si="7"/>
        <v>55.52614612</v>
      </c>
      <c r="N15" s="22">
        <f t="shared" si="7"/>
        <v>61.07876073</v>
      </c>
      <c r="O15" s="22">
        <f t="shared" si="7"/>
        <v>67.1866368</v>
      </c>
      <c r="P15" s="22">
        <f t="shared" si="7"/>
        <v>73.90530048</v>
      </c>
      <c r="Q15" s="22">
        <f t="shared" si="7"/>
        <v>81.29583053</v>
      </c>
      <c r="R15" s="22">
        <f t="shared" si="7"/>
        <v>89.42541359</v>
      </c>
      <c r="S15" s="22">
        <f t="shared" si="7"/>
        <v>98.36795494</v>
      </c>
      <c r="T15" s="22">
        <f t="shared" si="7"/>
        <v>108.2047504</v>
      </c>
      <c r="U15" s="22">
        <f t="shared" si="7"/>
        <v>119.0252255</v>
      </c>
      <c r="V15" s="22">
        <f t="shared" si="7"/>
        <v>130.927748</v>
      </c>
      <c r="W15" s="22">
        <f t="shared" si="7"/>
        <v>144.0205228</v>
      </c>
      <c r="X15" s="22">
        <f t="shared" si="7"/>
        <v>158.4225751</v>
      </c>
      <c r="Y15" s="22">
        <f t="shared" si="7"/>
        <v>174.2648326</v>
      </c>
      <c r="Z15" s="22">
        <f t="shared" si="7"/>
        <v>191.6913159</v>
      </c>
      <c r="AA15" s="22">
        <f t="shared" si="7"/>
        <v>210.8604475</v>
      </c>
      <c r="AB15" s="22">
        <f t="shared" si="7"/>
        <v>231.9464922</v>
      </c>
      <c r="AC15" s="22">
        <f t="shared" si="7"/>
        <v>255.1411415</v>
      </c>
      <c r="AD15" s="22">
        <f t="shared" si="7"/>
        <v>280.6552556</v>
      </c>
      <c r="AE15" s="22">
        <f t="shared" si="7"/>
        <v>308.7207812</v>
      </c>
      <c r="AF15" s="22">
        <f t="shared" si="7"/>
        <v>339.5928593</v>
      </c>
      <c r="AG15" s="22">
        <f t="shared" si="7"/>
        <v>373.5521452</v>
      </c>
      <c r="AH15" s="22">
        <f t="shared" si="7"/>
        <v>410.9073597</v>
      </c>
      <c r="AI15" s="22">
        <f t="shared" si="7"/>
        <v>451.9980957</v>
      </c>
      <c r="AJ15" s="22">
        <f t="shared" si="7"/>
        <v>497.1979053</v>
      </c>
      <c r="AK15" s="22">
        <f t="shared" si="7"/>
        <v>546.9176958</v>
      </c>
      <c r="AL15" s="22">
        <f t="shared" si="7"/>
        <v>601.6094654</v>
      </c>
      <c r="AM15" s="22">
        <f t="shared" si="7"/>
        <v>661.7704119</v>
      </c>
      <c r="AN15" s="22">
        <f t="shared" si="7"/>
        <v>727.9474531</v>
      </c>
      <c r="AO15" s="22">
        <f t="shared" si="7"/>
        <v>800.7421984</v>
      </c>
      <c r="AP15" s="22">
        <f t="shared" si="7"/>
        <v>880.8164182</v>
      </c>
      <c r="AQ15" s="22">
        <f t="shared" si="7"/>
        <v>968.8980601</v>
      </c>
      <c r="AR15" s="22">
        <f t="shared" si="7"/>
        <v>1065.787866</v>
      </c>
      <c r="AS15" s="22">
        <f t="shared" si="7"/>
        <v>1172.366653</v>
      </c>
      <c r="AT15" s="22">
        <f t="shared" si="7"/>
        <v>1289.603318</v>
      </c>
      <c r="AU15" s="22">
        <f t="shared" si="7"/>
        <v>1418.56365</v>
      </c>
      <c r="AV15" s="22">
        <f t="shared" si="7"/>
        <v>1560.420015</v>
      </c>
      <c r="AW15" s="22">
        <f t="shared" si="7"/>
        <v>1716.462016</v>
      </c>
      <c r="AX15" s="22">
        <f t="shared" si="7"/>
        <v>1888.108218</v>
      </c>
      <c r="AY15" s="22">
        <f t="shared" si="7"/>
        <v>2076.91904</v>
      </c>
      <c r="AZ15" s="22">
        <f t="shared" si="7"/>
        <v>2284.610944</v>
      </c>
      <c r="BA15" s="22">
        <f t="shared" si="7"/>
        <v>2353.149272</v>
      </c>
      <c r="BB15" s="22">
        <f t="shared" si="7"/>
        <v>2423.74375</v>
      </c>
      <c r="BC15" s="22">
        <f t="shared" si="7"/>
        <v>2496.456063</v>
      </c>
      <c r="BD15" s="22">
        <f t="shared" si="7"/>
        <v>2571.349744</v>
      </c>
      <c r="BE15" s="22">
        <f t="shared" si="7"/>
        <v>2648.490237</v>
      </c>
      <c r="BF15" s="22">
        <f t="shared" si="7"/>
        <v>2727.944944</v>
      </c>
      <c r="BG15" s="22">
        <f t="shared" si="7"/>
        <v>2809.783292</v>
      </c>
      <c r="BH15" s="22">
        <f t="shared" si="7"/>
        <v>2894.076791</v>
      </c>
      <c r="BI15" s="22">
        <f t="shared" si="7"/>
        <v>2980.899095</v>
      </c>
      <c r="BJ15" s="22">
        <f t="shared" si="7"/>
        <v>3070.326067</v>
      </c>
      <c r="BK15" s="22">
        <f t="shared" si="7"/>
        <v>3162.43585</v>
      </c>
      <c r="BL15" s="22">
        <f t="shared" si="7"/>
        <v>3257.308925</v>
      </c>
      <c r="BM15" s="22">
        <f t="shared" si="7"/>
        <v>3355.028193</v>
      </c>
      <c r="BN15" s="22">
        <f t="shared" si="7"/>
        <v>3455.679039</v>
      </c>
      <c r="BO15" s="22">
        <f t="shared" si="7"/>
        <v>3559.34941</v>
      </c>
      <c r="BP15" s="22">
        <f t="shared" si="7"/>
        <v>3666.129892</v>
      </c>
      <c r="BQ15" s="22">
        <f t="shared" si="7"/>
        <v>3776.113789</v>
      </c>
      <c r="BR15" s="22">
        <f t="shared" si="7"/>
        <v>3889.397202</v>
      </c>
      <c r="BS15" s="22">
        <f t="shared" si="7"/>
        <v>4006.079118</v>
      </c>
      <c r="BT15" s="22">
        <f t="shared" si="7"/>
        <v>4126.261492</v>
      </c>
      <c r="BU15" s="22">
        <f t="shared" si="7"/>
        <v>4250.049337</v>
      </c>
      <c r="BV15" s="22">
        <f t="shared" si="7"/>
        <v>4377.550817</v>
      </c>
      <c r="BW15" s="22">
        <f t="shared" si="7"/>
        <v>4508.877341</v>
      </c>
      <c r="BX15" s="22">
        <f t="shared" si="7"/>
        <v>4644.143662</v>
      </c>
      <c r="BY15" s="22">
        <f t="shared" si="7"/>
        <v>4783.467971</v>
      </c>
      <c r="BZ15" s="22">
        <f t="shared" si="7"/>
        <v>4926.972011</v>
      </c>
      <c r="CA15" s="22">
        <f t="shared" si="7"/>
        <v>5074.781171</v>
      </c>
      <c r="CB15" s="22">
        <f t="shared" si="7"/>
        <v>5227.024606</v>
      </c>
      <c r="CC15" s="22">
        <f t="shared" si="7"/>
        <v>5383.835344</v>
      </c>
      <c r="CD15" s="22">
        <f t="shared" si="7"/>
        <v>5545.350405</v>
      </c>
      <c r="CE15" s="22">
        <f t="shared" si="7"/>
        <v>5711.710917</v>
      </c>
      <c r="CF15" s="22">
        <f t="shared" si="7"/>
        <v>5883.062244</v>
      </c>
      <c r="CG15" s="22">
        <f t="shared" si="7"/>
        <v>6059.554112</v>
      </c>
      <c r="CH15" s="22">
        <f t="shared" si="7"/>
        <v>6241.340735</v>
      </c>
      <c r="CI15" s="22">
        <f t="shared" si="7"/>
        <v>6428.580957</v>
      </c>
      <c r="CJ15" s="22">
        <f t="shared" si="7"/>
        <v>6621.438386</v>
      </c>
      <c r="CK15" s="22">
        <f t="shared" si="7"/>
        <v>6820.081537</v>
      </c>
      <c r="CL15" s="22">
        <f t="shared" si="7"/>
        <v>7024.683983</v>
      </c>
      <c r="CM15" s="22">
        <f t="shared" si="7"/>
        <v>7235.424503</v>
      </c>
      <c r="CN15" s="22">
        <f t="shared" si="7"/>
        <v>7452.487238</v>
      </c>
      <c r="CO15" s="22">
        <f t="shared" si="7"/>
        <v>7676.061855</v>
      </c>
      <c r="CP15" s="22">
        <f t="shared" si="7"/>
        <v>7906.343711</v>
      </c>
      <c r="CQ15" s="22">
        <f t="shared" si="7"/>
        <v>8143.534022</v>
      </c>
      <c r="CR15" s="22">
        <f t="shared" si="7"/>
        <v>8387.840043</v>
      </c>
      <c r="CS15" s="22">
        <f t="shared" si="7"/>
        <v>8639.475244</v>
      </c>
      <c r="CT15" s="22">
        <f t="shared" si="7"/>
        <v>8898.659501</v>
      </c>
      <c r="CU15" s="22">
        <f t="shared" si="7"/>
        <v>9165.619286</v>
      </c>
      <c r="CV15" s="22">
        <f t="shared" si="7"/>
        <v>9440.587865</v>
      </c>
      <c r="CW15" s="22">
        <f t="shared" si="7"/>
        <v>9723.805501</v>
      </c>
      <c r="CX15" s="22">
        <f t="shared" si="7"/>
        <v>10015.51967</v>
      </c>
    </row>
    <row r="16">
      <c r="A16" s="12" t="s">
        <v>138</v>
      </c>
      <c r="B16" s="24">
        <f>(B10-'Reverse DCF Historical Data'!F2)*'Reverse DCF Historical Data'!G44</f>
        <v>8.340317135</v>
      </c>
      <c r="C16" s="24">
        <f t="shared" ref="C16:CX16" si="8">(C10-B10)*$B$5</f>
        <v>6.671841503</v>
      </c>
      <c r="D16" s="24">
        <f t="shared" si="8"/>
        <v>7.339025654</v>
      </c>
      <c r="E16" s="24">
        <f t="shared" si="8"/>
        <v>8.072928219</v>
      </c>
      <c r="F16" s="24">
        <f t="shared" si="8"/>
        <v>8.880221041</v>
      </c>
      <c r="G16" s="24">
        <f t="shared" si="8"/>
        <v>9.768243145</v>
      </c>
      <c r="H16" s="24">
        <f t="shared" si="8"/>
        <v>10.74506746</v>
      </c>
      <c r="I16" s="24">
        <f t="shared" si="8"/>
        <v>11.81957421</v>
      </c>
      <c r="J16" s="24">
        <f t="shared" si="8"/>
        <v>13.00153163</v>
      </c>
      <c r="K16" s="24">
        <f t="shared" si="8"/>
        <v>14.30168479</v>
      </c>
      <c r="L16" s="24">
        <f t="shared" si="8"/>
        <v>15.73185327</v>
      </c>
      <c r="M16" s="24">
        <f t="shared" si="8"/>
        <v>17.30503859</v>
      </c>
      <c r="N16" s="24">
        <f t="shared" si="8"/>
        <v>19.03554245</v>
      </c>
      <c r="O16" s="24">
        <f t="shared" si="8"/>
        <v>20.9390967</v>
      </c>
      <c r="P16" s="24">
        <f t="shared" si="8"/>
        <v>23.03300637</v>
      </c>
      <c r="Q16" s="24">
        <f t="shared" si="8"/>
        <v>25.33630701</v>
      </c>
      <c r="R16" s="24">
        <f t="shared" si="8"/>
        <v>27.86993771</v>
      </c>
      <c r="S16" s="24">
        <f t="shared" si="8"/>
        <v>30.65693148</v>
      </c>
      <c r="T16" s="24">
        <f t="shared" si="8"/>
        <v>33.72262463</v>
      </c>
      <c r="U16" s="24">
        <f t="shared" si="8"/>
        <v>37.09488709</v>
      </c>
      <c r="V16" s="24">
        <f t="shared" si="8"/>
        <v>40.8043758</v>
      </c>
      <c r="W16" s="24">
        <f t="shared" si="8"/>
        <v>44.88481338</v>
      </c>
      <c r="X16" s="24">
        <f t="shared" si="8"/>
        <v>49.37329471</v>
      </c>
      <c r="Y16" s="24">
        <f t="shared" si="8"/>
        <v>54.31062419</v>
      </c>
      <c r="Z16" s="24">
        <f t="shared" si="8"/>
        <v>59.7416866</v>
      </c>
      <c r="AA16" s="24">
        <f t="shared" si="8"/>
        <v>65.71585526</v>
      </c>
      <c r="AB16" s="24">
        <f t="shared" si="8"/>
        <v>72.28744079</v>
      </c>
      <c r="AC16" s="24">
        <f t="shared" si="8"/>
        <v>79.51618487</v>
      </c>
      <c r="AD16" s="24">
        <f t="shared" si="8"/>
        <v>87.46780336</v>
      </c>
      <c r="AE16" s="24">
        <f t="shared" si="8"/>
        <v>96.21458369</v>
      </c>
      <c r="AF16" s="24">
        <f t="shared" si="8"/>
        <v>105.8360421</v>
      </c>
      <c r="AG16" s="24">
        <f t="shared" si="8"/>
        <v>116.4196463</v>
      </c>
      <c r="AH16" s="24">
        <f t="shared" si="8"/>
        <v>128.0616109</v>
      </c>
      <c r="AI16" s="24">
        <f t="shared" si="8"/>
        <v>140.867772</v>
      </c>
      <c r="AJ16" s="24">
        <f t="shared" si="8"/>
        <v>154.9545492</v>
      </c>
      <c r="AK16" s="24">
        <f t="shared" si="8"/>
        <v>170.4500041</v>
      </c>
      <c r="AL16" s="24">
        <f t="shared" si="8"/>
        <v>187.4950045</v>
      </c>
      <c r="AM16" s="24">
        <f t="shared" si="8"/>
        <v>206.244505</v>
      </c>
      <c r="AN16" s="24">
        <f t="shared" si="8"/>
        <v>226.8689555</v>
      </c>
      <c r="AO16" s="24">
        <f t="shared" si="8"/>
        <v>249.555851</v>
      </c>
      <c r="AP16" s="24">
        <f t="shared" si="8"/>
        <v>274.5114361</v>
      </c>
      <c r="AQ16" s="24">
        <f t="shared" si="8"/>
        <v>301.9625797</v>
      </c>
      <c r="AR16" s="24">
        <f t="shared" si="8"/>
        <v>332.1588377</v>
      </c>
      <c r="AS16" s="24">
        <f t="shared" si="8"/>
        <v>365.3747215</v>
      </c>
      <c r="AT16" s="24">
        <f t="shared" si="8"/>
        <v>401.9121936</v>
      </c>
      <c r="AU16" s="24">
        <f t="shared" si="8"/>
        <v>442.103413</v>
      </c>
      <c r="AV16" s="24">
        <f t="shared" si="8"/>
        <v>486.3137543</v>
      </c>
      <c r="AW16" s="24">
        <f t="shared" si="8"/>
        <v>534.9451297</v>
      </c>
      <c r="AX16" s="24">
        <f t="shared" si="8"/>
        <v>588.4396426</v>
      </c>
      <c r="AY16" s="24">
        <f t="shared" si="8"/>
        <v>647.2836069</v>
      </c>
      <c r="AZ16" s="24">
        <f t="shared" si="8"/>
        <v>712.0119676</v>
      </c>
      <c r="BA16" s="24">
        <f t="shared" si="8"/>
        <v>234.9639493</v>
      </c>
      <c r="BB16" s="24">
        <f t="shared" si="8"/>
        <v>242.0128678</v>
      </c>
      <c r="BC16" s="24">
        <f t="shared" si="8"/>
        <v>249.2732538</v>
      </c>
      <c r="BD16" s="24">
        <f t="shared" si="8"/>
        <v>256.7514514</v>
      </c>
      <c r="BE16" s="24">
        <f t="shared" si="8"/>
        <v>264.453995</v>
      </c>
      <c r="BF16" s="24">
        <f t="shared" si="8"/>
        <v>272.3876148</v>
      </c>
      <c r="BG16" s="24">
        <f t="shared" si="8"/>
        <v>280.5592433</v>
      </c>
      <c r="BH16" s="24">
        <f t="shared" si="8"/>
        <v>288.9760206</v>
      </c>
      <c r="BI16" s="24">
        <f t="shared" si="8"/>
        <v>297.6453012</v>
      </c>
      <c r="BJ16" s="24">
        <f t="shared" si="8"/>
        <v>306.5746602</v>
      </c>
      <c r="BK16" s="24">
        <f t="shared" si="8"/>
        <v>315.7719</v>
      </c>
      <c r="BL16" s="24">
        <f t="shared" si="8"/>
        <v>325.245057</v>
      </c>
      <c r="BM16" s="24">
        <f t="shared" si="8"/>
        <v>335.0024087</v>
      </c>
      <c r="BN16" s="24">
        <f t="shared" si="8"/>
        <v>345.052481</v>
      </c>
      <c r="BO16" s="24">
        <f t="shared" si="8"/>
        <v>355.4040554</v>
      </c>
      <c r="BP16" s="24">
        <f t="shared" si="8"/>
        <v>366.0661771</v>
      </c>
      <c r="BQ16" s="24">
        <f t="shared" si="8"/>
        <v>377.0481624</v>
      </c>
      <c r="BR16" s="24">
        <f t="shared" si="8"/>
        <v>388.3596073</v>
      </c>
      <c r="BS16" s="24">
        <f t="shared" si="8"/>
        <v>400.0103955</v>
      </c>
      <c r="BT16" s="24">
        <f t="shared" si="8"/>
        <v>412.0107074</v>
      </c>
      <c r="BU16" s="24">
        <f t="shared" si="8"/>
        <v>424.3710286</v>
      </c>
      <c r="BV16" s="24">
        <f t="shared" si="8"/>
        <v>437.1021594</v>
      </c>
      <c r="BW16" s="24">
        <f t="shared" si="8"/>
        <v>450.2152242</v>
      </c>
      <c r="BX16" s="24">
        <f t="shared" si="8"/>
        <v>463.721681</v>
      </c>
      <c r="BY16" s="24">
        <f t="shared" si="8"/>
        <v>477.6333314</v>
      </c>
      <c r="BZ16" s="24">
        <f t="shared" si="8"/>
        <v>491.9623313</v>
      </c>
      <c r="CA16" s="24">
        <f t="shared" si="8"/>
        <v>506.7212013</v>
      </c>
      <c r="CB16" s="24">
        <f t="shared" si="8"/>
        <v>521.9228373</v>
      </c>
      <c r="CC16" s="24">
        <f t="shared" si="8"/>
        <v>537.5805224</v>
      </c>
      <c r="CD16" s="24">
        <f t="shared" si="8"/>
        <v>553.7079381</v>
      </c>
      <c r="CE16" s="24">
        <f t="shared" si="8"/>
        <v>570.3191762</v>
      </c>
      <c r="CF16" s="24">
        <f t="shared" si="8"/>
        <v>587.4287515</v>
      </c>
      <c r="CG16" s="24">
        <f t="shared" si="8"/>
        <v>605.0516141</v>
      </c>
      <c r="CH16" s="24">
        <f t="shared" si="8"/>
        <v>623.2031625</v>
      </c>
      <c r="CI16" s="24">
        <f t="shared" si="8"/>
        <v>641.8992574</v>
      </c>
      <c r="CJ16" s="24">
        <f t="shared" si="8"/>
        <v>661.1562351</v>
      </c>
      <c r="CK16" s="24">
        <f t="shared" si="8"/>
        <v>680.9909221</v>
      </c>
      <c r="CL16" s="24">
        <f t="shared" si="8"/>
        <v>701.4206498</v>
      </c>
      <c r="CM16" s="24">
        <f t="shared" si="8"/>
        <v>722.4632693</v>
      </c>
      <c r="CN16" s="24">
        <f t="shared" si="8"/>
        <v>744.1371674</v>
      </c>
      <c r="CO16" s="24">
        <f t="shared" si="8"/>
        <v>766.4612824</v>
      </c>
      <c r="CP16" s="24">
        <f t="shared" si="8"/>
        <v>789.4551209</v>
      </c>
      <c r="CQ16" s="24">
        <f t="shared" si="8"/>
        <v>813.1387745</v>
      </c>
      <c r="CR16" s="24">
        <f t="shared" si="8"/>
        <v>837.5329377</v>
      </c>
      <c r="CS16" s="24">
        <f t="shared" si="8"/>
        <v>862.6589259</v>
      </c>
      <c r="CT16" s="24">
        <f t="shared" si="8"/>
        <v>888.5386936</v>
      </c>
      <c r="CU16" s="24">
        <f t="shared" si="8"/>
        <v>915.1948545</v>
      </c>
      <c r="CV16" s="24">
        <f t="shared" si="8"/>
        <v>942.6507001</v>
      </c>
      <c r="CW16" s="24">
        <f t="shared" si="8"/>
        <v>970.9302211</v>
      </c>
      <c r="CX16" s="24">
        <f t="shared" si="8"/>
        <v>1000.058128</v>
      </c>
    </row>
    <row r="17">
      <c r="A17" s="6" t="s">
        <v>139</v>
      </c>
      <c r="B17" s="22">
        <f>(B10-'Reverse DCF Historical Data'!F2)*B6</f>
        <v>3.523917624</v>
      </c>
      <c r="C17" s="22">
        <f t="shared" ref="C17:CX17" si="9">(C10-B10)*$B$6</f>
        <v>3.876309386</v>
      </c>
      <c r="D17" s="22">
        <f t="shared" si="9"/>
        <v>4.263940325</v>
      </c>
      <c r="E17" s="22">
        <f t="shared" si="9"/>
        <v>4.690334357</v>
      </c>
      <c r="F17" s="22">
        <f t="shared" si="9"/>
        <v>5.159367793</v>
      </c>
      <c r="G17" s="22">
        <f t="shared" si="9"/>
        <v>5.675304572</v>
      </c>
      <c r="H17" s="22">
        <f t="shared" si="9"/>
        <v>6.242835029</v>
      </c>
      <c r="I17" s="22">
        <f t="shared" si="9"/>
        <v>6.867118532</v>
      </c>
      <c r="J17" s="22">
        <f t="shared" si="9"/>
        <v>7.553830385</v>
      </c>
      <c r="K17" s="22">
        <f t="shared" si="9"/>
        <v>8.309213424</v>
      </c>
      <c r="L17" s="22">
        <f t="shared" si="9"/>
        <v>9.140134766</v>
      </c>
      <c r="M17" s="22">
        <f t="shared" si="9"/>
        <v>10.05414824</v>
      </c>
      <c r="N17" s="22">
        <f t="shared" si="9"/>
        <v>11.05956307</v>
      </c>
      <c r="O17" s="22">
        <f t="shared" si="9"/>
        <v>12.16551937</v>
      </c>
      <c r="P17" s="22">
        <f t="shared" si="9"/>
        <v>13.38207131</v>
      </c>
      <c r="Q17" s="22">
        <f t="shared" si="9"/>
        <v>14.72027844</v>
      </c>
      <c r="R17" s="22">
        <f t="shared" si="9"/>
        <v>16.19230629</v>
      </c>
      <c r="S17" s="22">
        <f t="shared" si="9"/>
        <v>17.81153692</v>
      </c>
      <c r="T17" s="22">
        <f t="shared" si="9"/>
        <v>19.59269061</v>
      </c>
      <c r="U17" s="22">
        <f t="shared" si="9"/>
        <v>21.55195967</v>
      </c>
      <c r="V17" s="22">
        <f t="shared" si="9"/>
        <v>23.70715563</v>
      </c>
      <c r="W17" s="22">
        <f t="shared" si="9"/>
        <v>26.0778712</v>
      </c>
      <c r="X17" s="22">
        <f t="shared" si="9"/>
        <v>28.68565832</v>
      </c>
      <c r="Y17" s="22">
        <f t="shared" si="9"/>
        <v>31.55422415</v>
      </c>
      <c r="Z17" s="22">
        <f t="shared" si="9"/>
        <v>34.70964656</v>
      </c>
      <c r="AA17" s="22">
        <f t="shared" si="9"/>
        <v>38.18061122</v>
      </c>
      <c r="AB17" s="22">
        <f t="shared" si="9"/>
        <v>41.99867234</v>
      </c>
      <c r="AC17" s="22">
        <f t="shared" si="9"/>
        <v>46.19853958</v>
      </c>
      <c r="AD17" s="22">
        <f t="shared" si="9"/>
        <v>50.81839353</v>
      </c>
      <c r="AE17" s="22">
        <f t="shared" si="9"/>
        <v>55.90023289</v>
      </c>
      <c r="AF17" s="22">
        <f t="shared" si="9"/>
        <v>61.49025618</v>
      </c>
      <c r="AG17" s="22">
        <f t="shared" si="9"/>
        <v>67.63928179</v>
      </c>
      <c r="AH17" s="22">
        <f t="shared" si="9"/>
        <v>74.40320997</v>
      </c>
      <c r="AI17" s="22">
        <f t="shared" si="9"/>
        <v>81.84353097</v>
      </c>
      <c r="AJ17" s="22">
        <f t="shared" si="9"/>
        <v>90.02788407</v>
      </c>
      <c r="AK17" s="22">
        <f t="shared" si="9"/>
        <v>99.03067247</v>
      </c>
      <c r="AL17" s="22">
        <f t="shared" si="9"/>
        <v>108.9337397</v>
      </c>
      <c r="AM17" s="22">
        <f t="shared" si="9"/>
        <v>119.8271137</v>
      </c>
      <c r="AN17" s="22">
        <f t="shared" si="9"/>
        <v>131.8098251</v>
      </c>
      <c r="AO17" s="22">
        <f t="shared" si="9"/>
        <v>144.9908076</v>
      </c>
      <c r="AP17" s="22">
        <f t="shared" si="9"/>
        <v>159.4898883</v>
      </c>
      <c r="AQ17" s="22">
        <f t="shared" si="9"/>
        <v>175.4388772</v>
      </c>
      <c r="AR17" s="22">
        <f t="shared" si="9"/>
        <v>192.9827649</v>
      </c>
      <c r="AS17" s="22">
        <f t="shared" si="9"/>
        <v>212.2810414</v>
      </c>
      <c r="AT17" s="22">
        <f t="shared" si="9"/>
        <v>233.5091455</v>
      </c>
      <c r="AU17" s="22">
        <f t="shared" si="9"/>
        <v>256.86006</v>
      </c>
      <c r="AV17" s="22">
        <f t="shared" si="9"/>
        <v>282.5460661</v>
      </c>
      <c r="AW17" s="22">
        <f t="shared" si="9"/>
        <v>310.8006727</v>
      </c>
      <c r="AX17" s="22">
        <f t="shared" si="9"/>
        <v>341.8807399</v>
      </c>
      <c r="AY17" s="22">
        <f t="shared" si="9"/>
        <v>376.0688139</v>
      </c>
      <c r="AZ17" s="22">
        <f t="shared" si="9"/>
        <v>413.6756953</v>
      </c>
      <c r="BA17" s="22">
        <f t="shared" si="9"/>
        <v>136.5129795</v>
      </c>
      <c r="BB17" s="22">
        <f t="shared" si="9"/>
        <v>140.6083688</v>
      </c>
      <c r="BC17" s="22">
        <f t="shared" si="9"/>
        <v>144.8266199</v>
      </c>
      <c r="BD17" s="22">
        <f t="shared" si="9"/>
        <v>149.1714185</v>
      </c>
      <c r="BE17" s="22">
        <f t="shared" si="9"/>
        <v>153.6465611</v>
      </c>
      <c r="BF17" s="22">
        <f t="shared" si="9"/>
        <v>158.2559579</v>
      </c>
      <c r="BG17" s="22">
        <f t="shared" si="9"/>
        <v>163.0036366</v>
      </c>
      <c r="BH17" s="22">
        <f t="shared" si="9"/>
        <v>167.8937457</v>
      </c>
      <c r="BI17" s="22">
        <f t="shared" si="9"/>
        <v>172.9305581</v>
      </c>
      <c r="BJ17" s="22">
        <f t="shared" si="9"/>
        <v>178.1184748</v>
      </c>
      <c r="BK17" s="22">
        <f t="shared" si="9"/>
        <v>183.4620291</v>
      </c>
      <c r="BL17" s="22">
        <f t="shared" si="9"/>
        <v>188.96589</v>
      </c>
      <c r="BM17" s="22">
        <f t="shared" si="9"/>
        <v>194.6348666</v>
      </c>
      <c r="BN17" s="22">
        <f t="shared" si="9"/>
        <v>200.4739126</v>
      </c>
      <c r="BO17" s="22">
        <f t="shared" si="9"/>
        <v>206.48813</v>
      </c>
      <c r="BP17" s="22">
        <f t="shared" si="9"/>
        <v>212.6827739</v>
      </c>
      <c r="BQ17" s="22">
        <f t="shared" si="9"/>
        <v>219.0632571</v>
      </c>
      <c r="BR17" s="22">
        <f t="shared" si="9"/>
        <v>225.6351549</v>
      </c>
      <c r="BS17" s="22">
        <f t="shared" si="9"/>
        <v>232.4042095</v>
      </c>
      <c r="BT17" s="22">
        <f t="shared" si="9"/>
        <v>239.3763358</v>
      </c>
      <c r="BU17" s="22">
        <f t="shared" si="9"/>
        <v>246.5576259</v>
      </c>
      <c r="BV17" s="22">
        <f t="shared" si="9"/>
        <v>253.9543546</v>
      </c>
      <c r="BW17" s="22">
        <f t="shared" si="9"/>
        <v>261.5729853</v>
      </c>
      <c r="BX17" s="22">
        <f t="shared" si="9"/>
        <v>269.4201748</v>
      </c>
      <c r="BY17" s="22">
        <f t="shared" si="9"/>
        <v>277.5027801</v>
      </c>
      <c r="BZ17" s="22">
        <f t="shared" si="9"/>
        <v>285.8278635</v>
      </c>
      <c r="CA17" s="22">
        <f t="shared" si="9"/>
        <v>294.4026994</v>
      </c>
      <c r="CB17" s="22">
        <f t="shared" si="9"/>
        <v>303.2347804</v>
      </c>
      <c r="CC17" s="22">
        <f t="shared" si="9"/>
        <v>312.3318238</v>
      </c>
      <c r="CD17" s="22">
        <f t="shared" si="9"/>
        <v>321.7017785</v>
      </c>
      <c r="CE17" s="22">
        <f t="shared" si="9"/>
        <v>331.3528319</v>
      </c>
      <c r="CF17" s="22">
        <f t="shared" si="9"/>
        <v>341.2934168</v>
      </c>
      <c r="CG17" s="22">
        <f t="shared" si="9"/>
        <v>351.5322193</v>
      </c>
      <c r="CH17" s="22">
        <f t="shared" si="9"/>
        <v>362.0781859</v>
      </c>
      <c r="CI17" s="22">
        <f t="shared" si="9"/>
        <v>372.9405315</v>
      </c>
      <c r="CJ17" s="22">
        <f t="shared" si="9"/>
        <v>384.1287474</v>
      </c>
      <c r="CK17" s="22">
        <f t="shared" si="9"/>
        <v>395.6526098</v>
      </c>
      <c r="CL17" s="22">
        <f t="shared" si="9"/>
        <v>407.5221881</v>
      </c>
      <c r="CM17" s="22">
        <f t="shared" si="9"/>
        <v>419.7478538</v>
      </c>
      <c r="CN17" s="22">
        <f t="shared" si="9"/>
        <v>432.3402894</v>
      </c>
      <c r="CO17" s="22">
        <f t="shared" si="9"/>
        <v>445.3104981</v>
      </c>
      <c r="CP17" s="22">
        <f t="shared" si="9"/>
        <v>458.669813</v>
      </c>
      <c r="CQ17" s="22">
        <f t="shared" si="9"/>
        <v>472.4299074</v>
      </c>
      <c r="CR17" s="22">
        <f t="shared" si="9"/>
        <v>486.6028046</v>
      </c>
      <c r="CS17" s="22">
        <f t="shared" si="9"/>
        <v>501.2008888</v>
      </c>
      <c r="CT17" s="22">
        <f t="shared" si="9"/>
        <v>516.2369154</v>
      </c>
      <c r="CU17" s="22">
        <f t="shared" si="9"/>
        <v>531.7240229</v>
      </c>
      <c r="CV17" s="22">
        <f t="shared" si="9"/>
        <v>547.6757436</v>
      </c>
      <c r="CW17" s="22">
        <f t="shared" si="9"/>
        <v>564.1060159</v>
      </c>
      <c r="CX17" s="22">
        <f t="shared" si="9"/>
        <v>581.0291964</v>
      </c>
    </row>
    <row r="18">
      <c r="A18" s="24" t="s">
        <v>140</v>
      </c>
      <c r="B18" s="24">
        <f t="shared" ref="B18:CX18" si="10">sum(B16:B17)</f>
        <v>11.86423476</v>
      </c>
      <c r="C18" s="24">
        <f t="shared" si="10"/>
        <v>10.54815089</v>
      </c>
      <c r="D18" s="24">
        <f t="shared" si="10"/>
        <v>11.60296598</v>
      </c>
      <c r="E18" s="24">
        <f t="shared" si="10"/>
        <v>12.76326258</v>
      </c>
      <c r="F18" s="24">
        <f t="shared" si="10"/>
        <v>14.03958883</v>
      </c>
      <c r="G18" s="24">
        <f t="shared" si="10"/>
        <v>15.44354772</v>
      </c>
      <c r="H18" s="24">
        <f t="shared" si="10"/>
        <v>16.98790249</v>
      </c>
      <c r="I18" s="24">
        <f t="shared" si="10"/>
        <v>18.68669274</v>
      </c>
      <c r="J18" s="24">
        <f t="shared" si="10"/>
        <v>20.55536201</v>
      </c>
      <c r="K18" s="24">
        <f t="shared" si="10"/>
        <v>22.61089821</v>
      </c>
      <c r="L18" s="24">
        <f t="shared" si="10"/>
        <v>24.87198803</v>
      </c>
      <c r="M18" s="24">
        <f t="shared" si="10"/>
        <v>27.35918684</v>
      </c>
      <c r="N18" s="24">
        <f t="shared" si="10"/>
        <v>30.09510552</v>
      </c>
      <c r="O18" s="24">
        <f t="shared" si="10"/>
        <v>33.10461607</v>
      </c>
      <c r="P18" s="24">
        <f t="shared" si="10"/>
        <v>36.41507768</v>
      </c>
      <c r="Q18" s="24">
        <f t="shared" si="10"/>
        <v>40.05658545</v>
      </c>
      <c r="R18" s="24">
        <f t="shared" si="10"/>
        <v>44.06224399</v>
      </c>
      <c r="S18" s="24">
        <f t="shared" si="10"/>
        <v>48.46846839</v>
      </c>
      <c r="T18" s="24">
        <f t="shared" si="10"/>
        <v>53.31531523</v>
      </c>
      <c r="U18" s="24">
        <f t="shared" si="10"/>
        <v>58.64684675</v>
      </c>
      <c r="V18" s="24">
        <f t="shared" si="10"/>
        <v>64.51153143</v>
      </c>
      <c r="W18" s="24">
        <f t="shared" si="10"/>
        <v>70.96268457</v>
      </c>
      <c r="X18" s="24">
        <f t="shared" si="10"/>
        <v>78.05895303</v>
      </c>
      <c r="Y18" s="24">
        <f t="shared" si="10"/>
        <v>85.86484833</v>
      </c>
      <c r="Z18" s="24">
        <f t="shared" si="10"/>
        <v>94.45133317</v>
      </c>
      <c r="AA18" s="24">
        <f t="shared" si="10"/>
        <v>103.8964665</v>
      </c>
      <c r="AB18" s="24">
        <f t="shared" si="10"/>
        <v>114.2861131</v>
      </c>
      <c r="AC18" s="24">
        <f t="shared" si="10"/>
        <v>125.7147244</v>
      </c>
      <c r="AD18" s="24">
        <f t="shared" si="10"/>
        <v>138.2861969</v>
      </c>
      <c r="AE18" s="24">
        <f t="shared" si="10"/>
        <v>152.1148166</v>
      </c>
      <c r="AF18" s="24">
        <f t="shared" si="10"/>
        <v>167.3262982</v>
      </c>
      <c r="AG18" s="24">
        <f t="shared" si="10"/>
        <v>184.0589281</v>
      </c>
      <c r="AH18" s="24">
        <f t="shared" si="10"/>
        <v>202.4648209</v>
      </c>
      <c r="AI18" s="24">
        <f t="shared" si="10"/>
        <v>222.711303</v>
      </c>
      <c r="AJ18" s="24">
        <f t="shared" si="10"/>
        <v>244.9824332</v>
      </c>
      <c r="AK18" s="24">
        <f t="shared" si="10"/>
        <v>269.4806766</v>
      </c>
      <c r="AL18" s="24">
        <f t="shared" si="10"/>
        <v>296.4287442</v>
      </c>
      <c r="AM18" s="24">
        <f t="shared" si="10"/>
        <v>326.0716187</v>
      </c>
      <c r="AN18" s="24">
        <f t="shared" si="10"/>
        <v>358.6787805</v>
      </c>
      <c r="AO18" s="24">
        <f t="shared" si="10"/>
        <v>394.5466586</v>
      </c>
      <c r="AP18" s="24">
        <f t="shared" si="10"/>
        <v>434.0013244</v>
      </c>
      <c r="AQ18" s="24">
        <f t="shared" si="10"/>
        <v>477.4014569</v>
      </c>
      <c r="AR18" s="24">
        <f t="shared" si="10"/>
        <v>525.1416026</v>
      </c>
      <c r="AS18" s="24">
        <f t="shared" si="10"/>
        <v>577.6557628</v>
      </c>
      <c r="AT18" s="24">
        <f t="shared" si="10"/>
        <v>635.4213391</v>
      </c>
      <c r="AU18" s="24">
        <f t="shared" si="10"/>
        <v>698.963473</v>
      </c>
      <c r="AV18" s="24">
        <f t="shared" si="10"/>
        <v>768.8598203</v>
      </c>
      <c r="AW18" s="24">
        <f t="shared" si="10"/>
        <v>845.7458023</v>
      </c>
      <c r="AX18" s="24">
        <f t="shared" si="10"/>
        <v>930.3203826</v>
      </c>
      <c r="AY18" s="24">
        <f t="shared" si="10"/>
        <v>1023.352421</v>
      </c>
      <c r="AZ18" s="24">
        <f t="shared" si="10"/>
        <v>1125.687663</v>
      </c>
      <c r="BA18" s="24">
        <f t="shared" si="10"/>
        <v>371.4769288</v>
      </c>
      <c r="BB18" s="24">
        <f t="shared" si="10"/>
        <v>382.6212366</v>
      </c>
      <c r="BC18" s="24">
        <f t="shared" si="10"/>
        <v>394.0998737</v>
      </c>
      <c r="BD18" s="24">
        <f t="shared" si="10"/>
        <v>405.9228699</v>
      </c>
      <c r="BE18" s="24">
        <f t="shared" si="10"/>
        <v>418.100556</v>
      </c>
      <c r="BF18" s="24">
        <f t="shared" si="10"/>
        <v>430.6435727</v>
      </c>
      <c r="BG18" s="24">
        <f t="shared" si="10"/>
        <v>443.5628799</v>
      </c>
      <c r="BH18" s="24">
        <f t="shared" si="10"/>
        <v>456.8697663</v>
      </c>
      <c r="BI18" s="24">
        <f t="shared" si="10"/>
        <v>470.5758593</v>
      </c>
      <c r="BJ18" s="24">
        <f t="shared" si="10"/>
        <v>484.6931351</v>
      </c>
      <c r="BK18" s="24">
        <f t="shared" si="10"/>
        <v>499.2339291</v>
      </c>
      <c r="BL18" s="24">
        <f t="shared" si="10"/>
        <v>514.210947</v>
      </c>
      <c r="BM18" s="24">
        <f t="shared" si="10"/>
        <v>529.6372754</v>
      </c>
      <c r="BN18" s="24">
        <f t="shared" si="10"/>
        <v>545.5263937</v>
      </c>
      <c r="BO18" s="24">
        <f t="shared" si="10"/>
        <v>561.8921855</v>
      </c>
      <c r="BP18" s="24">
        <f t="shared" si="10"/>
        <v>578.748951</v>
      </c>
      <c r="BQ18" s="24">
        <f t="shared" si="10"/>
        <v>596.1114196</v>
      </c>
      <c r="BR18" s="24">
        <f t="shared" si="10"/>
        <v>613.9947621</v>
      </c>
      <c r="BS18" s="24">
        <f t="shared" si="10"/>
        <v>632.414605</v>
      </c>
      <c r="BT18" s="24">
        <f t="shared" si="10"/>
        <v>651.3870432</v>
      </c>
      <c r="BU18" s="24">
        <f t="shared" si="10"/>
        <v>670.9286545</v>
      </c>
      <c r="BV18" s="24">
        <f t="shared" si="10"/>
        <v>691.0565141</v>
      </c>
      <c r="BW18" s="24">
        <f t="shared" si="10"/>
        <v>711.7882095</v>
      </c>
      <c r="BX18" s="24">
        <f t="shared" si="10"/>
        <v>733.1418558</v>
      </c>
      <c r="BY18" s="24">
        <f t="shared" si="10"/>
        <v>755.1361115</v>
      </c>
      <c r="BZ18" s="24">
        <f t="shared" si="10"/>
        <v>777.7901948</v>
      </c>
      <c r="CA18" s="24">
        <f t="shared" si="10"/>
        <v>801.1239007</v>
      </c>
      <c r="CB18" s="24">
        <f t="shared" si="10"/>
        <v>825.1576177</v>
      </c>
      <c r="CC18" s="24">
        <f t="shared" si="10"/>
        <v>849.9123462</v>
      </c>
      <c r="CD18" s="24">
        <f t="shared" si="10"/>
        <v>875.4097166</v>
      </c>
      <c r="CE18" s="24">
        <f t="shared" si="10"/>
        <v>901.6720081</v>
      </c>
      <c r="CF18" s="24">
        <f t="shared" si="10"/>
        <v>928.7221683</v>
      </c>
      <c r="CG18" s="24">
        <f t="shared" si="10"/>
        <v>956.5838334</v>
      </c>
      <c r="CH18" s="24">
        <f t="shared" si="10"/>
        <v>985.2813484</v>
      </c>
      <c r="CI18" s="24">
        <f t="shared" si="10"/>
        <v>1014.839789</v>
      </c>
      <c r="CJ18" s="24">
        <f t="shared" si="10"/>
        <v>1045.284983</v>
      </c>
      <c r="CK18" s="24">
        <f t="shared" si="10"/>
        <v>1076.643532</v>
      </c>
      <c r="CL18" s="24">
        <f t="shared" si="10"/>
        <v>1108.942838</v>
      </c>
      <c r="CM18" s="24">
        <f t="shared" si="10"/>
        <v>1142.211123</v>
      </c>
      <c r="CN18" s="24">
        <f t="shared" si="10"/>
        <v>1176.477457</v>
      </c>
      <c r="CO18" s="24">
        <f t="shared" si="10"/>
        <v>1211.77178</v>
      </c>
      <c r="CP18" s="24">
        <f t="shared" si="10"/>
        <v>1248.124934</v>
      </c>
      <c r="CQ18" s="24">
        <f t="shared" si="10"/>
        <v>1285.568682</v>
      </c>
      <c r="CR18" s="24">
        <f t="shared" si="10"/>
        <v>1324.135742</v>
      </c>
      <c r="CS18" s="24">
        <f t="shared" si="10"/>
        <v>1363.859815</v>
      </c>
      <c r="CT18" s="24">
        <f t="shared" si="10"/>
        <v>1404.775609</v>
      </c>
      <c r="CU18" s="24">
        <f t="shared" si="10"/>
        <v>1446.918877</v>
      </c>
      <c r="CV18" s="24">
        <f t="shared" si="10"/>
        <v>1490.326444</v>
      </c>
      <c r="CW18" s="24">
        <f t="shared" si="10"/>
        <v>1535.036237</v>
      </c>
      <c r="CX18" s="24">
        <f t="shared" si="10"/>
        <v>1581.087324</v>
      </c>
    </row>
    <row r="19">
      <c r="A19" s="22" t="s">
        <v>227</v>
      </c>
      <c r="B19" s="22">
        <f t="shared" ref="B19:CX19" si="11">B15-B18</f>
        <v>7.597340718</v>
      </c>
      <c r="C19" s="22">
        <f t="shared" si="11"/>
        <v>10.85958213</v>
      </c>
      <c r="D19" s="22">
        <f t="shared" si="11"/>
        <v>11.94554035</v>
      </c>
      <c r="E19" s="22">
        <f t="shared" si="11"/>
        <v>13.14009438</v>
      </c>
      <c r="F19" s="22">
        <f t="shared" si="11"/>
        <v>14.45410382</v>
      </c>
      <c r="G19" s="22">
        <f t="shared" si="11"/>
        <v>15.8995142</v>
      </c>
      <c r="H19" s="22">
        <f t="shared" si="11"/>
        <v>17.48946562</v>
      </c>
      <c r="I19" s="22">
        <f t="shared" si="11"/>
        <v>19.23841219</v>
      </c>
      <c r="J19" s="22">
        <f t="shared" si="11"/>
        <v>21.1622534</v>
      </c>
      <c r="K19" s="22">
        <f t="shared" si="11"/>
        <v>23.27847875</v>
      </c>
      <c r="L19" s="22">
        <f t="shared" si="11"/>
        <v>25.60632662</v>
      </c>
      <c r="M19" s="22">
        <f t="shared" si="11"/>
        <v>28.16695928</v>
      </c>
      <c r="N19" s="22">
        <f t="shared" si="11"/>
        <v>30.98365521</v>
      </c>
      <c r="O19" s="22">
        <f t="shared" si="11"/>
        <v>34.08202073</v>
      </c>
      <c r="P19" s="22">
        <f t="shared" si="11"/>
        <v>37.4902228</v>
      </c>
      <c r="Q19" s="22">
        <f t="shared" si="11"/>
        <v>41.23924508</v>
      </c>
      <c r="R19" s="22">
        <f t="shared" si="11"/>
        <v>45.36316959</v>
      </c>
      <c r="S19" s="22">
        <f t="shared" si="11"/>
        <v>49.89948655</v>
      </c>
      <c r="T19" s="22">
        <f t="shared" si="11"/>
        <v>54.88943521</v>
      </c>
      <c r="U19" s="22">
        <f t="shared" si="11"/>
        <v>60.37837873</v>
      </c>
      <c r="V19" s="22">
        <f t="shared" si="11"/>
        <v>66.4162166</v>
      </c>
      <c r="W19" s="22">
        <f t="shared" si="11"/>
        <v>73.05783826</v>
      </c>
      <c r="X19" s="22">
        <f t="shared" si="11"/>
        <v>80.36362209</v>
      </c>
      <c r="Y19" s="22">
        <f t="shared" si="11"/>
        <v>88.3999843</v>
      </c>
      <c r="Z19" s="22">
        <f t="shared" si="11"/>
        <v>97.23998273</v>
      </c>
      <c r="AA19" s="22">
        <f t="shared" si="11"/>
        <v>106.963981</v>
      </c>
      <c r="AB19" s="22">
        <f t="shared" si="11"/>
        <v>117.6603791</v>
      </c>
      <c r="AC19" s="22">
        <f t="shared" si="11"/>
        <v>129.426417</v>
      </c>
      <c r="AD19" s="22">
        <f t="shared" si="11"/>
        <v>142.3690587</v>
      </c>
      <c r="AE19" s="22">
        <f t="shared" si="11"/>
        <v>156.6059646</v>
      </c>
      <c r="AF19" s="22">
        <f t="shared" si="11"/>
        <v>172.266561</v>
      </c>
      <c r="AG19" s="22">
        <f t="shared" si="11"/>
        <v>189.4932171</v>
      </c>
      <c r="AH19" s="22">
        <f t="shared" si="11"/>
        <v>208.4425389</v>
      </c>
      <c r="AI19" s="22">
        <f t="shared" si="11"/>
        <v>229.2867927</v>
      </c>
      <c r="AJ19" s="22">
        <f t="shared" si="11"/>
        <v>252.215472</v>
      </c>
      <c r="AK19" s="22">
        <f t="shared" si="11"/>
        <v>277.4370192</v>
      </c>
      <c r="AL19" s="22">
        <f t="shared" si="11"/>
        <v>305.1807211</v>
      </c>
      <c r="AM19" s="22">
        <f t="shared" si="11"/>
        <v>335.6987933</v>
      </c>
      <c r="AN19" s="22">
        <f t="shared" si="11"/>
        <v>369.2686726</v>
      </c>
      <c r="AO19" s="22">
        <f t="shared" si="11"/>
        <v>406.1955398</v>
      </c>
      <c r="AP19" s="22">
        <f t="shared" si="11"/>
        <v>446.8150938</v>
      </c>
      <c r="AQ19" s="22">
        <f t="shared" si="11"/>
        <v>491.4966032</v>
      </c>
      <c r="AR19" s="22">
        <f t="shared" si="11"/>
        <v>540.6462635</v>
      </c>
      <c r="AS19" s="22">
        <f t="shared" si="11"/>
        <v>594.7108899</v>
      </c>
      <c r="AT19" s="22">
        <f t="shared" si="11"/>
        <v>654.1819789</v>
      </c>
      <c r="AU19" s="22">
        <f t="shared" si="11"/>
        <v>719.6001767</v>
      </c>
      <c r="AV19" s="22">
        <f t="shared" si="11"/>
        <v>791.5601944</v>
      </c>
      <c r="AW19" s="22">
        <f t="shared" si="11"/>
        <v>870.7162139</v>
      </c>
      <c r="AX19" s="22">
        <f t="shared" si="11"/>
        <v>957.7878353</v>
      </c>
      <c r="AY19" s="22">
        <f t="shared" si="11"/>
        <v>1053.566619</v>
      </c>
      <c r="AZ19" s="22">
        <f t="shared" si="11"/>
        <v>1158.923281</v>
      </c>
      <c r="BA19" s="22">
        <f t="shared" si="11"/>
        <v>1981.672343</v>
      </c>
      <c r="BB19" s="22">
        <f t="shared" si="11"/>
        <v>2041.122513</v>
      </c>
      <c r="BC19" s="22">
        <f t="shared" si="11"/>
        <v>2102.356189</v>
      </c>
      <c r="BD19" s="22">
        <f t="shared" si="11"/>
        <v>2165.426874</v>
      </c>
      <c r="BE19" s="22">
        <f t="shared" si="11"/>
        <v>2230.389681</v>
      </c>
      <c r="BF19" s="22">
        <f t="shared" si="11"/>
        <v>2297.301371</v>
      </c>
      <c r="BG19" s="22">
        <f t="shared" si="11"/>
        <v>2366.220412</v>
      </c>
      <c r="BH19" s="22">
        <f t="shared" si="11"/>
        <v>2437.207025</v>
      </c>
      <c r="BI19" s="22">
        <f t="shared" si="11"/>
        <v>2510.323235</v>
      </c>
      <c r="BJ19" s="22">
        <f t="shared" si="11"/>
        <v>2585.632932</v>
      </c>
      <c r="BK19" s="22">
        <f t="shared" si="11"/>
        <v>2663.20192</v>
      </c>
      <c r="BL19" s="22">
        <f t="shared" si="11"/>
        <v>2743.097978</v>
      </c>
      <c r="BM19" s="22">
        <f t="shared" si="11"/>
        <v>2825.390917</v>
      </c>
      <c r="BN19" s="22">
        <f t="shared" si="11"/>
        <v>2910.152645</v>
      </c>
      <c r="BO19" s="22">
        <f t="shared" si="11"/>
        <v>2997.457224</v>
      </c>
      <c r="BP19" s="22">
        <f t="shared" si="11"/>
        <v>3087.380941</v>
      </c>
      <c r="BQ19" s="22">
        <f t="shared" si="11"/>
        <v>3180.002369</v>
      </c>
      <c r="BR19" s="22">
        <f t="shared" si="11"/>
        <v>3275.40244</v>
      </c>
      <c r="BS19" s="22">
        <f t="shared" si="11"/>
        <v>3373.664513</v>
      </c>
      <c r="BT19" s="22">
        <f t="shared" si="11"/>
        <v>3474.874449</v>
      </c>
      <c r="BU19" s="22">
        <f t="shared" si="11"/>
        <v>3579.120682</v>
      </c>
      <c r="BV19" s="22">
        <f t="shared" si="11"/>
        <v>3686.494303</v>
      </c>
      <c r="BW19" s="22">
        <f t="shared" si="11"/>
        <v>3797.089132</v>
      </c>
      <c r="BX19" s="22">
        <f t="shared" si="11"/>
        <v>3911.001806</v>
      </c>
      <c r="BY19" s="22">
        <f t="shared" si="11"/>
        <v>4028.33186</v>
      </c>
      <c r="BZ19" s="22">
        <f t="shared" si="11"/>
        <v>4149.181816</v>
      </c>
      <c r="CA19" s="22">
        <f t="shared" si="11"/>
        <v>4273.65727</v>
      </c>
      <c r="CB19" s="22">
        <f t="shared" si="11"/>
        <v>4401.866988</v>
      </c>
      <c r="CC19" s="22">
        <f t="shared" si="11"/>
        <v>4533.922998</v>
      </c>
      <c r="CD19" s="22">
        <f t="shared" si="11"/>
        <v>4669.940688</v>
      </c>
      <c r="CE19" s="22">
        <f t="shared" si="11"/>
        <v>4810.038909</v>
      </c>
      <c r="CF19" s="22">
        <f t="shared" si="11"/>
        <v>4954.340076</v>
      </c>
      <c r="CG19" s="22">
        <f t="shared" si="11"/>
        <v>5102.970278</v>
      </c>
      <c r="CH19" s="22">
        <f t="shared" si="11"/>
        <v>5256.059387</v>
      </c>
      <c r="CI19" s="22">
        <f t="shared" si="11"/>
        <v>5413.741168</v>
      </c>
      <c r="CJ19" s="22">
        <f t="shared" si="11"/>
        <v>5576.153403</v>
      </c>
      <c r="CK19" s="22">
        <f t="shared" si="11"/>
        <v>5743.438005</v>
      </c>
      <c r="CL19" s="22">
        <f t="shared" si="11"/>
        <v>5915.741145</v>
      </c>
      <c r="CM19" s="22">
        <f t="shared" si="11"/>
        <v>6093.21338</v>
      </c>
      <c r="CN19" s="22">
        <f t="shared" si="11"/>
        <v>6276.009781</v>
      </c>
      <c r="CO19" s="22">
        <f t="shared" si="11"/>
        <v>6464.290075</v>
      </c>
      <c r="CP19" s="22">
        <f t="shared" si="11"/>
        <v>6658.218777</v>
      </c>
      <c r="CQ19" s="22">
        <f t="shared" si="11"/>
        <v>6857.96534</v>
      </c>
      <c r="CR19" s="22">
        <f t="shared" si="11"/>
        <v>7063.7043</v>
      </c>
      <c r="CS19" s="22">
        <f t="shared" si="11"/>
        <v>7275.615429</v>
      </c>
      <c r="CT19" s="22">
        <f t="shared" si="11"/>
        <v>7493.883892</v>
      </c>
      <c r="CU19" s="22">
        <f t="shared" si="11"/>
        <v>7718.700409</v>
      </c>
      <c r="CV19" s="22">
        <f t="shared" si="11"/>
        <v>7950.261421</v>
      </c>
      <c r="CW19" s="22">
        <f t="shared" si="11"/>
        <v>8188.769264</v>
      </c>
      <c r="CX19" s="22">
        <f t="shared" si="11"/>
        <v>8434.432342</v>
      </c>
    </row>
    <row r="20">
      <c r="A20" s="24" t="s">
        <v>275</v>
      </c>
      <c r="B20" s="24">
        <f t="shared" ref="B20:B21" si="13">B19</f>
        <v>7.597340718</v>
      </c>
      <c r="C20" s="24">
        <f t="shared" ref="C20:CX20" si="12">C19/((1+$B$7)^C39)</f>
        <v>9.983579899</v>
      </c>
      <c r="D20" s="24">
        <f t="shared" si="12"/>
        <v>10.09606567</v>
      </c>
      <c r="E20" s="24">
        <f t="shared" si="12"/>
        <v>10.20981882</v>
      </c>
      <c r="F20" s="24">
        <f t="shared" si="12"/>
        <v>10.32485364</v>
      </c>
      <c r="G20" s="24">
        <f t="shared" si="12"/>
        <v>10.44118457</v>
      </c>
      <c r="H20" s="24">
        <f t="shared" si="12"/>
        <v>10.5588262</v>
      </c>
      <c r="I20" s="24">
        <f t="shared" si="12"/>
        <v>10.67779332</v>
      </c>
      <c r="J20" s="24">
        <f t="shared" si="12"/>
        <v>10.79810084</v>
      </c>
      <c r="K20" s="24">
        <f t="shared" si="12"/>
        <v>10.91976388</v>
      </c>
      <c r="L20" s="24">
        <f t="shared" si="12"/>
        <v>11.04279771</v>
      </c>
      <c r="M20" s="24">
        <f t="shared" si="12"/>
        <v>11.16721776</v>
      </c>
      <c r="N20" s="24">
        <f t="shared" si="12"/>
        <v>11.29303967</v>
      </c>
      <c r="O20" s="24">
        <f t="shared" si="12"/>
        <v>11.42027923</v>
      </c>
      <c r="P20" s="24">
        <f t="shared" si="12"/>
        <v>11.5489524</v>
      </c>
      <c r="Q20" s="24">
        <f t="shared" si="12"/>
        <v>11.67907534</v>
      </c>
      <c r="R20" s="24">
        <f t="shared" si="12"/>
        <v>11.81066439</v>
      </c>
      <c r="S20" s="24">
        <f t="shared" si="12"/>
        <v>11.94373606</v>
      </c>
      <c r="T20" s="24">
        <f t="shared" si="12"/>
        <v>12.07830706</v>
      </c>
      <c r="U20" s="24">
        <f t="shared" si="12"/>
        <v>12.21439428</v>
      </c>
      <c r="V20" s="24">
        <f t="shared" si="12"/>
        <v>12.35201481</v>
      </c>
      <c r="W20" s="24">
        <f t="shared" si="12"/>
        <v>12.49118591</v>
      </c>
      <c r="X20" s="24">
        <f t="shared" si="12"/>
        <v>12.63192507</v>
      </c>
      <c r="Y20" s="24">
        <f t="shared" si="12"/>
        <v>12.77424995</v>
      </c>
      <c r="Z20" s="24">
        <f t="shared" si="12"/>
        <v>12.91817842</v>
      </c>
      <c r="AA20" s="24">
        <f t="shared" si="12"/>
        <v>13.06372854</v>
      </c>
      <c r="AB20" s="24">
        <f t="shared" si="12"/>
        <v>13.21091858</v>
      </c>
      <c r="AC20" s="24">
        <f t="shared" si="12"/>
        <v>13.35976702</v>
      </c>
      <c r="AD20" s="24">
        <f t="shared" si="12"/>
        <v>13.51029255</v>
      </c>
      <c r="AE20" s="24">
        <f t="shared" si="12"/>
        <v>13.66251406</v>
      </c>
      <c r="AF20" s="24">
        <f t="shared" si="12"/>
        <v>13.81645067</v>
      </c>
      <c r="AG20" s="24">
        <f t="shared" si="12"/>
        <v>13.97212169</v>
      </c>
      <c r="AH20" s="24">
        <f t="shared" si="12"/>
        <v>14.12954667</v>
      </c>
      <c r="AI20" s="24">
        <f t="shared" si="12"/>
        <v>14.28874537</v>
      </c>
      <c r="AJ20" s="24">
        <f t="shared" si="12"/>
        <v>14.44973777</v>
      </c>
      <c r="AK20" s="24">
        <f t="shared" si="12"/>
        <v>14.61254408</v>
      </c>
      <c r="AL20" s="24">
        <f t="shared" si="12"/>
        <v>14.77718475</v>
      </c>
      <c r="AM20" s="24">
        <f t="shared" si="12"/>
        <v>14.94368044</v>
      </c>
      <c r="AN20" s="24">
        <f t="shared" si="12"/>
        <v>15.11205204</v>
      </c>
      <c r="AO20" s="24">
        <f t="shared" si="12"/>
        <v>15.2823207</v>
      </c>
      <c r="AP20" s="24">
        <f t="shared" si="12"/>
        <v>15.4545078</v>
      </c>
      <c r="AQ20" s="24">
        <f t="shared" si="12"/>
        <v>15.62863493</v>
      </c>
      <c r="AR20" s="24">
        <f t="shared" si="12"/>
        <v>15.80472397</v>
      </c>
      <c r="AS20" s="24">
        <f t="shared" si="12"/>
        <v>15.98279702</v>
      </c>
      <c r="AT20" s="24">
        <f t="shared" si="12"/>
        <v>16.16287644</v>
      </c>
      <c r="AU20" s="24">
        <f t="shared" si="12"/>
        <v>16.34498482</v>
      </c>
      <c r="AV20" s="24">
        <f t="shared" si="12"/>
        <v>16.52914503</v>
      </c>
      <c r="AW20" s="24">
        <f t="shared" si="12"/>
        <v>16.71538019</v>
      </c>
      <c r="AX20" s="24">
        <f t="shared" si="12"/>
        <v>16.90371367</v>
      </c>
      <c r="AY20" s="24">
        <f t="shared" si="12"/>
        <v>17.09416912</v>
      </c>
      <c r="AZ20" s="24">
        <f t="shared" si="12"/>
        <v>17.28677045</v>
      </c>
      <c r="BA20" s="24">
        <f t="shared" si="12"/>
        <v>27.17466568</v>
      </c>
      <c r="BB20" s="24">
        <f t="shared" si="12"/>
        <v>25.73206371</v>
      </c>
      <c r="BC20" s="24">
        <f t="shared" si="12"/>
        <v>24.36604412</v>
      </c>
      <c r="BD20" s="24">
        <f t="shared" si="12"/>
        <v>23.07254144</v>
      </c>
      <c r="BE20" s="24">
        <f t="shared" si="12"/>
        <v>21.84770599</v>
      </c>
      <c r="BF20" s="24">
        <f t="shared" si="12"/>
        <v>20.68789251</v>
      </c>
      <c r="BG20" s="24">
        <f t="shared" si="12"/>
        <v>19.58964922</v>
      </c>
      <c r="BH20" s="24">
        <f t="shared" si="12"/>
        <v>18.54970758</v>
      </c>
      <c r="BI20" s="24">
        <f t="shared" si="12"/>
        <v>17.56497257</v>
      </c>
      <c r="BJ20" s="24">
        <f t="shared" si="12"/>
        <v>16.63251348</v>
      </c>
      <c r="BK20" s="24">
        <f t="shared" si="12"/>
        <v>15.74955518</v>
      </c>
      <c r="BL20" s="24">
        <f t="shared" si="12"/>
        <v>14.91346986</v>
      </c>
      <c r="BM20" s="24">
        <f t="shared" si="12"/>
        <v>14.12176919</v>
      </c>
      <c r="BN20" s="24">
        <f t="shared" si="12"/>
        <v>13.37209697</v>
      </c>
      <c r="BO20" s="24">
        <f t="shared" si="12"/>
        <v>12.66222206</v>
      </c>
      <c r="BP20" s="24">
        <f t="shared" si="12"/>
        <v>11.99003177</v>
      </c>
      <c r="BQ20" s="24">
        <f t="shared" si="12"/>
        <v>11.35352556</v>
      </c>
      <c r="BR20" s="24">
        <f t="shared" si="12"/>
        <v>10.7508091</v>
      </c>
      <c r="BS20" s="24">
        <f t="shared" si="12"/>
        <v>10.18008862</v>
      </c>
      <c r="BT20" s="24">
        <f t="shared" si="12"/>
        <v>9.639665563</v>
      </c>
      <c r="BU20" s="24">
        <f t="shared" si="12"/>
        <v>9.127931559</v>
      </c>
      <c r="BV20" s="24">
        <f t="shared" si="12"/>
        <v>8.643363611</v>
      </c>
      <c r="BW20" s="24">
        <f t="shared" si="12"/>
        <v>8.184519573</v>
      </c>
      <c r="BX20" s="24">
        <f t="shared" si="12"/>
        <v>7.750033859</v>
      </c>
      <c r="BY20" s="24">
        <f t="shared" si="12"/>
        <v>7.338613376</v>
      </c>
      <c r="BZ20" s="24">
        <f t="shared" si="12"/>
        <v>6.949033677</v>
      </c>
      <c r="CA20" s="24">
        <f t="shared" si="12"/>
        <v>6.580135316</v>
      </c>
      <c r="CB20" s="24">
        <f t="shared" si="12"/>
        <v>6.230820397</v>
      </c>
      <c r="CC20" s="24">
        <f t="shared" si="12"/>
        <v>5.900049309</v>
      </c>
      <c r="CD20" s="24">
        <f t="shared" si="12"/>
        <v>5.586837628</v>
      </c>
      <c r="CE20" s="24">
        <f t="shared" si="12"/>
        <v>5.29025319</v>
      </c>
      <c r="CF20" s="24">
        <f t="shared" si="12"/>
        <v>5.009413318</v>
      </c>
      <c r="CG20" s="24">
        <f t="shared" si="12"/>
        <v>4.74348219</v>
      </c>
      <c r="CH20" s="24">
        <f t="shared" si="12"/>
        <v>4.491668357</v>
      </c>
      <c r="CI20" s="24">
        <f t="shared" si="12"/>
        <v>4.253222384</v>
      </c>
      <c r="CJ20" s="24">
        <f t="shared" si="12"/>
        <v>4.027434621</v>
      </c>
      <c r="CK20" s="24">
        <f t="shared" si="12"/>
        <v>3.813633091</v>
      </c>
      <c r="CL20" s="24">
        <f t="shared" si="12"/>
        <v>3.61118149</v>
      </c>
      <c r="CM20" s="24">
        <f t="shared" si="12"/>
        <v>3.419477291</v>
      </c>
      <c r="CN20" s="24">
        <f t="shared" si="12"/>
        <v>3.237949955</v>
      </c>
      <c r="CO20" s="24">
        <f t="shared" si="12"/>
        <v>3.066059231</v>
      </c>
      <c r="CP20" s="24">
        <f t="shared" si="12"/>
        <v>2.903293546</v>
      </c>
      <c r="CQ20" s="24">
        <f t="shared" si="12"/>
        <v>2.749168486</v>
      </c>
      <c r="CR20" s="24">
        <f t="shared" si="12"/>
        <v>2.603225353</v>
      </c>
      <c r="CS20" s="24">
        <f t="shared" si="12"/>
        <v>2.465029798</v>
      </c>
      <c r="CT20" s="24">
        <f t="shared" si="12"/>
        <v>2.334170531</v>
      </c>
      <c r="CU20" s="24">
        <f t="shared" si="12"/>
        <v>2.210258096</v>
      </c>
      <c r="CV20" s="24">
        <f t="shared" si="12"/>
        <v>2.092923711</v>
      </c>
      <c r="CW20" s="24">
        <f t="shared" si="12"/>
        <v>1.981818173</v>
      </c>
      <c r="CX20" s="24">
        <f t="shared" si="12"/>
        <v>1.876610815</v>
      </c>
    </row>
    <row r="21">
      <c r="A21" s="16" t="s">
        <v>276</v>
      </c>
      <c r="B21" s="16">
        <f t="shared" si="13"/>
        <v>7.597340718</v>
      </c>
      <c r="C21" s="16">
        <f t="shared" ref="C21:CX21" si="14">B21+C20</f>
        <v>17.58092062</v>
      </c>
      <c r="D21" s="16">
        <f t="shared" si="14"/>
        <v>27.67698628</v>
      </c>
      <c r="E21" s="16">
        <f t="shared" si="14"/>
        <v>37.88680511</v>
      </c>
      <c r="F21" s="16">
        <f t="shared" si="14"/>
        <v>48.21165875</v>
      </c>
      <c r="G21" s="16">
        <f t="shared" si="14"/>
        <v>58.65284331</v>
      </c>
      <c r="H21" s="16">
        <f t="shared" si="14"/>
        <v>69.21166952</v>
      </c>
      <c r="I21" s="16">
        <f t="shared" si="14"/>
        <v>79.88946284</v>
      </c>
      <c r="J21" s="16">
        <f t="shared" si="14"/>
        <v>90.68756368</v>
      </c>
      <c r="K21" s="16">
        <f t="shared" si="14"/>
        <v>101.6073276</v>
      </c>
      <c r="L21" s="16">
        <f t="shared" si="14"/>
        <v>112.6501253</v>
      </c>
      <c r="M21" s="16">
        <f t="shared" si="14"/>
        <v>123.817343</v>
      </c>
      <c r="N21" s="16">
        <f t="shared" si="14"/>
        <v>135.1103827</v>
      </c>
      <c r="O21" s="16">
        <f t="shared" si="14"/>
        <v>146.5306619</v>
      </c>
      <c r="P21" s="16">
        <f t="shared" si="14"/>
        <v>158.0796143</v>
      </c>
      <c r="Q21" s="16">
        <f t="shared" si="14"/>
        <v>169.7586897</v>
      </c>
      <c r="R21" s="16">
        <f t="shared" si="14"/>
        <v>181.5693541</v>
      </c>
      <c r="S21" s="16">
        <f t="shared" si="14"/>
        <v>193.5130901</v>
      </c>
      <c r="T21" s="16">
        <f t="shared" si="14"/>
        <v>205.5913972</v>
      </c>
      <c r="U21" s="16">
        <f t="shared" si="14"/>
        <v>217.8057914</v>
      </c>
      <c r="V21" s="16">
        <f t="shared" si="14"/>
        <v>230.1578063</v>
      </c>
      <c r="W21" s="16">
        <f t="shared" si="14"/>
        <v>242.6489922</v>
      </c>
      <c r="X21" s="16">
        <f t="shared" si="14"/>
        <v>255.2809172</v>
      </c>
      <c r="Y21" s="16">
        <f t="shared" si="14"/>
        <v>268.0551672</v>
      </c>
      <c r="Z21" s="16">
        <f t="shared" si="14"/>
        <v>280.9733456</v>
      </c>
      <c r="AA21" s="16">
        <f t="shared" si="14"/>
        <v>294.0370741</v>
      </c>
      <c r="AB21" s="16">
        <f t="shared" si="14"/>
        <v>307.2479927</v>
      </c>
      <c r="AC21" s="16">
        <f t="shared" si="14"/>
        <v>320.6077597</v>
      </c>
      <c r="AD21" s="16">
        <f t="shared" si="14"/>
        <v>334.1180523</v>
      </c>
      <c r="AE21" s="16">
        <f t="shared" si="14"/>
        <v>347.7805664</v>
      </c>
      <c r="AF21" s="16">
        <f t="shared" si="14"/>
        <v>361.597017</v>
      </c>
      <c r="AG21" s="16">
        <f t="shared" si="14"/>
        <v>375.5691387</v>
      </c>
      <c r="AH21" s="16">
        <f t="shared" si="14"/>
        <v>389.6986854</v>
      </c>
      <c r="AI21" s="16">
        <f t="shared" si="14"/>
        <v>403.9874308</v>
      </c>
      <c r="AJ21" s="16">
        <f t="shared" si="14"/>
        <v>418.4371685</v>
      </c>
      <c r="AK21" s="16">
        <f t="shared" si="14"/>
        <v>433.0497126</v>
      </c>
      <c r="AL21" s="16">
        <f t="shared" si="14"/>
        <v>447.8268974</v>
      </c>
      <c r="AM21" s="16">
        <f t="shared" si="14"/>
        <v>462.7705778</v>
      </c>
      <c r="AN21" s="16">
        <f t="shared" si="14"/>
        <v>477.8826298</v>
      </c>
      <c r="AO21" s="16">
        <f t="shared" si="14"/>
        <v>493.1649505</v>
      </c>
      <c r="AP21" s="16">
        <f t="shared" si="14"/>
        <v>508.6194583</v>
      </c>
      <c r="AQ21" s="16">
        <f t="shared" si="14"/>
        <v>524.2480933</v>
      </c>
      <c r="AR21" s="16">
        <f t="shared" si="14"/>
        <v>540.0528172</v>
      </c>
      <c r="AS21" s="16">
        <f t="shared" si="14"/>
        <v>556.0356143</v>
      </c>
      <c r="AT21" s="16">
        <f t="shared" si="14"/>
        <v>572.1984907</v>
      </c>
      <c r="AU21" s="16">
        <f t="shared" si="14"/>
        <v>588.5434755</v>
      </c>
      <c r="AV21" s="16">
        <f t="shared" si="14"/>
        <v>605.0726205</v>
      </c>
      <c r="AW21" s="16">
        <f t="shared" si="14"/>
        <v>621.7880007</v>
      </c>
      <c r="AX21" s="16">
        <f t="shared" si="14"/>
        <v>638.6917144</v>
      </c>
      <c r="AY21" s="16">
        <f t="shared" si="14"/>
        <v>655.7858835</v>
      </c>
      <c r="AZ21" s="16">
        <f t="shared" si="14"/>
        <v>673.072654</v>
      </c>
      <c r="BA21" s="16">
        <f t="shared" si="14"/>
        <v>700.2473197</v>
      </c>
      <c r="BB21" s="16">
        <f t="shared" si="14"/>
        <v>725.9793834</v>
      </c>
      <c r="BC21" s="16">
        <f t="shared" si="14"/>
        <v>750.3454275</v>
      </c>
      <c r="BD21" s="16">
        <f t="shared" si="14"/>
        <v>773.4179689</v>
      </c>
      <c r="BE21" s="16">
        <f t="shared" si="14"/>
        <v>795.2656749</v>
      </c>
      <c r="BF21" s="16">
        <f t="shared" si="14"/>
        <v>815.9535674</v>
      </c>
      <c r="BG21" s="16">
        <f t="shared" si="14"/>
        <v>835.5432167</v>
      </c>
      <c r="BH21" s="16">
        <f t="shared" si="14"/>
        <v>854.0929242</v>
      </c>
      <c r="BI21" s="16">
        <f t="shared" si="14"/>
        <v>871.6578968</v>
      </c>
      <c r="BJ21" s="16">
        <f t="shared" si="14"/>
        <v>888.2904103</v>
      </c>
      <c r="BK21" s="16">
        <f t="shared" si="14"/>
        <v>904.0399655</v>
      </c>
      <c r="BL21" s="16">
        <f t="shared" si="14"/>
        <v>918.9534353</v>
      </c>
      <c r="BM21" s="16">
        <f t="shared" si="14"/>
        <v>933.0752045</v>
      </c>
      <c r="BN21" s="16">
        <f t="shared" si="14"/>
        <v>946.4473015</v>
      </c>
      <c r="BO21" s="16">
        <f t="shared" si="14"/>
        <v>959.1095235</v>
      </c>
      <c r="BP21" s="16">
        <f t="shared" si="14"/>
        <v>971.0995553</v>
      </c>
      <c r="BQ21" s="16">
        <f t="shared" si="14"/>
        <v>982.4530809</v>
      </c>
      <c r="BR21" s="16">
        <f t="shared" si="14"/>
        <v>993.20389</v>
      </c>
      <c r="BS21" s="16">
        <f t="shared" si="14"/>
        <v>1003.383979</v>
      </c>
      <c r="BT21" s="16">
        <f t="shared" si="14"/>
        <v>1013.023644</v>
      </c>
      <c r="BU21" s="16">
        <f t="shared" si="14"/>
        <v>1022.151576</v>
      </c>
      <c r="BV21" s="16">
        <f t="shared" si="14"/>
        <v>1030.794939</v>
      </c>
      <c r="BW21" s="16">
        <f t="shared" si="14"/>
        <v>1038.979459</v>
      </c>
      <c r="BX21" s="16">
        <f t="shared" si="14"/>
        <v>1046.729493</v>
      </c>
      <c r="BY21" s="16">
        <f t="shared" si="14"/>
        <v>1054.068106</v>
      </c>
      <c r="BZ21" s="16">
        <f t="shared" si="14"/>
        <v>1061.01714</v>
      </c>
      <c r="CA21" s="16">
        <f t="shared" si="14"/>
        <v>1067.597275</v>
      </c>
      <c r="CB21" s="16">
        <f t="shared" si="14"/>
        <v>1073.828096</v>
      </c>
      <c r="CC21" s="16">
        <f t="shared" si="14"/>
        <v>1079.728145</v>
      </c>
      <c r="CD21" s="16">
        <f t="shared" si="14"/>
        <v>1085.314982</v>
      </c>
      <c r="CE21" s="16">
        <f t="shared" si="14"/>
        <v>1090.605236</v>
      </c>
      <c r="CF21" s="16">
        <f t="shared" si="14"/>
        <v>1095.614649</v>
      </c>
      <c r="CG21" s="16">
        <f t="shared" si="14"/>
        <v>1100.358131</v>
      </c>
      <c r="CH21" s="16">
        <f t="shared" si="14"/>
        <v>1104.8498</v>
      </c>
      <c r="CI21" s="16">
        <f t="shared" si="14"/>
        <v>1109.103022</v>
      </c>
      <c r="CJ21" s="16">
        <f t="shared" si="14"/>
        <v>1113.130457</v>
      </c>
      <c r="CK21" s="16">
        <f t="shared" si="14"/>
        <v>1116.94409</v>
      </c>
      <c r="CL21" s="16">
        <f t="shared" si="14"/>
        <v>1120.555271</v>
      </c>
      <c r="CM21" s="16">
        <f t="shared" si="14"/>
        <v>1123.974748</v>
      </c>
      <c r="CN21" s="16">
        <f t="shared" si="14"/>
        <v>1127.212698</v>
      </c>
      <c r="CO21" s="16">
        <f t="shared" si="14"/>
        <v>1130.278758</v>
      </c>
      <c r="CP21" s="16">
        <f t="shared" si="14"/>
        <v>1133.182051</v>
      </c>
      <c r="CQ21" s="16">
        <f t="shared" si="14"/>
        <v>1135.93122</v>
      </c>
      <c r="CR21" s="16">
        <f t="shared" si="14"/>
        <v>1138.534445</v>
      </c>
      <c r="CS21" s="16">
        <f t="shared" si="14"/>
        <v>1140.999475</v>
      </c>
      <c r="CT21" s="16">
        <f t="shared" si="14"/>
        <v>1143.333645</v>
      </c>
      <c r="CU21" s="16">
        <f t="shared" si="14"/>
        <v>1145.543903</v>
      </c>
      <c r="CV21" s="16">
        <f t="shared" si="14"/>
        <v>1147.636827</v>
      </c>
      <c r="CW21" s="16">
        <f t="shared" si="14"/>
        <v>1149.618645</v>
      </c>
      <c r="CX21" s="16">
        <f t="shared" si="14"/>
        <v>1151.495256</v>
      </c>
    </row>
    <row r="22">
      <c r="A22" s="8" t="s">
        <v>277</v>
      </c>
      <c r="B22" s="8">
        <f t="shared" ref="B22:CX22" si="15">B15/B48</f>
        <v>221.7987417</v>
      </c>
      <c r="C22" s="8">
        <f t="shared" si="15"/>
        <v>243.9786159</v>
      </c>
      <c r="D22" s="8">
        <f t="shared" si="15"/>
        <v>268.3764775</v>
      </c>
      <c r="E22" s="8">
        <f t="shared" si="15"/>
        <v>295.2141252</v>
      </c>
      <c r="F22" s="8">
        <f t="shared" si="15"/>
        <v>324.7355377</v>
      </c>
      <c r="G22" s="8">
        <f t="shared" si="15"/>
        <v>357.2090915</v>
      </c>
      <c r="H22" s="8">
        <f t="shared" si="15"/>
        <v>392.9300007</v>
      </c>
      <c r="I22" s="8">
        <f t="shared" si="15"/>
        <v>432.2230007</v>
      </c>
      <c r="J22" s="8">
        <f t="shared" si="15"/>
        <v>475.4453008</v>
      </c>
      <c r="K22" s="8">
        <f t="shared" si="15"/>
        <v>522.9898309</v>
      </c>
      <c r="L22" s="8">
        <f t="shared" si="15"/>
        <v>575.288814</v>
      </c>
      <c r="M22" s="8">
        <f t="shared" si="15"/>
        <v>632.8176954</v>
      </c>
      <c r="N22" s="8">
        <f t="shared" si="15"/>
        <v>696.0994649</v>
      </c>
      <c r="O22" s="8">
        <f t="shared" si="15"/>
        <v>765.7094114</v>
      </c>
      <c r="P22" s="8">
        <f t="shared" si="15"/>
        <v>842.2803525</v>
      </c>
      <c r="Q22" s="8">
        <f t="shared" si="15"/>
        <v>926.5083878</v>
      </c>
      <c r="R22" s="8">
        <f t="shared" si="15"/>
        <v>1019.159227</v>
      </c>
      <c r="S22" s="8">
        <f t="shared" si="15"/>
        <v>1121.075149</v>
      </c>
      <c r="T22" s="8">
        <f t="shared" si="15"/>
        <v>1233.182664</v>
      </c>
      <c r="U22" s="8">
        <f t="shared" si="15"/>
        <v>1356.500931</v>
      </c>
      <c r="V22" s="8">
        <f t="shared" si="15"/>
        <v>1492.151024</v>
      </c>
      <c r="W22" s="8">
        <f t="shared" si="15"/>
        <v>1641.366126</v>
      </c>
      <c r="X22" s="8">
        <f t="shared" si="15"/>
        <v>1805.502739</v>
      </c>
      <c r="Y22" s="8">
        <f t="shared" si="15"/>
        <v>1986.053012</v>
      </c>
      <c r="Z22" s="8">
        <f t="shared" si="15"/>
        <v>2184.658314</v>
      </c>
      <c r="AA22" s="8">
        <f t="shared" si="15"/>
        <v>2403.124145</v>
      </c>
      <c r="AB22" s="8">
        <f t="shared" si="15"/>
        <v>2643.436559</v>
      </c>
      <c r="AC22" s="8">
        <f t="shared" si="15"/>
        <v>2907.780215</v>
      </c>
      <c r="AD22" s="8">
        <f t="shared" si="15"/>
        <v>3198.558237</v>
      </c>
      <c r="AE22" s="8">
        <f t="shared" si="15"/>
        <v>3518.414061</v>
      </c>
      <c r="AF22" s="8">
        <f t="shared" si="15"/>
        <v>3870.255467</v>
      </c>
      <c r="AG22" s="8">
        <f t="shared" si="15"/>
        <v>4257.281013</v>
      </c>
      <c r="AH22" s="8">
        <f t="shared" si="15"/>
        <v>4683.009115</v>
      </c>
      <c r="AI22" s="8">
        <f t="shared" si="15"/>
        <v>5151.310026</v>
      </c>
      <c r="AJ22" s="8">
        <f t="shared" si="15"/>
        <v>5666.441029</v>
      </c>
      <c r="AK22" s="8">
        <f t="shared" si="15"/>
        <v>6233.085132</v>
      </c>
      <c r="AL22" s="8">
        <f t="shared" si="15"/>
        <v>6856.393645</v>
      </c>
      <c r="AM22" s="8">
        <f t="shared" si="15"/>
        <v>7542.033009</v>
      </c>
      <c r="AN22" s="8">
        <f t="shared" si="15"/>
        <v>8296.23631</v>
      </c>
      <c r="AO22" s="8">
        <f t="shared" si="15"/>
        <v>9125.859941</v>
      </c>
      <c r="AP22" s="8">
        <f t="shared" si="15"/>
        <v>10038.44594</v>
      </c>
      <c r="AQ22" s="8">
        <f t="shared" si="15"/>
        <v>11042.29053</v>
      </c>
      <c r="AR22" s="8">
        <f t="shared" si="15"/>
        <v>12146.51958</v>
      </c>
      <c r="AS22" s="8">
        <f t="shared" si="15"/>
        <v>13361.17154</v>
      </c>
      <c r="AT22" s="8">
        <f t="shared" si="15"/>
        <v>14697.28869</v>
      </c>
      <c r="AU22" s="8">
        <f t="shared" si="15"/>
        <v>16167.01756</v>
      </c>
      <c r="AV22" s="8">
        <f t="shared" si="15"/>
        <v>17783.71932</v>
      </c>
      <c r="AW22" s="8">
        <f t="shared" si="15"/>
        <v>19562.09125</v>
      </c>
      <c r="AX22" s="8">
        <f t="shared" si="15"/>
        <v>21518.30038</v>
      </c>
      <c r="AY22" s="8">
        <f t="shared" si="15"/>
        <v>23670.13041</v>
      </c>
      <c r="AZ22" s="8">
        <f t="shared" si="15"/>
        <v>26037.14346</v>
      </c>
      <c r="BA22" s="8">
        <f t="shared" si="15"/>
        <v>26818.25776</v>
      </c>
      <c r="BB22" s="8">
        <f t="shared" si="15"/>
        <v>27622.80549</v>
      </c>
      <c r="BC22" s="8">
        <f t="shared" si="15"/>
        <v>28451.48966</v>
      </c>
      <c r="BD22" s="8">
        <f t="shared" si="15"/>
        <v>29305.03435</v>
      </c>
      <c r="BE22" s="8">
        <f t="shared" si="15"/>
        <v>30184.18538</v>
      </c>
      <c r="BF22" s="8">
        <f t="shared" si="15"/>
        <v>31089.71094</v>
      </c>
      <c r="BG22" s="8">
        <f t="shared" si="15"/>
        <v>32022.40227</v>
      </c>
      <c r="BH22" s="8">
        <f t="shared" si="15"/>
        <v>32983.07434</v>
      </c>
      <c r="BI22" s="8">
        <f t="shared" si="15"/>
        <v>33972.56657</v>
      </c>
      <c r="BJ22" s="8">
        <f t="shared" si="15"/>
        <v>34991.74356</v>
      </c>
      <c r="BK22" s="8">
        <f t="shared" si="15"/>
        <v>36041.49587</v>
      </c>
      <c r="BL22" s="8">
        <f t="shared" si="15"/>
        <v>37122.74075</v>
      </c>
      <c r="BM22" s="8">
        <f t="shared" si="15"/>
        <v>38236.42297</v>
      </c>
      <c r="BN22" s="8">
        <f t="shared" si="15"/>
        <v>39383.51566</v>
      </c>
      <c r="BO22" s="8">
        <f t="shared" si="15"/>
        <v>40565.02113</v>
      </c>
      <c r="BP22" s="8">
        <f t="shared" si="15"/>
        <v>41781.97176</v>
      </c>
      <c r="BQ22" s="8">
        <f t="shared" si="15"/>
        <v>43035.43091</v>
      </c>
      <c r="BR22" s="8">
        <f t="shared" si="15"/>
        <v>44326.49384</v>
      </c>
      <c r="BS22" s="8">
        <f t="shared" si="15"/>
        <v>45656.28866</v>
      </c>
      <c r="BT22" s="8">
        <f t="shared" si="15"/>
        <v>47025.97732</v>
      </c>
      <c r="BU22" s="8">
        <f t="shared" si="15"/>
        <v>48436.75663</v>
      </c>
      <c r="BV22" s="8">
        <f t="shared" si="15"/>
        <v>49889.85933</v>
      </c>
      <c r="BW22" s="8">
        <f t="shared" si="15"/>
        <v>51386.55511</v>
      </c>
      <c r="BX22" s="8">
        <f t="shared" si="15"/>
        <v>52928.15177</v>
      </c>
      <c r="BY22" s="8">
        <f t="shared" si="15"/>
        <v>54515.99632</v>
      </c>
      <c r="BZ22" s="8">
        <f t="shared" si="15"/>
        <v>56151.47621</v>
      </c>
      <c r="CA22" s="8">
        <f t="shared" si="15"/>
        <v>57836.0205</v>
      </c>
      <c r="CB22" s="8">
        <f t="shared" si="15"/>
        <v>59571.10111</v>
      </c>
      <c r="CC22" s="8">
        <f t="shared" si="15"/>
        <v>61358.23414</v>
      </c>
      <c r="CD22" s="8">
        <f t="shared" si="15"/>
        <v>63198.98117</v>
      </c>
      <c r="CE22" s="8">
        <f t="shared" si="15"/>
        <v>65094.9506</v>
      </c>
      <c r="CF22" s="8">
        <f t="shared" si="15"/>
        <v>67047.79912</v>
      </c>
      <c r="CG22" s="8">
        <f t="shared" si="15"/>
        <v>69059.2331</v>
      </c>
      <c r="CH22" s="8">
        <f t="shared" si="15"/>
        <v>71131.01009</v>
      </c>
      <c r="CI22" s="8">
        <f t="shared" si="15"/>
        <v>73264.94039</v>
      </c>
      <c r="CJ22" s="8">
        <f t="shared" si="15"/>
        <v>75462.8886</v>
      </c>
      <c r="CK22" s="8">
        <f t="shared" si="15"/>
        <v>77726.77526</v>
      </c>
      <c r="CL22" s="8">
        <f t="shared" si="15"/>
        <v>80058.57852</v>
      </c>
      <c r="CM22" s="8">
        <f t="shared" si="15"/>
        <v>82460.33587</v>
      </c>
      <c r="CN22" s="8">
        <f t="shared" si="15"/>
        <v>84934.14595</v>
      </c>
      <c r="CO22" s="8">
        <f t="shared" si="15"/>
        <v>87482.17033</v>
      </c>
      <c r="CP22" s="8">
        <f t="shared" si="15"/>
        <v>90106.63544</v>
      </c>
      <c r="CQ22" s="8">
        <f t="shared" si="15"/>
        <v>92809.8345</v>
      </c>
      <c r="CR22" s="8">
        <f t="shared" si="15"/>
        <v>95594.12954</v>
      </c>
      <c r="CS22" s="8">
        <f t="shared" si="15"/>
        <v>98461.95342</v>
      </c>
      <c r="CT22" s="8">
        <f t="shared" si="15"/>
        <v>101415.812</v>
      </c>
      <c r="CU22" s="8">
        <f t="shared" si="15"/>
        <v>104458.2864</v>
      </c>
      <c r="CV22" s="8">
        <f t="shared" si="15"/>
        <v>107592.035</v>
      </c>
      <c r="CW22" s="8">
        <f t="shared" si="15"/>
        <v>110819.796</v>
      </c>
      <c r="CX22" s="8">
        <f t="shared" si="15"/>
        <v>114144.3899</v>
      </c>
    </row>
    <row r="23">
      <c r="A23" s="16" t="s">
        <v>278</v>
      </c>
      <c r="B23" s="16">
        <f t="shared" ref="B23:CX23" si="16">B22/((1+$B$7)^B39)</f>
        <v>221.7987417</v>
      </c>
      <c r="C23" s="16">
        <f t="shared" si="16"/>
        <v>224.2977653</v>
      </c>
      <c r="D23" s="16">
        <f t="shared" si="16"/>
        <v>226.8249456</v>
      </c>
      <c r="E23" s="16">
        <f t="shared" si="16"/>
        <v>229.3805999</v>
      </c>
      <c r="F23" s="16">
        <f t="shared" si="16"/>
        <v>231.9650489</v>
      </c>
      <c r="G23" s="16">
        <f t="shared" si="16"/>
        <v>234.5786171</v>
      </c>
      <c r="H23" s="16">
        <f t="shared" si="16"/>
        <v>237.2216325</v>
      </c>
      <c r="I23" s="16">
        <f t="shared" si="16"/>
        <v>239.894427</v>
      </c>
      <c r="J23" s="16">
        <f t="shared" si="16"/>
        <v>242.5973361</v>
      </c>
      <c r="K23" s="16">
        <f t="shared" si="16"/>
        <v>245.3306991</v>
      </c>
      <c r="L23" s="16">
        <f t="shared" si="16"/>
        <v>248.0948591</v>
      </c>
      <c r="M23" s="16">
        <f t="shared" si="16"/>
        <v>250.8901631</v>
      </c>
      <c r="N23" s="16">
        <f t="shared" si="16"/>
        <v>253.7169621</v>
      </c>
      <c r="O23" s="16">
        <f t="shared" si="16"/>
        <v>256.5756107</v>
      </c>
      <c r="P23" s="16">
        <f t="shared" si="16"/>
        <v>259.466468</v>
      </c>
      <c r="Q23" s="16">
        <f t="shared" si="16"/>
        <v>262.3898968</v>
      </c>
      <c r="R23" s="16">
        <f t="shared" si="16"/>
        <v>265.3462641</v>
      </c>
      <c r="S23" s="16">
        <f t="shared" si="16"/>
        <v>268.3359411</v>
      </c>
      <c r="T23" s="16">
        <f t="shared" si="16"/>
        <v>271.3593029</v>
      </c>
      <c r="U23" s="16">
        <f t="shared" si="16"/>
        <v>274.4167292</v>
      </c>
      <c r="V23" s="16">
        <f t="shared" si="16"/>
        <v>277.5086038</v>
      </c>
      <c r="W23" s="16">
        <f t="shared" si="16"/>
        <v>280.6353147</v>
      </c>
      <c r="X23" s="16">
        <f t="shared" si="16"/>
        <v>283.7972546</v>
      </c>
      <c r="Y23" s="16">
        <f t="shared" si="16"/>
        <v>286.9948202</v>
      </c>
      <c r="Z23" s="16">
        <f t="shared" si="16"/>
        <v>290.2284131</v>
      </c>
      <c r="AA23" s="16">
        <f t="shared" si="16"/>
        <v>293.4984391</v>
      </c>
      <c r="AB23" s="16">
        <f t="shared" si="16"/>
        <v>296.8053088</v>
      </c>
      <c r="AC23" s="16">
        <f t="shared" si="16"/>
        <v>300.1494372</v>
      </c>
      <c r="AD23" s="16">
        <f t="shared" si="16"/>
        <v>303.5312442</v>
      </c>
      <c r="AE23" s="16">
        <f t="shared" si="16"/>
        <v>306.9511542</v>
      </c>
      <c r="AF23" s="16">
        <f t="shared" si="16"/>
        <v>310.4095967</v>
      </c>
      <c r="AG23" s="16">
        <f t="shared" si="16"/>
        <v>313.9070057</v>
      </c>
      <c r="AH23" s="16">
        <f t="shared" si="16"/>
        <v>317.4438202</v>
      </c>
      <c r="AI23" s="16">
        <f t="shared" si="16"/>
        <v>321.0204844</v>
      </c>
      <c r="AJ23" s="16">
        <f t="shared" si="16"/>
        <v>324.6374471</v>
      </c>
      <c r="AK23" s="16">
        <f t="shared" si="16"/>
        <v>328.2951623</v>
      </c>
      <c r="AL23" s="16">
        <f t="shared" si="16"/>
        <v>331.9940894</v>
      </c>
      <c r="AM23" s="16">
        <f t="shared" si="16"/>
        <v>335.7346925</v>
      </c>
      <c r="AN23" s="16">
        <f t="shared" si="16"/>
        <v>339.5174413</v>
      </c>
      <c r="AO23" s="16">
        <f t="shared" si="16"/>
        <v>343.3428106</v>
      </c>
      <c r="AP23" s="16">
        <f t="shared" si="16"/>
        <v>347.2112807</v>
      </c>
      <c r="AQ23" s="16">
        <f t="shared" si="16"/>
        <v>351.1233371</v>
      </c>
      <c r="AR23" s="16">
        <f t="shared" si="16"/>
        <v>355.079471</v>
      </c>
      <c r="AS23" s="16">
        <f t="shared" si="16"/>
        <v>359.0801789</v>
      </c>
      <c r="AT23" s="16">
        <f t="shared" si="16"/>
        <v>363.1259631</v>
      </c>
      <c r="AU23" s="16">
        <f t="shared" si="16"/>
        <v>367.2173315</v>
      </c>
      <c r="AV23" s="16">
        <f t="shared" si="16"/>
        <v>371.3547976</v>
      </c>
      <c r="AW23" s="16">
        <f t="shared" si="16"/>
        <v>375.5388809</v>
      </c>
      <c r="AX23" s="16">
        <f t="shared" si="16"/>
        <v>379.7701066</v>
      </c>
      <c r="AY23" s="16">
        <f t="shared" si="16"/>
        <v>384.0490058</v>
      </c>
      <c r="AZ23" s="16">
        <f t="shared" si="16"/>
        <v>388.3761157</v>
      </c>
      <c r="BA23" s="16">
        <f t="shared" si="16"/>
        <v>367.7586717</v>
      </c>
      <c r="BB23" s="16">
        <f t="shared" si="16"/>
        <v>348.2357312</v>
      </c>
      <c r="BC23" s="16">
        <f t="shared" si="16"/>
        <v>329.749191</v>
      </c>
      <c r="BD23" s="16">
        <f t="shared" si="16"/>
        <v>312.2440324</v>
      </c>
      <c r="BE23" s="16">
        <f t="shared" si="16"/>
        <v>295.6681577</v>
      </c>
      <c r="BF23" s="16">
        <f t="shared" si="16"/>
        <v>279.9722345</v>
      </c>
      <c r="BG23" s="16">
        <f t="shared" si="16"/>
        <v>265.1095495</v>
      </c>
      <c r="BH23" s="16">
        <f t="shared" si="16"/>
        <v>251.0358692</v>
      </c>
      <c r="BI23" s="16">
        <f t="shared" si="16"/>
        <v>237.7093083</v>
      </c>
      <c r="BJ23" s="16">
        <f t="shared" si="16"/>
        <v>225.0902049</v>
      </c>
      <c r="BK23" s="16">
        <f t="shared" si="16"/>
        <v>213.1410028</v>
      </c>
      <c r="BL23" s="16">
        <f t="shared" si="16"/>
        <v>201.8261395</v>
      </c>
      <c r="BM23" s="16">
        <f t="shared" si="16"/>
        <v>191.1119401</v>
      </c>
      <c r="BN23" s="16">
        <f t="shared" si="16"/>
        <v>180.9665178</v>
      </c>
      <c r="BO23" s="16">
        <f t="shared" si="16"/>
        <v>171.3596782</v>
      </c>
      <c r="BP23" s="16">
        <f t="shared" si="16"/>
        <v>162.26283</v>
      </c>
      <c r="BQ23" s="16">
        <f t="shared" si="16"/>
        <v>153.6488996</v>
      </c>
      <c r="BR23" s="16">
        <f t="shared" si="16"/>
        <v>145.4922508</v>
      </c>
      <c r="BS23" s="16">
        <f t="shared" si="16"/>
        <v>137.7686082</v>
      </c>
      <c r="BT23" s="16">
        <f t="shared" si="16"/>
        <v>130.454985</v>
      </c>
      <c r="BU23" s="16">
        <f t="shared" si="16"/>
        <v>123.5296149</v>
      </c>
      <c r="BV23" s="16">
        <f t="shared" si="16"/>
        <v>116.9718869</v>
      </c>
      <c r="BW23" s="16">
        <f t="shared" si="16"/>
        <v>110.7622843</v>
      </c>
      <c r="BX23" s="16">
        <f t="shared" si="16"/>
        <v>104.8823265</v>
      </c>
      <c r="BY23" s="16">
        <f t="shared" si="16"/>
        <v>99.31451373</v>
      </c>
      <c r="BZ23" s="16">
        <f t="shared" si="16"/>
        <v>94.04227545</v>
      </c>
      <c r="CA23" s="16">
        <f t="shared" si="16"/>
        <v>89.0499207</v>
      </c>
      <c r="CB23" s="16">
        <f t="shared" si="16"/>
        <v>84.3225915</v>
      </c>
      <c r="CC23" s="16">
        <f t="shared" si="16"/>
        <v>79.84621863</v>
      </c>
      <c r="CD23" s="16">
        <f t="shared" si="16"/>
        <v>75.60747975</v>
      </c>
      <c r="CE23" s="16">
        <f t="shared" si="16"/>
        <v>71.59375977</v>
      </c>
      <c r="CF23" s="16">
        <f t="shared" si="16"/>
        <v>67.79311325</v>
      </c>
      <c r="CG23" s="16">
        <f t="shared" si="16"/>
        <v>64.19422892</v>
      </c>
      <c r="CH23" s="16">
        <f t="shared" si="16"/>
        <v>60.78639598</v>
      </c>
      <c r="CI23" s="16">
        <f t="shared" si="16"/>
        <v>57.55947223</v>
      </c>
      <c r="CJ23" s="16">
        <f t="shared" si="16"/>
        <v>54.50385386</v>
      </c>
      <c r="CK23" s="16">
        <f t="shared" si="16"/>
        <v>51.6104469</v>
      </c>
      <c r="CL23" s="16">
        <f t="shared" si="16"/>
        <v>48.87064016</v>
      </c>
      <c r="CM23" s="16">
        <f t="shared" si="16"/>
        <v>46.27627958</v>
      </c>
      <c r="CN23" s="16">
        <f t="shared" si="16"/>
        <v>43.81964395</v>
      </c>
      <c r="CO23" s="16">
        <f t="shared" si="16"/>
        <v>41.49342198</v>
      </c>
      <c r="CP23" s="16">
        <f t="shared" si="16"/>
        <v>39.29069048</v>
      </c>
      <c r="CQ23" s="16">
        <f t="shared" si="16"/>
        <v>37.20489381</v>
      </c>
      <c r="CR23" s="16">
        <f t="shared" si="16"/>
        <v>35.22982432</v>
      </c>
      <c r="CS23" s="16">
        <f t="shared" si="16"/>
        <v>33.35960394</v>
      </c>
      <c r="CT23" s="16">
        <f t="shared" si="16"/>
        <v>31.5886666</v>
      </c>
      <c r="CU23" s="16">
        <f t="shared" si="16"/>
        <v>29.91174173</v>
      </c>
      <c r="CV23" s="16">
        <f t="shared" si="16"/>
        <v>28.32383858</v>
      </c>
      <c r="CW23" s="16">
        <f t="shared" si="16"/>
        <v>26.8202313</v>
      </c>
      <c r="CX23" s="16">
        <f t="shared" si="16"/>
        <v>25.39644494</v>
      </c>
    </row>
    <row r="24">
      <c r="A24" s="7" t="s">
        <v>279</v>
      </c>
      <c r="B24" s="8">
        <f t="shared" ref="B24:CX24" si="17">B20+B23</f>
        <v>229.3960824</v>
      </c>
      <c r="C24" s="8">
        <f t="shared" si="17"/>
        <v>234.2813452</v>
      </c>
      <c r="D24" s="8">
        <f t="shared" si="17"/>
        <v>236.9210113</v>
      </c>
      <c r="E24" s="8">
        <f t="shared" si="17"/>
        <v>239.5904187</v>
      </c>
      <c r="F24" s="8">
        <f t="shared" si="17"/>
        <v>242.2899025</v>
      </c>
      <c r="G24" s="8">
        <f t="shared" si="17"/>
        <v>245.0198016</v>
      </c>
      <c r="H24" s="8">
        <f t="shared" si="17"/>
        <v>247.7804587</v>
      </c>
      <c r="I24" s="8">
        <f t="shared" si="17"/>
        <v>250.5722204</v>
      </c>
      <c r="J24" s="8">
        <f t="shared" si="17"/>
        <v>253.395437</v>
      </c>
      <c r="K24" s="8">
        <f t="shared" si="17"/>
        <v>256.250463</v>
      </c>
      <c r="L24" s="8">
        <f t="shared" si="17"/>
        <v>259.1376568</v>
      </c>
      <c r="M24" s="8">
        <f t="shared" si="17"/>
        <v>262.0573809</v>
      </c>
      <c r="N24" s="8">
        <f t="shared" si="17"/>
        <v>265.0100017</v>
      </c>
      <c r="O24" s="8">
        <f t="shared" si="17"/>
        <v>267.99589</v>
      </c>
      <c r="P24" s="8">
        <f t="shared" si="17"/>
        <v>271.0154204</v>
      </c>
      <c r="Q24" s="8">
        <f t="shared" si="17"/>
        <v>274.0689722</v>
      </c>
      <c r="R24" s="8">
        <f t="shared" si="17"/>
        <v>277.1569285</v>
      </c>
      <c r="S24" s="8">
        <f t="shared" si="17"/>
        <v>280.2796771</v>
      </c>
      <c r="T24" s="8">
        <f t="shared" si="17"/>
        <v>283.43761</v>
      </c>
      <c r="U24" s="8">
        <f t="shared" si="17"/>
        <v>286.6311235</v>
      </c>
      <c r="V24" s="8">
        <f t="shared" si="17"/>
        <v>289.8606186</v>
      </c>
      <c r="W24" s="8">
        <f t="shared" si="17"/>
        <v>293.1265006</v>
      </c>
      <c r="X24" s="8">
        <f t="shared" si="17"/>
        <v>296.4291796</v>
      </c>
      <c r="Y24" s="8">
        <f t="shared" si="17"/>
        <v>299.7690702</v>
      </c>
      <c r="Z24" s="8">
        <f t="shared" si="17"/>
        <v>303.1465915</v>
      </c>
      <c r="AA24" s="8">
        <f t="shared" si="17"/>
        <v>306.5621677</v>
      </c>
      <c r="AB24" s="8">
        <f t="shared" si="17"/>
        <v>310.0162274</v>
      </c>
      <c r="AC24" s="8">
        <f t="shared" si="17"/>
        <v>313.5092042</v>
      </c>
      <c r="AD24" s="8">
        <f t="shared" si="17"/>
        <v>317.0415367</v>
      </c>
      <c r="AE24" s="8">
        <f t="shared" si="17"/>
        <v>320.6136683</v>
      </c>
      <c r="AF24" s="8">
        <f t="shared" si="17"/>
        <v>324.2260474</v>
      </c>
      <c r="AG24" s="8">
        <f t="shared" si="17"/>
        <v>327.8791274</v>
      </c>
      <c r="AH24" s="8">
        <f t="shared" si="17"/>
        <v>331.5733669</v>
      </c>
      <c r="AI24" s="8">
        <f t="shared" si="17"/>
        <v>335.3092297</v>
      </c>
      <c r="AJ24" s="8">
        <f t="shared" si="17"/>
        <v>339.0871848</v>
      </c>
      <c r="AK24" s="8">
        <f t="shared" si="17"/>
        <v>342.9077064</v>
      </c>
      <c r="AL24" s="8">
        <f t="shared" si="17"/>
        <v>346.7712741</v>
      </c>
      <c r="AM24" s="8">
        <f t="shared" si="17"/>
        <v>350.6783729</v>
      </c>
      <c r="AN24" s="8">
        <f t="shared" si="17"/>
        <v>354.6294934</v>
      </c>
      <c r="AO24" s="8">
        <f t="shared" si="17"/>
        <v>358.6251313</v>
      </c>
      <c r="AP24" s="8">
        <f t="shared" si="17"/>
        <v>362.6657885</v>
      </c>
      <c r="AQ24" s="8">
        <f t="shared" si="17"/>
        <v>366.751972</v>
      </c>
      <c r="AR24" s="8">
        <f t="shared" si="17"/>
        <v>370.8841949</v>
      </c>
      <c r="AS24" s="8">
        <f t="shared" si="17"/>
        <v>375.0629759</v>
      </c>
      <c r="AT24" s="8">
        <f t="shared" si="17"/>
        <v>379.2888395</v>
      </c>
      <c r="AU24" s="8">
        <f t="shared" si="17"/>
        <v>383.5623163</v>
      </c>
      <c r="AV24" s="8">
        <f t="shared" si="17"/>
        <v>387.8839426</v>
      </c>
      <c r="AW24" s="8">
        <f t="shared" si="17"/>
        <v>392.2542611</v>
      </c>
      <c r="AX24" s="8">
        <f t="shared" si="17"/>
        <v>396.6738202</v>
      </c>
      <c r="AY24" s="8">
        <f t="shared" si="17"/>
        <v>401.1431749</v>
      </c>
      <c r="AZ24" s="8">
        <f t="shared" si="17"/>
        <v>405.6628862</v>
      </c>
      <c r="BA24" s="8">
        <f t="shared" si="17"/>
        <v>394.9333374</v>
      </c>
      <c r="BB24" s="8">
        <f t="shared" si="17"/>
        <v>373.9677949</v>
      </c>
      <c r="BC24" s="8">
        <f t="shared" si="17"/>
        <v>354.1152351</v>
      </c>
      <c r="BD24" s="8">
        <f t="shared" si="17"/>
        <v>335.3165739</v>
      </c>
      <c r="BE24" s="8">
        <f t="shared" si="17"/>
        <v>317.5158637</v>
      </c>
      <c r="BF24" s="8">
        <f t="shared" si="17"/>
        <v>300.660127</v>
      </c>
      <c r="BG24" s="8">
        <f t="shared" si="17"/>
        <v>284.6991987</v>
      </c>
      <c r="BH24" s="8">
        <f t="shared" si="17"/>
        <v>269.5855768</v>
      </c>
      <c r="BI24" s="8">
        <f t="shared" si="17"/>
        <v>255.2742809</v>
      </c>
      <c r="BJ24" s="8">
        <f t="shared" si="17"/>
        <v>241.7227184</v>
      </c>
      <c r="BK24" s="8">
        <f t="shared" si="17"/>
        <v>228.890558</v>
      </c>
      <c r="BL24" s="8">
        <f t="shared" si="17"/>
        <v>216.7396093</v>
      </c>
      <c r="BM24" s="8">
        <f t="shared" si="17"/>
        <v>205.2337093</v>
      </c>
      <c r="BN24" s="8">
        <f t="shared" si="17"/>
        <v>194.3386147</v>
      </c>
      <c r="BO24" s="8">
        <f t="shared" si="17"/>
        <v>184.0219002</v>
      </c>
      <c r="BP24" s="8">
        <f t="shared" si="17"/>
        <v>174.2528618</v>
      </c>
      <c r="BQ24" s="8">
        <f t="shared" si="17"/>
        <v>165.0024252</v>
      </c>
      <c r="BR24" s="8">
        <f t="shared" si="17"/>
        <v>156.2430599</v>
      </c>
      <c r="BS24" s="8">
        <f t="shared" si="17"/>
        <v>147.9486968</v>
      </c>
      <c r="BT24" s="8">
        <f t="shared" si="17"/>
        <v>140.0946506</v>
      </c>
      <c r="BU24" s="8">
        <f t="shared" si="17"/>
        <v>132.6575464</v>
      </c>
      <c r="BV24" s="8">
        <f t="shared" si="17"/>
        <v>125.6152505</v>
      </c>
      <c r="BW24" s="8">
        <f t="shared" si="17"/>
        <v>118.9468039</v>
      </c>
      <c r="BX24" s="8">
        <f t="shared" si="17"/>
        <v>112.6323603</v>
      </c>
      <c r="BY24" s="8">
        <f t="shared" si="17"/>
        <v>106.6531271</v>
      </c>
      <c r="BZ24" s="8">
        <f t="shared" si="17"/>
        <v>100.9913091</v>
      </c>
      <c r="CA24" s="8">
        <f t="shared" si="17"/>
        <v>95.63005601</v>
      </c>
      <c r="CB24" s="8">
        <f t="shared" si="17"/>
        <v>90.5534119</v>
      </c>
      <c r="CC24" s="8">
        <f t="shared" si="17"/>
        <v>85.74626794</v>
      </c>
      <c r="CD24" s="8">
        <f t="shared" si="17"/>
        <v>81.19431738</v>
      </c>
      <c r="CE24" s="8">
        <f t="shared" si="17"/>
        <v>76.88401296</v>
      </c>
      <c r="CF24" s="8">
        <f t="shared" si="17"/>
        <v>72.80252656</v>
      </c>
      <c r="CG24" s="8">
        <f t="shared" si="17"/>
        <v>68.93771111</v>
      </c>
      <c r="CH24" s="8">
        <f t="shared" si="17"/>
        <v>65.27806434</v>
      </c>
      <c r="CI24" s="8">
        <f t="shared" si="17"/>
        <v>61.81269461</v>
      </c>
      <c r="CJ24" s="8">
        <f t="shared" si="17"/>
        <v>58.53128848</v>
      </c>
      <c r="CK24" s="8">
        <f t="shared" si="17"/>
        <v>55.42407999</v>
      </c>
      <c r="CL24" s="8">
        <f t="shared" si="17"/>
        <v>52.48182165</v>
      </c>
      <c r="CM24" s="8">
        <f t="shared" si="17"/>
        <v>49.69575687</v>
      </c>
      <c r="CN24" s="8">
        <f t="shared" si="17"/>
        <v>47.05759391</v>
      </c>
      <c r="CO24" s="8">
        <f t="shared" si="17"/>
        <v>44.55948121</v>
      </c>
      <c r="CP24" s="8">
        <f t="shared" si="17"/>
        <v>42.19398403</v>
      </c>
      <c r="CQ24" s="8">
        <f t="shared" si="17"/>
        <v>39.95406229</v>
      </c>
      <c r="CR24" s="8">
        <f t="shared" si="17"/>
        <v>37.83304968</v>
      </c>
      <c r="CS24" s="8">
        <f t="shared" si="17"/>
        <v>35.82463373</v>
      </c>
      <c r="CT24" s="8">
        <f t="shared" si="17"/>
        <v>33.92283713</v>
      </c>
      <c r="CU24" s="8">
        <f t="shared" si="17"/>
        <v>32.12199983</v>
      </c>
      <c r="CV24" s="8">
        <f t="shared" si="17"/>
        <v>30.41676229</v>
      </c>
      <c r="CW24" s="8">
        <f t="shared" si="17"/>
        <v>28.80204947</v>
      </c>
      <c r="CX24" s="8">
        <f t="shared" si="17"/>
        <v>27.27305575</v>
      </c>
    </row>
    <row r="25">
      <c r="A25" s="26" t="s">
        <v>114</v>
      </c>
      <c r="B25" s="22">
        <f>'Reverse DCF Historical Data'!$G$17</f>
        <v>74.231</v>
      </c>
      <c r="C25" s="22">
        <f>'Reverse DCF Historical Data'!$G$17</f>
        <v>74.231</v>
      </c>
      <c r="D25" s="22">
        <f>'Reverse DCF Historical Data'!$G$17</f>
        <v>74.231</v>
      </c>
      <c r="E25" s="22">
        <f>'Reverse DCF Historical Data'!$G$17</f>
        <v>74.231</v>
      </c>
      <c r="F25" s="22">
        <f>'Reverse DCF Historical Data'!$G$17</f>
        <v>74.231</v>
      </c>
      <c r="G25" s="22">
        <f>'Reverse DCF Historical Data'!$G$17</f>
        <v>74.231</v>
      </c>
      <c r="H25" s="22">
        <f>'Reverse DCF Historical Data'!$G$17</f>
        <v>74.231</v>
      </c>
      <c r="I25" s="22">
        <f>'Reverse DCF Historical Data'!$G$17</f>
        <v>74.231</v>
      </c>
      <c r="J25" s="22">
        <f>'Reverse DCF Historical Data'!$G$17</f>
        <v>74.231</v>
      </c>
      <c r="K25" s="22">
        <f>'Reverse DCF Historical Data'!$G$17</f>
        <v>74.231</v>
      </c>
      <c r="L25" s="22">
        <f>'Reverse DCF Historical Data'!$G$17</f>
        <v>74.231</v>
      </c>
      <c r="M25" s="22">
        <f>'Reverse DCF Historical Data'!$G$17</f>
        <v>74.231</v>
      </c>
      <c r="N25" s="22">
        <f>'Reverse DCF Historical Data'!$G$17</f>
        <v>74.231</v>
      </c>
      <c r="O25" s="22">
        <f>'Reverse DCF Historical Data'!$G$17</f>
        <v>74.231</v>
      </c>
      <c r="P25" s="22">
        <f>'Reverse DCF Historical Data'!$G$17</f>
        <v>74.231</v>
      </c>
      <c r="Q25" s="22">
        <f>'Reverse DCF Historical Data'!$G$17</f>
        <v>74.231</v>
      </c>
      <c r="R25" s="22">
        <f>'Reverse DCF Historical Data'!$G$17</f>
        <v>74.231</v>
      </c>
      <c r="S25" s="22">
        <f>'Reverse DCF Historical Data'!$G$17</f>
        <v>74.231</v>
      </c>
      <c r="T25" s="22">
        <f>'Reverse DCF Historical Data'!$G$17</f>
        <v>74.231</v>
      </c>
      <c r="U25" s="22">
        <f>'Reverse DCF Historical Data'!$G$17</f>
        <v>74.231</v>
      </c>
      <c r="V25" s="22">
        <f>'Reverse DCF Historical Data'!$G$17</f>
        <v>74.231</v>
      </c>
      <c r="W25" s="22">
        <f>'Reverse DCF Historical Data'!$G$17</f>
        <v>74.231</v>
      </c>
      <c r="X25" s="22">
        <f>'Reverse DCF Historical Data'!$G$17</f>
        <v>74.231</v>
      </c>
      <c r="Y25" s="22">
        <f>'Reverse DCF Historical Data'!$G$17</f>
        <v>74.231</v>
      </c>
      <c r="Z25" s="22">
        <f>'Reverse DCF Historical Data'!$G$17</f>
        <v>74.231</v>
      </c>
      <c r="AA25" s="22">
        <f>'Reverse DCF Historical Data'!$G$17</f>
        <v>74.231</v>
      </c>
      <c r="AB25" s="22">
        <f>'Reverse DCF Historical Data'!$G$17</f>
        <v>74.231</v>
      </c>
      <c r="AC25" s="22">
        <f>'Reverse DCF Historical Data'!$G$17</f>
        <v>74.231</v>
      </c>
      <c r="AD25" s="22">
        <f>'Reverse DCF Historical Data'!$G$17</f>
        <v>74.231</v>
      </c>
      <c r="AE25" s="22">
        <f>'Reverse DCF Historical Data'!$G$17</f>
        <v>74.231</v>
      </c>
      <c r="AF25" s="22">
        <f>'Reverse DCF Historical Data'!$G$17</f>
        <v>74.231</v>
      </c>
      <c r="AG25" s="22">
        <f>'Reverse DCF Historical Data'!$G$17</f>
        <v>74.231</v>
      </c>
      <c r="AH25" s="22">
        <f>'Reverse DCF Historical Data'!$G$17</f>
        <v>74.231</v>
      </c>
      <c r="AI25" s="22">
        <f>'Reverse DCF Historical Data'!$G$17</f>
        <v>74.231</v>
      </c>
      <c r="AJ25" s="22">
        <f>'Reverse DCF Historical Data'!$G$17</f>
        <v>74.231</v>
      </c>
      <c r="AK25" s="22">
        <f>'Reverse DCF Historical Data'!$G$17</f>
        <v>74.231</v>
      </c>
      <c r="AL25" s="22">
        <f>'Reverse DCF Historical Data'!$G$17</f>
        <v>74.231</v>
      </c>
      <c r="AM25" s="22">
        <f>'Reverse DCF Historical Data'!$G$17</f>
        <v>74.231</v>
      </c>
      <c r="AN25" s="22">
        <f>'Reverse DCF Historical Data'!$G$17</f>
        <v>74.231</v>
      </c>
      <c r="AO25" s="22">
        <f>'Reverse DCF Historical Data'!$G$17</f>
        <v>74.231</v>
      </c>
      <c r="AP25" s="22">
        <f>'Reverse DCF Historical Data'!$G$17</f>
        <v>74.231</v>
      </c>
      <c r="AQ25" s="22">
        <f>'Reverse DCF Historical Data'!$G$17</f>
        <v>74.231</v>
      </c>
      <c r="AR25" s="22">
        <f>'Reverse DCF Historical Data'!$G$17</f>
        <v>74.231</v>
      </c>
      <c r="AS25" s="22">
        <f>'Reverse DCF Historical Data'!$G$17</f>
        <v>74.231</v>
      </c>
      <c r="AT25" s="22">
        <f>'Reverse DCF Historical Data'!$G$17</f>
        <v>74.231</v>
      </c>
      <c r="AU25" s="22">
        <f>'Reverse DCF Historical Data'!$G$17</f>
        <v>74.231</v>
      </c>
      <c r="AV25" s="22">
        <f>'Reverse DCF Historical Data'!$G$17</f>
        <v>74.231</v>
      </c>
      <c r="AW25" s="22">
        <f>'Reverse DCF Historical Data'!$G$17</f>
        <v>74.231</v>
      </c>
      <c r="AX25" s="22">
        <f>'Reverse DCF Historical Data'!$G$17</f>
        <v>74.231</v>
      </c>
      <c r="AY25" s="22">
        <f>'Reverse DCF Historical Data'!$G$17</f>
        <v>74.231</v>
      </c>
      <c r="AZ25" s="22">
        <f>'Reverse DCF Historical Data'!$G$17</f>
        <v>74.231</v>
      </c>
      <c r="BA25" s="22">
        <f>'Reverse DCF Historical Data'!$G$17</f>
        <v>74.231</v>
      </c>
      <c r="BB25" s="22">
        <f>'Reverse DCF Historical Data'!$G$17</f>
        <v>74.231</v>
      </c>
      <c r="BC25" s="22">
        <f>'Reverse DCF Historical Data'!$G$17</f>
        <v>74.231</v>
      </c>
      <c r="BD25" s="22">
        <f>'Reverse DCF Historical Data'!$G$17</f>
        <v>74.231</v>
      </c>
      <c r="BE25" s="22">
        <f>'Reverse DCF Historical Data'!$G$17</f>
        <v>74.231</v>
      </c>
      <c r="BF25" s="22">
        <f>'Reverse DCF Historical Data'!$G$17</f>
        <v>74.231</v>
      </c>
      <c r="BG25" s="22">
        <f>'Reverse DCF Historical Data'!$G$17</f>
        <v>74.231</v>
      </c>
      <c r="BH25" s="22">
        <f>'Reverse DCF Historical Data'!$G$17</f>
        <v>74.231</v>
      </c>
      <c r="BI25" s="22">
        <f>'Reverse DCF Historical Data'!$G$17</f>
        <v>74.231</v>
      </c>
      <c r="BJ25" s="22">
        <f>'Reverse DCF Historical Data'!$G$17</f>
        <v>74.231</v>
      </c>
      <c r="BK25" s="22">
        <f>'Reverse DCF Historical Data'!$G$17</f>
        <v>74.231</v>
      </c>
      <c r="BL25" s="22">
        <f>'Reverse DCF Historical Data'!$G$17</f>
        <v>74.231</v>
      </c>
      <c r="BM25" s="22">
        <f>'Reverse DCF Historical Data'!$G$17</f>
        <v>74.231</v>
      </c>
      <c r="BN25" s="22">
        <f>'Reverse DCF Historical Data'!$G$17</f>
        <v>74.231</v>
      </c>
      <c r="BO25" s="22">
        <f>'Reverse DCF Historical Data'!$G$17</f>
        <v>74.231</v>
      </c>
      <c r="BP25" s="22">
        <f>'Reverse DCF Historical Data'!$G$17</f>
        <v>74.231</v>
      </c>
      <c r="BQ25" s="22">
        <f>'Reverse DCF Historical Data'!$G$17</f>
        <v>74.231</v>
      </c>
      <c r="BR25" s="22">
        <f>'Reverse DCF Historical Data'!$G$17</f>
        <v>74.231</v>
      </c>
      <c r="BS25" s="22">
        <f>'Reverse DCF Historical Data'!$G$17</f>
        <v>74.231</v>
      </c>
      <c r="BT25" s="22">
        <f>'Reverse DCF Historical Data'!$G$17</f>
        <v>74.231</v>
      </c>
      <c r="BU25" s="22">
        <f>'Reverse DCF Historical Data'!$G$17</f>
        <v>74.231</v>
      </c>
      <c r="BV25" s="22">
        <f>'Reverse DCF Historical Data'!$G$17</f>
        <v>74.231</v>
      </c>
      <c r="BW25" s="22">
        <f>'Reverse DCF Historical Data'!$G$17</f>
        <v>74.231</v>
      </c>
      <c r="BX25" s="22">
        <f>'Reverse DCF Historical Data'!$G$17</f>
        <v>74.231</v>
      </c>
      <c r="BY25" s="22">
        <f>'Reverse DCF Historical Data'!$G$17</f>
        <v>74.231</v>
      </c>
      <c r="BZ25" s="22">
        <f>'Reverse DCF Historical Data'!$G$17</f>
        <v>74.231</v>
      </c>
      <c r="CA25" s="22">
        <f>'Reverse DCF Historical Data'!$G$17</f>
        <v>74.231</v>
      </c>
      <c r="CB25" s="22">
        <f>'Reverse DCF Historical Data'!$G$17</f>
        <v>74.231</v>
      </c>
      <c r="CC25" s="22">
        <f>'Reverse DCF Historical Data'!$G$17</f>
        <v>74.231</v>
      </c>
      <c r="CD25" s="22">
        <f>'Reverse DCF Historical Data'!$G$17</f>
        <v>74.231</v>
      </c>
      <c r="CE25" s="22">
        <f>'Reverse DCF Historical Data'!$G$17</f>
        <v>74.231</v>
      </c>
      <c r="CF25" s="22">
        <f>'Reverse DCF Historical Data'!$G$17</f>
        <v>74.231</v>
      </c>
      <c r="CG25" s="22">
        <f>'Reverse DCF Historical Data'!$G$17</f>
        <v>74.231</v>
      </c>
      <c r="CH25" s="22">
        <f>'Reverse DCF Historical Data'!$G$17</f>
        <v>74.231</v>
      </c>
      <c r="CI25" s="22">
        <f>'Reverse DCF Historical Data'!$G$17</f>
        <v>74.231</v>
      </c>
      <c r="CJ25" s="22">
        <f>'Reverse DCF Historical Data'!$G$17</f>
        <v>74.231</v>
      </c>
      <c r="CK25" s="22">
        <f>'Reverse DCF Historical Data'!$G$17</f>
        <v>74.231</v>
      </c>
      <c r="CL25" s="22">
        <f>'Reverse DCF Historical Data'!$G$17</f>
        <v>74.231</v>
      </c>
      <c r="CM25" s="22">
        <f>'Reverse DCF Historical Data'!$G$17</f>
        <v>74.231</v>
      </c>
      <c r="CN25" s="22">
        <f>'Reverse DCF Historical Data'!$G$17</f>
        <v>74.231</v>
      </c>
      <c r="CO25" s="22">
        <f>'Reverse DCF Historical Data'!$G$17</f>
        <v>74.231</v>
      </c>
      <c r="CP25" s="22">
        <f>'Reverse DCF Historical Data'!$G$17</f>
        <v>74.231</v>
      </c>
      <c r="CQ25" s="22">
        <f>'Reverse DCF Historical Data'!$G$17</f>
        <v>74.231</v>
      </c>
      <c r="CR25" s="22">
        <f>'Reverse DCF Historical Data'!$G$17</f>
        <v>74.231</v>
      </c>
      <c r="CS25" s="22">
        <f>'Reverse DCF Historical Data'!$G$17</f>
        <v>74.231</v>
      </c>
      <c r="CT25" s="22">
        <f>'Reverse DCF Historical Data'!$G$17</f>
        <v>74.231</v>
      </c>
      <c r="CU25" s="22">
        <f>'Reverse DCF Historical Data'!$G$17</f>
        <v>74.231</v>
      </c>
      <c r="CV25" s="22">
        <f>'Reverse DCF Historical Data'!$G$17</f>
        <v>74.231</v>
      </c>
      <c r="CW25" s="22">
        <f>'Reverse DCF Historical Data'!$G$17</f>
        <v>74.231</v>
      </c>
      <c r="CX25" s="22">
        <f>'Reverse DCF Historical Data'!$G$17</f>
        <v>74.231</v>
      </c>
    </row>
    <row r="26">
      <c r="A26" s="28" t="s">
        <v>181</v>
      </c>
      <c r="B26" s="24">
        <f>'Reverse DCF Historical Data'!$G$18</f>
        <v>0</v>
      </c>
      <c r="C26" s="24">
        <f>'Reverse DCF Historical Data'!$G$18</f>
        <v>0</v>
      </c>
      <c r="D26" s="24">
        <f>'Reverse DCF Historical Data'!$G$18</f>
        <v>0</v>
      </c>
      <c r="E26" s="24">
        <f>'Reverse DCF Historical Data'!$G$18</f>
        <v>0</v>
      </c>
      <c r="F26" s="24">
        <f>'Reverse DCF Historical Data'!$G$18</f>
        <v>0</v>
      </c>
      <c r="G26" s="24">
        <f>'Reverse DCF Historical Data'!$G$18</f>
        <v>0</v>
      </c>
      <c r="H26" s="24">
        <f>'Reverse DCF Historical Data'!$G$18</f>
        <v>0</v>
      </c>
      <c r="I26" s="24">
        <f>'Reverse DCF Historical Data'!$G$18</f>
        <v>0</v>
      </c>
      <c r="J26" s="24">
        <f>'Reverse DCF Historical Data'!$G$18</f>
        <v>0</v>
      </c>
      <c r="K26" s="24">
        <f>'Reverse DCF Historical Data'!$G$18</f>
        <v>0</v>
      </c>
      <c r="L26" s="24">
        <f>'Reverse DCF Historical Data'!$G$18</f>
        <v>0</v>
      </c>
      <c r="M26" s="24">
        <f>'Reverse DCF Historical Data'!$G$18</f>
        <v>0</v>
      </c>
      <c r="N26" s="24">
        <f>'Reverse DCF Historical Data'!$G$18</f>
        <v>0</v>
      </c>
      <c r="O26" s="24">
        <f>'Reverse DCF Historical Data'!$G$18</f>
        <v>0</v>
      </c>
      <c r="P26" s="24">
        <f>'Reverse DCF Historical Data'!$G$18</f>
        <v>0</v>
      </c>
      <c r="Q26" s="24">
        <f>'Reverse DCF Historical Data'!$G$18</f>
        <v>0</v>
      </c>
      <c r="R26" s="24">
        <f>'Reverse DCF Historical Data'!$G$18</f>
        <v>0</v>
      </c>
      <c r="S26" s="24">
        <f>'Reverse DCF Historical Data'!$G$18</f>
        <v>0</v>
      </c>
      <c r="T26" s="24">
        <f>'Reverse DCF Historical Data'!$G$18</f>
        <v>0</v>
      </c>
      <c r="U26" s="24">
        <f>'Reverse DCF Historical Data'!$G$18</f>
        <v>0</v>
      </c>
      <c r="V26" s="24">
        <f>'Reverse DCF Historical Data'!$G$18</f>
        <v>0</v>
      </c>
      <c r="W26" s="24">
        <f>'Reverse DCF Historical Data'!$G$18</f>
        <v>0</v>
      </c>
      <c r="X26" s="24">
        <f>'Reverse DCF Historical Data'!$G$18</f>
        <v>0</v>
      </c>
      <c r="Y26" s="24">
        <f>'Reverse DCF Historical Data'!$G$18</f>
        <v>0</v>
      </c>
      <c r="Z26" s="24">
        <f>'Reverse DCF Historical Data'!$G$18</f>
        <v>0</v>
      </c>
      <c r="AA26" s="24">
        <f>'Reverse DCF Historical Data'!$G$18</f>
        <v>0</v>
      </c>
      <c r="AB26" s="24">
        <f>'Reverse DCF Historical Data'!$G$18</f>
        <v>0</v>
      </c>
      <c r="AC26" s="24">
        <f>'Reverse DCF Historical Data'!$G$18</f>
        <v>0</v>
      </c>
      <c r="AD26" s="24">
        <f>'Reverse DCF Historical Data'!$G$18</f>
        <v>0</v>
      </c>
      <c r="AE26" s="24">
        <f>'Reverse DCF Historical Data'!$G$18</f>
        <v>0</v>
      </c>
      <c r="AF26" s="24">
        <f>'Reverse DCF Historical Data'!$G$18</f>
        <v>0</v>
      </c>
      <c r="AG26" s="24">
        <f>'Reverse DCF Historical Data'!$G$18</f>
        <v>0</v>
      </c>
      <c r="AH26" s="24">
        <f>'Reverse DCF Historical Data'!$G$18</f>
        <v>0</v>
      </c>
      <c r="AI26" s="24">
        <f>'Reverse DCF Historical Data'!$G$18</f>
        <v>0</v>
      </c>
      <c r="AJ26" s="24">
        <f>'Reverse DCF Historical Data'!$G$18</f>
        <v>0</v>
      </c>
      <c r="AK26" s="24">
        <f>'Reverse DCF Historical Data'!$G$18</f>
        <v>0</v>
      </c>
      <c r="AL26" s="24">
        <f>'Reverse DCF Historical Data'!$G$18</f>
        <v>0</v>
      </c>
      <c r="AM26" s="24">
        <f>'Reverse DCF Historical Data'!$G$18</f>
        <v>0</v>
      </c>
      <c r="AN26" s="24">
        <f>'Reverse DCF Historical Data'!$G$18</f>
        <v>0</v>
      </c>
      <c r="AO26" s="24">
        <f>'Reverse DCF Historical Data'!$G$18</f>
        <v>0</v>
      </c>
      <c r="AP26" s="24">
        <f>'Reverse DCF Historical Data'!$G$18</f>
        <v>0</v>
      </c>
      <c r="AQ26" s="24">
        <f>'Reverse DCF Historical Data'!$G$18</f>
        <v>0</v>
      </c>
      <c r="AR26" s="24">
        <f>'Reverse DCF Historical Data'!$G$18</f>
        <v>0</v>
      </c>
      <c r="AS26" s="24">
        <f>'Reverse DCF Historical Data'!$G$18</f>
        <v>0</v>
      </c>
      <c r="AT26" s="24">
        <f>'Reverse DCF Historical Data'!$G$18</f>
        <v>0</v>
      </c>
      <c r="AU26" s="24">
        <f>'Reverse DCF Historical Data'!$G$18</f>
        <v>0</v>
      </c>
      <c r="AV26" s="24">
        <f>'Reverse DCF Historical Data'!$G$18</f>
        <v>0</v>
      </c>
      <c r="AW26" s="24">
        <f>'Reverse DCF Historical Data'!$G$18</f>
        <v>0</v>
      </c>
      <c r="AX26" s="24">
        <f>'Reverse DCF Historical Data'!$G$18</f>
        <v>0</v>
      </c>
      <c r="AY26" s="24">
        <f>'Reverse DCF Historical Data'!$G$18</f>
        <v>0</v>
      </c>
      <c r="AZ26" s="24">
        <f>'Reverse DCF Historical Data'!$G$18</f>
        <v>0</v>
      </c>
      <c r="BA26" s="24">
        <f>'Reverse DCF Historical Data'!$G$18</f>
        <v>0</v>
      </c>
      <c r="BB26" s="24">
        <f>'Reverse DCF Historical Data'!$G$18</f>
        <v>0</v>
      </c>
      <c r="BC26" s="24">
        <f>'Reverse DCF Historical Data'!$G$18</f>
        <v>0</v>
      </c>
      <c r="BD26" s="24">
        <f>'Reverse DCF Historical Data'!$G$18</f>
        <v>0</v>
      </c>
      <c r="BE26" s="24">
        <f>'Reverse DCF Historical Data'!$G$18</f>
        <v>0</v>
      </c>
      <c r="BF26" s="24">
        <f>'Reverse DCF Historical Data'!$G$18</f>
        <v>0</v>
      </c>
      <c r="BG26" s="24">
        <f>'Reverse DCF Historical Data'!$G$18</f>
        <v>0</v>
      </c>
      <c r="BH26" s="24">
        <f>'Reverse DCF Historical Data'!$G$18</f>
        <v>0</v>
      </c>
      <c r="BI26" s="24">
        <f>'Reverse DCF Historical Data'!$G$18</f>
        <v>0</v>
      </c>
      <c r="BJ26" s="24">
        <f>'Reverse DCF Historical Data'!$G$18</f>
        <v>0</v>
      </c>
      <c r="BK26" s="24">
        <f>'Reverse DCF Historical Data'!$G$18</f>
        <v>0</v>
      </c>
      <c r="BL26" s="24">
        <f>'Reverse DCF Historical Data'!$G$18</f>
        <v>0</v>
      </c>
      <c r="BM26" s="24">
        <f>'Reverse DCF Historical Data'!$G$18</f>
        <v>0</v>
      </c>
      <c r="BN26" s="24">
        <f>'Reverse DCF Historical Data'!$G$18</f>
        <v>0</v>
      </c>
      <c r="BO26" s="24">
        <f>'Reverse DCF Historical Data'!$G$18</f>
        <v>0</v>
      </c>
      <c r="BP26" s="24">
        <f>'Reverse DCF Historical Data'!$G$18</f>
        <v>0</v>
      </c>
      <c r="BQ26" s="24">
        <f>'Reverse DCF Historical Data'!$G$18</f>
        <v>0</v>
      </c>
      <c r="BR26" s="24">
        <f>'Reverse DCF Historical Data'!$G$18</f>
        <v>0</v>
      </c>
      <c r="BS26" s="24">
        <f>'Reverse DCF Historical Data'!$G$18</f>
        <v>0</v>
      </c>
      <c r="BT26" s="24">
        <f>'Reverse DCF Historical Data'!$G$18</f>
        <v>0</v>
      </c>
      <c r="BU26" s="24">
        <f>'Reverse DCF Historical Data'!$G$18</f>
        <v>0</v>
      </c>
      <c r="BV26" s="24">
        <f>'Reverse DCF Historical Data'!$G$18</f>
        <v>0</v>
      </c>
      <c r="BW26" s="24">
        <f>'Reverse DCF Historical Data'!$G$18</f>
        <v>0</v>
      </c>
      <c r="BX26" s="24">
        <f>'Reverse DCF Historical Data'!$G$18</f>
        <v>0</v>
      </c>
      <c r="BY26" s="24">
        <f>'Reverse DCF Historical Data'!$G$18</f>
        <v>0</v>
      </c>
      <c r="BZ26" s="24">
        <f>'Reverse DCF Historical Data'!$G$18</f>
        <v>0</v>
      </c>
      <c r="CA26" s="24">
        <f>'Reverse DCF Historical Data'!$G$18</f>
        <v>0</v>
      </c>
      <c r="CB26" s="24">
        <f>'Reverse DCF Historical Data'!$G$18</f>
        <v>0</v>
      </c>
      <c r="CC26" s="24">
        <f>'Reverse DCF Historical Data'!$G$18</f>
        <v>0</v>
      </c>
      <c r="CD26" s="24">
        <f>'Reverse DCF Historical Data'!$G$18</f>
        <v>0</v>
      </c>
      <c r="CE26" s="24">
        <f>'Reverse DCF Historical Data'!$G$18</f>
        <v>0</v>
      </c>
      <c r="CF26" s="24">
        <f>'Reverse DCF Historical Data'!$G$18</f>
        <v>0</v>
      </c>
      <c r="CG26" s="24">
        <f>'Reverse DCF Historical Data'!$G$18</f>
        <v>0</v>
      </c>
      <c r="CH26" s="24">
        <f>'Reverse DCF Historical Data'!$G$18</f>
        <v>0</v>
      </c>
      <c r="CI26" s="24">
        <f>'Reverse DCF Historical Data'!$G$18</f>
        <v>0</v>
      </c>
      <c r="CJ26" s="24">
        <f>'Reverse DCF Historical Data'!$G$18</f>
        <v>0</v>
      </c>
      <c r="CK26" s="24">
        <f>'Reverse DCF Historical Data'!$G$18</f>
        <v>0</v>
      </c>
      <c r="CL26" s="24">
        <f>'Reverse DCF Historical Data'!$G$18</f>
        <v>0</v>
      </c>
      <c r="CM26" s="24">
        <f>'Reverse DCF Historical Data'!$G$18</f>
        <v>0</v>
      </c>
      <c r="CN26" s="24">
        <f>'Reverse DCF Historical Data'!$G$18</f>
        <v>0</v>
      </c>
      <c r="CO26" s="24">
        <f>'Reverse DCF Historical Data'!$G$18</f>
        <v>0</v>
      </c>
      <c r="CP26" s="24">
        <f>'Reverse DCF Historical Data'!$G$18</f>
        <v>0</v>
      </c>
      <c r="CQ26" s="24">
        <f>'Reverse DCF Historical Data'!$G$18</f>
        <v>0</v>
      </c>
      <c r="CR26" s="24">
        <f>'Reverse DCF Historical Data'!$G$18</f>
        <v>0</v>
      </c>
      <c r="CS26" s="24">
        <f>'Reverse DCF Historical Data'!$G$18</f>
        <v>0</v>
      </c>
      <c r="CT26" s="24">
        <f>'Reverse DCF Historical Data'!$G$18</f>
        <v>0</v>
      </c>
      <c r="CU26" s="24">
        <f>'Reverse DCF Historical Data'!$G$18</f>
        <v>0</v>
      </c>
      <c r="CV26" s="24">
        <f>'Reverse DCF Historical Data'!$G$18</f>
        <v>0</v>
      </c>
      <c r="CW26" s="24">
        <f>'Reverse DCF Historical Data'!$G$18</f>
        <v>0</v>
      </c>
      <c r="CX26" s="24">
        <f>'Reverse DCF Historical Data'!$G$18</f>
        <v>0</v>
      </c>
    </row>
    <row r="27">
      <c r="A27" s="26" t="s">
        <v>182</v>
      </c>
      <c r="B27" s="22">
        <f>'Reverse DCF Historical Data'!$G$19</f>
        <v>-1.141</v>
      </c>
      <c r="C27" s="22">
        <f>'Reverse DCF Historical Data'!$G$19</f>
        <v>-1.141</v>
      </c>
      <c r="D27" s="22">
        <f>'Reverse DCF Historical Data'!$G$19</f>
        <v>-1.141</v>
      </c>
      <c r="E27" s="22">
        <f>'Reverse DCF Historical Data'!$G$19</f>
        <v>-1.141</v>
      </c>
      <c r="F27" s="22">
        <f>'Reverse DCF Historical Data'!$G$19</f>
        <v>-1.141</v>
      </c>
      <c r="G27" s="22">
        <f>'Reverse DCF Historical Data'!$G$19</f>
        <v>-1.141</v>
      </c>
      <c r="H27" s="22">
        <f>'Reverse DCF Historical Data'!$G$19</f>
        <v>-1.141</v>
      </c>
      <c r="I27" s="22">
        <f>'Reverse DCF Historical Data'!$G$19</f>
        <v>-1.141</v>
      </c>
      <c r="J27" s="22">
        <f>'Reverse DCF Historical Data'!$G$19</f>
        <v>-1.141</v>
      </c>
      <c r="K27" s="22">
        <f>'Reverse DCF Historical Data'!$G$19</f>
        <v>-1.141</v>
      </c>
      <c r="L27" s="22">
        <f>'Reverse DCF Historical Data'!$G$19</f>
        <v>-1.141</v>
      </c>
      <c r="M27" s="22">
        <f>'Reverse DCF Historical Data'!$G$19</f>
        <v>-1.141</v>
      </c>
      <c r="N27" s="22">
        <f>'Reverse DCF Historical Data'!$G$19</f>
        <v>-1.141</v>
      </c>
      <c r="O27" s="22">
        <f>'Reverse DCF Historical Data'!$G$19</f>
        <v>-1.141</v>
      </c>
      <c r="P27" s="22">
        <f>'Reverse DCF Historical Data'!$G$19</f>
        <v>-1.141</v>
      </c>
      <c r="Q27" s="22">
        <f>'Reverse DCF Historical Data'!$G$19</f>
        <v>-1.141</v>
      </c>
      <c r="R27" s="22">
        <f>'Reverse DCF Historical Data'!$G$19</f>
        <v>-1.141</v>
      </c>
      <c r="S27" s="22">
        <f>'Reverse DCF Historical Data'!$G$19</f>
        <v>-1.141</v>
      </c>
      <c r="T27" s="22">
        <f>'Reverse DCF Historical Data'!$G$19</f>
        <v>-1.141</v>
      </c>
      <c r="U27" s="22">
        <f>'Reverse DCF Historical Data'!$G$19</f>
        <v>-1.141</v>
      </c>
      <c r="V27" s="22">
        <f>'Reverse DCF Historical Data'!$G$19</f>
        <v>-1.141</v>
      </c>
      <c r="W27" s="22">
        <f>'Reverse DCF Historical Data'!$G$19</f>
        <v>-1.141</v>
      </c>
      <c r="X27" s="22">
        <f>'Reverse DCF Historical Data'!$G$19</f>
        <v>-1.141</v>
      </c>
      <c r="Y27" s="22">
        <f>'Reverse DCF Historical Data'!$G$19</f>
        <v>-1.141</v>
      </c>
      <c r="Z27" s="22">
        <f>'Reverse DCF Historical Data'!$G$19</f>
        <v>-1.141</v>
      </c>
      <c r="AA27" s="22">
        <f>'Reverse DCF Historical Data'!$G$19</f>
        <v>-1.141</v>
      </c>
      <c r="AB27" s="22">
        <f>'Reverse DCF Historical Data'!$G$19</f>
        <v>-1.141</v>
      </c>
      <c r="AC27" s="22">
        <f>'Reverse DCF Historical Data'!$G$19</f>
        <v>-1.141</v>
      </c>
      <c r="AD27" s="22">
        <f>'Reverse DCF Historical Data'!$G$19</f>
        <v>-1.141</v>
      </c>
      <c r="AE27" s="22">
        <f>'Reverse DCF Historical Data'!$G$19</f>
        <v>-1.141</v>
      </c>
      <c r="AF27" s="22">
        <f>'Reverse DCF Historical Data'!$G$19</f>
        <v>-1.141</v>
      </c>
      <c r="AG27" s="22">
        <f>'Reverse DCF Historical Data'!$G$19</f>
        <v>-1.141</v>
      </c>
      <c r="AH27" s="22">
        <f>'Reverse DCF Historical Data'!$G$19</f>
        <v>-1.141</v>
      </c>
      <c r="AI27" s="22">
        <f>'Reverse DCF Historical Data'!$G$19</f>
        <v>-1.141</v>
      </c>
      <c r="AJ27" s="22">
        <f>'Reverse DCF Historical Data'!$G$19</f>
        <v>-1.141</v>
      </c>
      <c r="AK27" s="22">
        <f>'Reverse DCF Historical Data'!$G$19</f>
        <v>-1.141</v>
      </c>
      <c r="AL27" s="22">
        <f>'Reverse DCF Historical Data'!$G$19</f>
        <v>-1.141</v>
      </c>
      <c r="AM27" s="22">
        <f>'Reverse DCF Historical Data'!$G$19</f>
        <v>-1.141</v>
      </c>
      <c r="AN27" s="22">
        <f>'Reverse DCF Historical Data'!$G$19</f>
        <v>-1.141</v>
      </c>
      <c r="AO27" s="22">
        <f>'Reverse DCF Historical Data'!$G$19</f>
        <v>-1.141</v>
      </c>
      <c r="AP27" s="22">
        <f>'Reverse DCF Historical Data'!$G$19</f>
        <v>-1.141</v>
      </c>
      <c r="AQ27" s="22">
        <f>'Reverse DCF Historical Data'!$G$19</f>
        <v>-1.141</v>
      </c>
      <c r="AR27" s="22">
        <f>'Reverse DCF Historical Data'!$G$19</f>
        <v>-1.141</v>
      </c>
      <c r="AS27" s="22">
        <f>'Reverse DCF Historical Data'!$G$19</f>
        <v>-1.141</v>
      </c>
      <c r="AT27" s="22">
        <f>'Reverse DCF Historical Data'!$G$19</f>
        <v>-1.141</v>
      </c>
      <c r="AU27" s="22">
        <f>'Reverse DCF Historical Data'!$G$19</f>
        <v>-1.141</v>
      </c>
      <c r="AV27" s="22">
        <f>'Reverse DCF Historical Data'!$G$19</f>
        <v>-1.141</v>
      </c>
      <c r="AW27" s="22">
        <f>'Reverse DCF Historical Data'!$G$19</f>
        <v>-1.141</v>
      </c>
      <c r="AX27" s="22">
        <f>'Reverse DCF Historical Data'!$G$19</f>
        <v>-1.141</v>
      </c>
      <c r="AY27" s="22">
        <f>'Reverse DCF Historical Data'!$G$19</f>
        <v>-1.141</v>
      </c>
      <c r="AZ27" s="22">
        <f>'Reverse DCF Historical Data'!$G$19</f>
        <v>-1.141</v>
      </c>
      <c r="BA27" s="22">
        <f>'Reverse DCF Historical Data'!$G$19</f>
        <v>-1.141</v>
      </c>
      <c r="BB27" s="22">
        <f>'Reverse DCF Historical Data'!$G$19</f>
        <v>-1.141</v>
      </c>
      <c r="BC27" s="22">
        <f>'Reverse DCF Historical Data'!$G$19</f>
        <v>-1.141</v>
      </c>
      <c r="BD27" s="22">
        <f>'Reverse DCF Historical Data'!$G$19</f>
        <v>-1.141</v>
      </c>
      <c r="BE27" s="22">
        <f>'Reverse DCF Historical Data'!$G$19</f>
        <v>-1.141</v>
      </c>
      <c r="BF27" s="22">
        <f>'Reverse DCF Historical Data'!$G$19</f>
        <v>-1.141</v>
      </c>
      <c r="BG27" s="22">
        <f>'Reverse DCF Historical Data'!$G$19</f>
        <v>-1.141</v>
      </c>
      <c r="BH27" s="22">
        <f>'Reverse DCF Historical Data'!$G$19</f>
        <v>-1.141</v>
      </c>
      <c r="BI27" s="22">
        <f>'Reverse DCF Historical Data'!$G$19</f>
        <v>-1.141</v>
      </c>
      <c r="BJ27" s="22">
        <f>'Reverse DCF Historical Data'!$G$19</f>
        <v>-1.141</v>
      </c>
      <c r="BK27" s="22">
        <f>'Reverse DCF Historical Data'!$G$19</f>
        <v>-1.141</v>
      </c>
      <c r="BL27" s="22">
        <f>'Reverse DCF Historical Data'!$G$19</f>
        <v>-1.141</v>
      </c>
      <c r="BM27" s="22">
        <f>'Reverse DCF Historical Data'!$G$19</f>
        <v>-1.141</v>
      </c>
      <c r="BN27" s="22">
        <f>'Reverse DCF Historical Data'!$G$19</f>
        <v>-1.141</v>
      </c>
      <c r="BO27" s="22">
        <f>'Reverse DCF Historical Data'!$G$19</f>
        <v>-1.141</v>
      </c>
      <c r="BP27" s="22">
        <f>'Reverse DCF Historical Data'!$G$19</f>
        <v>-1.141</v>
      </c>
      <c r="BQ27" s="22">
        <f>'Reverse DCF Historical Data'!$G$19</f>
        <v>-1.141</v>
      </c>
      <c r="BR27" s="22">
        <f>'Reverse DCF Historical Data'!$G$19</f>
        <v>-1.141</v>
      </c>
      <c r="BS27" s="22">
        <f>'Reverse DCF Historical Data'!$G$19</f>
        <v>-1.141</v>
      </c>
      <c r="BT27" s="22">
        <f>'Reverse DCF Historical Data'!$G$19</f>
        <v>-1.141</v>
      </c>
      <c r="BU27" s="22">
        <f>'Reverse DCF Historical Data'!$G$19</f>
        <v>-1.141</v>
      </c>
      <c r="BV27" s="22">
        <f>'Reverse DCF Historical Data'!$G$19</f>
        <v>-1.141</v>
      </c>
      <c r="BW27" s="22">
        <f>'Reverse DCF Historical Data'!$G$19</f>
        <v>-1.141</v>
      </c>
      <c r="BX27" s="22">
        <f>'Reverse DCF Historical Data'!$G$19</f>
        <v>-1.141</v>
      </c>
      <c r="BY27" s="22">
        <f>'Reverse DCF Historical Data'!$G$19</f>
        <v>-1.141</v>
      </c>
      <c r="BZ27" s="22">
        <f>'Reverse DCF Historical Data'!$G$19</f>
        <v>-1.141</v>
      </c>
      <c r="CA27" s="22">
        <f>'Reverse DCF Historical Data'!$G$19</f>
        <v>-1.141</v>
      </c>
      <c r="CB27" s="22">
        <f>'Reverse DCF Historical Data'!$G$19</f>
        <v>-1.141</v>
      </c>
      <c r="CC27" s="22">
        <f>'Reverse DCF Historical Data'!$G$19</f>
        <v>-1.141</v>
      </c>
      <c r="CD27" s="22">
        <f>'Reverse DCF Historical Data'!$G$19</f>
        <v>-1.141</v>
      </c>
      <c r="CE27" s="22">
        <f>'Reverse DCF Historical Data'!$G$19</f>
        <v>-1.141</v>
      </c>
      <c r="CF27" s="22">
        <f>'Reverse DCF Historical Data'!$G$19</f>
        <v>-1.141</v>
      </c>
      <c r="CG27" s="22">
        <f>'Reverse DCF Historical Data'!$G$19</f>
        <v>-1.141</v>
      </c>
      <c r="CH27" s="22">
        <f>'Reverse DCF Historical Data'!$G$19</f>
        <v>-1.141</v>
      </c>
      <c r="CI27" s="22">
        <f>'Reverse DCF Historical Data'!$G$19</f>
        <v>-1.141</v>
      </c>
      <c r="CJ27" s="22">
        <f>'Reverse DCF Historical Data'!$G$19</f>
        <v>-1.141</v>
      </c>
      <c r="CK27" s="22">
        <f>'Reverse DCF Historical Data'!$G$19</f>
        <v>-1.141</v>
      </c>
      <c r="CL27" s="22">
        <f>'Reverse DCF Historical Data'!$G$19</f>
        <v>-1.141</v>
      </c>
      <c r="CM27" s="22">
        <f>'Reverse DCF Historical Data'!$G$19</f>
        <v>-1.141</v>
      </c>
      <c r="CN27" s="22">
        <f>'Reverse DCF Historical Data'!$G$19</f>
        <v>-1.141</v>
      </c>
      <c r="CO27" s="22">
        <f>'Reverse DCF Historical Data'!$G$19</f>
        <v>-1.141</v>
      </c>
      <c r="CP27" s="22">
        <f>'Reverse DCF Historical Data'!$G$19</f>
        <v>-1.141</v>
      </c>
      <c r="CQ27" s="22">
        <f>'Reverse DCF Historical Data'!$G$19</f>
        <v>-1.141</v>
      </c>
      <c r="CR27" s="22">
        <f>'Reverse DCF Historical Data'!$G$19</f>
        <v>-1.141</v>
      </c>
      <c r="CS27" s="22">
        <f>'Reverse DCF Historical Data'!$G$19</f>
        <v>-1.141</v>
      </c>
      <c r="CT27" s="22">
        <f>'Reverse DCF Historical Data'!$G$19</f>
        <v>-1.141</v>
      </c>
      <c r="CU27" s="22">
        <f>'Reverse DCF Historical Data'!$G$19</f>
        <v>-1.141</v>
      </c>
      <c r="CV27" s="22">
        <f>'Reverse DCF Historical Data'!$G$19</f>
        <v>-1.141</v>
      </c>
      <c r="CW27" s="22">
        <f>'Reverse DCF Historical Data'!$G$19</f>
        <v>-1.141</v>
      </c>
      <c r="CX27" s="22">
        <f>'Reverse DCF Historical Data'!$G$19</f>
        <v>-1.141</v>
      </c>
    </row>
    <row r="28">
      <c r="A28" s="28" t="s">
        <v>183</v>
      </c>
      <c r="B28" s="24">
        <f>'Reverse DCF Historical Data'!$G$20</f>
        <v>0</v>
      </c>
      <c r="C28" s="24">
        <f>'Reverse DCF Historical Data'!$G$20</f>
        <v>0</v>
      </c>
      <c r="D28" s="24">
        <f>'Reverse DCF Historical Data'!$G$20</f>
        <v>0</v>
      </c>
      <c r="E28" s="24">
        <f>'Reverse DCF Historical Data'!$G$20</f>
        <v>0</v>
      </c>
      <c r="F28" s="24">
        <f>'Reverse DCF Historical Data'!$G$20</f>
        <v>0</v>
      </c>
      <c r="G28" s="24">
        <f>'Reverse DCF Historical Data'!$G$20</f>
        <v>0</v>
      </c>
      <c r="H28" s="24">
        <f>'Reverse DCF Historical Data'!$G$20</f>
        <v>0</v>
      </c>
      <c r="I28" s="24">
        <f>'Reverse DCF Historical Data'!$G$20</f>
        <v>0</v>
      </c>
      <c r="J28" s="24">
        <f>'Reverse DCF Historical Data'!$G$20</f>
        <v>0</v>
      </c>
      <c r="K28" s="24">
        <f>'Reverse DCF Historical Data'!$G$20</f>
        <v>0</v>
      </c>
      <c r="L28" s="24">
        <f>'Reverse DCF Historical Data'!$G$20</f>
        <v>0</v>
      </c>
      <c r="M28" s="24">
        <f>'Reverse DCF Historical Data'!$G$20</f>
        <v>0</v>
      </c>
      <c r="N28" s="24">
        <f>'Reverse DCF Historical Data'!$G$20</f>
        <v>0</v>
      </c>
      <c r="O28" s="24">
        <f>'Reverse DCF Historical Data'!$G$20</f>
        <v>0</v>
      </c>
      <c r="P28" s="24">
        <f>'Reverse DCF Historical Data'!$G$20</f>
        <v>0</v>
      </c>
      <c r="Q28" s="24">
        <f>'Reverse DCF Historical Data'!$G$20</f>
        <v>0</v>
      </c>
      <c r="R28" s="24">
        <f>'Reverse DCF Historical Data'!$G$20</f>
        <v>0</v>
      </c>
      <c r="S28" s="24">
        <f>'Reverse DCF Historical Data'!$G$20</f>
        <v>0</v>
      </c>
      <c r="T28" s="24">
        <f>'Reverse DCF Historical Data'!$G$20</f>
        <v>0</v>
      </c>
      <c r="U28" s="24">
        <f>'Reverse DCF Historical Data'!$G$20</f>
        <v>0</v>
      </c>
      <c r="V28" s="24">
        <f>'Reverse DCF Historical Data'!$G$20</f>
        <v>0</v>
      </c>
      <c r="W28" s="24">
        <f>'Reverse DCF Historical Data'!$G$20</f>
        <v>0</v>
      </c>
      <c r="X28" s="24">
        <f>'Reverse DCF Historical Data'!$G$20</f>
        <v>0</v>
      </c>
      <c r="Y28" s="24">
        <f>'Reverse DCF Historical Data'!$G$20</f>
        <v>0</v>
      </c>
      <c r="Z28" s="24">
        <f>'Reverse DCF Historical Data'!$G$20</f>
        <v>0</v>
      </c>
      <c r="AA28" s="24">
        <f>'Reverse DCF Historical Data'!$G$20</f>
        <v>0</v>
      </c>
      <c r="AB28" s="24">
        <f>'Reverse DCF Historical Data'!$G$20</f>
        <v>0</v>
      </c>
      <c r="AC28" s="24">
        <f>'Reverse DCF Historical Data'!$G$20</f>
        <v>0</v>
      </c>
      <c r="AD28" s="24">
        <f>'Reverse DCF Historical Data'!$G$20</f>
        <v>0</v>
      </c>
      <c r="AE28" s="24">
        <f>'Reverse DCF Historical Data'!$G$20</f>
        <v>0</v>
      </c>
      <c r="AF28" s="24">
        <f>'Reverse DCF Historical Data'!$G$20</f>
        <v>0</v>
      </c>
      <c r="AG28" s="24">
        <f>'Reverse DCF Historical Data'!$G$20</f>
        <v>0</v>
      </c>
      <c r="AH28" s="24">
        <f>'Reverse DCF Historical Data'!$G$20</f>
        <v>0</v>
      </c>
      <c r="AI28" s="24">
        <f>'Reverse DCF Historical Data'!$G$20</f>
        <v>0</v>
      </c>
      <c r="AJ28" s="24">
        <f>'Reverse DCF Historical Data'!$G$20</f>
        <v>0</v>
      </c>
      <c r="AK28" s="24">
        <f>'Reverse DCF Historical Data'!$G$20</f>
        <v>0</v>
      </c>
      <c r="AL28" s="24">
        <f>'Reverse DCF Historical Data'!$G$20</f>
        <v>0</v>
      </c>
      <c r="AM28" s="24">
        <f>'Reverse DCF Historical Data'!$G$20</f>
        <v>0</v>
      </c>
      <c r="AN28" s="24">
        <f>'Reverse DCF Historical Data'!$G$20</f>
        <v>0</v>
      </c>
      <c r="AO28" s="24">
        <f>'Reverse DCF Historical Data'!$G$20</f>
        <v>0</v>
      </c>
      <c r="AP28" s="24">
        <f>'Reverse DCF Historical Data'!$G$20</f>
        <v>0</v>
      </c>
      <c r="AQ28" s="24">
        <f>'Reverse DCF Historical Data'!$G$20</f>
        <v>0</v>
      </c>
      <c r="AR28" s="24">
        <f>'Reverse DCF Historical Data'!$G$20</f>
        <v>0</v>
      </c>
      <c r="AS28" s="24">
        <f>'Reverse DCF Historical Data'!$G$20</f>
        <v>0</v>
      </c>
      <c r="AT28" s="24">
        <f>'Reverse DCF Historical Data'!$G$20</f>
        <v>0</v>
      </c>
      <c r="AU28" s="24">
        <f>'Reverse DCF Historical Data'!$G$20</f>
        <v>0</v>
      </c>
      <c r="AV28" s="24">
        <f>'Reverse DCF Historical Data'!$G$20</f>
        <v>0</v>
      </c>
      <c r="AW28" s="24">
        <f>'Reverse DCF Historical Data'!$G$20</f>
        <v>0</v>
      </c>
      <c r="AX28" s="24">
        <f>'Reverse DCF Historical Data'!$G$20</f>
        <v>0</v>
      </c>
      <c r="AY28" s="24">
        <f>'Reverse DCF Historical Data'!$G$20</f>
        <v>0</v>
      </c>
      <c r="AZ28" s="24">
        <f>'Reverse DCF Historical Data'!$G$20</f>
        <v>0</v>
      </c>
      <c r="BA28" s="24">
        <f>'Reverse DCF Historical Data'!$G$20</f>
        <v>0</v>
      </c>
      <c r="BB28" s="24">
        <f>'Reverse DCF Historical Data'!$G$20</f>
        <v>0</v>
      </c>
      <c r="BC28" s="24">
        <f>'Reverse DCF Historical Data'!$G$20</f>
        <v>0</v>
      </c>
      <c r="BD28" s="24">
        <f>'Reverse DCF Historical Data'!$G$20</f>
        <v>0</v>
      </c>
      <c r="BE28" s="24">
        <f>'Reverse DCF Historical Data'!$G$20</f>
        <v>0</v>
      </c>
      <c r="BF28" s="24">
        <f>'Reverse DCF Historical Data'!$G$20</f>
        <v>0</v>
      </c>
      <c r="BG28" s="24">
        <f>'Reverse DCF Historical Data'!$G$20</f>
        <v>0</v>
      </c>
      <c r="BH28" s="24">
        <f>'Reverse DCF Historical Data'!$G$20</f>
        <v>0</v>
      </c>
      <c r="BI28" s="24">
        <f>'Reverse DCF Historical Data'!$G$20</f>
        <v>0</v>
      </c>
      <c r="BJ28" s="24">
        <f>'Reverse DCF Historical Data'!$G$20</f>
        <v>0</v>
      </c>
      <c r="BK28" s="24">
        <f>'Reverse DCF Historical Data'!$G$20</f>
        <v>0</v>
      </c>
      <c r="BL28" s="24">
        <f>'Reverse DCF Historical Data'!$G$20</f>
        <v>0</v>
      </c>
      <c r="BM28" s="24">
        <f>'Reverse DCF Historical Data'!$G$20</f>
        <v>0</v>
      </c>
      <c r="BN28" s="24">
        <f>'Reverse DCF Historical Data'!$G$20</f>
        <v>0</v>
      </c>
      <c r="BO28" s="24">
        <f>'Reverse DCF Historical Data'!$G$20</f>
        <v>0</v>
      </c>
      <c r="BP28" s="24">
        <f>'Reverse DCF Historical Data'!$G$20</f>
        <v>0</v>
      </c>
      <c r="BQ28" s="24">
        <f>'Reverse DCF Historical Data'!$G$20</f>
        <v>0</v>
      </c>
      <c r="BR28" s="24">
        <f>'Reverse DCF Historical Data'!$G$20</f>
        <v>0</v>
      </c>
      <c r="BS28" s="24">
        <f>'Reverse DCF Historical Data'!$G$20</f>
        <v>0</v>
      </c>
      <c r="BT28" s="24">
        <f>'Reverse DCF Historical Data'!$G$20</f>
        <v>0</v>
      </c>
      <c r="BU28" s="24">
        <f>'Reverse DCF Historical Data'!$G$20</f>
        <v>0</v>
      </c>
      <c r="BV28" s="24">
        <f>'Reverse DCF Historical Data'!$G$20</f>
        <v>0</v>
      </c>
      <c r="BW28" s="24">
        <f>'Reverse DCF Historical Data'!$G$20</f>
        <v>0</v>
      </c>
      <c r="BX28" s="24">
        <f>'Reverse DCF Historical Data'!$G$20</f>
        <v>0</v>
      </c>
      <c r="BY28" s="24">
        <f>'Reverse DCF Historical Data'!$G$20</f>
        <v>0</v>
      </c>
      <c r="BZ28" s="24">
        <f>'Reverse DCF Historical Data'!$G$20</f>
        <v>0</v>
      </c>
      <c r="CA28" s="24">
        <f>'Reverse DCF Historical Data'!$G$20</f>
        <v>0</v>
      </c>
      <c r="CB28" s="24">
        <f>'Reverse DCF Historical Data'!$G$20</f>
        <v>0</v>
      </c>
      <c r="CC28" s="24">
        <f>'Reverse DCF Historical Data'!$G$20</f>
        <v>0</v>
      </c>
      <c r="CD28" s="24">
        <f>'Reverse DCF Historical Data'!$G$20</f>
        <v>0</v>
      </c>
      <c r="CE28" s="24">
        <f>'Reverse DCF Historical Data'!$G$20</f>
        <v>0</v>
      </c>
      <c r="CF28" s="24">
        <f>'Reverse DCF Historical Data'!$G$20</f>
        <v>0</v>
      </c>
      <c r="CG28" s="24">
        <f>'Reverse DCF Historical Data'!$G$20</f>
        <v>0</v>
      </c>
      <c r="CH28" s="24">
        <f>'Reverse DCF Historical Data'!$G$20</f>
        <v>0</v>
      </c>
      <c r="CI28" s="24">
        <f>'Reverse DCF Historical Data'!$G$20</f>
        <v>0</v>
      </c>
      <c r="CJ28" s="24">
        <f>'Reverse DCF Historical Data'!$G$20</f>
        <v>0</v>
      </c>
      <c r="CK28" s="24">
        <f>'Reverse DCF Historical Data'!$G$20</f>
        <v>0</v>
      </c>
      <c r="CL28" s="24">
        <f>'Reverse DCF Historical Data'!$G$20</f>
        <v>0</v>
      </c>
      <c r="CM28" s="24">
        <f>'Reverse DCF Historical Data'!$G$20</f>
        <v>0</v>
      </c>
      <c r="CN28" s="24">
        <f>'Reverse DCF Historical Data'!$G$20</f>
        <v>0</v>
      </c>
      <c r="CO28" s="24">
        <f>'Reverse DCF Historical Data'!$G$20</f>
        <v>0</v>
      </c>
      <c r="CP28" s="24">
        <f>'Reverse DCF Historical Data'!$G$20</f>
        <v>0</v>
      </c>
      <c r="CQ28" s="24">
        <f>'Reverse DCF Historical Data'!$G$20</f>
        <v>0</v>
      </c>
      <c r="CR28" s="24">
        <f>'Reverse DCF Historical Data'!$G$20</f>
        <v>0</v>
      </c>
      <c r="CS28" s="24">
        <f>'Reverse DCF Historical Data'!$G$20</f>
        <v>0</v>
      </c>
      <c r="CT28" s="24">
        <f>'Reverse DCF Historical Data'!$G$20</f>
        <v>0</v>
      </c>
      <c r="CU28" s="24">
        <f>'Reverse DCF Historical Data'!$G$20</f>
        <v>0</v>
      </c>
      <c r="CV28" s="24">
        <f>'Reverse DCF Historical Data'!$G$20</f>
        <v>0</v>
      </c>
      <c r="CW28" s="24">
        <f>'Reverse DCF Historical Data'!$G$20</f>
        <v>0</v>
      </c>
      <c r="CX28" s="24">
        <f>'Reverse DCF Historical Data'!$G$20</f>
        <v>0</v>
      </c>
    </row>
    <row r="29">
      <c r="A29" s="26" t="s">
        <v>225</v>
      </c>
      <c r="B29" s="22">
        <f>'Reverse DCF Historical Data'!$G$21</f>
        <v>0</v>
      </c>
      <c r="C29" s="22">
        <f>'Reverse DCF Historical Data'!$G$21</f>
        <v>0</v>
      </c>
      <c r="D29" s="22">
        <f>'Reverse DCF Historical Data'!$G$21</f>
        <v>0</v>
      </c>
      <c r="E29" s="22">
        <f>'Reverse DCF Historical Data'!$G$21</f>
        <v>0</v>
      </c>
      <c r="F29" s="22">
        <f>'Reverse DCF Historical Data'!$G$21</f>
        <v>0</v>
      </c>
      <c r="G29" s="22">
        <f>'Reverse DCF Historical Data'!$G$21</f>
        <v>0</v>
      </c>
      <c r="H29" s="22">
        <f>'Reverse DCF Historical Data'!$G$21</f>
        <v>0</v>
      </c>
      <c r="I29" s="22">
        <f>'Reverse DCF Historical Data'!$G$21</f>
        <v>0</v>
      </c>
      <c r="J29" s="22">
        <f>'Reverse DCF Historical Data'!$G$21</f>
        <v>0</v>
      </c>
      <c r="K29" s="22">
        <f>'Reverse DCF Historical Data'!$G$21</f>
        <v>0</v>
      </c>
      <c r="L29" s="22">
        <f>'Reverse DCF Historical Data'!$G$21</f>
        <v>0</v>
      </c>
      <c r="M29" s="22">
        <f>'Reverse DCF Historical Data'!$G$21</f>
        <v>0</v>
      </c>
      <c r="N29" s="22">
        <f>'Reverse DCF Historical Data'!$G$21</f>
        <v>0</v>
      </c>
      <c r="O29" s="22">
        <f>'Reverse DCF Historical Data'!$G$21</f>
        <v>0</v>
      </c>
      <c r="P29" s="22">
        <f>'Reverse DCF Historical Data'!$G$21</f>
        <v>0</v>
      </c>
      <c r="Q29" s="22">
        <f>'Reverse DCF Historical Data'!$G$21</f>
        <v>0</v>
      </c>
      <c r="R29" s="22">
        <f>'Reverse DCF Historical Data'!$G$21</f>
        <v>0</v>
      </c>
      <c r="S29" s="22">
        <f>'Reverse DCF Historical Data'!$G$21</f>
        <v>0</v>
      </c>
      <c r="T29" s="22">
        <f>'Reverse DCF Historical Data'!$G$21</f>
        <v>0</v>
      </c>
      <c r="U29" s="22">
        <f>'Reverse DCF Historical Data'!$G$21</f>
        <v>0</v>
      </c>
      <c r="V29" s="22">
        <f>'Reverse DCF Historical Data'!$G$21</f>
        <v>0</v>
      </c>
      <c r="W29" s="22">
        <f>'Reverse DCF Historical Data'!$G$21</f>
        <v>0</v>
      </c>
      <c r="X29" s="22">
        <f>'Reverse DCF Historical Data'!$G$21</f>
        <v>0</v>
      </c>
      <c r="Y29" s="22">
        <f>'Reverse DCF Historical Data'!$G$21</f>
        <v>0</v>
      </c>
      <c r="Z29" s="22">
        <f>'Reverse DCF Historical Data'!$G$21</f>
        <v>0</v>
      </c>
      <c r="AA29" s="22">
        <f>'Reverse DCF Historical Data'!$G$21</f>
        <v>0</v>
      </c>
      <c r="AB29" s="22">
        <f>'Reverse DCF Historical Data'!$G$21</f>
        <v>0</v>
      </c>
      <c r="AC29" s="22">
        <f>'Reverse DCF Historical Data'!$G$21</f>
        <v>0</v>
      </c>
      <c r="AD29" s="22">
        <f>'Reverse DCF Historical Data'!$G$21</f>
        <v>0</v>
      </c>
      <c r="AE29" s="22">
        <f>'Reverse DCF Historical Data'!$G$21</f>
        <v>0</v>
      </c>
      <c r="AF29" s="22">
        <f>'Reverse DCF Historical Data'!$G$21</f>
        <v>0</v>
      </c>
      <c r="AG29" s="22">
        <f>'Reverse DCF Historical Data'!$G$21</f>
        <v>0</v>
      </c>
      <c r="AH29" s="22">
        <f>'Reverse DCF Historical Data'!$G$21</f>
        <v>0</v>
      </c>
      <c r="AI29" s="22">
        <f>'Reverse DCF Historical Data'!$G$21</f>
        <v>0</v>
      </c>
      <c r="AJ29" s="22">
        <f>'Reverse DCF Historical Data'!$G$21</f>
        <v>0</v>
      </c>
      <c r="AK29" s="22">
        <f>'Reverse DCF Historical Data'!$G$21</f>
        <v>0</v>
      </c>
      <c r="AL29" s="22">
        <f>'Reverse DCF Historical Data'!$G$21</f>
        <v>0</v>
      </c>
      <c r="AM29" s="22">
        <f>'Reverse DCF Historical Data'!$G$21</f>
        <v>0</v>
      </c>
      <c r="AN29" s="22">
        <f>'Reverse DCF Historical Data'!$G$21</f>
        <v>0</v>
      </c>
      <c r="AO29" s="22">
        <f>'Reverse DCF Historical Data'!$G$21</f>
        <v>0</v>
      </c>
      <c r="AP29" s="22">
        <f>'Reverse DCF Historical Data'!$G$21</f>
        <v>0</v>
      </c>
      <c r="AQ29" s="22">
        <f>'Reverse DCF Historical Data'!$G$21</f>
        <v>0</v>
      </c>
      <c r="AR29" s="22">
        <f>'Reverse DCF Historical Data'!$G$21</f>
        <v>0</v>
      </c>
      <c r="AS29" s="22">
        <f>'Reverse DCF Historical Data'!$G$21</f>
        <v>0</v>
      </c>
      <c r="AT29" s="22">
        <f>'Reverse DCF Historical Data'!$G$21</f>
        <v>0</v>
      </c>
      <c r="AU29" s="22">
        <f>'Reverse DCF Historical Data'!$G$21</f>
        <v>0</v>
      </c>
      <c r="AV29" s="22">
        <f>'Reverse DCF Historical Data'!$G$21</f>
        <v>0</v>
      </c>
      <c r="AW29" s="22">
        <f>'Reverse DCF Historical Data'!$G$21</f>
        <v>0</v>
      </c>
      <c r="AX29" s="22">
        <f>'Reverse DCF Historical Data'!$G$21</f>
        <v>0</v>
      </c>
      <c r="AY29" s="22">
        <f>'Reverse DCF Historical Data'!$G$21</f>
        <v>0</v>
      </c>
      <c r="AZ29" s="22">
        <f>'Reverse DCF Historical Data'!$G$21</f>
        <v>0</v>
      </c>
      <c r="BA29" s="22">
        <f>'Reverse DCF Historical Data'!$G$21</f>
        <v>0</v>
      </c>
      <c r="BB29" s="22">
        <f>'Reverse DCF Historical Data'!$G$21</f>
        <v>0</v>
      </c>
      <c r="BC29" s="22">
        <f>'Reverse DCF Historical Data'!$G$21</f>
        <v>0</v>
      </c>
      <c r="BD29" s="22">
        <f>'Reverse DCF Historical Data'!$G$21</f>
        <v>0</v>
      </c>
      <c r="BE29" s="22">
        <f>'Reverse DCF Historical Data'!$G$21</f>
        <v>0</v>
      </c>
      <c r="BF29" s="22">
        <f>'Reverse DCF Historical Data'!$G$21</f>
        <v>0</v>
      </c>
      <c r="BG29" s="22">
        <f>'Reverse DCF Historical Data'!$G$21</f>
        <v>0</v>
      </c>
      <c r="BH29" s="22">
        <f>'Reverse DCF Historical Data'!$G$21</f>
        <v>0</v>
      </c>
      <c r="BI29" s="22">
        <f>'Reverse DCF Historical Data'!$G$21</f>
        <v>0</v>
      </c>
      <c r="BJ29" s="22">
        <f>'Reverse DCF Historical Data'!$G$21</f>
        <v>0</v>
      </c>
      <c r="BK29" s="22">
        <f>'Reverse DCF Historical Data'!$G$21</f>
        <v>0</v>
      </c>
      <c r="BL29" s="22">
        <f>'Reverse DCF Historical Data'!$G$21</f>
        <v>0</v>
      </c>
      <c r="BM29" s="22">
        <f>'Reverse DCF Historical Data'!$G$21</f>
        <v>0</v>
      </c>
      <c r="BN29" s="22">
        <f>'Reverse DCF Historical Data'!$G$21</f>
        <v>0</v>
      </c>
      <c r="BO29" s="22">
        <f>'Reverse DCF Historical Data'!$G$21</f>
        <v>0</v>
      </c>
      <c r="BP29" s="22">
        <f>'Reverse DCF Historical Data'!$G$21</f>
        <v>0</v>
      </c>
      <c r="BQ29" s="22">
        <f>'Reverse DCF Historical Data'!$G$21</f>
        <v>0</v>
      </c>
      <c r="BR29" s="22">
        <f>'Reverse DCF Historical Data'!$G$21</f>
        <v>0</v>
      </c>
      <c r="BS29" s="22">
        <f>'Reverse DCF Historical Data'!$G$21</f>
        <v>0</v>
      </c>
      <c r="BT29" s="22">
        <f>'Reverse DCF Historical Data'!$G$21</f>
        <v>0</v>
      </c>
      <c r="BU29" s="22">
        <f>'Reverse DCF Historical Data'!$G$21</f>
        <v>0</v>
      </c>
      <c r="BV29" s="22">
        <f>'Reverse DCF Historical Data'!$G$21</f>
        <v>0</v>
      </c>
      <c r="BW29" s="22">
        <f>'Reverse DCF Historical Data'!$G$21</f>
        <v>0</v>
      </c>
      <c r="BX29" s="22">
        <f>'Reverse DCF Historical Data'!$G$21</f>
        <v>0</v>
      </c>
      <c r="BY29" s="22">
        <f>'Reverse DCF Historical Data'!$G$21</f>
        <v>0</v>
      </c>
      <c r="BZ29" s="22">
        <f>'Reverse DCF Historical Data'!$G$21</f>
        <v>0</v>
      </c>
      <c r="CA29" s="22">
        <f>'Reverse DCF Historical Data'!$G$21</f>
        <v>0</v>
      </c>
      <c r="CB29" s="22">
        <f>'Reverse DCF Historical Data'!$G$21</f>
        <v>0</v>
      </c>
      <c r="CC29" s="22">
        <f>'Reverse DCF Historical Data'!$G$21</f>
        <v>0</v>
      </c>
      <c r="CD29" s="22">
        <f>'Reverse DCF Historical Data'!$G$21</f>
        <v>0</v>
      </c>
      <c r="CE29" s="22">
        <f>'Reverse DCF Historical Data'!$G$21</f>
        <v>0</v>
      </c>
      <c r="CF29" s="22">
        <f>'Reverse DCF Historical Data'!$G$21</f>
        <v>0</v>
      </c>
      <c r="CG29" s="22">
        <f>'Reverse DCF Historical Data'!$G$21</f>
        <v>0</v>
      </c>
      <c r="CH29" s="22">
        <f>'Reverse DCF Historical Data'!$G$21</f>
        <v>0</v>
      </c>
      <c r="CI29" s="22">
        <f>'Reverse DCF Historical Data'!$G$21</f>
        <v>0</v>
      </c>
      <c r="CJ29" s="22">
        <f>'Reverse DCF Historical Data'!$G$21</f>
        <v>0</v>
      </c>
      <c r="CK29" s="22">
        <f>'Reverse DCF Historical Data'!$G$21</f>
        <v>0</v>
      </c>
      <c r="CL29" s="22">
        <f>'Reverse DCF Historical Data'!$G$21</f>
        <v>0</v>
      </c>
      <c r="CM29" s="22">
        <f>'Reverse DCF Historical Data'!$G$21</f>
        <v>0</v>
      </c>
      <c r="CN29" s="22">
        <f>'Reverse DCF Historical Data'!$G$21</f>
        <v>0</v>
      </c>
      <c r="CO29" s="22">
        <f>'Reverse DCF Historical Data'!$G$21</f>
        <v>0</v>
      </c>
      <c r="CP29" s="22">
        <f>'Reverse DCF Historical Data'!$G$21</f>
        <v>0</v>
      </c>
      <c r="CQ29" s="22">
        <f>'Reverse DCF Historical Data'!$G$21</f>
        <v>0</v>
      </c>
      <c r="CR29" s="22">
        <f>'Reverse DCF Historical Data'!$G$21</f>
        <v>0</v>
      </c>
      <c r="CS29" s="22">
        <f>'Reverse DCF Historical Data'!$G$21</f>
        <v>0</v>
      </c>
      <c r="CT29" s="22">
        <f>'Reverse DCF Historical Data'!$G$21</f>
        <v>0</v>
      </c>
      <c r="CU29" s="22">
        <f>'Reverse DCF Historical Data'!$G$21</f>
        <v>0</v>
      </c>
      <c r="CV29" s="22">
        <f>'Reverse DCF Historical Data'!$G$21</f>
        <v>0</v>
      </c>
      <c r="CW29" s="22">
        <f>'Reverse DCF Historical Data'!$G$21</f>
        <v>0</v>
      </c>
      <c r="CX29" s="22">
        <f>'Reverse DCF Historical Data'!$G$21</f>
        <v>0</v>
      </c>
    </row>
    <row r="30">
      <c r="A30" s="28" t="s">
        <v>185</v>
      </c>
      <c r="B30" s="24">
        <f>'Reverse DCF Historical Data'!$G$22</f>
        <v>0</v>
      </c>
      <c r="C30" s="24">
        <f>'Reverse DCF Historical Data'!$G$22</f>
        <v>0</v>
      </c>
      <c r="D30" s="24">
        <f>'Reverse DCF Historical Data'!$G$22</f>
        <v>0</v>
      </c>
      <c r="E30" s="24">
        <f>'Reverse DCF Historical Data'!$G$22</f>
        <v>0</v>
      </c>
      <c r="F30" s="24">
        <f>'Reverse DCF Historical Data'!$G$22</f>
        <v>0</v>
      </c>
      <c r="G30" s="24">
        <f>'Reverse DCF Historical Data'!$G$22</f>
        <v>0</v>
      </c>
      <c r="H30" s="24">
        <f>'Reverse DCF Historical Data'!$G$22</f>
        <v>0</v>
      </c>
      <c r="I30" s="24">
        <f>'Reverse DCF Historical Data'!$G$22</f>
        <v>0</v>
      </c>
      <c r="J30" s="24">
        <f>'Reverse DCF Historical Data'!$G$22</f>
        <v>0</v>
      </c>
      <c r="K30" s="24">
        <f>'Reverse DCF Historical Data'!$G$22</f>
        <v>0</v>
      </c>
      <c r="L30" s="24">
        <f>'Reverse DCF Historical Data'!$G$22</f>
        <v>0</v>
      </c>
      <c r="M30" s="24">
        <f>'Reverse DCF Historical Data'!$G$22</f>
        <v>0</v>
      </c>
      <c r="N30" s="24">
        <f>'Reverse DCF Historical Data'!$G$22</f>
        <v>0</v>
      </c>
      <c r="O30" s="24">
        <f>'Reverse DCF Historical Data'!$G$22</f>
        <v>0</v>
      </c>
      <c r="P30" s="24">
        <f>'Reverse DCF Historical Data'!$G$22</f>
        <v>0</v>
      </c>
      <c r="Q30" s="24">
        <f>'Reverse DCF Historical Data'!$G$22</f>
        <v>0</v>
      </c>
      <c r="R30" s="24">
        <f>'Reverse DCF Historical Data'!$G$22</f>
        <v>0</v>
      </c>
      <c r="S30" s="24">
        <f>'Reverse DCF Historical Data'!$G$22</f>
        <v>0</v>
      </c>
      <c r="T30" s="24">
        <f>'Reverse DCF Historical Data'!$G$22</f>
        <v>0</v>
      </c>
      <c r="U30" s="24">
        <f>'Reverse DCF Historical Data'!$G$22</f>
        <v>0</v>
      </c>
      <c r="V30" s="24">
        <f>'Reverse DCF Historical Data'!$G$22</f>
        <v>0</v>
      </c>
      <c r="W30" s="24">
        <f>'Reverse DCF Historical Data'!$G$22</f>
        <v>0</v>
      </c>
      <c r="X30" s="24">
        <f>'Reverse DCF Historical Data'!$G$22</f>
        <v>0</v>
      </c>
      <c r="Y30" s="24">
        <f>'Reverse DCF Historical Data'!$G$22</f>
        <v>0</v>
      </c>
      <c r="Z30" s="24">
        <f>'Reverse DCF Historical Data'!$G$22</f>
        <v>0</v>
      </c>
      <c r="AA30" s="24">
        <f>'Reverse DCF Historical Data'!$G$22</f>
        <v>0</v>
      </c>
      <c r="AB30" s="24">
        <f>'Reverse DCF Historical Data'!$G$22</f>
        <v>0</v>
      </c>
      <c r="AC30" s="24">
        <f>'Reverse DCF Historical Data'!$G$22</f>
        <v>0</v>
      </c>
      <c r="AD30" s="24">
        <f>'Reverse DCF Historical Data'!$G$22</f>
        <v>0</v>
      </c>
      <c r="AE30" s="24">
        <f>'Reverse DCF Historical Data'!$G$22</f>
        <v>0</v>
      </c>
      <c r="AF30" s="24">
        <f>'Reverse DCF Historical Data'!$G$22</f>
        <v>0</v>
      </c>
      <c r="AG30" s="24">
        <f>'Reverse DCF Historical Data'!$G$22</f>
        <v>0</v>
      </c>
      <c r="AH30" s="24">
        <f>'Reverse DCF Historical Data'!$G$22</f>
        <v>0</v>
      </c>
      <c r="AI30" s="24">
        <f>'Reverse DCF Historical Data'!$G$22</f>
        <v>0</v>
      </c>
      <c r="AJ30" s="24">
        <f>'Reverse DCF Historical Data'!$G$22</f>
        <v>0</v>
      </c>
      <c r="AK30" s="24">
        <f>'Reverse DCF Historical Data'!$G$22</f>
        <v>0</v>
      </c>
      <c r="AL30" s="24">
        <f>'Reverse DCF Historical Data'!$G$22</f>
        <v>0</v>
      </c>
      <c r="AM30" s="24">
        <f>'Reverse DCF Historical Data'!$G$22</f>
        <v>0</v>
      </c>
      <c r="AN30" s="24">
        <f>'Reverse DCF Historical Data'!$G$22</f>
        <v>0</v>
      </c>
      <c r="AO30" s="24">
        <f>'Reverse DCF Historical Data'!$G$22</f>
        <v>0</v>
      </c>
      <c r="AP30" s="24">
        <f>'Reverse DCF Historical Data'!$G$22</f>
        <v>0</v>
      </c>
      <c r="AQ30" s="24">
        <f>'Reverse DCF Historical Data'!$G$22</f>
        <v>0</v>
      </c>
      <c r="AR30" s="24">
        <f>'Reverse DCF Historical Data'!$G$22</f>
        <v>0</v>
      </c>
      <c r="AS30" s="24">
        <f>'Reverse DCF Historical Data'!$G$22</f>
        <v>0</v>
      </c>
      <c r="AT30" s="24">
        <f>'Reverse DCF Historical Data'!$G$22</f>
        <v>0</v>
      </c>
      <c r="AU30" s="24">
        <f>'Reverse DCF Historical Data'!$G$22</f>
        <v>0</v>
      </c>
      <c r="AV30" s="24">
        <f>'Reverse DCF Historical Data'!$G$22</f>
        <v>0</v>
      </c>
      <c r="AW30" s="24">
        <f>'Reverse DCF Historical Data'!$G$22</f>
        <v>0</v>
      </c>
      <c r="AX30" s="24">
        <f>'Reverse DCF Historical Data'!$G$22</f>
        <v>0</v>
      </c>
      <c r="AY30" s="24">
        <f>'Reverse DCF Historical Data'!$G$22</f>
        <v>0</v>
      </c>
      <c r="AZ30" s="24">
        <f>'Reverse DCF Historical Data'!$G$22</f>
        <v>0</v>
      </c>
      <c r="BA30" s="24">
        <f>'Reverse DCF Historical Data'!$G$22</f>
        <v>0</v>
      </c>
      <c r="BB30" s="24">
        <f>'Reverse DCF Historical Data'!$G$22</f>
        <v>0</v>
      </c>
      <c r="BC30" s="24">
        <f>'Reverse DCF Historical Data'!$G$22</f>
        <v>0</v>
      </c>
      <c r="BD30" s="24">
        <f>'Reverse DCF Historical Data'!$G$22</f>
        <v>0</v>
      </c>
      <c r="BE30" s="24">
        <f>'Reverse DCF Historical Data'!$G$22</f>
        <v>0</v>
      </c>
      <c r="BF30" s="24">
        <f>'Reverse DCF Historical Data'!$G$22</f>
        <v>0</v>
      </c>
      <c r="BG30" s="24">
        <f>'Reverse DCF Historical Data'!$G$22</f>
        <v>0</v>
      </c>
      <c r="BH30" s="24">
        <f>'Reverse DCF Historical Data'!$G$22</f>
        <v>0</v>
      </c>
      <c r="BI30" s="24">
        <f>'Reverse DCF Historical Data'!$G$22</f>
        <v>0</v>
      </c>
      <c r="BJ30" s="24">
        <f>'Reverse DCF Historical Data'!$G$22</f>
        <v>0</v>
      </c>
      <c r="BK30" s="24">
        <f>'Reverse DCF Historical Data'!$G$22</f>
        <v>0</v>
      </c>
      <c r="BL30" s="24">
        <f>'Reverse DCF Historical Data'!$G$22</f>
        <v>0</v>
      </c>
      <c r="BM30" s="24">
        <f>'Reverse DCF Historical Data'!$G$22</f>
        <v>0</v>
      </c>
      <c r="BN30" s="24">
        <f>'Reverse DCF Historical Data'!$G$22</f>
        <v>0</v>
      </c>
      <c r="BO30" s="24">
        <f>'Reverse DCF Historical Data'!$G$22</f>
        <v>0</v>
      </c>
      <c r="BP30" s="24">
        <f>'Reverse DCF Historical Data'!$G$22</f>
        <v>0</v>
      </c>
      <c r="BQ30" s="24">
        <f>'Reverse DCF Historical Data'!$G$22</f>
        <v>0</v>
      </c>
      <c r="BR30" s="24">
        <f>'Reverse DCF Historical Data'!$G$22</f>
        <v>0</v>
      </c>
      <c r="BS30" s="24">
        <f>'Reverse DCF Historical Data'!$G$22</f>
        <v>0</v>
      </c>
      <c r="BT30" s="24">
        <f>'Reverse DCF Historical Data'!$G$22</f>
        <v>0</v>
      </c>
      <c r="BU30" s="24">
        <f>'Reverse DCF Historical Data'!$G$22</f>
        <v>0</v>
      </c>
      <c r="BV30" s="24">
        <f>'Reverse DCF Historical Data'!$G$22</f>
        <v>0</v>
      </c>
      <c r="BW30" s="24">
        <f>'Reverse DCF Historical Data'!$G$22</f>
        <v>0</v>
      </c>
      <c r="BX30" s="24">
        <f>'Reverse DCF Historical Data'!$G$22</f>
        <v>0</v>
      </c>
      <c r="BY30" s="24">
        <f>'Reverse DCF Historical Data'!$G$22</f>
        <v>0</v>
      </c>
      <c r="BZ30" s="24">
        <f>'Reverse DCF Historical Data'!$G$22</f>
        <v>0</v>
      </c>
      <c r="CA30" s="24">
        <f>'Reverse DCF Historical Data'!$G$22</f>
        <v>0</v>
      </c>
      <c r="CB30" s="24">
        <f>'Reverse DCF Historical Data'!$G$22</f>
        <v>0</v>
      </c>
      <c r="CC30" s="24">
        <f>'Reverse DCF Historical Data'!$G$22</f>
        <v>0</v>
      </c>
      <c r="CD30" s="24">
        <f>'Reverse DCF Historical Data'!$G$22</f>
        <v>0</v>
      </c>
      <c r="CE30" s="24">
        <f>'Reverse DCF Historical Data'!$G$22</f>
        <v>0</v>
      </c>
      <c r="CF30" s="24">
        <f>'Reverse DCF Historical Data'!$G$22</f>
        <v>0</v>
      </c>
      <c r="CG30" s="24">
        <f>'Reverse DCF Historical Data'!$G$22</f>
        <v>0</v>
      </c>
      <c r="CH30" s="24">
        <f>'Reverse DCF Historical Data'!$G$22</f>
        <v>0</v>
      </c>
      <c r="CI30" s="24">
        <f>'Reverse DCF Historical Data'!$G$22</f>
        <v>0</v>
      </c>
      <c r="CJ30" s="24">
        <f>'Reverse DCF Historical Data'!$G$22</f>
        <v>0</v>
      </c>
      <c r="CK30" s="24">
        <f>'Reverse DCF Historical Data'!$G$22</f>
        <v>0</v>
      </c>
      <c r="CL30" s="24">
        <f>'Reverse DCF Historical Data'!$G$22</f>
        <v>0</v>
      </c>
      <c r="CM30" s="24">
        <f>'Reverse DCF Historical Data'!$G$22</f>
        <v>0</v>
      </c>
      <c r="CN30" s="24">
        <f>'Reverse DCF Historical Data'!$G$22</f>
        <v>0</v>
      </c>
      <c r="CO30" s="24">
        <f>'Reverse DCF Historical Data'!$G$22</f>
        <v>0</v>
      </c>
      <c r="CP30" s="24">
        <f>'Reverse DCF Historical Data'!$G$22</f>
        <v>0</v>
      </c>
      <c r="CQ30" s="24">
        <f>'Reverse DCF Historical Data'!$G$22</f>
        <v>0</v>
      </c>
      <c r="CR30" s="24">
        <f>'Reverse DCF Historical Data'!$G$22</f>
        <v>0</v>
      </c>
      <c r="CS30" s="24">
        <f>'Reverse DCF Historical Data'!$G$22</f>
        <v>0</v>
      </c>
      <c r="CT30" s="24">
        <f>'Reverse DCF Historical Data'!$G$22</f>
        <v>0</v>
      </c>
      <c r="CU30" s="24">
        <f>'Reverse DCF Historical Data'!$G$22</f>
        <v>0</v>
      </c>
      <c r="CV30" s="24">
        <f>'Reverse DCF Historical Data'!$G$22</f>
        <v>0</v>
      </c>
      <c r="CW30" s="24">
        <f>'Reverse DCF Historical Data'!$G$22</f>
        <v>0</v>
      </c>
      <c r="CX30" s="24">
        <f>'Reverse DCF Historical Data'!$G$22</f>
        <v>0</v>
      </c>
    </row>
    <row r="31">
      <c r="A31" s="26" t="s">
        <v>186</v>
      </c>
      <c r="B31" s="22">
        <f>'Reverse DCF Historical Data'!$G$23</f>
        <v>0</v>
      </c>
      <c r="C31" s="22">
        <f>'Reverse DCF Historical Data'!$G$23</f>
        <v>0</v>
      </c>
      <c r="D31" s="22">
        <f>'Reverse DCF Historical Data'!$G$23</f>
        <v>0</v>
      </c>
      <c r="E31" s="22">
        <f>'Reverse DCF Historical Data'!$G$23</f>
        <v>0</v>
      </c>
      <c r="F31" s="22">
        <f>'Reverse DCF Historical Data'!$G$23</f>
        <v>0</v>
      </c>
      <c r="G31" s="22">
        <f>'Reverse DCF Historical Data'!$G$23</f>
        <v>0</v>
      </c>
      <c r="H31" s="22">
        <f>'Reverse DCF Historical Data'!$G$23</f>
        <v>0</v>
      </c>
      <c r="I31" s="22">
        <f>'Reverse DCF Historical Data'!$G$23</f>
        <v>0</v>
      </c>
      <c r="J31" s="22">
        <f>'Reverse DCF Historical Data'!$G$23</f>
        <v>0</v>
      </c>
      <c r="K31" s="22">
        <f>'Reverse DCF Historical Data'!$G$23</f>
        <v>0</v>
      </c>
      <c r="L31" s="22">
        <f>'Reverse DCF Historical Data'!$G$23</f>
        <v>0</v>
      </c>
      <c r="M31" s="22">
        <f>'Reverse DCF Historical Data'!$G$23</f>
        <v>0</v>
      </c>
      <c r="N31" s="22">
        <f>'Reverse DCF Historical Data'!$G$23</f>
        <v>0</v>
      </c>
      <c r="O31" s="22">
        <f>'Reverse DCF Historical Data'!$G$23</f>
        <v>0</v>
      </c>
      <c r="P31" s="22">
        <f>'Reverse DCF Historical Data'!$G$23</f>
        <v>0</v>
      </c>
      <c r="Q31" s="22">
        <f>'Reverse DCF Historical Data'!$G$23</f>
        <v>0</v>
      </c>
      <c r="R31" s="22">
        <f>'Reverse DCF Historical Data'!$G$23</f>
        <v>0</v>
      </c>
      <c r="S31" s="22">
        <f>'Reverse DCF Historical Data'!$G$23</f>
        <v>0</v>
      </c>
      <c r="T31" s="22">
        <f>'Reverse DCF Historical Data'!$G$23</f>
        <v>0</v>
      </c>
      <c r="U31" s="22">
        <f>'Reverse DCF Historical Data'!$G$23</f>
        <v>0</v>
      </c>
      <c r="V31" s="22">
        <f>'Reverse DCF Historical Data'!$G$23</f>
        <v>0</v>
      </c>
      <c r="W31" s="22">
        <f>'Reverse DCF Historical Data'!$G$23</f>
        <v>0</v>
      </c>
      <c r="X31" s="22">
        <f>'Reverse DCF Historical Data'!$G$23</f>
        <v>0</v>
      </c>
      <c r="Y31" s="22">
        <f>'Reverse DCF Historical Data'!$G$23</f>
        <v>0</v>
      </c>
      <c r="Z31" s="22">
        <f>'Reverse DCF Historical Data'!$G$23</f>
        <v>0</v>
      </c>
      <c r="AA31" s="22">
        <f>'Reverse DCF Historical Data'!$G$23</f>
        <v>0</v>
      </c>
      <c r="AB31" s="22">
        <f>'Reverse DCF Historical Data'!$G$23</f>
        <v>0</v>
      </c>
      <c r="AC31" s="22">
        <f>'Reverse DCF Historical Data'!$G$23</f>
        <v>0</v>
      </c>
      <c r="AD31" s="22">
        <f>'Reverse DCF Historical Data'!$G$23</f>
        <v>0</v>
      </c>
      <c r="AE31" s="22">
        <f>'Reverse DCF Historical Data'!$G$23</f>
        <v>0</v>
      </c>
      <c r="AF31" s="22">
        <f>'Reverse DCF Historical Data'!$G$23</f>
        <v>0</v>
      </c>
      <c r="AG31" s="22">
        <f>'Reverse DCF Historical Data'!$G$23</f>
        <v>0</v>
      </c>
      <c r="AH31" s="22">
        <f>'Reverse DCF Historical Data'!$G$23</f>
        <v>0</v>
      </c>
      <c r="AI31" s="22">
        <f>'Reverse DCF Historical Data'!$G$23</f>
        <v>0</v>
      </c>
      <c r="AJ31" s="22">
        <f>'Reverse DCF Historical Data'!$G$23</f>
        <v>0</v>
      </c>
      <c r="AK31" s="22">
        <f>'Reverse DCF Historical Data'!$G$23</f>
        <v>0</v>
      </c>
      <c r="AL31" s="22">
        <f>'Reverse DCF Historical Data'!$G$23</f>
        <v>0</v>
      </c>
      <c r="AM31" s="22">
        <f>'Reverse DCF Historical Data'!$G$23</f>
        <v>0</v>
      </c>
      <c r="AN31" s="22">
        <f>'Reverse DCF Historical Data'!$G$23</f>
        <v>0</v>
      </c>
      <c r="AO31" s="22">
        <f>'Reverse DCF Historical Data'!$G$23</f>
        <v>0</v>
      </c>
      <c r="AP31" s="22">
        <f>'Reverse DCF Historical Data'!$G$23</f>
        <v>0</v>
      </c>
      <c r="AQ31" s="22">
        <f>'Reverse DCF Historical Data'!$G$23</f>
        <v>0</v>
      </c>
      <c r="AR31" s="22">
        <f>'Reverse DCF Historical Data'!$G$23</f>
        <v>0</v>
      </c>
      <c r="AS31" s="22">
        <f>'Reverse DCF Historical Data'!$G$23</f>
        <v>0</v>
      </c>
      <c r="AT31" s="22">
        <f>'Reverse DCF Historical Data'!$G$23</f>
        <v>0</v>
      </c>
      <c r="AU31" s="22">
        <f>'Reverse DCF Historical Data'!$G$23</f>
        <v>0</v>
      </c>
      <c r="AV31" s="22">
        <f>'Reverse DCF Historical Data'!$G$23</f>
        <v>0</v>
      </c>
      <c r="AW31" s="22">
        <f>'Reverse DCF Historical Data'!$G$23</f>
        <v>0</v>
      </c>
      <c r="AX31" s="22">
        <f>'Reverse DCF Historical Data'!$G$23</f>
        <v>0</v>
      </c>
      <c r="AY31" s="22">
        <f>'Reverse DCF Historical Data'!$G$23</f>
        <v>0</v>
      </c>
      <c r="AZ31" s="22">
        <f>'Reverse DCF Historical Data'!$G$23</f>
        <v>0</v>
      </c>
      <c r="BA31" s="22">
        <f>'Reverse DCF Historical Data'!$G$23</f>
        <v>0</v>
      </c>
      <c r="BB31" s="22">
        <f>'Reverse DCF Historical Data'!$G$23</f>
        <v>0</v>
      </c>
      <c r="BC31" s="22">
        <f>'Reverse DCF Historical Data'!$G$23</f>
        <v>0</v>
      </c>
      <c r="BD31" s="22">
        <f>'Reverse DCF Historical Data'!$G$23</f>
        <v>0</v>
      </c>
      <c r="BE31" s="22">
        <f>'Reverse DCF Historical Data'!$G$23</f>
        <v>0</v>
      </c>
      <c r="BF31" s="22">
        <f>'Reverse DCF Historical Data'!$G$23</f>
        <v>0</v>
      </c>
      <c r="BG31" s="22">
        <f>'Reverse DCF Historical Data'!$G$23</f>
        <v>0</v>
      </c>
      <c r="BH31" s="22">
        <f>'Reverse DCF Historical Data'!$G$23</f>
        <v>0</v>
      </c>
      <c r="BI31" s="22">
        <f>'Reverse DCF Historical Data'!$G$23</f>
        <v>0</v>
      </c>
      <c r="BJ31" s="22">
        <f>'Reverse DCF Historical Data'!$G$23</f>
        <v>0</v>
      </c>
      <c r="BK31" s="22">
        <f>'Reverse DCF Historical Data'!$G$23</f>
        <v>0</v>
      </c>
      <c r="BL31" s="22">
        <f>'Reverse DCF Historical Data'!$G$23</f>
        <v>0</v>
      </c>
      <c r="BM31" s="22">
        <f>'Reverse DCF Historical Data'!$G$23</f>
        <v>0</v>
      </c>
      <c r="BN31" s="22">
        <f>'Reverse DCF Historical Data'!$G$23</f>
        <v>0</v>
      </c>
      <c r="BO31" s="22">
        <f>'Reverse DCF Historical Data'!$G$23</f>
        <v>0</v>
      </c>
      <c r="BP31" s="22">
        <f>'Reverse DCF Historical Data'!$G$23</f>
        <v>0</v>
      </c>
      <c r="BQ31" s="22">
        <f>'Reverse DCF Historical Data'!$G$23</f>
        <v>0</v>
      </c>
      <c r="BR31" s="22">
        <f>'Reverse DCF Historical Data'!$G$23</f>
        <v>0</v>
      </c>
      <c r="BS31" s="22">
        <f>'Reverse DCF Historical Data'!$G$23</f>
        <v>0</v>
      </c>
      <c r="BT31" s="22">
        <f>'Reverse DCF Historical Data'!$G$23</f>
        <v>0</v>
      </c>
      <c r="BU31" s="22">
        <f>'Reverse DCF Historical Data'!$G$23</f>
        <v>0</v>
      </c>
      <c r="BV31" s="22">
        <f>'Reverse DCF Historical Data'!$G$23</f>
        <v>0</v>
      </c>
      <c r="BW31" s="22">
        <f>'Reverse DCF Historical Data'!$G$23</f>
        <v>0</v>
      </c>
      <c r="BX31" s="22">
        <f>'Reverse DCF Historical Data'!$G$23</f>
        <v>0</v>
      </c>
      <c r="BY31" s="22">
        <f>'Reverse DCF Historical Data'!$G$23</f>
        <v>0</v>
      </c>
      <c r="BZ31" s="22">
        <f>'Reverse DCF Historical Data'!$G$23</f>
        <v>0</v>
      </c>
      <c r="CA31" s="22">
        <f>'Reverse DCF Historical Data'!$G$23</f>
        <v>0</v>
      </c>
      <c r="CB31" s="22">
        <f>'Reverse DCF Historical Data'!$G$23</f>
        <v>0</v>
      </c>
      <c r="CC31" s="22">
        <f>'Reverse DCF Historical Data'!$G$23</f>
        <v>0</v>
      </c>
      <c r="CD31" s="22">
        <f>'Reverse DCF Historical Data'!$G$23</f>
        <v>0</v>
      </c>
      <c r="CE31" s="22">
        <f>'Reverse DCF Historical Data'!$G$23</f>
        <v>0</v>
      </c>
      <c r="CF31" s="22">
        <f>'Reverse DCF Historical Data'!$G$23</f>
        <v>0</v>
      </c>
      <c r="CG31" s="22">
        <f>'Reverse DCF Historical Data'!$G$23</f>
        <v>0</v>
      </c>
      <c r="CH31" s="22">
        <f>'Reverse DCF Historical Data'!$G$23</f>
        <v>0</v>
      </c>
      <c r="CI31" s="22">
        <f>'Reverse DCF Historical Data'!$G$23</f>
        <v>0</v>
      </c>
      <c r="CJ31" s="22">
        <f>'Reverse DCF Historical Data'!$G$23</f>
        <v>0</v>
      </c>
      <c r="CK31" s="22">
        <f>'Reverse DCF Historical Data'!$G$23</f>
        <v>0</v>
      </c>
      <c r="CL31" s="22">
        <f>'Reverse DCF Historical Data'!$G$23</f>
        <v>0</v>
      </c>
      <c r="CM31" s="22">
        <f>'Reverse DCF Historical Data'!$G$23</f>
        <v>0</v>
      </c>
      <c r="CN31" s="22">
        <f>'Reverse DCF Historical Data'!$G$23</f>
        <v>0</v>
      </c>
      <c r="CO31" s="22">
        <f>'Reverse DCF Historical Data'!$G$23</f>
        <v>0</v>
      </c>
      <c r="CP31" s="22">
        <f>'Reverse DCF Historical Data'!$G$23</f>
        <v>0</v>
      </c>
      <c r="CQ31" s="22">
        <f>'Reverse DCF Historical Data'!$G$23</f>
        <v>0</v>
      </c>
      <c r="CR31" s="22">
        <f>'Reverse DCF Historical Data'!$G$23</f>
        <v>0</v>
      </c>
      <c r="CS31" s="22">
        <f>'Reverse DCF Historical Data'!$G$23</f>
        <v>0</v>
      </c>
      <c r="CT31" s="22">
        <f>'Reverse DCF Historical Data'!$G$23</f>
        <v>0</v>
      </c>
      <c r="CU31" s="22">
        <f>'Reverse DCF Historical Data'!$G$23</f>
        <v>0</v>
      </c>
      <c r="CV31" s="22">
        <f>'Reverse DCF Historical Data'!$G$23</f>
        <v>0</v>
      </c>
      <c r="CW31" s="22">
        <f>'Reverse DCF Historical Data'!$G$23</f>
        <v>0</v>
      </c>
      <c r="CX31" s="22">
        <f>'Reverse DCF Historical Data'!$G$23</f>
        <v>0</v>
      </c>
    </row>
    <row r="32">
      <c r="A32" s="28" t="s">
        <v>187</v>
      </c>
      <c r="B32" s="24">
        <f>'Reverse DCF Historical Data'!$G$24</f>
        <v>0</v>
      </c>
      <c r="C32" s="24">
        <f>'Reverse DCF Historical Data'!$G$24</f>
        <v>0</v>
      </c>
      <c r="D32" s="24">
        <f>'Reverse DCF Historical Data'!$G$24</f>
        <v>0</v>
      </c>
      <c r="E32" s="24">
        <f>'Reverse DCF Historical Data'!$G$24</f>
        <v>0</v>
      </c>
      <c r="F32" s="24">
        <f>'Reverse DCF Historical Data'!$G$24</f>
        <v>0</v>
      </c>
      <c r="G32" s="24">
        <f>'Reverse DCF Historical Data'!$G$24</f>
        <v>0</v>
      </c>
      <c r="H32" s="24">
        <f>'Reverse DCF Historical Data'!$G$24</f>
        <v>0</v>
      </c>
      <c r="I32" s="24">
        <f>'Reverse DCF Historical Data'!$G$24</f>
        <v>0</v>
      </c>
      <c r="J32" s="24">
        <f>'Reverse DCF Historical Data'!$G$24</f>
        <v>0</v>
      </c>
      <c r="K32" s="24">
        <f>'Reverse DCF Historical Data'!$G$24</f>
        <v>0</v>
      </c>
      <c r="L32" s="24">
        <f>'Reverse DCF Historical Data'!$G$24</f>
        <v>0</v>
      </c>
      <c r="M32" s="24">
        <f>'Reverse DCF Historical Data'!$G$24</f>
        <v>0</v>
      </c>
      <c r="N32" s="24">
        <f>'Reverse DCF Historical Data'!$G$24</f>
        <v>0</v>
      </c>
      <c r="O32" s="24">
        <f>'Reverse DCF Historical Data'!$G$24</f>
        <v>0</v>
      </c>
      <c r="P32" s="24">
        <f>'Reverse DCF Historical Data'!$G$24</f>
        <v>0</v>
      </c>
      <c r="Q32" s="24">
        <f>'Reverse DCF Historical Data'!$G$24</f>
        <v>0</v>
      </c>
      <c r="R32" s="24">
        <f>'Reverse DCF Historical Data'!$G$24</f>
        <v>0</v>
      </c>
      <c r="S32" s="24">
        <f>'Reverse DCF Historical Data'!$G$24</f>
        <v>0</v>
      </c>
      <c r="T32" s="24">
        <f>'Reverse DCF Historical Data'!$G$24</f>
        <v>0</v>
      </c>
      <c r="U32" s="24">
        <f>'Reverse DCF Historical Data'!$G$24</f>
        <v>0</v>
      </c>
      <c r="V32" s="24">
        <f>'Reverse DCF Historical Data'!$G$24</f>
        <v>0</v>
      </c>
      <c r="W32" s="24">
        <f>'Reverse DCF Historical Data'!$G$24</f>
        <v>0</v>
      </c>
      <c r="X32" s="24">
        <f>'Reverse DCF Historical Data'!$G$24</f>
        <v>0</v>
      </c>
      <c r="Y32" s="24">
        <f>'Reverse DCF Historical Data'!$G$24</f>
        <v>0</v>
      </c>
      <c r="Z32" s="24">
        <f>'Reverse DCF Historical Data'!$G$24</f>
        <v>0</v>
      </c>
      <c r="AA32" s="24">
        <f>'Reverse DCF Historical Data'!$G$24</f>
        <v>0</v>
      </c>
      <c r="AB32" s="24">
        <f>'Reverse DCF Historical Data'!$G$24</f>
        <v>0</v>
      </c>
      <c r="AC32" s="24">
        <f>'Reverse DCF Historical Data'!$G$24</f>
        <v>0</v>
      </c>
      <c r="AD32" s="24">
        <f>'Reverse DCF Historical Data'!$G$24</f>
        <v>0</v>
      </c>
      <c r="AE32" s="24">
        <f>'Reverse DCF Historical Data'!$G$24</f>
        <v>0</v>
      </c>
      <c r="AF32" s="24">
        <f>'Reverse DCF Historical Data'!$G$24</f>
        <v>0</v>
      </c>
      <c r="AG32" s="24">
        <f>'Reverse DCF Historical Data'!$G$24</f>
        <v>0</v>
      </c>
      <c r="AH32" s="24">
        <f>'Reverse DCF Historical Data'!$G$24</f>
        <v>0</v>
      </c>
      <c r="AI32" s="24">
        <f>'Reverse DCF Historical Data'!$G$24</f>
        <v>0</v>
      </c>
      <c r="AJ32" s="24">
        <f>'Reverse DCF Historical Data'!$G$24</f>
        <v>0</v>
      </c>
      <c r="AK32" s="24">
        <f>'Reverse DCF Historical Data'!$G$24</f>
        <v>0</v>
      </c>
      <c r="AL32" s="24">
        <f>'Reverse DCF Historical Data'!$G$24</f>
        <v>0</v>
      </c>
      <c r="AM32" s="24">
        <f>'Reverse DCF Historical Data'!$G$24</f>
        <v>0</v>
      </c>
      <c r="AN32" s="24">
        <f>'Reverse DCF Historical Data'!$G$24</f>
        <v>0</v>
      </c>
      <c r="AO32" s="24">
        <f>'Reverse DCF Historical Data'!$G$24</f>
        <v>0</v>
      </c>
      <c r="AP32" s="24">
        <f>'Reverse DCF Historical Data'!$G$24</f>
        <v>0</v>
      </c>
      <c r="AQ32" s="24">
        <f>'Reverse DCF Historical Data'!$G$24</f>
        <v>0</v>
      </c>
      <c r="AR32" s="24">
        <f>'Reverse DCF Historical Data'!$G$24</f>
        <v>0</v>
      </c>
      <c r="AS32" s="24">
        <f>'Reverse DCF Historical Data'!$G$24</f>
        <v>0</v>
      </c>
      <c r="AT32" s="24">
        <f>'Reverse DCF Historical Data'!$G$24</f>
        <v>0</v>
      </c>
      <c r="AU32" s="24">
        <f>'Reverse DCF Historical Data'!$G$24</f>
        <v>0</v>
      </c>
      <c r="AV32" s="24">
        <f>'Reverse DCF Historical Data'!$G$24</f>
        <v>0</v>
      </c>
      <c r="AW32" s="24">
        <f>'Reverse DCF Historical Data'!$G$24</f>
        <v>0</v>
      </c>
      <c r="AX32" s="24">
        <f>'Reverse DCF Historical Data'!$G$24</f>
        <v>0</v>
      </c>
      <c r="AY32" s="24">
        <f>'Reverse DCF Historical Data'!$G$24</f>
        <v>0</v>
      </c>
      <c r="AZ32" s="24">
        <f>'Reverse DCF Historical Data'!$G$24</f>
        <v>0</v>
      </c>
      <c r="BA32" s="24">
        <f>'Reverse DCF Historical Data'!$G$24</f>
        <v>0</v>
      </c>
      <c r="BB32" s="24">
        <f>'Reverse DCF Historical Data'!$G$24</f>
        <v>0</v>
      </c>
      <c r="BC32" s="24">
        <f>'Reverse DCF Historical Data'!$G$24</f>
        <v>0</v>
      </c>
      <c r="BD32" s="24">
        <f>'Reverse DCF Historical Data'!$G$24</f>
        <v>0</v>
      </c>
      <c r="BE32" s="24">
        <f>'Reverse DCF Historical Data'!$G$24</f>
        <v>0</v>
      </c>
      <c r="BF32" s="24">
        <f>'Reverse DCF Historical Data'!$G$24</f>
        <v>0</v>
      </c>
      <c r="BG32" s="24">
        <f>'Reverse DCF Historical Data'!$G$24</f>
        <v>0</v>
      </c>
      <c r="BH32" s="24">
        <f>'Reverse DCF Historical Data'!$G$24</f>
        <v>0</v>
      </c>
      <c r="BI32" s="24">
        <f>'Reverse DCF Historical Data'!$G$24</f>
        <v>0</v>
      </c>
      <c r="BJ32" s="24">
        <f>'Reverse DCF Historical Data'!$G$24</f>
        <v>0</v>
      </c>
      <c r="BK32" s="24">
        <f>'Reverse DCF Historical Data'!$G$24</f>
        <v>0</v>
      </c>
      <c r="BL32" s="24">
        <f>'Reverse DCF Historical Data'!$G$24</f>
        <v>0</v>
      </c>
      <c r="BM32" s="24">
        <f>'Reverse DCF Historical Data'!$G$24</f>
        <v>0</v>
      </c>
      <c r="BN32" s="24">
        <f>'Reverse DCF Historical Data'!$G$24</f>
        <v>0</v>
      </c>
      <c r="BO32" s="24">
        <f>'Reverse DCF Historical Data'!$G$24</f>
        <v>0</v>
      </c>
      <c r="BP32" s="24">
        <f>'Reverse DCF Historical Data'!$G$24</f>
        <v>0</v>
      </c>
      <c r="BQ32" s="24">
        <f>'Reverse DCF Historical Data'!$G$24</f>
        <v>0</v>
      </c>
      <c r="BR32" s="24">
        <f>'Reverse DCF Historical Data'!$G$24</f>
        <v>0</v>
      </c>
      <c r="BS32" s="24">
        <f>'Reverse DCF Historical Data'!$G$24</f>
        <v>0</v>
      </c>
      <c r="BT32" s="24">
        <f>'Reverse DCF Historical Data'!$G$24</f>
        <v>0</v>
      </c>
      <c r="BU32" s="24">
        <f>'Reverse DCF Historical Data'!$G$24</f>
        <v>0</v>
      </c>
      <c r="BV32" s="24">
        <f>'Reverse DCF Historical Data'!$G$24</f>
        <v>0</v>
      </c>
      <c r="BW32" s="24">
        <f>'Reverse DCF Historical Data'!$G$24</f>
        <v>0</v>
      </c>
      <c r="BX32" s="24">
        <f>'Reverse DCF Historical Data'!$G$24</f>
        <v>0</v>
      </c>
      <c r="BY32" s="24">
        <f>'Reverse DCF Historical Data'!$G$24</f>
        <v>0</v>
      </c>
      <c r="BZ32" s="24">
        <f>'Reverse DCF Historical Data'!$G$24</f>
        <v>0</v>
      </c>
      <c r="CA32" s="24">
        <f>'Reverse DCF Historical Data'!$G$24</f>
        <v>0</v>
      </c>
      <c r="CB32" s="24">
        <f>'Reverse DCF Historical Data'!$G$24</f>
        <v>0</v>
      </c>
      <c r="CC32" s="24">
        <f>'Reverse DCF Historical Data'!$G$24</f>
        <v>0</v>
      </c>
      <c r="CD32" s="24">
        <f>'Reverse DCF Historical Data'!$G$24</f>
        <v>0</v>
      </c>
      <c r="CE32" s="24">
        <f>'Reverse DCF Historical Data'!$G$24</f>
        <v>0</v>
      </c>
      <c r="CF32" s="24">
        <f>'Reverse DCF Historical Data'!$G$24</f>
        <v>0</v>
      </c>
      <c r="CG32" s="24">
        <f>'Reverse DCF Historical Data'!$G$24</f>
        <v>0</v>
      </c>
      <c r="CH32" s="24">
        <f>'Reverse DCF Historical Data'!$G$24</f>
        <v>0</v>
      </c>
      <c r="CI32" s="24">
        <f>'Reverse DCF Historical Data'!$G$24</f>
        <v>0</v>
      </c>
      <c r="CJ32" s="24">
        <f>'Reverse DCF Historical Data'!$G$24</f>
        <v>0</v>
      </c>
      <c r="CK32" s="24">
        <f>'Reverse DCF Historical Data'!$G$24</f>
        <v>0</v>
      </c>
      <c r="CL32" s="24">
        <f>'Reverse DCF Historical Data'!$G$24</f>
        <v>0</v>
      </c>
      <c r="CM32" s="24">
        <f>'Reverse DCF Historical Data'!$G$24</f>
        <v>0</v>
      </c>
      <c r="CN32" s="24">
        <f>'Reverse DCF Historical Data'!$G$24</f>
        <v>0</v>
      </c>
      <c r="CO32" s="24">
        <f>'Reverse DCF Historical Data'!$G$24</f>
        <v>0</v>
      </c>
      <c r="CP32" s="24">
        <f>'Reverse DCF Historical Data'!$G$24</f>
        <v>0</v>
      </c>
      <c r="CQ32" s="24">
        <f>'Reverse DCF Historical Data'!$G$24</f>
        <v>0</v>
      </c>
      <c r="CR32" s="24">
        <f>'Reverse DCF Historical Data'!$G$24</f>
        <v>0</v>
      </c>
      <c r="CS32" s="24">
        <f>'Reverse DCF Historical Data'!$G$24</f>
        <v>0</v>
      </c>
      <c r="CT32" s="24">
        <f>'Reverse DCF Historical Data'!$G$24</f>
        <v>0</v>
      </c>
      <c r="CU32" s="24">
        <f>'Reverse DCF Historical Data'!$G$24</f>
        <v>0</v>
      </c>
      <c r="CV32" s="24">
        <f>'Reverse DCF Historical Data'!$G$24</f>
        <v>0</v>
      </c>
      <c r="CW32" s="24">
        <f>'Reverse DCF Historical Data'!$G$24</f>
        <v>0</v>
      </c>
      <c r="CX32" s="24">
        <f>'Reverse DCF Historical Data'!$G$24</f>
        <v>0</v>
      </c>
    </row>
    <row r="33">
      <c r="A33" s="26" t="s">
        <v>188</v>
      </c>
      <c r="B33" s="22">
        <f>'Reverse DCF Historical Data'!$G$25</f>
        <v>0</v>
      </c>
      <c r="C33" s="22">
        <f>'Reverse DCF Historical Data'!$G$25</f>
        <v>0</v>
      </c>
      <c r="D33" s="22">
        <f>'Reverse DCF Historical Data'!$G$25</f>
        <v>0</v>
      </c>
      <c r="E33" s="22">
        <f>'Reverse DCF Historical Data'!$G$25</f>
        <v>0</v>
      </c>
      <c r="F33" s="22">
        <f>'Reverse DCF Historical Data'!$G$25</f>
        <v>0</v>
      </c>
      <c r="G33" s="22">
        <f>'Reverse DCF Historical Data'!$G$25</f>
        <v>0</v>
      </c>
      <c r="H33" s="22">
        <f>'Reverse DCF Historical Data'!$G$25</f>
        <v>0</v>
      </c>
      <c r="I33" s="22">
        <f>'Reverse DCF Historical Data'!$G$25</f>
        <v>0</v>
      </c>
      <c r="J33" s="22">
        <f>'Reverse DCF Historical Data'!$G$25</f>
        <v>0</v>
      </c>
      <c r="K33" s="22">
        <f>'Reverse DCF Historical Data'!$G$25</f>
        <v>0</v>
      </c>
      <c r="L33" s="22">
        <f>'Reverse DCF Historical Data'!$G$25</f>
        <v>0</v>
      </c>
      <c r="M33" s="22">
        <f>'Reverse DCF Historical Data'!$G$25</f>
        <v>0</v>
      </c>
      <c r="N33" s="22">
        <f>'Reverse DCF Historical Data'!$G$25</f>
        <v>0</v>
      </c>
      <c r="O33" s="22">
        <f>'Reverse DCF Historical Data'!$G$25</f>
        <v>0</v>
      </c>
      <c r="P33" s="22">
        <f>'Reverse DCF Historical Data'!$G$25</f>
        <v>0</v>
      </c>
      <c r="Q33" s="22">
        <f>'Reverse DCF Historical Data'!$G$25</f>
        <v>0</v>
      </c>
      <c r="R33" s="22">
        <f>'Reverse DCF Historical Data'!$G$25</f>
        <v>0</v>
      </c>
      <c r="S33" s="22">
        <f>'Reverse DCF Historical Data'!$G$25</f>
        <v>0</v>
      </c>
      <c r="T33" s="22">
        <f>'Reverse DCF Historical Data'!$G$25</f>
        <v>0</v>
      </c>
      <c r="U33" s="22">
        <f>'Reverse DCF Historical Data'!$G$25</f>
        <v>0</v>
      </c>
      <c r="V33" s="22">
        <f>'Reverse DCF Historical Data'!$G$25</f>
        <v>0</v>
      </c>
      <c r="W33" s="22">
        <f>'Reverse DCF Historical Data'!$G$25</f>
        <v>0</v>
      </c>
      <c r="X33" s="22">
        <f>'Reverse DCF Historical Data'!$G$25</f>
        <v>0</v>
      </c>
      <c r="Y33" s="22">
        <f>'Reverse DCF Historical Data'!$G$25</f>
        <v>0</v>
      </c>
      <c r="Z33" s="22">
        <f>'Reverse DCF Historical Data'!$G$25</f>
        <v>0</v>
      </c>
      <c r="AA33" s="22">
        <f>'Reverse DCF Historical Data'!$G$25</f>
        <v>0</v>
      </c>
      <c r="AB33" s="22">
        <f>'Reverse DCF Historical Data'!$G$25</f>
        <v>0</v>
      </c>
      <c r="AC33" s="22">
        <f>'Reverse DCF Historical Data'!$G$25</f>
        <v>0</v>
      </c>
      <c r="AD33" s="22">
        <f>'Reverse DCF Historical Data'!$G$25</f>
        <v>0</v>
      </c>
      <c r="AE33" s="22">
        <f>'Reverse DCF Historical Data'!$G$25</f>
        <v>0</v>
      </c>
      <c r="AF33" s="22">
        <f>'Reverse DCF Historical Data'!$G$25</f>
        <v>0</v>
      </c>
      <c r="AG33" s="22">
        <f>'Reverse DCF Historical Data'!$G$25</f>
        <v>0</v>
      </c>
      <c r="AH33" s="22">
        <f>'Reverse DCF Historical Data'!$G$25</f>
        <v>0</v>
      </c>
      <c r="AI33" s="22">
        <f>'Reverse DCF Historical Data'!$G$25</f>
        <v>0</v>
      </c>
      <c r="AJ33" s="22">
        <f>'Reverse DCF Historical Data'!$G$25</f>
        <v>0</v>
      </c>
      <c r="AK33" s="22">
        <f>'Reverse DCF Historical Data'!$G$25</f>
        <v>0</v>
      </c>
      <c r="AL33" s="22">
        <f>'Reverse DCF Historical Data'!$G$25</f>
        <v>0</v>
      </c>
      <c r="AM33" s="22">
        <f>'Reverse DCF Historical Data'!$G$25</f>
        <v>0</v>
      </c>
      <c r="AN33" s="22">
        <f>'Reverse DCF Historical Data'!$G$25</f>
        <v>0</v>
      </c>
      <c r="AO33" s="22">
        <f>'Reverse DCF Historical Data'!$G$25</f>
        <v>0</v>
      </c>
      <c r="AP33" s="22">
        <f>'Reverse DCF Historical Data'!$G$25</f>
        <v>0</v>
      </c>
      <c r="AQ33" s="22">
        <f>'Reverse DCF Historical Data'!$G$25</f>
        <v>0</v>
      </c>
      <c r="AR33" s="22">
        <f>'Reverse DCF Historical Data'!$G$25</f>
        <v>0</v>
      </c>
      <c r="AS33" s="22">
        <f>'Reverse DCF Historical Data'!$G$25</f>
        <v>0</v>
      </c>
      <c r="AT33" s="22">
        <f>'Reverse DCF Historical Data'!$G$25</f>
        <v>0</v>
      </c>
      <c r="AU33" s="22">
        <f>'Reverse DCF Historical Data'!$G$25</f>
        <v>0</v>
      </c>
      <c r="AV33" s="22">
        <f>'Reverse DCF Historical Data'!$G$25</f>
        <v>0</v>
      </c>
      <c r="AW33" s="22">
        <f>'Reverse DCF Historical Data'!$G$25</f>
        <v>0</v>
      </c>
      <c r="AX33" s="22">
        <f>'Reverse DCF Historical Data'!$G$25</f>
        <v>0</v>
      </c>
      <c r="AY33" s="22">
        <f>'Reverse DCF Historical Data'!$G$25</f>
        <v>0</v>
      </c>
      <c r="AZ33" s="22">
        <f>'Reverse DCF Historical Data'!$G$25</f>
        <v>0</v>
      </c>
      <c r="BA33" s="22">
        <f>'Reverse DCF Historical Data'!$G$25</f>
        <v>0</v>
      </c>
      <c r="BB33" s="22">
        <f>'Reverse DCF Historical Data'!$G$25</f>
        <v>0</v>
      </c>
      <c r="BC33" s="22">
        <f>'Reverse DCF Historical Data'!$G$25</f>
        <v>0</v>
      </c>
      <c r="BD33" s="22">
        <f>'Reverse DCF Historical Data'!$G$25</f>
        <v>0</v>
      </c>
      <c r="BE33" s="22">
        <f>'Reverse DCF Historical Data'!$G$25</f>
        <v>0</v>
      </c>
      <c r="BF33" s="22">
        <f>'Reverse DCF Historical Data'!$G$25</f>
        <v>0</v>
      </c>
      <c r="BG33" s="22">
        <f>'Reverse DCF Historical Data'!$G$25</f>
        <v>0</v>
      </c>
      <c r="BH33" s="22">
        <f>'Reverse DCF Historical Data'!$G$25</f>
        <v>0</v>
      </c>
      <c r="BI33" s="22">
        <f>'Reverse DCF Historical Data'!$G$25</f>
        <v>0</v>
      </c>
      <c r="BJ33" s="22">
        <f>'Reverse DCF Historical Data'!$G$25</f>
        <v>0</v>
      </c>
      <c r="BK33" s="22">
        <f>'Reverse DCF Historical Data'!$G$25</f>
        <v>0</v>
      </c>
      <c r="BL33" s="22">
        <f>'Reverse DCF Historical Data'!$G$25</f>
        <v>0</v>
      </c>
      <c r="BM33" s="22">
        <f>'Reverse DCF Historical Data'!$G$25</f>
        <v>0</v>
      </c>
      <c r="BN33" s="22">
        <f>'Reverse DCF Historical Data'!$G$25</f>
        <v>0</v>
      </c>
      <c r="BO33" s="22">
        <f>'Reverse DCF Historical Data'!$G$25</f>
        <v>0</v>
      </c>
      <c r="BP33" s="22">
        <f>'Reverse DCF Historical Data'!$G$25</f>
        <v>0</v>
      </c>
      <c r="BQ33" s="22">
        <f>'Reverse DCF Historical Data'!$G$25</f>
        <v>0</v>
      </c>
      <c r="BR33" s="22">
        <f>'Reverse DCF Historical Data'!$G$25</f>
        <v>0</v>
      </c>
      <c r="BS33" s="22">
        <f>'Reverse DCF Historical Data'!$G$25</f>
        <v>0</v>
      </c>
      <c r="BT33" s="22">
        <f>'Reverse DCF Historical Data'!$G$25</f>
        <v>0</v>
      </c>
      <c r="BU33" s="22">
        <f>'Reverse DCF Historical Data'!$G$25</f>
        <v>0</v>
      </c>
      <c r="BV33" s="22">
        <f>'Reverse DCF Historical Data'!$G$25</f>
        <v>0</v>
      </c>
      <c r="BW33" s="22">
        <f>'Reverse DCF Historical Data'!$G$25</f>
        <v>0</v>
      </c>
      <c r="BX33" s="22">
        <f>'Reverse DCF Historical Data'!$G$25</f>
        <v>0</v>
      </c>
      <c r="BY33" s="22">
        <f>'Reverse DCF Historical Data'!$G$25</f>
        <v>0</v>
      </c>
      <c r="BZ33" s="22">
        <f>'Reverse DCF Historical Data'!$G$25</f>
        <v>0</v>
      </c>
      <c r="CA33" s="22">
        <f>'Reverse DCF Historical Data'!$G$25</f>
        <v>0</v>
      </c>
      <c r="CB33" s="22">
        <f>'Reverse DCF Historical Data'!$G$25</f>
        <v>0</v>
      </c>
      <c r="CC33" s="22">
        <f>'Reverse DCF Historical Data'!$G$25</f>
        <v>0</v>
      </c>
      <c r="CD33" s="22">
        <f>'Reverse DCF Historical Data'!$G$25</f>
        <v>0</v>
      </c>
      <c r="CE33" s="22">
        <f>'Reverse DCF Historical Data'!$G$25</f>
        <v>0</v>
      </c>
      <c r="CF33" s="22">
        <f>'Reverse DCF Historical Data'!$G$25</f>
        <v>0</v>
      </c>
      <c r="CG33" s="22">
        <f>'Reverse DCF Historical Data'!$G$25</f>
        <v>0</v>
      </c>
      <c r="CH33" s="22">
        <f>'Reverse DCF Historical Data'!$G$25</f>
        <v>0</v>
      </c>
      <c r="CI33" s="22">
        <f>'Reverse DCF Historical Data'!$G$25</f>
        <v>0</v>
      </c>
      <c r="CJ33" s="22">
        <f>'Reverse DCF Historical Data'!$G$25</f>
        <v>0</v>
      </c>
      <c r="CK33" s="22">
        <f>'Reverse DCF Historical Data'!$G$25</f>
        <v>0</v>
      </c>
      <c r="CL33" s="22">
        <f>'Reverse DCF Historical Data'!$G$25</f>
        <v>0</v>
      </c>
      <c r="CM33" s="22">
        <f>'Reverse DCF Historical Data'!$G$25</f>
        <v>0</v>
      </c>
      <c r="CN33" s="22">
        <f>'Reverse DCF Historical Data'!$G$25</f>
        <v>0</v>
      </c>
      <c r="CO33" s="22">
        <f>'Reverse DCF Historical Data'!$G$25</f>
        <v>0</v>
      </c>
      <c r="CP33" s="22">
        <f>'Reverse DCF Historical Data'!$G$25</f>
        <v>0</v>
      </c>
      <c r="CQ33" s="22">
        <f>'Reverse DCF Historical Data'!$G$25</f>
        <v>0</v>
      </c>
      <c r="CR33" s="22">
        <f>'Reverse DCF Historical Data'!$G$25</f>
        <v>0</v>
      </c>
      <c r="CS33" s="22">
        <f>'Reverse DCF Historical Data'!$G$25</f>
        <v>0</v>
      </c>
      <c r="CT33" s="22">
        <f>'Reverse DCF Historical Data'!$G$25</f>
        <v>0</v>
      </c>
      <c r="CU33" s="22">
        <f>'Reverse DCF Historical Data'!$G$25</f>
        <v>0</v>
      </c>
      <c r="CV33" s="22">
        <f>'Reverse DCF Historical Data'!$G$25</f>
        <v>0</v>
      </c>
      <c r="CW33" s="22">
        <f>'Reverse DCF Historical Data'!$G$25</f>
        <v>0</v>
      </c>
      <c r="CX33" s="22">
        <f>'Reverse DCF Historical Data'!$G$25</f>
        <v>0</v>
      </c>
    </row>
    <row r="34">
      <c r="A34" s="28" t="s">
        <v>189</v>
      </c>
      <c r="B34" s="24">
        <f>'Reverse DCF Historical Data'!$G$26</f>
        <v>0</v>
      </c>
      <c r="C34" s="24">
        <f>'Reverse DCF Historical Data'!$G$26</f>
        <v>0</v>
      </c>
      <c r="D34" s="24">
        <f>'Reverse DCF Historical Data'!$G$26</f>
        <v>0</v>
      </c>
      <c r="E34" s="24">
        <f>'Reverse DCF Historical Data'!$G$26</f>
        <v>0</v>
      </c>
      <c r="F34" s="24">
        <f>'Reverse DCF Historical Data'!$G$26</f>
        <v>0</v>
      </c>
      <c r="G34" s="24">
        <f>'Reverse DCF Historical Data'!$G$26</f>
        <v>0</v>
      </c>
      <c r="H34" s="24">
        <f>'Reverse DCF Historical Data'!$G$26</f>
        <v>0</v>
      </c>
      <c r="I34" s="24">
        <f>'Reverse DCF Historical Data'!$G$26</f>
        <v>0</v>
      </c>
      <c r="J34" s="24">
        <f>'Reverse DCF Historical Data'!$G$26</f>
        <v>0</v>
      </c>
      <c r="K34" s="24">
        <f>'Reverse DCF Historical Data'!$G$26</f>
        <v>0</v>
      </c>
      <c r="L34" s="24">
        <f>'Reverse DCF Historical Data'!$G$26</f>
        <v>0</v>
      </c>
      <c r="M34" s="24">
        <f>'Reverse DCF Historical Data'!$G$26</f>
        <v>0</v>
      </c>
      <c r="N34" s="24">
        <f>'Reverse DCF Historical Data'!$G$26</f>
        <v>0</v>
      </c>
      <c r="O34" s="24">
        <f>'Reverse DCF Historical Data'!$G$26</f>
        <v>0</v>
      </c>
      <c r="P34" s="24">
        <f>'Reverse DCF Historical Data'!$G$26</f>
        <v>0</v>
      </c>
      <c r="Q34" s="24">
        <f>'Reverse DCF Historical Data'!$G$26</f>
        <v>0</v>
      </c>
      <c r="R34" s="24">
        <f>'Reverse DCF Historical Data'!$G$26</f>
        <v>0</v>
      </c>
      <c r="S34" s="24">
        <f>'Reverse DCF Historical Data'!$G$26</f>
        <v>0</v>
      </c>
      <c r="T34" s="24">
        <f>'Reverse DCF Historical Data'!$G$26</f>
        <v>0</v>
      </c>
      <c r="U34" s="24">
        <f>'Reverse DCF Historical Data'!$G$26</f>
        <v>0</v>
      </c>
      <c r="V34" s="24">
        <f>'Reverse DCF Historical Data'!$G$26</f>
        <v>0</v>
      </c>
      <c r="W34" s="24">
        <f>'Reverse DCF Historical Data'!$G$26</f>
        <v>0</v>
      </c>
      <c r="X34" s="24">
        <f>'Reverse DCF Historical Data'!$G$26</f>
        <v>0</v>
      </c>
      <c r="Y34" s="24">
        <f>'Reverse DCF Historical Data'!$G$26</f>
        <v>0</v>
      </c>
      <c r="Z34" s="24">
        <f>'Reverse DCF Historical Data'!$G$26</f>
        <v>0</v>
      </c>
      <c r="AA34" s="24">
        <f>'Reverse DCF Historical Data'!$G$26</f>
        <v>0</v>
      </c>
      <c r="AB34" s="24">
        <f>'Reverse DCF Historical Data'!$G$26</f>
        <v>0</v>
      </c>
      <c r="AC34" s="24">
        <f>'Reverse DCF Historical Data'!$G$26</f>
        <v>0</v>
      </c>
      <c r="AD34" s="24">
        <f>'Reverse DCF Historical Data'!$G$26</f>
        <v>0</v>
      </c>
      <c r="AE34" s="24">
        <f>'Reverse DCF Historical Data'!$G$26</f>
        <v>0</v>
      </c>
      <c r="AF34" s="24">
        <f>'Reverse DCF Historical Data'!$G$26</f>
        <v>0</v>
      </c>
      <c r="AG34" s="24">
        <f>'Reverse DCF Historical Data'!$G$26</f>
        <v>0</v>
      </c>
      <c r="AH34" s="24">
        <f>'Reverse DCF Historical Data'!$G$26</f>
        <v>0</v>
      </c>
      <c r="AI34" s="24">
        <f>'Reverse DCF Historical Data'!$G$26</f>
        <v>0</v>
      </c>
      <c r="AJ34" s="24">
        <f>'Reverse DCF Historical Data'!$G$26</f>
        <v>0</v>
      </c>
      <c r="AK34" s="24">
        <f>'Reverse DCF Historical Data'!$G$26</f>
        <v>0</v>
      </c>
      <c r="AL34" s="24">
        <f>'Reverse DCF Historical Data'!$G$26</f>
        <v>0</v>
      </c>
      <c r="AM34" s="24">
        <f>'Reverse DCF Historical Data'!$G$26</f>
        <v>0</v>
      </c>
      <c r="AN34" s="24">
        <f>'Reverse DCF Historical Data'!$G$26</f>
        <v>0</v>
      </c>
      <c r="AO34" s="24">
        <f>'Reverse DCF Historical Data'!$G$26</f>
        <v>0</v>
      </c>
      <c r="AP34" s="24">
        <f>'Reverse DCF Historical Data'!$G$26</f>
        <v>0</v>
      </c>
      <c r="AQ34" s="24">
        <f>'Reverse DCF Historical Data'!$G$26</f>
        <v>0</v>
      </c>
      <c r="AR34" s="24">
        <f>'Reverse DCF Historical Data'!$G$26</f>
        <v>0</v>
      </c>
      <c r="AS34" s="24">
        <f>'Reverse DCF Historical Data'!$G$26</f>
        <v>0</v>
      </c>
      <c r="AT34" s="24">
        <f>'Reverse DCF Historical Data'!$G$26</f>
        <v>0</v>
      </c>
      <c r="AU34" s="24">
        <f>'Reverse DCF Historical Data'!$G$26</f>
        <v>0</v>
      </c>
      <c r="AV34" s="24">
        <f>'Reverse DCF Historical Data'!$G$26</f>
        <v>0</v>
      </c>
      <c r="AW34" s="24">
        <f>'Reverse DCF Historical Data'!$G$26</f>
        <v>0</v>
      </c>
      <c r="AX34" s="24">
        <f>'Reverse DCF Historical Data'!$G$26</f>
        <v>0</v>
      </c>
      <c r="AY34" s="24">
        <f>'Reverse DCF Historical Data'!$G$26</f>
        <v>0</v>
      </c>
      <c r="AZ34" s="24">
        <f>'Reverse DCF Historical Data'!$G$26</f>
        <v>0</v>
      </c>
      <c r="BA34" s="24">
        <f>'Reverse DCF Historical Data'!$G$26</f>
        <v>0</v>
      </c>
      <c r="BB34" s="24">
        <f>'Reverse DCF Historical Data'!$G$26</f>
        <v>0</v>
      </c>
      <c r="BC34" s="24">
        <f>'Reverse DCF Historical Data'!$G$26</f>
        <v>0</v>
      </c>
      <c r="BD34" s="24">
        <f>'Reverse DCF Historical Data'!$G$26</f>
        <v>0</v>
      </c>
      <c r="BE34" s="24">
        <f>'Reverse DCF Historical Data'!$G$26</f>
        <v>0</v>
      </c>
      <c r="BF34" s="24">
        <f>'Reverse DCF Historical Data'!$G$26</f>
        <v>0</v>
      </c>
      <c r="BG34" s="24">
        <f>'Reverse DCF Historical Data'!$G$26</f>
        <v>0</v>
      </c>
      <c r="BH34" s="24">
        <f>'Reverse DCF Historical Data'!$G$26</f>
        <v>0</v>
      </c>
      <c r="BI34" s="24">
        <f>'Reverse DCF Historical Data'!$G$26</f>
        <v>0</v>
      </c>
      <c r="BJ34" s="24">
        <f>'Reverse DCF Historical Data'!$G$26</f>
        <v>0</v>
      </c>
      <c r="BK34" s="24">
        <f>'Reverse DCF Historical Data'!$G$26</f>
        <v>0</v>
      </c>
      <c r="BL34" s="24">
        <f>'Reverse DCF Historical Data'!$G$26</f>
        <v>0</v>
      </c>
      <c r="BM34" s="24">
        <f>'Reverse DCF Historical Data'!$G$26</f>
        <v>0</v>
      </c>
      <c r="BN34" s="24">
        <f>'Reverse DCF Historical Data'!$G$26</f>
        <v>0</v>
      </c>
      <c r="BO34" s="24">
        <f>'Reverse DCF Historical Data'!$G$26</f>
        <v>0</v>
      </c>
      <c r="BP34" s="24">
        <f>'Reverse DCF Historical Data'!$G$26</f>
        <v>0</v>
      </c>
      <c r="BQ34" s="24">
        <f>'Reverse DCF Historical Data'!$G$26</f>
        <v>0</v>
      </c>
      <c r="BR34" s="24">
        <f>'Reverse DCF Historical Data'!$G$26</f>
        <v>0</v>
      </c>
      <c r="BS34" s="24">
        <f>'Reverse DCF Historical Data'!$G$26</f>
        <v>0</v>
      </c>
      <c r="BT34" s="24">
        <f>'Reverse DCF Historical Data'!$G$26</f>
        <v>0</v>
      </c>
      <c r="BU34" s="24">
        <f>'Reverse DCF Historical Data'!$G$26</f>
        <v>0</v>
      </c>
      <c r="BV34" s="24">
        <f>'Reverse DCF Historical Data'!$G$26</f>
        <v>0</v>
      </c>
      <c r="BW34" s="24">
        <f>'Reverse DCF Historical Data'!$G$26</f>
        <v>0</v>
      </c>
      <c r="BX34" s="24">
        <f>'Reverse DCF Historical Data'!$G$26</f>
        <v>0</v>
      </c>
      <c r="BY34" s="24">
        <f>'Reverse DCF Historical Data'!$G$26</f>
        <v>0</v>
      </c>
      <c r="BZ34" s="24">
        <f>'Reverse DCF Historical Data'!$G$26</f>
        <v>0</v>
      </c>
      <c r="CA34" s="24">
        <f>'Reverse DCF Historical Data'!$G$26</f>
        <v>0</v>
      </c>
      <c r="CB34" s="24">
        <f>'Reverse DCF Historical Data'!$G$26</f>
        <v>0</v>
      </c>
      <c r="CC34" s="24">
        <f>'Reverse DCF Historical Data'!$G$26</f>
        <v>0</v>
      </c>
      <c r="CD34" s="24">
        <f>'Reverse DCF Historical Data'!$G$26</f>
        <v>0</v>
      </c>
      <c r="CE34" s="24">
        <f>'Reverse DCF Historical Data'!$G$26</f>
        <v>0</v>
      </c>
      <c r="CF34" s="24">
        <f>'Reverse DCF Historical Data'!$G$26</f>
        <v>0</v>
      </c>
      <c r="CG34" s="24">
        <f>'Reverse DCF Historical Data'!$G$26</f>
        <v>0</v>
      </c>
      <c r="CH34" s="24">
        <f>'Reverse DCF Historical Data'!$G$26</f>
        <v>0</v>
      </c>
      <c r="CI34" s="24">
        <f>'Reverse DCF Historical Data'!$G$26</f>
        <v>0</v>
      </c>
      <c r="CJ34" s="24">
        <f>'Reverse DCF Historical Data'!$G$26</f>
        <v>0</v>
      </c>
      <c r="CK34" s="24">
        <f>'Reverse DCF Historical Data'!$G$26</f>
        <v>0</v>
      </c>
      <c r="CL34" s="24">
        <f>'Reverse DCF Historical Data'!$G$26</f>
        <v>0</v>
      </c>
      <c r="CM34" s="24">
        <f>'Reverse DCF Historical Data'!$G$26</f>
        <v>0</v>
      </c>
      <c r="CN34" s="24">
        <f>'Reverse DCF Historical Data'!$G$26</f>
        <v>0</v>
      </c>
      <c r="CO34" s="24">
        <f>'Reverse DCF Historical Data'!$G$26</f>
        <v>0</v>
      </c>
      <c r="CP34" s="24">
        <f>'Reverse DCF Historical Data'!$G$26</f>
        <v>0</v>
      </c>
      <c r="CQ34" s="24">
        <f>'Reverse DCF Historical Data'!$G$26</f>
        <v>0</v>
      </c>
      <c r="CR34" s="24">
        <f>'Reverse DCF Historical Data'!$G$26</f>
        <v>0</v>
      </c>
      <c r="CS34" s="24">
        <f>'Reverse DCF Historical Data'!$G$26</f>
        <v>0</v>
      </c>
      <c r="CT34" s="24">
        <f>'Reverse DCF Historical Data'!$G$26</f>
        <v>0</v>
      </c>
      <c r="CU34" s="24">
        <f>'Reverse DCF Historical Data'!$G$26</f>
        <v>0</v>
      </c>
      <c r="CV34" s="24">
        <f>'Reverse DCF Historical Data'!$G$26</f>
        <v>0</v>
      </c>
      <c r="CW34" s="24">
        <f>'Reverse DCF Historical Data'!$G$26</f>
        <v>0</v>
      </c>
      <c r="CX34" s="24">
        <f>'Reverse DCF Historical Data'!$G$26</f>
        <v>0</v>
      </c>
    </row>
    <row r="35">
      <c r="A35" s="25" t="s">
        <v>226</v>
      </c>
      <c r="B35" s="16">
        <f t="shared" ref="B35:CX35" si="18">B25+B26+B27+B28+B29-B30-B31-B32-B33+B34</f>
        <v>73.09</v>
      </c>
      <c r="C35" s="16">
        <f t="shared" si="18"/>
        <v>73.09</v>
      </c>
      <c r="D35" s="16">
        <f t="shared" si="18"/>
        <v>73.09</v>
      </c>
      <c r="E35" s="16">
        <f t="shared" si="18"/>
        <v>73.09</v>
      </c>
      <c r="F35" s="16">
        <f t="shared" si="18"/>
        <v>73.09</v>
      </c>
      <c r="G35" s="16">
        <f t="shared" si="18"/>
        <v>73.09</v>
      </c>
      <c r="H35" s="16">
        <f t="shared" si="18"/>
        <v>73.09</v>
      </c>
      <c r="I35" s="16">
        <f t="shared" si="18"/>
        <v>73.09</v>
      </c>
      <c r="J35" s="16">
        <f t="shared" si="18"/>
        <v>73.09</v>
      </c>
      <c r="K35" s="16">
        <f t="shared" si="18"/>
        <v>73.09</v>
      </c>
      <c r="L35" s="16">
        <f t="shared" si="18"/>
        <v>73.09</v>
      </c>
      <c r="M35" s="16">
        <f t="shared" si="18"/>
        <v>73.09</v>
      </c>
      <c r="N35" s="16">
        <f t="shared" si="18"/>
        <v>73.09</v>
      </c>
      <c r="O35" s="16">
        <f t="shared" si="18"/>
        <v>73.09</v>
      </c>
      <c r="P35" s="16">
        <f t="shared" si="18"/>
        <v>73.09</v>
      </c>
      <c r="Q35" s="16">
        <f t="shared" si="18"/>
        <v>73.09</v>
      </c>
      <c r="R35" s="16">
        <f t="shared" si="18"/>
        <v>73.09</v>
      </c>
      <c r="S35" s="16">
        <f t="shared" si="18"/>
        <v>73.09</v>
      </c>
      <c r="T35" s="16">
        <f t="shared" si="18"/>
        <v>73.09</v>
      </c>
      <c r="U35" s="16">
        <f t="shared" si="18"/>
        <v>73.09</v>
      </c>
      <c r="V35" s="16">
        <f t="shared" si="18"/>
        <v>73.09</v>
      </c>
      <c r="W35" s="16">
        <f t="shared" si="18"/>
        <v>73.09</v>
      </c>
      <c r="X35" s="16">
        <f t="shared" si="18"/>
        <v>73.09</v>
      </c>
      <c r="Y35" s="16">
        <f t="shared" si="18"/>
        <v>73.09</v>
      </c>
      <c r="Z35" s="16">
        <f t="shared" si="18"/>
        <v>73.09</v>
      </c>
      <c r="AA35" s="16">
        <f t="shared" si="18"/>
        <v>73.09</v>
      </c>
      <c r="AB35" s="16">
        <f t="shared" si="18"/>
        <v>73.09</v>
      </c>
      <c r="AC35" s="16">
        <f t="shared" si="18"/>
        <v>73.09</v>
      </c>
      <c r="AD35" s="16">
        <f t="shared" si="18"/>
        <v>73.09</v>
      </c>
      <c r="AE35" s="16">
        <f t="shared" si="18"/>
        <v>73.09</v>
      </c>
      <c r="AF35" s="16">
        <f t="shared" si="18"/>
        <v>73.09</v>
      </c>
      <c r="AG35" s="16">
        <f t="shared" si="18"/>
        <v>73.09</v>
      </c>
      <c r="AH35" s="16">
        <f t="shared" si="18"/>
        <v>73.09</v>
      </c>
      <c r="AI35" s="16">
        <f t="shared" si="18"/>
        <v>73.09</v>
      </c>
      <c r="AJ35" s="16">
        <f t="shared" si="18"/>
        <v>73.09</v>
      </c>
      <c r="AK35" s="16">
        <f t="shared" si="18"/>
        <v>73.09</v>
      </c>
      <c r="AL35" s="16">
        <f t="shared" si="18"/>
        <v>73.09</v>
      </c>
      <c r="AM35" s="16">
        <f t="shared" si="18"/>
        <v>73.09</v>
      </c>
      <c r="AN35" s="16">
        <f t="shared" si="18"/>
        <v>73.09</v>
      </c>
      <c r="AO35" s="16">
        <f t="shared" si="18"/>
        <v>73.09</v>
      </c>
      <c r="AP35" s="16">
        <f t="shared" si="18"/>
        <v>73.09</v>
      </c>
      <c r="AQ35" s="16">
        <f t="shared" si="18"/>
        <v>73.09</v>
      </c>
      <c r="AR35" s="16">
        <f t="shared" si="18"/>
        <v>73.09</v>
      </c>
      <c r="AS35" s="16">
        <f t="shared" si="18"/>
        <v>73.09</v>
      </c>
      <c r="AT35" s="16">
        <f t="shared" si="18"/>
        <v>73.09</v>
      </c>
      <c r="AU35" s="16">
        <f t="shared" si="18"/>
        <v>73.09</v>
      </c>
      <c r="AV35" s="16">
        <f t="shared" si="18"/>
        <v>73.09</v>
      </c>
      <c r="AW35" s="16">
        <f t="shared" si="18"/>
        <v>73.09</v>
      </c>
      <c r="AX35" s="16">
        <f t="shared" si="18"/>
        <v>73.09</v>
      </c>
      <c r="AY35" s="16">
        <f t="shared" si="18"/>
        <v>73.09</v>
      </c>
      <c r="AZ35" s="16">
        <f t="shared" si="18"/>
        <v>73.09</v>
      </c>
      <c r="BA35" s="16">
        <f t="shared" si="18"/>
        <v>73.09</v>
      </c>
      <c r="BB35" s="16">
        <f t="shared" si="18"/>
        <v>73.09</v>
      </c>
      <c r="BC35" s="16">
        <f t="shared" si="18"/>
        <v>73.09</v>
      </c>
      <c r="BD35" s="16">
        <f t="shared" si="18"/>
        <v>73.09</v>
      </c>
      <c r="BE35" s="16">
        <f t="shared" si="18"/>
        <v>73.09</v>
      </c>
      <c r="BF35" s="16">
        <f t="shared" si="18"/>
        <v>73.09</v>
      </c>
      <c r="BG35" s="16">
        <f t="shared" si="18"/>
        <v>73.09</v>
      </c>
      <c r="BH35" s="16">
        <f t="shared" si="18"/>
        <v>73.09</v>
      </c>
      <c r="BI35" s="16">
        <f t="shared" si="18"/>
        <v>73.09</v>
      </c>
      <c r="BJ35" s="16">
        <f t="shared" si="18"/>
        <v>73.09</v>
      </c>
      <c r="BK35" s="16">
        <f t="shared" si="18"/>
        <v>73.09</v>
      </c>
      <c r="BL35" s="16">
        <f t="shared" si="18"/>
        <v>73.09</v>
      </c>
      <c r="BM35" s="16">
        <f t="shared" si="18"/>
        <v>73.09</v>
      </c>
      <c r="BN35" s="16">
        <f t="shared" si="18"/>
        <v>73.09</v>
      </c>
      <c r="BO35" s="16">
        <f t="shared" si="18"/>
        <v>73.09</v>
      </c>
      <c r="BP35" s="16">
        <f t="shared" si="18"/>
        <v>73.09</v>
      </c>
      <c r="BQ35" s="16">
        <f t="shared" si="18"/>
        <v>73.09</v>
      </c>
      <c r="BR35" s="16">
        <f t="shared" si="18"/>
        <v>73.09</v>
      </c>
      <c r="BS35" s="16">
        <f t="shared" si="18"/>
        <v>73.09</v>
      </c>
      <c r="BT35" s="16">
        <f t="shared" si="18"/>
        <v>73.09</v>
      </c>
      <c r="BU35" s="16">
        <f t="shared" si="18"/>
        <v>73.09</v>
      </c>
      <c r="BV35" s="16">
        <f t="shared" si="18"/>
        <v>73.09</v>
      </c>
      <c r="BW35" s="16">
        <f t="shared" si="18"/>
        <v>73.09</v>
      </c>
      <c r="BX35" s="16">
        <f t="shared" si="18"/>
        <v>73.09</v>
      </c>
      <c r="BY35" s="16">
        <f t="shared" si="18"/>
        <v>73.09</v>
      </c>
      <c r="BZ35" s="16">
        <f t="shared" si="18"/>
        <v>73.09</v>
      </c>
      <c r="CA35" s="16">
        <f t="shared" si="18"/>
        <v>73.09</v>
      </c>
      <c r="CB35" s="16">
        <f t="shared" si="18"/>
        <v>73.09</v>
      </c>
      <c r="CC35" s="16">
        <f t="shared" si="18"/>
        <v>73.09</v>
      </c>
      <c r="CD35" s="16">
        <f t="shared" si="18"/>
        <v>73.09</v>
      </c>
      <c r="CE35" s="16">
        <f t="shared" si="18"/>
        <v>73.09</v>
      </c>
      <c r="CF35" s="16">
        <f t="shared" si="18"/>
        <v>73.09</v>
      </c>
      <c r="CG35" s="16">
        <f t="shared" si="18"/>
        <v>73.09</v>
      </c>
      <c r="CH35" s="16">
        <f t="shared" si="18"/>
        <v>73.09</v>
      </c>
      <c r="CI35" s="16">
        <f t="shared" si="18"/>
        <v>73.09</v>
      </c>
      <c r="CJ35" s="16">
        <f t="shared" si="18"/>
        <v>73.09</v>
      </c>
      <c r="CK35" s="16">
        <f t="shared" si="18"/>
        <v>73.09</v>
      </c>
      <c r="CL35" s="16">
        <f t="shared" si="18"/>
        <v>73.09</v>
      </c>
      <c r="CM35" s="16">
        <f t="shared" si="18"/>
        <v>73.09</v>
      </c>
      <c r="CN35" s="16">
        <f t="shared" si="18"/>
        <v>73.09</v>
      </c>
      <c r="CO35" s="16">
        <f t="shared" si="18"/>
        <v>73.09</v>
      </c>
      <c r="CP35" s="16">
        <f t="shared" si="18"/>
        <v>73.09</v>
      </c>
      <c r="CQ35" s="16">
        <f t="shared" si="18"/>
        <v>73.09</v>
      </c>
      <c r="CR35" s="16">
        <f t="shared" si="18"/>
        <v>73.09</v>
      </c>
      <c r="CS35" s="16">
        <f t="shared" si="18"/>
        <v>73.09</v>
      </c>
      <c r="CT35" s="16">
        <f t="shared" si="18"/>
        <v>73.09</v>
      </c>
      <c r="CU35" s="16">
        <f t="shared" si="18"/>
        <v>73.09</v>
      </c>
      <c r="CV35" s="16">
        <f t="shared" si="18"/>
        <v>73.09</v>
      </c>
      <c r="CW35" s="16">
        <f t="shared" si="18"/>
        <v>73.09</v>
      </c>
      <c r="CX35" s="16">
        <f t="shared" si="18"/>
        <v>73.09</v>
      </c>
    </row>
    <row r="36">
      <c r="A36" s="7" t="s">
        <v>280</v>
      </c>
      <c r="B36" s="8">
        <f t="shared" ref="B36:CX36" si="19">B24+B35</f>
        <v>302.4860824</v>
      </c>
      <c r="C36" s="8">
        <f t="shared" si="19"/>
        <v>307.3713452</v>
      </c>
      <c r="D36" s="8">
        <f t="shared" si="19"/>
        <v>310.0110113</v>
      </c>
      <c r="E36" s="8">
        <f t="shared" si="19"/>
        <v>312.6804187</v>
      </c>
      <c r="F36" s="8">
        <f t="shared" si="19"/>
        <v>315.3799025</v>
      </c>
      <c r="G36" s="8">
        <f t="shared" si="19"/>
        <v>318.1098016</v>
      </c>
      <c r="H36" s="8">
        <f t="shared" si="19"/>
        <v>320.8704587</v>
      </c>
      <c r="I36" s="8">
        <f t="shared" si="19"/>
        <v>323.6622204</v>
      </c>
      <c r="J36" s="8">
        <f t="shared" si="19"/>
        <v>326.485437</v>
      </c>
      <c r="K36" s="8">
        <f t="shared" si="19"/>
        <v>329.340463</v>
      </c>
      <c r="L36" s="8">
        <f t="shared" si="19"/>
        <v>332.2276568</v>
      </c>
      <c r="M36" s="8">
        <f t="shared" si="19"/>
        <v>335.1473809</v>
      </c>
      <c r="N36" s="8">
        <f t="shared" si="19"/>
        <v>338.1000017</v>
      </c>
      <c r="O36" s="8">
        <f t="shared" si="19"/>
        <v>341.08589</v>
      </c>
      <c r="P36" s="8">
        <f t="shared" si="19"/>
        <v>344.1054204</v>
      </c>
      <c r="Q36" s="8">
        <f t="shared" si="19"/>
        <v>347.1589722</v>
      </c>
      <c r="R36" s="8">
        <f t="shared" si="19"/>
        <v>350.2469285</v>
      </c>
      <c r="S36" s="8">
        <f t="shared" si="19"/>
        <v>353.3696771</v>
      </c>
      <c r="T36" s="8">
        <f t="shared" si="19"/>
        <v>356.52761</v>
      </c>
      <c r="U36" s="8">
        <f t="shared" si="19"/>
        <v>359.7211235</v>
      </c>
      <c r="V36" s="8">
        <f t="shared" si="19"/>
        <v>362.9506186</v>
      </c>
      <c r="W36" s="8">
        <f t="shared" si="19"/>
        <v>366.2165006</v>
      </c>
      <c r="X36" s="8">
        <f t="shared" si="19"/>
        <v>369.5191796</v>
      </c>
      <c r="Y36" s="8">
        <f t="shared" si="19"/>
        <v>372.8590702</v>
      </c>
      <c r="Z36" s="8">
        <f t="shared" si="19"/>
        <v>376.2365915</v>
      </c>
      <c r="AA36" s="8">
        <f t="shared" si="19"/>
        <v>379.6521677</v>
      </c>
      <c r="AB36" s="8">
        <f t="shared" si="19"/>
        <v>383.1062274</v>
      </c>
      <c r="AC36" s="8">
        <f t="shared" si="19"/>
        <v>386.5992042</v>
      </c>
      <c r="AD36" s="8">
        <f t="shared" si="19"/>
        <v>390.1315367</v>
      </c>
      <c r="AE36" s="8">
        <f t="shared" si="19"/>
        <v>393.7036683</v>
      </c>
      <c r="AF36" s="8">
        <f t="shared" si="19"/>
        <v>397.3160474</v>
      </c>
      <c r="AG36" s="8">
        <f t="shared" si="19"/>
        <v>400.9691274</v>
      </c>
      <c r="AH36" s="8">
        <f t="shared" si="19"/>
        <v>404.6633669</v>
      </c>
      <c r="AI36" s="8">
        <f t="shared" si="19"/>
        <v>408.3992297</v>
      </c>
      <c r="AJ36" s="8">
        <f t="shared" si="19"/>
        <v>412.1771848</v>
      </c>
      <c r="AK36" s="8">
        <f t="shared" si="19"/>
        <v>415.9977064</v>
      </c>
      <c r="AL36" s="8">
        <f t="shared" si="19"/>
        <v>419.8612741</v>
      </c>
      <c r="AM36" s="8">
        <f t="shared" si="19"/>
        <v>423.7683729</v>
      </c>
      <c r="AN36" s="8">
        <f t="shared" si="19"/>
        <v>427.7194934</v>
      </c>
      <c r="AO36" s="8">
        <f t="shared" si="19"/>
        <v>431.7151313</v>
      </c>
      <c r="AP36" s="8">
        <f t="shared" si="19"/>
        <v>435.7557885</v>
      </c>
      <c r="AQ36" s="8">
        <f t="shared" si="19"/>
        <v>439.841972</v>
      </c>
      <c r="AR36" s="8">
        <f t="shared" si="19"/>
        <v>443.9741949</v>
      </c>
      <c r="AS36" s="8">
        <f t="shared" si="19"/>
        <v>448.1529759</v>
      </c>
      <c r="AT36" s="8">
        <f t="shared" si="19"/>
        <v>452.3788395</v>
      </c>
      <c r="AU36" s="8">
        <f t="shared" si="19"/>
        <v>456.6523163</v>
      </c>
      <c r="AV36" s="8">
        <f t="shared" si="19"/>
        <v>460.9739426</v>
      </c>
      <c r="AW36" s="8">
        <f t="shared" si="19"/>
        <v>465.3442611</v>
      </c>
      <c r="AX36" s="8">
        <f t="shared" si="19"/>
        <v>469.7638202</v>
      </c>
      <c r="AY36" s="8">
        <f t="shared" si="19"/>
        <v>474.2331749</v>
      </c>
      <c r="AZ36" s="8">
        <f t="shared" si="19"/>
        <v>478.7528862</v>
      </c>
      <c r="BA36" s="8">
        <f t="shared" si="19"/>
        <v>468.0233374</v>
      </c>
      <c r="BB36" s="8">
        <f t="shared" si="19"/>
        <v>447.0577949</v>
      </c>
      <c r="BC36" s="8">
        <f t="shared" si="19"/>
        <v>427.2052351</v>
      </c>
      <c r="BD36" s="8">
        <f t="shared" si="19"/>
        <v>408.4065739</v>
      </c>
      <c r="BE36" s="8">
        <f t="shared" si="19"/>
        <v>390.6058637</v>
      </c>
      <c r="BF36" s="8">
        <f t="shared" si="19"/>
        <v>373.750127</v>
      </c>
      <c r="BG36" s="8">
        <f t="shared" si="19"/>
        <v>357.7891987</v>
      </c>
      <c r="BH36" s="8">
        <f t="shared" si="19"/>
        <v>342.6755768</v>
      </c>
      <c r="BI36" s="8">
        <f t="shared" si="19"/>
        <v>328.3642809</v>
      </c>
      <c r="BJ36" s="8">
        <f t="shared" si="19"/>
        <v>314.8127184</v>
      </c>
      <c r="BK36" s="8">
        <f t="shared" si="19"/>
        <v>301.980558</v>
      </c>
      <c r="BL36" s="8">
        <f t="shared" si="19"/>
        <v>289.8296093</v>
      </c>
      <c r="BM36" s="8">
        <f t="shared" si="19"/>
        <v>278.3237093</v>
      </c>
      <c r="BN36" s="8">
        <f t="shared" si="19"/>
        <v>267.4286147</v>
      </c>
      <c r="BO36" s="8">
        <f t="shared" si="19"/>
        <v>257.1119002</v>
      </c>
      <c r="BP36" s="8">
        <f t="shared" si="19"/>
        <v>247.3428618</v>
      </c>
      <c r="BQ36" s="8">
        <f t="shared" si="19"/>
        <v>238.0924252</v>
      </c>
      <c r="BR36" s="8">
        <f t="shared" si="19"/>
        <v>229.3330599</v>
      </c>
      <c r="BS36" s="8">
        <f t="shared" si="19"/>
        <v>221.0386968</v>
      </c>
      <c r="BT36" s="8">
        <f t="shared" si="19"/>
        <v>213.1846506</v>
      </c>
      <c r="BU36" s="8">
        <f t="shared" si="19"/>
        <v>205.7475464</v>
      </c>
      <c r="BV36" s="8">
        <f t="shared" si="19"/>
        <v>198.7052505</v>
      </c>
      <c r="BW36" s="8">
        <f t="shared" si="19"/>
        <v>192.0368039</v>
      </c>
      <c r="BX36" s="8">
        <f t="shared" si="19"/>
        <v>185.7223603</v>
      </c>
      <c r="BY36" s="8">
        <f t="shared" si="19"/>
        <v>179.7431271</v>
      </c>
      <c r="BZ36" s="8">
        <f t="shared" si="19"/>
        <v>174.0813091</v>
      </c>
      <c r="CA36" s="8">
        <f t="shared" si="19"/>
        <v>168.720056</v>
      </c>
      <c r="CB36" s="8">
        <f t="shared" si="19"/>
        <v>163.6434119</v>
      </c>
      <c r="CC36" s="8">
        <f t="shared" si="19"/>
        <v>158.8362679</v>
      </c>
      <c r="CD36" s="8">
        <f t="shared" si="19"/>
        <v>154.2843174</v>
      </c>
      <c r="CE36" s="8">
        <f t="shared" si="19"/>
        <v>149.974013</v>
      </c>
      <c r="CF36" s="8">
        <f t="shared" si="19"/>
        <v>145.8925266</v>
      </c>
      <c r="CG36" s="8">
        <f t="shared" si="19"/>
        <v>142.0277111</v>
      </c>
      <c r="CH36" s="8">
        <f t="shared" si="19"/>
        <v>138.3680643</v>
      </c>
      <c r="CI36" s="8">
        <f t="shared" si="19"/>
        <v>134.9026946</v>
      </c>
      <c r="CJ36" s="8">
        <f t="shared" si="19"/>
        <v>131.6212885</v>
      </c>
      <c r="CK36" s="8">
        <f t="shared" si="19"/>
        <v>128.51408</v>
      </c>
      <c r="CL36" s="8">
        <f t="shared" si="19"/>
        <v>125.5718217</v>
      </c>
      <c r="CM36" s="8">
        <f t="shared" si="19"/>
        <v>122.7857569</v>
      </c>
      <c r="CN36" s="8">
        <f t="shared" si="19"/>
        <v>120.1475939</v>
      </c>
      <c r="CO36" s="8">
        <f t="shared" si="19"/>
        <v>117.6494812</v>
      </c>
      <c r="CP36" s="8">
        <f t="shared" si="19"/>
        <v>115.283984</v>
      </c>
      <c r="CQ36" s="8">
        <f t="shared" si="19"/>
        <v>113.0440623</v>
      </c>
      <c r="CR36" s="8">
        <f t="shared" si="19"/>
        <v>110.9230497</v>
      </c>
      <c r="CS36" s="8">
        <f t="shared" si="19"/>
        <v>108.9146337</v>
      </c>
      <c r="CT36" s="8">
        <f t="shared" si="19"/>
        <v>107.0128371</v>
      </c>
      <c r="CU36" s="8">
        <f t="shared" si="19"/>
        <v>105.2119998</v>
      </c>
      <c r="CV36" s="8">
        <f t="shared" si="19"/>
        <v>103.5067623</v>
      </c>
      <c r="CW36" s="8">
        <f t="shared" si="19"/>
        <v>101.8920495</v>
      </c>
      <c r="CX36" s="8">
        <f t="shared" si="19"/>
        <v>100.3630558</v>
      </c>
    </row>
    <row r="37">
      <c r="A37" s="26" t="s">
        <v>281</v>
      </c>
      <c r="B37" s="113">
        <f>'Reverse DCF Historical Data'!$G$29</f>
        <v>12318</v>
      </c>
      <c r="C37" s="113">
        <f>'Reverse DCF Historical Data'!$G$29</f>
        <v>12318</v>
      </c>
      <c r="D37" s="113">
        <f>'Reverse DCF Historical Data'!$G$29</f>
        <v>12318</v>
      </c>
      <c r="E37" s="113">
        <f>'Reverse DCF Historical Data'!$G$29</f>
        <v>12318</v>
      </c>
      <c r="F37" s="113">
        <f>'Reverse DCF Historical Data'!$G$29</f>
        <v>12318</v>
      </c>
      <c r="G37" s="113">
        <f>'Reverse DCF Historical Data'!$G$29</f>
        <v>12318</v>
      </c>
      <c r="H37" s="113">
        <f>'Reverse DCF Historical Data'!$G$29</f>
        <v>12318</v>
      </c>
      <c r="I37" s="113">
        <f>'Reverse DCF Historical Data'!$G$29</f>
        <v>12318</v>
      </c>
      <c r="J37" s="113">
        <f>'Reverse DCF Historical Data'!$G$29</f>
        <v>12318</v>
      </c>
      <c r="K37" s="113">
        <f>'Reverse DCF Historical Data'!$G$29</f>
        <v>12318</v>
      </c>
      <c r="L37" s="113">
        <f>'Reverse DCF Historical Data'!$G$29</f>
        <v>12318</v>
      </c>
      <c r="M37" s="113">
        <f>'Reverse DCF Historical Data'!$G$29</f>
        <v>12318</v>
      </c>
      <c r="N37" s="113">
        <f>'Reverse DCF Historical Data'!$G$29</f>
        <v>12318</v>
      </c>
      <c r="O37" s="113">
        <f>'Reverse DCF Historical Data'!$G$29</f>
        <v>12318</v>
      </c>
      <c r="P37" s="113">
        <f>'Reverse DCF Historical Data'!$G$29</f>
        <v>12318</v>
      </c>
      <c r="Q37" s="113">
        <f>'Reverse DCF Historical Data'!$G$29</f>
        <v>12318</v>
      </c>
      <c r="R37" s="113">
        <f>'Reverse DCF Historical Data'!$G$29</f>
        <v>12318</v>
      </c>
      <c r="S37" s="113">
        <f>'Reverse DCF Historical Data'!$G$29</f>
        <v>12318</v>
      </c>
      <c r="T37" s="113">
        <f>'Reverse DCF Historical Data'!$G$29</f>
        <v>12318</v>
      </c>
      <c r="U37" s="113">
        <f>'Reverse DCF Historical Data'!$G$29</f>
        <v>12318</v>
      </c>
      <c r="V37" s="113">
        <f>'Reverse DCF Historical Data'!$G$29</f>
        <v>12318</v>
      </c>
      <c r="W37" s="113">
        <f>'Reverse DCF Historical Data'!$G$29</f>
        <v>12318</v>
      </c>
      <c r="X37" s="113">
        <f>'Reverse DCF Historical Data'!$G$29</f>
        <v>12318</v>
      </c>
      <c r="Y37" s="113">
        <f>'Reverse DCF Historical Data'!$G$29</f>
        <v>12318</v>
      </c>
      <c r="Z37" s="113">
        <f>'Reverse DCF Historical Data'!$G$29</f>
        <v>12318</v>
      </c>
      <c r="AA37" s="113">
        <f>'Reverse DCF Historical Data'!$G$29</f>
        <v>12318</v>
      </c>
      <c r="AB37" s="113">
        <f>'Reverse DCF Historical Data'!$G$29</f>
        <v>12318</v>
      </c>
      <c r="AC37" s="113">
        <f>'Reverse DCF Historical Data'!$G$29</f>
        <v>12318</v>
      </c>
      <c r="AD37" s="113">
        <f>'Reverse DCF Historical Data'!$G$29</f>
        <v>12318</v>
      </c>
      <c r="AE37" s="113">
        <f>'Reverse DCF Historical Data'!$G$29</f>
        <v>12318</v>
      </c>
      <c r="AF37" s="113">
        <f>'Reverse DCF Historical Data'!$G$29</f>
        <v>12318</v>
      </c>
      <c r="AG37" s="113">
        <f>'Reverse DCF Historical Data'!$G$29</f>
        <v>12318</v>
      </c>
      <c r="AH37" s="113">
        <f>'Reverse DCF Historical Data'!$G$29</f>
        <v>12318</v>
      </c>
      <c r="AI37" s="113">
        <f>'Reverse DCF Historical Data'!$G$29</f>
        <v>12318</v>
      </c>
      <c r="AJ37" s="113">
        <f>'Reverse DCF Historical Data'!$G$29</f>
        <v>12318</v>
      </c>
      <c r="AK37" s="113">
        <f>'Reverse DCF Historical Data'!$G$29</f>
        <v>12318</v>
      </c>
      <c r="AL37" s="113">
        <f>'Reverse DCF Historical Data'!$G$29</f>
        <v>12318</v>
      </c>
      <c r="AM37" s="113">
        <f>'Reverse DCF Historical Data'!$G$29</f>
        <v>12318</v>
      </c>
      <c r="AN37" s="113">
        <f>'Reverse DCF Historical Data'!$G$29</f>
        <v>12318</v>
      </c>
      <c r="AO37" s="113">
        <f>'Reverse DCF Historical Data'!$G$29</f>
        <v>12318</v>
      </c>
      <c r="AP37" s="113">
        <f>'Reverse DCF Historical Data'!$G$29</f>
        <v>12318</v>
      </c>
      <c r="AQ37" s="113">
        <f>'Reverse DCF Historical Data'!$G$29</f>
        <v>12318</v>
      </c>
      <c r="AR37" s="113">
        <f>'Reverse DCF Historical Data'!$G$29</f>
        <v>12318</v>
      </c>
      <c r="AS37" s="113">
        <f>'Reverse DCF Historical Data'!$G$29</f>
        <v>12318</v>
      </c>
      <c r="AT37" s="113">
        <f>'Reverse DCF Historical Data'!$G$29</f>
        <v>12318</v>
      </c>
      <c r="AU37" s="113">
        <f>'Reverse DCF Historical Data'!$G$29</f>
        <v>12318</v>
      </c>
      <c r="AV37" s="113">
        <f>'Reverse DCF Historical Data'!$G$29</f>
        <v>12318</v>
      </c>
      <c r="AW37" s="113">
        <f>'Reverse DCF Historical Data'!$G$29</f>
        <v>12318</v>
      </c>
      <c r="AX37" s="113">
        <f>'Reverse DCF Historical Data'!$G$29</f>
        <v>12318</v>
      </c>
      <c r="AY37" s="113">
        <f>'Reverse DCF Historical Data'!$G$29</f>
        <v>12318</v>
      </c>
      <c r="AZ37" s="113">
        <f>'Reverse DCF Historical Data'!$G$29</f>
        <v>12318</v>
      </c>
      <c r="BA37" s="113">
        <f>'Reverse DCF Historical Data'!$G$29</f>
        <v>12318</v>
      </c>
      <c r="BB37" s="113">
        <f>'Reverse DCF Historical Data'!$G$29</f>
        <v>12318</v>
      </c>
      <c r="BC37" s="113">
        <f>'Reverse DCF Historical Data'!$G$29</f>
        <v>12318</v>
      </c>
      <c r="BD37" s="113">
        <f>'Reverse DCF Historical Data'!$G$29</f>
        <v>12318</v>
      </c>
      <c r="BE37" s="113">
        <f>'Reverse DCF Historical Data'!$G$29</f>
        <v>12318</v>
      </c>
      <c r="BF37" s="113">
        <f>'Reverse DCF Historical Data'!$G$29</f>
        <v>12318</v>
      </c>
      <c r="BG37" s="113">
        <f>'Reverse DCF Historical Data'!$G$29</f>
        <v>12318</v>
      </c>
      <c r="BH37" s="113">
        <f>'Reverse DCF Historical Data'!$G$29</f>
        <v>12318</v>
      </c>
      <c r="BI37" s="113">
        <f>'Reverse DCF Historical Data'!$G$29</f>
        <v>12318</v>
      </c>
      <c r="BJ37" s="113">
        <f>'Reverse DCF Historical Data'!$G$29</f>
        <v>12318</v>
      </c>
      <c r="BK37" s="113">
        <f>'Reverse DCF Historical Data'!$G$29</f>
        <v>12318</v>
      </c>
      <c r="BL37" s="113">
        <f>'Reverse DCF Historical Data'!$G$29</f>
        <v>12318</v>
      </c>
      <c r="BM37" s="113">
        <f>'Reverse DCF Historical Data'!$G$29</f>
        <v>12318</v>
      </c>
      <c r="BN37" s="113">
        <f>'Reverse DCF Historical Data'!$G$29</f>
        <v>12318</v>
      </c>
      <c r="BO37" s="113">
        <f>'Reverse DCF Historical Data'!$G$29</f>
        <v>12318</v>
      </c>
      <c r="BP37" s="113">
        <f>'Reverse DCF Historical Data'!$G$29</f>
        <v>12318</v>
      </c>
      <c r="BQ37" s="113">
        <f>'Reverse DCF Historical Data'!$G$29</f>
        <v>12318</v>
      </c>
      <c r="BR37" s="113">
        <f>'Reverse DCF Historical Data'!$G$29</f>
        <v>12318</v>
      </c>
      <c r="BS37" s="113">
        <f>'Reverse DCF Historical Data'!$G$29</f>
        <v>12318</v>
      </c>
      <c r="BT37" s="113">
        <f>'Reverse DCF Historical Data'!$G$29</f>
        <v>12318</v>
      </c>
      <c r="BU37" s="113">
        <f>'Reverse DCF Historical Data'!$G$29</f>
        <v>12318</v>
      </c>
      <c r="BV37" s="113">
        <f>'Reverse DCF Historical Data'!$G$29</f>
        <v>12318</v>
      </c>
      <c r="BW37" s="113">
        <f>'Reverse DCF Historical Data'!$G$29</f>
        <v>12318</v>
      </c>
      <c r="BX37" s="113">
        <f>'Reverse DCF Historical Data'!$G$29</f>
        <v>12318</v>
      </c>
      <c r="BY37" s="113">
        <f>'Reverse DCF Historical Data'!$G$29</f>
        <v>12318</v>
      </c>
      <c r="BZ37" s="113">
        <f>'Reverse DCF Historical Data'!$G$29</f>
        <v>12318</v>
      </c>
      <c r="CA37" s="113">
        <f>'Reverse DCF Historical Data'!$G$29</f>
        <v>12318</v>
      </c>
      <c r="CB37" s="113">
        <f>'Reverse DCF Historical Data'!$G$29</f>
        <v>12318</v>
      </c>
      <c r="CC37" s="113">
        <f>'Reverse DCF Historical Data'!$G$29</f>
        <v>12318</v>
      </c>
      <c r="CD37" s="113">
        <f>'Reverse DCF Historical Data'!$G$29</f>
        <v>12318</v>
      </c>
      <c r="CE37" s="113">
        <f>'Reverse DCF Historical Data'!$G$29</f>
        <v>12318</v>
      </c>
      <c r="CF37" s="113">
        <f>'Reverse DCF Historical Data'!$G$29</f>
        <v>12318</v>
      </c>
      <c r="CG37" s="113">
        <f>'Reverse DCF Historical Data'!$G$29</f>
        <v>12318</v>
      </c>
      <c r="CH37" s="113">
        <f>'Reverse DCF Historical Data'!$G$29</f>
        <v>12318</v>
      </c>
      <c r="CI37" s="113">
        <f>'Reverse DCF Historical Data'!$G$29</f>
        <v>12318</v>
      </c>
      <c r="CJ37" s="113">
        <f>'Reverse DCF Historical Data'!$G$29</f>
        <v>12318</v>
      </c>
      <c r="CK37" s="113">
        <f>'Reverse DCF Historical Data'!$G$29</f>
        <v>12318</v>
      </c>
      <c r="CL37" s="113">
        <f>'Reverse DCF Historical Data'!$G$29</f>
        <v>12318</v>
      </c>
      <c r="CM37" s="113">
        <f>'Reverse DCF Historical Data'!$G$29</f>
        <v>12318</v>
      </c>
      <c r="CN37" s="113">
        <f>'Reverse DCF Historical Data'!$G$29</f>
        <v>12318</v>
      </c>
      <c r="CO37" s="113">
        <f>'Reverse DCF Historical Data'!$G$29</f>
        <v>12318</v>
      </c>
      <c r="CP37" s="113">
        <f>'Reverse DCF Historical Data'!$G$29</f>
        <v>12318</v>
      </c>
      <c r="CQ37" s="113">
        <f>'Reverse DCF Historical Data'!$G$29</f>
        <v>12318</v>
      </c>
      <c r="CR37" s="113">
        <f>'Reverse DCF Historical Data'!$G$29</f>
        <v>12318</v>
      </c>
      <c r="CS37" s="113">
        <f>'Reverse DCF Historical Data'!$G$29</f>
        <v>12318</v>
      </c>
      <c r="CT37" s="113">
        <f>'Reverse DCF Historical Data'!$G$29</f>
        <v>12318</v>
      </c>
      <c r="CU37" s="113">
        <f>'Reverse DCF Historical Data'!$G$29</f>
        <v>12318</v>
      </c>
      <c r="CV37" s="113">
        <f>'Reverse DCF Historical Data'!$G$29</f>
        <v>12318</v>
      </c>
      <c r="CW37" s="113">
        <f>'Reverse DCF Historical Data'!$G$29</f>
        <v>12318</v>
      </c>
      <c r="CX37" s="113">
        <f>'Reverse DCF Historical Data'!$G$29</f>
        <v>12318</v>
      </c>
    </row>
    <row r="38">
      <c r="A38" s="7" t="s">
        <v>282</v>
      </c>
      <c r="B38" s="8">
        <f t="shared" ref="B38:CX38" si="20">(B36/B37)*1000</f>
        <v>24.55642819</v>
      </c>
      <c r="C38" s="8">
        <f t="shared" si="20"/>
        <v>24.95302364</v>
      </c>
      <c r="D38" s="8">
        <f t="shared" si="20"/>
        <v>25.16731704</v>
      </c>
      <c r="E38" s="8">
        <f t="shared" si="20"/>
        <v>25.3840249</v>
      </c>
      <c r="F38" s="8">
        <f t="shared" si="20"/>
        <v>25.60317442</v>
      </c>
      <c r="G38" s="8">
        <f t="shared" si="20"/>
        <v>25.82479312</v>
      </c>
      <c r="H38" s="8">
        <f t="shared" si="20"/>
        <v>26.04890881</v>
      </c>
      <c r="I38" s="8">
        <f t="shared" si="20"/>
        <v>26.27554963</v>
      </c>
      <c r="J38" s="8">
        <f t="shared" si="20"/>
        <v>26.50474403</v>
      </c>
      <c r="K38" s="8">
        <f t="shared" si="20"/>
        <v>26.73652078</v>
      </c>
      <c r="L38" s="8">
        <f t="shared" si="20"/>
        <v>26.97090898</v>
      </c>
      <c r="M38" s="8">
        <f t="shared" si="20"/>
        <v>27.20793805</v>
      </c>
      <c r="N38" s="8">
        <f t="shared" si="20"/>
        <v>27.44763774</v>
      </c>
      <c r="O38" s="8">
        <f t="shared" si="20"/>
        <v>27.69003815</v>
      </c>
      <c r="P38" s="8">
        <f t="shared" si="20"/>
        <v>27.9351697</v>
      </c>
      <c r="Q38" s="8">
        <f t="shared" si="20"/>
        <v>28.18306317</v>
      </c>
      <c r="R38" s="8">
        <f t="shared" si="20"/>
        <v>28.43374968</v>
      </c>
      <c r="S38" s="8">
        <f t="shared" si="20"/>
        <v>28.68726069</v>
      </c>
      <c r="T38" s="8">
        <f t="shared" si="20"/>
        <v>28.94362802</v>
      </c>
      <c r="U38" s="8">
        <f t="shared" si="20"/>
        <v>29.20288387</v>
      </c>
      <c r="V38" s="8">
        <f t="shared" si="20"/>
        <v>29.46506077</v>
      </c>
      <c r="W38" s="8">
        <f t="shared" si="20"/>
        <v>29.73019164</v>
      </c>
      <c r="X38" s="8">
        <f t="shared" si="20"/>
        <v>29.99830976</v>
      </c>
      <c r="Y38" s="8">
        <f t="shared" si="20"/>
        <v>30.26944879</v>
      </c>
      <c r="Z38" s="8">
        <f t="shared" si="20"/>
        <v>30.54364276</v>
      </c>
      <c r="AA38" s="8">
        <f t="shared" si="20"/>
        <v>30.8209261</v>
      </c>
      <c r="AB38" s="8">
        <f t="shared" si="20"/>
        <v>31.10133361</v>
      </c>
      <c r="AC38" s="8">
        <f t="shared" si="20"/>
        <v>31.38490049</v>
      </c>
      <c r="AD38" s="8">
        <f t="shared" si="20"/>
        <v>31.67166234</v>
      </c>
      <c r="AE38" s="8">
        <f t="shared" si="20"/>
        <v>31.96165516</v>
      </c>
      <c r="AF38" s="8">
        <f t="shared" si="20"/>
        <v>32.25491536</v>
      </c>
      <c r="AG38" s="8">
        <f t="shared" si="20"/>
        <v>32.55147973</v>
      </c>
      <c r="AH38" s="8">
        <f t="shared" si="20"/>
        <v>32.85138553</v>
      </c>
      <c r="AI38" s="8">
        <f t="shared" si="20"/>
        <v>33.15467038</v>
      </c>
      <c r="AJ38" s="8">
        <f t="shared" si="20"/>
        <v>33.46137237</v>
      </c>
      <c r="AK38" s="8">
        <f t="shared" si="20"/>
        <v>33.77152999</v>
      </c>
      <c r="AL38" s="8">
        <f t="shared" si="20"/>
        <v>34.08518218</v>
      </c>
      <c r="AM38" s="8">
        <f t="shared" si="20"/>
        <v>34.40236832</v>
      </c>
      <c r="AN38" s="8">
        <f t="shared" si="20"/>
        <v>34.72312822</v>
      </c>
      <c r="AO38" s="8">
        <f t="shared" si="20"/>
        <v>35.04750214</v>
      </c>
      <c r="AP38" s="8">
        <f t="shared" si="20"/>
        <v>35.37553081</v>
      </c>
      <c r="AQ38" s="8">
        <f t="shared" si="20"/>
        <v>35.7072554</v>
      </c>
      <c r="AR38" s="8">
        <f t="shared" si="20"/>
        <v>36.04271756</v>
      </c>
      <c r="AS38" s="8">
        <f t="shared" si="20"/>
        <v>36.3819594</v>
      </c>
      <c r="AT38" s="8">
        <f t="shared" si="20"/>
        <v>36.72502351</v>
      </c>
      <c r="AU38" s="8">
        <f t="shared" si="20"/>
        <v>37.07195294</v>
      </c>
      <c r="AV38" s="8">
        <f t="shared" si="20"/>
        <v>37.42279125</v>
      </c>
      <c r="AW38" s="8">
        <f t="shared" si="20"/>
        <v>37.77758249</v>
      </c>
      <c r="AX38" s="8">
        <f t="shared" si="20"/>
        <v>38.13637118</v>
      </c>
      <c r="AY38" s="8">
        <f t="shared" si="20"/>
        <v>38.49920238</v>
      </c>
      <c r="AZ38" s="8">
        <f t="shared" si="20"/>
        <v>38.86612162</v>
      </c>
      <c r="BA38" s="8">
        <f t="shared" si="20"/>
        <v>37.99507529</v>
      </c>
      <c r="BB38" s="8">
        <f t="shared" si="20"/>
        <v>36.29305041</v>
      </c>
      <c r="BC38" s="8">
        <f t="shared" si="20"/>
        <v>34.6813797</v>
      </c>
      <c r="BD38" s="8">
        <f t="shared" si="20"/>
        <v>33.15526659</v>
      </c>
      <c r="BE38" s="8">
        <f t="shared" si="20"/>
        <v>31.71016916</v>
      </c>
      <c r="BF38" s="8">
        <f t="shared" si="20"/>
        <v>30.34178657</v>
      </c>
      <c r="BG38" s="8">
        <f t="shared" si="20"/>
        <v>29.04604633</v>
      </c>
      <c r="BH38" s="8">
        <f t="shared" si="20"/>
        <v>27.81909213</v>
      </c>
      <c r="BI38" s="8">
        <f t="shared" si="20"/>
        <v>26.65727235</v>
      </c>
      <c r="BJ38" s="8">
        <f t="shared" si="20"/>
        <v>25.55712927</v>
      </c>
      <c r="BK38" s="8">
        <f t="shared" si="20"/>
        <v>24.5153887</v>
      </c>
      <c r="BL38" s="8">
        <f t="shared" si="20"/>
        <v>23.52895026</v>
      </c>
      <c r="BM38" s="8">
        <f t="shared" si="20"/>
        <v>22.59487817</v>
      </c>
      <c r="BN38" s="8">
        <f t="shared" si="20"/>
        <v>21.71039249</v>
      </c>
      <c r="BO38" s="8">
        <f t="shared" si="20"/>
        <v>20.87286087</v>
      </c>
      <c r="BP38" s="8">
        <f t="shared" si="20"/>
        <v>20.07979069</v>
      </c>
      <c r="BQ38" s="8">
        <f t="shared" si="20"/>
        <v>19.32882166</v>
      </c>
      <c r="BR38" s="8">
        <f t="shared" si="20"/>
        <v>18.61771878</v>
      </c>
      <c r="BS38" s="8">
        <f t="shared" si="20"/>
        <v>17.94436571</v>
      </c>
      <c r="BT38" s="8">
        <f t="shared" si="20"/>
        <v>17.30675845</v>
      </c>
      <c r="BU38" s="8">
        <f t="shared" si="20"/>
        <v>16.70299939</v>
      </c>
      <c r="BV38" s="8">
        <f t="shared" si="20"/>
        <v>16.13129165</v>
      </c>
      <c r="BW38" s="8">
        <f t="shared" si="20"/>
        <v>15.58993375</v>
      </c>
      <c r="BX38" s="8">
        <f t="shared" si="20"/>
        <v>15.07731453</v>
      </c>
      <c r="BY38" s="8">
        <f t="shared" si="20"/>
        <v>14.59190835</v>
      </c>
      <c r="BZ38" s="8">
        <f t="shared" si="20"/>
        <v>14.13227059</v>
      </c>
      <c r="CA38" s="8">
        <f t="shared" si="20"/>
        <v>13.69703329</v>
      </c>
      <c r="CB38" s="8">
        <f t="shared" si="20"/>
        <v>13.28490111</v>
      </c>
      <c r="CC38" s="8">
        <f t="shared" si="20"/>
        <v>12.8946475</v>
      </c>
      <c r="CD38" s="8">
        <f t="shared" si="20"/>
        <v>12.52511101</v>
      </c>
      <c r="CE38" s="8">
        <f t="shared" si="20"/>
        <v>12.17519183</v>
      </c>
      <c r="CF38" s="8">
        <f t="shared" si="20"/>
        <v>11.84384856</v>
      </c>
      <c r="CG38" s="8">
        <f t="shared" si="20"/>
        <v>11.53009507</v>
      </c>
      <c r="CH38" s="8">
        <f t="shared" si="20"/>
        <v>11.23299759</v>
      </c>
      <c r="CI38" s="8">
        <f t="shared" si="20"/>
        <v>10.95167191</v>
      </c>
      <c r="CJ38" s="8">
        <f t="shared" si="20"/>
        <v>10.68528077</v>
      </c>
      <c r="CK38" s="8">
        <f t="shared" si="20"/>
        <v>10.43303134</v>
      </c>
      <c r="CL38" s="8">
        <f t="shared" si="20"/>
        <v>10.19417289</v>
      </c>
      <c r="CM38" s="8">
        <f t="shared" si="20"/>
        <v>9.96799455</v>
      </c>
      <c r="CN38" s="8">
        <f t="shared" si="20"/>
        <v>9.753823178</v>
      </c>
      <c r="CO38" s="8">
        <f t="shared" si="20"/>
        <v>9.551021368</v>
      </c>
      <c r="CP38" s="8">
        <f t="shared" si="20"/>
        <v>9.358985552</v>
      </c>
      <c r="CQ38" s="8">
        <f t="shared" si="20"/>
        <v>9.177144203</v>
      </c>
      <c r="CR38" s="8">
        <f t="shared" si="20"/>
        <v>9.004956135</v>
      </c>
      <c r="CS38" s="8">
        <f t="shared" si="20"/>
        <v>8.841908892</v>
      </c>
      <c r="CT38" s="8">
        <f t="shared" si="20"/>
        <v>8.687517221</v>
      </c>
      <c r="CU38" s="8">
        <f t="shared" si="20"/>
        <v>8.541321629</v>
      </c>
      <c r="CV38" s="8">
        <f t="shared" si="20"/>
        <v>8.402887018</v>
      </c>
      <c r="CW38" s="8">
        <f t="shared" si="20"/>
        <v>8.271801386</v>
      </c>
      <c r="CX38" s="8">
        <f t="shared" si="20"/>
        <v>8.147674602</v>
      </c>
    </row>
    <row r="39">
      <c r="A39" s="25" t="s">
        <v>283</v>
      </c>
      <c r="B39" s="25">
        <f t="array" ref="B39:CX39">SEQUENCE(1, 101, 0,1)</f>
        <v>0</v>
      </c>
      <c r="C39" s="114">
        <v>1.0</v>
      </c>
      <c r="D39" s="114">
        <v>2.0</v>
      </c>
      <c r="E39" s="114">
        <v>3.0</v>
      </c>
      <c r="F39" s="114">
        <v>4.0</v>
      </c>
      <c r="G39" s="114">
        <v>5.0</v>
      </c>
      <c r="H39" s="114">
        <v>6.0</v>
      </c>
      <c r="I39" s="114">
        <v>7.0</v>
      </c>
      <c r="J39" s="114">
        <v>8.0</v>
      </c>
      <c r="K39" s="114">
        <v>9.0</v>
      </c>
      <c r="L39" s="114">
        <v>10.0</v>
      </c>
      <c r="M39" s="114">
        <v>11.0</v>
      </c>
      <c r="N39" s="114">
        <v>12.0</v>
      </c>
      <c r="O39" s="114">
        <v>13.0</v>
      </c>
      <c r="P39" s="114">
        <v>14.0</v>
      </c>
      <c r="Q39" s="114">
        <v>15.0</v>
      </c>
      <c r="R39" s="114">
        <v>16.0</v>
      </c>
      <c r="S39" s="114">
        <v>17.0</v>
      </c>
      <c r="T39" s="114">
        <v>18.0</v>
      </c>
      <c r="U39" s="114">
        <v>19.0</v>
      </c>
      <c r="V39" s="114">
        <v>20.0</v>
      </c>
      <c r="W39" s="114">
        <v>21.0</v>
      </c>
      <c r="X39" s="114">
        <v>22.0</v>
      </c>
      <c r="Y39" s="114">
        <v>23.0</v>
      </c>
      <c r="Z39" s="114">
        <v>24.0</v>
      </c>
      <c r="AA39" s="114">
        <v>25.0</v>
      </c>
      <c r="AB39" s="114">
        <v>26.0</v>
      </c>
      <c r="AC39" s="114">
        <v>27.0</v>
      </c>
      <c r="AD39" s="114">
        <v>28.0</v>
      </c>
      <c r="AE39" s="114">
        <v>29.0</v>
      </c>
      <c r="AF39" s="114">
        <v>30.0</v>
      </c>
      <c r="AG39" s="114">
        <v>31.0</v>
      </c>
      <c r="AH39" s="114">
        <v>32.0</v>
      </c>
      <c r="AI39" s="114">
        <v>33.0</v>
      </c>
      <c r="AJ39" s="114">
        <v>34.0</v>
      </c>
      <c r="AK39" s="114">
        <v>35.0</v>
      </c>
      <c r="AL39" s="114">
        <v>36.0</v>
      </c>
      <c r="AM39" s="114">
        <v>37.0</v>
      </c>
      <c r="AN39" s="114">
        <v>38.0</v>
      </c>
      <c r="AO39" s="114">
        <v>39.0</v>
      </c>
      <c r="AP39" s="114">
        <v>40.0</v>
      </c>
      <c r="AQ39" s="114">
        <v>41.0</v>
      </c>
      <c r="AR39" s="114">
        <v>42.0</v>
      </c>
      <c r="AS39" s="114">
        <v>43.0</v>
      </c>
      <c r="AT39" s="114">
        <v>44.0</v>
      </c>
      <c r="AU39" s="114">
        <v>45.0</v>
      </c>
      <c r="AV39" s="114">
        <v>46.0</v>
      </c>
      <c r="AW39" s="114">
        <v>47.0</v>
      </c>
      <c r="AX39" s="114">
        <v>48.0</v>
      </c>
      <c r="AY39" s="114">
        <v>49.0</v>
      </c>
      <c r="AZ39" s="114">
        <v>50.0</v>
      </c>
      <c r="BA39" s="114">
        <v>51.0</v>
      </c>
      <c r="BB39" s="114">
        <v>52.0</v>
      </c>
      <c r="BC39" s="114">
        <v>53.0</v>
      </c>
      <c r="BD39" s="114">
        <v>54.0</v>
      </c>
      <c r="BE39" s="114">
        <v>55.0</v>
      </c>
      <c r="BF39" s="114">
        <v>56.0</v>
      </c>
      <c r="BG39" s="114">
        <v>57.0</v>
      </c>
      <c r="BH39" s="114">
        <v>58.0</v>
      </c>
      <c r="BI39" s="114">
        <v>59.0</v>
      </c>
      <c r="BJ39" s="114">
        <v>60.0</v>
      </c>
      <c r="BK39" s="114">
        <v>61.0</v>
      </c>
      <c r="BL39" s="114">
        <v>62.0</v>
      </c>
      <c r="BM39" s="114">
        <v>63.0</v>
      </c>
      <c r="BN39" s="114">
        <v>64.0</v>
      </c>
      <c r="BO39" s="114">
        <v>65.0</v>
      </c>
      <c r="BP39" s="114">
        <v>66.0</v>
      </c>
      <c r="BQ39" s="114">
        <v>67.0</v>
      </c>
      <c r="BR39" s="114">
        <v>68.0</v>
      </c>
      <c r="BS39" s="114">
        <v>69.0</v>
      </c>
      <c r="BT39" s="114">
        <v>70.0</v>
      </c>
      <c r="BU39" s="114">
        <v>71.0</v>
      </c>
      <c r="BV39" s="114">
        <v>72.0</v>
      </c>
      <c r="BW39" s="114">
        <v>73.0</v>
      </c>
      <c r="BX39" s="114">
        <v>74.0</v>
      </c>
      <c r="BY39" s="114">
        <v>75.0</v>
      </c>
      <c r="BZ39" s="114">
        <v>76.0</v>
      </c>
      <c r="CA39" s="114">
        <v>77.0</v>
      </c>
      <c r="CB39" s="114">
        <v>78.0</v>
      </c>
      <c r="CC39" s="114">
        <v>79.0</v>
      </c>
      <c r="CD39" s="114">
        <v>80.0</v>
      </c>
      <c r="CE39" s="114">
        <v>81.0</v>
      </c>
      <c r="CF39" s="114">
        <v>82.0</v>
      </c>
      <c r="CG39" s="114">
        <v>83.0</v>
      </c>
      <c r="CH39" s="114">
        <v>84.0</v>
      </c>
      <c r="CI39" s="114">
        <v>85.0</v>
      </c>
      <c r="CJ39" s="114">
        <v>86.0</v>
      </c>
      <c r="CK39" s="114">
        <v>87.0</v>
      </c>
      <c r="CL39" s="114">
        <v>88.0</v>
      </c>
      <c r="CM39" s="114">
        <v>89.0</v>
      </c>
      <c r="CN39" s="114">
        <v>90.0</v>
      </c>
      <c r="CO39" s="114">
        <v>91.0</v>
      </c>
      <c r="CP39" s="114">
        <v>92.0</v>
      </c>
      <c r="CQ39" s="114">
        <v>93.0</v>
      </c>
      <c r="CR39" s="114">
        <v>94.0</v>
      </c>
      <c r="CS39" s="114">
        <v>95.0</v>
      </c>
      <c r="CT39" s="114">
        <v>96.0</v>
      </c>
      <c r="CU39" s="114">
        <v>97.0</v>
      </c>
      <c r="CV39" s="114">
        <v>98.0</v>
      </c>
      <c r="CW39" s="114">
        <v>99.0</v>
      </c>
      <c r="CX39" s="114">
        <v>100.0</v>
      </c>
    </row>
    <row r="40">
      <c r="A40" s="28" t="s">
        <v>284</v>
      </c>
      <c r="B40" s="24">
        <v>0.0</v>
      </c>
      <c r="C40" s="24">
        <v>0.0</v>
      </c>
      <c r="D40" s="24">
        <v>0.0</v>
      </c>
      <c r="E40" s="24">
        <v>0.0</v>
      </c>
      <c r="F40" s="24">
        <v>0.0</v>
      </c>
      <c r="G40" s="24">
        <v>0.0</v>
      </c>
      <c r="H40" s="24">
        <v>0.0</v>
      </c>
      <c r="I40" s="24">
        <v>0.0</v>
      </c>
      <c r="J40" s="24">
        <v>0.0</v>
      </c>
      <c r="K40" s="24">
        <v>0.0</v>
      </c>
      <c r="L40" s="24">
        <v>0.0</v>
      </c>
      <c r="M40" s="24">
        <v>0.0</v>
      </c>
      <c r="N40" s="24">
        <v>0.0</v>
      </c>
      <c r="O40" s="24">
        <v>0.0</v>
      </c>
      <c r="P40" s="24">
        <v>0.0</v>
      </c>
      <c r="Q40" s="24">
        <v>0.0</v>
      </c>
      <c r="R40" s="24">
        <v>0.0</v>
      </c>
      <c r="S40" s="24">
        <v>0.0</v>
      </c>
      <c r="T40" s="24">
        <v>0.0</v>
      </c>
      <c r="U40" s="24">
        <v>0.0</v>
      </c>
      <c r="V40" s="24">
        <v>0.0</v>
      </c>
      <c r="W40" s="24">
        <v>0.0</v>
      </c>
      <c r="X40" s="24">
        <v>0.0</v>
      </c>
      <c r="Y40" s="24">
        <v>0.0</v>
      </c>
      <c r="Z40" s="24">
        <v>0.0</v>
      </c>
      <c r="AA40" s="24">
        <v>0.0</v>
      </c>
      <c r="AB40" s="24">
        <v>0.0</v>
      </c>
      <c r="AC40" s="24">
        <v>0.0</v>
      </c>
      <c r="AD40" s="24">
        <v>0.0</v>
      </c>
      <c r="AE40" s="24">
        <v>0.0</v>
      </c>
      <c r="AF40" s="24">
        <v>0.0</v>
      </c>
      <c r="AG40" s="24">
        <v>0.0</v>
      </c>
      <c r="AH40" s="24">
        <v>0.0</v>
      </c>
      <c r="AI40" s="24">
        <v>0.0</v>
      </c>
      <c r="AJ40" s="24">
        <v>0.0</v>
      </c>
      <c r="AK40" s="24">
        <v>0.0</v>
      </c>
      <c r="AL40" s="24">
        <v>0.0</v>
      </c>
      <c r="AM40" s="24">
        <v>0.0</v>
      </c>
      <c r="AN40" s="24">
        <v>0.0</v>
      </c>
      <c r="AO40" s="24">
        <v>0.0</v>
      </c>
      <c r="AP40" s="24">
        <v>0.0</v>
      </c>
      <c r="AQ40" s="24">
        <v>0.0</v>
      </c>
      <c r="AR40" s="24">
        <v>0.0</v>
      </c>
      <c r="AS40" s="24">
        <v>0.0</v>
      </c>
      <c r="AT40" s="24">
        <v>0.0</v>
      </c>
      <c r="AU40" s="24">
        <v>0.0</v>
      </c>
      <c r="AV40" s="24">
        <v>0.0</v>
      </c>
      <c r="AW40" s="24">
        <v>0.0</v>
      </c>
      <c r="AX40" s="24">
        <v>0.0</v>
      </c>
      <c r="AY40" s="24">
        <v>0.0</v>
      </c>
      <c r="AZ40" s="24">
        <v>0.0</v>
      </c>
      <c r="BA40" s="24">
        <v>0.0</v>
      </c>
      <c r="BB40" s="24">
        <v>0.0</v>
      </c>
      <c r="BC40" s="24">
        <v>0.0</v>
      </c>
      <c r="BD40" s="24">
        <v>0.0</v>
      </c>
      <c r="BE40" s="24">
        <v>0.0</v>
      </c>
      <c r="BF40" s="24">
        <v>0.0</v>
      </c>
      <c r="BG40" s="24">
        <v>0.0</v>
      </c>
      <c r="BH40" s="24">
        <v>0.0</v>
      </c>
      <c r="BI40" s="24">
        <v>0.0</v>
      </c>
      <c r="BJ40" s="24">
        <v>0.0</v>
      </c>
      <c r="BK40" s="24">
        <v>0.0</v>
      </c>
      <c r="BL40" s="24">
        <v>0.0</v>
      </c>
      <c r="BM40" s="24">
        <v>0.0</v>
      </c>
      <c r="BN40" s="24">
        <v>0.0</v>
      </c>
      <c r="BO40" s="24">
        <v>0.0</v>
      </c>
      <c r="BP40" s="24">
        <v>0.0</v>
      </c>
      <c r="BQ40" s="24">
        <v>0.0</v>
      </c>
      <c r="BR40" s="24">
        <v>0.0</v>
      </c>
      <c r="BS40" s="24">
        <v>0.0</v>
      </c>
      <c r="BT40" s="24">
        <v>0.0</v>
      </c>
      <c r="BU40" s="24">
        <v>0.0</v>
      </c>
      <c r="BV40" s="24">
        <v>0.0</v>
      </c>
      <c r="BW40" s="24">
        <v>0.0</v>
      </c>
      <c r="BX40" s="24">
        <v>0.0</v>
      </c>
      <c r="BY40" s="24">
        <v>0.0</v>
      </c>
      <c r="BZ40" s="24">
        <v>0.0</v>
      </c>
      <c r="CA40" s="24">
        <v>0.0</v>
      </c>
      <c r="CB40" s="24">
        <v>0.0</v>
      </c>
      <c r="CC40" s="24">
        <v>0.0</v>
      </c>
      <c r="CD40" s="24">
        <v>0.0</v>
      </c>
      <c r="CE40" s="24">
        <v>0.0</v>
      </c>
      <c r="CF40" s="24">
        <v>0.0</v>
      </c>
      <c r="CG40" s="24">
        <v>0.0</v>
      </c>
      <c r="CH40" s="24">
        <v>0.0</v>
      </c>
      <c r="CI40" s="24">
        <v>0.0</v>
      </c>
      <c r="CJ40" s="24">
        <v>0.0</v>
      </c>
      <c r="CK40" s="24">
        <v>0.0</v>
      </c>
      <c r="CL40" s="24">
        <v>0.0</v>
      </c>
      <c r="CM40" s="24">
        <v>0.0</v>
      </c>
      <c r="CN40" s="24">
        <v>0.0</v>
      </c>
      <c r="CO40" s="24">
        <v>0.0</v>
      </c>
      <c r="CP40" s="24">
        <v>0.0</v>
      </c>
      <c r="CQ40" s="24">
        <v>0.0</v>
      </c>
      <c r="CR40" s="24">
        <v>0.0</v>
      </c>
      <c r="CS40" s="24">
        <v>0.0</v>
      </c>
      <c r="CT40" s="24">
        <v>0.0</v>
      </c>
      <c r="CU40" s="24">
        <v>0.0</v>
      </c>
      <c r="CV40" s="24">
        <v>0.0</v>
      </c>
      <c r="CW40" s="24">
        <v>0.0</v>
      </c>
      <c r="CX40" s="24">
        <v>0.0</v>
      </c>
    </row>
    <row r="41">
      <c r="A41" s="26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</row>
    <row r="42">
      <c r="A42" s="115" t="s">
        <v>312</v>
      </c>
    </row>
    <row r="43">
      <c r="A43" s="26" t="s">
        <v>286</v>
      </c>
      <c r="B43" s="29">
        <f>((B10/'Reverse DCF Historical Data'!F2)^(1/1))-1</f>
        <v>0.1</v>
      </c>
      <c r="C43" s="29">
        <f t="shared" ref="C43:CX43" si="21">((C10/B10)^(1/1))-1</f>
        <v>0.1</v>
      </c>
      <c r="D43" s="29">
        <f t="shared" si="21"/>
        <v>0.1</v>
      </c>
      <c r="E43" s="29">
        <f t="shared" si="21"/>
        <v>0.1</v>
      </c>
      <c r="F43" s="29">
        <f t="shared" si="21"/>
        <v>0.1</v>
      </c>
      <c r="G43" s="29">
        <f t="shared" si="21"/>
        <v>0.1</v>
      </c>
      <c r="H43" s="29">
        <f t="shared" si="21"/>
        <v>0.1</v>
      </c>
      <c r="I43" s="29">
        <f t="shared" si="21"/>
        <v>0.1</v>
      </c>
      <c r="J43" s="29">
        <f t="shared" si="21"/>
        <v>0.1</v>
      </c>
      <c r="K43" s="29">
        <f t="shared" si="21"/>
        <v>0.1</v>
      </c>
      <c r="L43" s="29">
        <f t="shared" si="21"/>
        <v>0.1</v>
      </c>
      <c r="M43" s="29">
        <f t="shared" si="21"/>
        <v>0.1</v>
      </c>
      <c r="N43" s="29">
        <f t="shared" si="21"/>
        <v>0.1</v>
      </c>
      <c r="O43" s="29">
        <f t="shared" si="21"/>
        <v>0.1</v>
      </c>
      <c r="P43" s="29">
        <f t="shared" si="21"/>
        <v>0.1</v>
      </c>
      <c r="Q43" s="29">
        <f t="shared" si="21"/>
        <v>0.1</v>
      </c>
      <c r="R43" s="29">
        <f t="shared" si="21"/>
        <v>0.1</v>
      </c>
      <c r="S43" s="29">
        <f t="shared" si="21"/>
        <v>0.1</v>
      </c>
      <c r="T43" s="29">
        <f t="shared" si="21"/>
        <v>0.1</v>
      </c>
      <c r="U43" s="29">
        <f t="shared" si="21"/>
        <v>0.1</v>
      </c>
      <c r="V43" s="29">
        <f t="shared" si="21"/>
        <v>0.1</v>
      </c>
      <c r="W43" s="29">
        <f t="shared" si="21"/>
        <v>0.1</v>
      </c>
      <c r="X43" s="29">
        <f t="shared" si="21"/>
        <v>0.1</v>
      </c>
      <c r="Y43" s="29">
        <f t="shared" si="21"/>
        <v>0.1</v>
      </c>
      <c r="Z43" s="29">
        <f t="shared" si="21"/>
        <v>0.1</v>
      </c>
      <c r="AA43" s="29">
        <f t="shared" si="21"/>
        <v>0.1</v>
      </c>
      <c r="AB43" s="29">
        <f t="shared" si="21"/>
        <v>0.1</v>
      </c>
      <c r="AC43" s="29">
        <f t="shared" si="21"/>
        <v>0.1</v>
      </c>
      <c r="AD43" s="29">
        <f t="shared" si="21"/>
        <v>0.1</v>
      </c>
      <c r="AE43" s="29">
        <f t="shared" si="21"/>
        <v>0.1</v>
      </c>
      <c r="AF43" s="29">
        <f t="shared" si="21"/>
        <v>0.1</v>
      </c>
      <c r="AG43" s="29">
        <f t="shared" si="21"/>
        <v>0.1</v>
      </c>
      <c r="AH43" s="29">
        <f t="shared" si="21"/>
        <v>0.1</v>
      </c>
      <c r="AI43" s="29">
        <f t="shared" si="21"/>
        <v>0.1</v>
      </c>
      <c r="AJ43" s="29">
        <f t="shared" si="21"/>
        <v>0.1</v>
      </c>
      <c r="AK43" s="29">
        <f t="shared" si="21"/>
        <v>0.1</v>
      </c>
      <c r="AL43" s="29">
        <f t="shared" si="21"/>
        <v>0.1</v>
      </c>
      <c r="AM43" s="29">
        <f t="shared" si="21"/>
        <v>0.1</v>
      </c>
      <c r="AN43" s="29">
        <f t="shared" si="21"/>
        <v>0.1</v>
      </c>
      <c r="AO43" s="29">
        <f t="shared" si="21"/>
        <v>0.1</v>
      </c>
      <c r="AP43" s="29">
        <f t="shared" si="21"/>
        <v>0.1</v>
      </c>
      <c r="AQ43" s="29">
        <f t="shared" si="21"/>
        <v>0.1</v>
      </c>
      <c r="AR43" s="29">
        <f t="shared" si="21"/>
        <v>0.1</v>
      </c>
      <c r="AS43" s="29">
        <f t="shared" si="21"/>
        <v>0.1</v>
      </c>
      <c r="AT43" s="29">
        <f t="shared" si="21"/>
        <v>0.1</v>
      </c>
      <c r="AU43" s="29">
        <f t="shared" si="21"/>
        <v>0.1</v>
      </c>
      <c r="AV43" s="29">
        <f t="shared" si="21"/>
        <v>0.1</v>
      </c>
      <c r="AW43" s="29">
        <f t="shared" si="21"/>
        <v>0.1</v>
      </c>
      <c r="AX43" s="29">
        <f t="shared" si="21"/>
        <v>0.1</v>
      </c>
      <c r="AY43" s="29">
        <f t="shared" si="21"/>
        <v>0.1</v>
      </c>
      <c r="AZ43" s="29">
        <f t="shared" si="21"/>
        <v>0.1</v>
      </c>
      <c r="BA43" s="29">
        <f t="shared" si="21"/>
        <v>0.03</v>
      </c>
      <c r="BB43" s="29">
        <f t="shared" si="21"/>
        <v>0.03</v>
      </c>
      <c r="BC43" s="29">
        <f t="shared" si="21"/>
        <v>0.03</v>
      </c>
      <c r="BD43" s="29">
        <f t="shared" si="21"/>
        <v>0.03</v>
      </c>
      <c r="BE43" s="29">
        <f t="shared" si="21"/>
        <v>0.03</v>
      </c>
      <c r="BF43" s="29">
        <f t="shared" si="21"/>
        <v>0.03</v>
      </c>
      <c r="BG43" s="29">
        <f t="shared" si="21"/>
        <v>0.03</v>
      </c>
      <c r="BH43" s="29">
        <f t="shared" si="21"/>
        <v>0.03</v>
      </c>
      <c r="BI43" s="29">
        <f t="shared" si="21"/>
        <v>0.03</v>
      </c>
      <c r="BJ43" s="29">
        <f t="shared" si="21"/>
        <v>0.03</v>
      </c>
      <c r="BK43" s="29">
        <f t="shared" si="21"/>
        <v>0.03</v>
      </c>
      <c r="BL43" s="29">
        <f t="shared" si="21"/>
        <v>0.03</v>
      </c>
      <c r="BM43" s="29">
        <f t="shared" si="21"/>
        <v>0.03</v>
      </c>
      <c r="BN43" s="29">
        <f t="shared" si="21"/>
        <v>0.03</v>
      </c>
      <c r="BO43" s="29">
        <f t="shared" si="21"/>
        <v>0.03</v>
      </c>
      <c r="BP43" s="29">
        <f t="shared" si="21"/>
        <v>0.03</v>
      </c>
      <c r="BQ43" s="29">
        <f t="shared" si="21"/>
        <v>0.03</v>
      </c>
      <c r="BR43" s="29">
        <f t="shared" si="21"/>
        <v>0.03</v>
      </c>
      <c r="BS43" s="29">
        <f t="shared" si="21"/>
        <v>0.03</v>
      </c>
      <c r="BT43" s="29">
        <f t="shared" si="21"/>
        <v>0.03</v>
      </c>
      <c r="BU43" s="29">
        <f t="shared" si="21"/>
        <v>0.03</v>
      </c>
      <c r="BV43" s="29">
        <f t="shared" si="21"/>
        <v>0.03</v>
      </c>
      <c r="BW43" s="29">
        <f t="shared" si="21"/>
        <v>0.03</v>
      </c>
      <c r="BX43" s="29">
        <f t="shared" si="21"/>
        <v>0.03</v>
      </c>
      <c r="BY43" s="29">
        <f t="shared" si="21"/>
        <v>0.03</v>
      </c>
      <c r="BZ43" s="29">
        <f t="shared" si="21"/>
        <v>0.03</v>
      </c>
      <c r="CA43" s="29">
        <f t="shared" si="21"/>
        <v>0.03</v>
      </c>
      <c r="CB43" s="29">
        <f t="shared" si="21"/>
        <v>0.03</v>
      </c>
      <c r="CC43" s="29">
        <f t="shared" si="21"/>
        <v>0.03</v>
      </c>
      <c r="CD43" s="29">
        <f t="shared" si="21"/>
        <v>0.03</v>
      </c>
      <c r="CE43" s="29">
        <f t="shared" si="21"/>
        <v>0.03</v>
      </c>
      <c r="CF43" s="29">
        <f t="shared" si="21"/>
        <v>0.03</v>
      </c>
      <c r="CG43" s="29">
        <f t="shared" si="21"/>
        <v>0.03</v>
      </c>
      <c r="CH43" s="29">
        <f t="shared" si="21"/>
        <v>0.03</v>
      </c>
      <c r="CI43" s="29">
        <f t="shared" si="21"/>
        <v>0.03</v>
      </c>
      <c r="CJ43" s="29">
        <f t="shared" si="21"/>
        <v>0.03</v>
      </c>
      <c r="CK43" s="29">
        <f t="shared" si="21"/>
        <v>0.03</v>
      </c>
      <c r="CL43" s="29">
        <f t="shared" si="21"/>
        <v>0.03</v>
      </c>
      <c r="CM43" s="29">
        <f t="shared" si="21"/>
        <v>0.03</v>
      </c>
      <c r="CN43" s="29">
        <f t="shared" si="21"/>
        <v>0.03</v>
      </c>
      <c r="CO43" s="29">
        <f t="shared" si="21"/>
        <v>0.03</v>
      </c>
      <c r="CP43" s="29">
        <f t="shared" si="21"/>
        <v>0.03</v>
      </c>
      <c r="CQ43" s="29">
        <f t="shared" si="21"/>
        <v>0.03</v>
      </c>
      <c r="CR43" s="29">
        <f t="shared" si="21"/>
        <v>0.03</v>
      </c>
      <c r="CS43" s="29">
        <f t="shared" si="21"/>
        <v>0.03</v>
      </c>
      <c r="CT43" s="29">
        <f t="shared" si="21"/>
        <v>0.03</v>
      </c>
      <c r="CU43" s="29">
        <f t="shared" si="21"/>
        <v>0.03</v>
      </c>
      <c r="CV43" s="29">
        <f t="shared" si="21"/>
        <v>0.03</v>
      </c>
      <c r="CW43" s="29">
        <f t="shared" si="21"/>
        <v>0.03</v>
      </c>
      <c r="CX43" s="29">
        <f t="shared" si="21"/>
        <v>0.03</v>
      </c>
    </row>
    <row r="44">
      <c r="A44" s="11" t="s">
        <v>240</v>
      </c>
      <c r="B44" s="35">
        <f t="shared" ref="B44:CX44" si="22">B47-B48</f>
        <v>0.05252793262</v>
      </c>
      <c r="C44" s="35">
        <f t="shared" si="22"/>
        <v>0.05502373584</v>
      </c>
      <c r="D44" s="35">
        <f t="shared" si="22"/>
        <v>0.05849862335</v>
      </c>
      <c r="E44" s="35">
        <f t="shared" si="22"/>
        <v>0.06180771932</v>
      </c>
      <c r="F44" s="35">
        <f t="shared" si="22"/>
        <v>0.0649486681</v>
      </c>
      <c r="G44" s="35">
        <f t="shared" si="22"/>
        <v>0.06792079346</v>
      </c>
      <c r="H44" s="35">
        <f t="shared" si="22"/>
        <v>0.07072493784</v>
      </c>
      <c r="I44" s="35">
        <f t="shared" si="22"/>
        <v>0.07336328806</v>
      </c>
      <c r="J44" s="35">
        <f t="shared" si="22"/>
        <v>0.07583919475</v>
      </c>
      <c r="K44" s="35">
        <f t="shared" si="22"/>
        <v>0.07815699155</v>
      </c>
      <c r="L44" s="35">
        <f t="shared" si="22"/>
        <v>0.08032181938</v>
      </c>
      <c r="M44" s="35">
        <f t="shared" si="22"/>
        <v>0.08233945975</v>
      </c>
      <c r="N44" s="35">
        <f t="shared" si="22"/>
        <v>0.08421618004</v>
      </c>
      <c r="O44" s="35">
        <f t="shared" si="22"/>
        <v>0.08595859291</v>
      </c>
      <c r="P44" s="35">
        <f t="shared" si="22"/>
        <v>0.08757353079</v>
      </c>
      <c r="Q44" s="35">
        <f t="shared" si="22"/>
        <v>0.08906793611</v>
      </c>
      <c r="R44" s="35">
        <f t="shared" si="22"/>
        <v>0.0904487668</v>
      </c>
      <c r="S44" s="35">
        <f t="shared" si="22"/>
        <v>0.0917229168</v>
      </c>
      <c r="T44" s="35">
        <f t="shared" si="22"/>
        <v>0.09289715034</v>
      </c>
      <c r="U44" s="35">
        <f t="shared" si="22"/>
        <v>0.09397804908</v>
      </c>
      <c r="V44" s="35">
        <f t="shared" si="22"/>
        <v>0.0949719707</v>
      </c>
      <c r="W44" s="35">
        <f t="shared" si="22"/>
        <v>0.09588501769</v>
      </c>
      <c r="X44" s="35">
        <f t="shared" si="22"/>
        <v>0.09672301505</v>
      </c>
      <c r="Y44" s="35">
        <f t="shared" si="22"/>
        <v>0.09749149556</v>
      </c>
      <c r="Z44" s="35">
        <f t="shared" si="22"/>
        <v>0.09819569156</v>
      </c>
      <c r="AA44" s="35">
        <f t="shared" si="22"/>
        <v>0.09884053203</v>
      </c>
      <c r="AB44" s="35">
        <f t="shared" si="22"/>
        <v>0.09943064412</v>
      </c>
      <c r="AC44" s="35">
        <f t="shared" si="22"/>
        <v>0.09997035811</v>
      </c>
      <c r="AD44" s="35">
        <f t="shared" si="22"/>
        <v>0.1004637152</v>
      </c>
      <c r="AE44" s="35">
        <f t="shared" si="22"/>
        <v>0.1009144775</v>
      </c>
      <c r="AF44" s="35">
        <f t="shared" si="22"/>
        <v>0.1013261391</v>
      </c>
      <c r="AG44" s="35">
        <f t="shared" si="22"/>
        <v>0.101701939</v>
      </c>
      <c r="AH44" s="35">
        <f t="shared" si="22"/>
        <v>0.1020448739</v>
      </c>
      <c r="AI44" s="35">
        <f t="shared" si="22"/>
        <v>0.1023577122</v>
      </c>
      <c r="AJ44" s="35">
        <f t="shared" si="22"/>
        <v>0.1026430069</v>
      </c>
      <c r="AK44" s="35">
        <f t="shared" si="22"/>
        <v>0.1029031098</v>
      </c>
      <c r="AL44" s="35">
        <f t="shared" si="22"/>
        <v>0.1031401844</v>
      </c>
      <c r="AM44" s="35">
        <f t="shared" si="22"/>
        <v>0.1033562191</v>
      </c>
      <c r="AN44" s="35">
        <f t="shared" si="22"/>
        <v>0.103553039</v>
      </c>
      <c r="AO44" s="35">
        <f t="shared" si="22"/>
        <v>0.1037323183</v>
      </c>
      <c r="AP44" s="35">
        <f t="shared" si="22"/>
        <v>0.1038955914</v>
      </c>
      <c r="AQ44" s="35">
        <f t="shared" si="22"/>
        <v>0.1040442633</v>
      </c>
      <c r="AR44" s="35">
        <f t="shared" si="22"/>
        <v>0.1041796198</v>
      </c>
      <c r="AS44" s="35">
        <f t="shared" si="22"/>
        <v>0.1043028371</v>
      </c>
      <c r="AT44" s="35">
        <f t="shared" si="22"/>
        <v>0.1044149903</v>
      </c>
      <c r="AU44" s="35">
        <f t="shared" si="22"/>
        <v>0.1045170614</v>
      </c>
      <c r="AV44" s="35">
        <f t="shared" si="22"/>
        <v>0.1046099474</v>
      </c>
      <c r="AW44" s="35">
        <f t="shared" si="22"/>
        <v>0.1046944672</v>
      </c>
      <c r="AX44" s="35">
        <f t="shared" si="22"/>
        <v>0.1047713679</v>
      </c>
      <c r="AY44" s="35">
        <f t="shared" si="22"/>
        <v>0.1048413309</v>
      </c>
      <c r="AZ44" s="35">
        <f t="shared" si="22"/>
        <v>0.1049049778</v>
      </c>
      <c r="BA44" s="35">
        <f t="shared" si="22"/>
        <v>0.0989025553</v>
      </c>
      <c r="BB44" s="35">
        <f t="shared" si="22"/>
        <v>0.09891945634</v>
      </c>
      <c r="BC44" s="35">
        <f t="shared" si="22"/>
        <v>0.09893586805</v>
      </c>
      <c r="BD44" s="35">
        <f t="shared" si="22"/>
        <v>0.09895180451</v>
      </c>
      <c r="BE44" s="35">
        <f t="shared" si="22"/>
        <v>0.0989672794</v>
      </c>
      <c r="BF44" s="35">
        <f t="shared" si="22"/>
        <v>0.09898230602</v>
      </c>
      <c r="BG44" s="35">
        <f t="shared" si="22"/>
        <v>0.09899689729</v>
      </c>
      <c r="BH44" s="35">
        <f t="shared" si="22"/>
        <v>0.09901106575</v>
      </c>
      <c r="BI44" s="35">
        <f t="shared" si="22"/>
        <v>0.0990248236</v>
      </c>
      <c r="BJ44" s="35">
        <f t="shared" si="22"/>
        <v>0.09903818267</v>
      </c>
      <c r="BK44" s="35">
        <f t="shared" si="22"/>
        <v>0.09905115447</v>
      </c>
      <c r="BL44" s="35">
        <f t="shared" si="22"/>
        <v>0.09906375017</v>
      </c>
      <c r="BM44" s="35">
        <f t="shared" si="22"/>
        <v>0.09907598064</v>
      </c>
      <c r="BN44" s="35">
        <f t="shared" si="22"/>
        <v>0.09908785641</v>
      </c>
      <c r="BO44" s="35">
        <f t="shared" si="22"/>
        <v>0.09909938773</v>
      </c>
      <c r="BP44" s="35">
        <f t="shared" si="22"/>
        <v>0.09911058454</v>
      </c>
      <c r="BQ44" s="35">
        <f t="shared" si="22"/>
        <v>0.09912145652</v>
      </c>
      <c r="BR44" s="35">
        <f t="shared" si="22"/>
        <v>0.09913201305</v>
      </c>
      <c r="BS44" s="35">
        <f t="shared" si="22"/>
        <v>0.09914226325</v>
      </c>
      <c r="BT44" s="35">
        <f t="shared" si="22"/>
        <v>0.09915221598</v>
      </c>
      <c r="BU44" s="35">
        <f t="shared" si="22"/>
        <v>0.09916187984</v>
      </c>
      <c r="BV44" s="35">
        <f t="shared" si="22"/>
        <v>0.09917126318</v>
      </c>
      <c r="BW44" s="35">
        <f t="shared" si="22"/>
        <v>0.09918037412</v>
      </c>
      <c r="BX44" s="35">
        <f t="shared" si="22"/>
        <v>0.09918922054</v>
      </c>
      <c r="BY44" s="35">
        <f t="shared" si="22"/>
        <v>0.0991978101</v>
      </c>
      <c r="BZ44" s="35">
        <f t="shared" si="22"/>
        <v>0.09920615024</v>
      </c>
      <c r="CA44" s="35">
        <f t="shared" si="22"/>
        <v>0.09921424817</v>
      </c>
      <c r="CB44" s="35">
        <f t="shared" si="22"/>
        <v>0.09922211091</v>
      </c>
      <c r="CC44" s="35">
        <f t="shared" si="22"/>
        <v>0.09922974527</v>
      </c>
      <c r="CD44" s="35">
        <f t="shared" si="22"/>
        <v>0.09923715786</v>
      </c>
      <c r="CE44" s="35">
        <f t="shared" si="22"/>
        <v>0.09924435512</v>
      </c>
      <c r="CF44" s="35">
        <f t="shared" si="22"/>
        <v>0.09925134328</v>
      </c>
      <c r="CG44" s="35">
        <f t="shared" si="22"/>
        <v>0.0992581284</v>
      </c>
      <c r="CH44" s="35">
        <f t="shared" si="22"/>
        <v>0.09926471637</v>
      </c>
      <c r="CI44" s="35">
        <f t="shared" si="22"/>
        <v>0.0992711129</v>
      </c>
      <c r="CJ44" s="35">
        <f t="shared" si="22"/>
        <v>0.09927732354</v>
      </c>
      <c r="CK44" s="35">
        <f t="shared" si="22"/>
        <v>0.09928335368</v>
      </c>
      <c r="CL44" s="35">
        <f t="shared" si="22"/>
        <v>0.09928920856</v>
      </c>
      <c r="CM44" s="35">
        <f t="shared" si="22"/>
        <v>0.09929489326</v>
      </c>
      <c r="CN44" s="35">
        <f t="shared" si="22"/>
        <v>0.09930041272</v>
      </c>
      <c r="CO44" s="35">
        <f t="shared" si="22"/>
        <v>0.09930577173</v>
      </c>
      <c r="CP44" s="35">
        <f t="shared" si="22"/>
        <v>0.09931097494</v>
      </c>
      <c r="CQ44" s="35">
        <f t="shared" si="22"/>
        <v>0.09931602688</v>
      </c>
      <c r="CR44" s="35">
        <f t="shared" si="22"/>
        <v>0.09932093194</v>
      </c>
      <c r="CS44" s="35">
        <f t="shared" si="22"/>
        <v>0.09932569438</v>
      </c>
      <c r="CT44" s="35">
        <f t="shared" si="22"/>
        <v>0.09933031834</v>
      </c>
      <c r="CU44" s="35">
        <f t="shared" si="22"/>
        <v>0.09933480784</v>
      </c>
      <c r="CV44" s="35">
        <f t="shared" si="22"/>
        <v>0.09933916678</v>
      </c>
      <c r="CW44" s="35">
        <f t="shared" si="22"/>
        <v>0.09934339896</v>
      </c>
      <c r="CX44" s="35">
        <f t="shared" si="22"/>
        <v>0.09934750805</v>
      </c>
    </row>
    <row r="45">
      <c r="A45" s="5" t="s">
        <v>159</v>
      </c>
      <c r="B45" s="22">
        <f>B18+'Reconciliation of Total Assets '!F15</f>
        <v>144.6735848</v>
      </c>
      <c r="C45" s="22">
        <f t="shared" ref="C45:CX45" si="23">C18+B45</f>
        <v>155.2217356</v>
      </c>
      <c r="D45" s="22">
        <f t="shared" si="23"/>
        <v>166.8247016</v>
      </c>
      <c r="E45" s="22">
        <f t="shared" si="23"/>
        <v>179.5879642</v>
      </c>
      <c r="F45" s="22">
        <f t="shared" si="23"/>
        <v>193.627553</v>
      </c>
      <c r="G45" s="22">
        <f t="shared" si="23"/>
        <v>209.0711008</v>
      </c>
      <c r="H45" s="22">
        <f t="shared" si="23"/>
        <v>226.0590032</v>
      </c>
      <c r="I45" s="22">
        <f t="shared" si="23"/>
        <v>244.745696</v>
      </c>
      <c r="J45" s="22">
        <f t="shared" si="23"/>
        <v>265.301058</v>
      </c>
      <c r="K45" s="22">
        <f t="shared" si="23"/>
        <v>287.9119562</v>
      </c>
      <c r="L45" s="22">
        <f t="shared" si="23"/>
        <v>312.7839442</v>
      </c>
      <c r="M45" s="22">
        <f t="shared" si="23"/>
        <v>340.1431311</v>
      </c>
      <c r="N45" s="22">
        <f t="shared" si="23"/>
        <v>370.2382366</v>
      </c>
      <c r="O45" s="22">
        <f t="shared" si="23"/>
        <v>403.3428527</v>
      </c>
      <c r="P45" s="22">
        <f t="shared" si="23"/>
        <v>439.7579303</v>
      </c>
      <c r="Q45" s="22">
        <f t="shared" si="23"/>
        <v>479.8145158</v>
      </c>
      <c r="R45" s="22">
        <f t="shared" si="23"/>
        <v>523.8767598</v>
      </c>
      <c r="S45" s="22">
        <f t="shared" si="23"/>
        <v>572.3452282</v>
      </c>
      <c r="T45" s="22">
        <f t="shared" si="23"/>
        <v>625.6605434</v>
      </c>
      <c r="U45" s="22">
        <f t="shared" si="23"/>
        <v>684.3073902</v>
      </c>
      <c r="V45" s="22">
        <f t="shared" si="23"/>
        <v>748.8189216</v>
      </c>
      <c r="W45" s="22">
        <f t="shared" si="23"/>
        <v>819.7816062</v>
      </c>
      <c r="X45" s="22">
        <f t="shared" si="23"/>
        <v>897.8405592</v>
      </c>
      <c r="Y45" s="22">
        <f t="shared" si="23"/>
        <v>983.7054075</v>
      </c>
      <c r="Z45" s="22">
        <f t="shared" si="23"/>
        <v>1078.156741</v>
      </c>
      <c r="AA45" s="22">
        <f t="shared" si="23"/>
        <v>1182.053207</v>
      </c>
      <c r="AB45" s="22">
        <f t="shared" si="23"/>
        <v>1296.33932</v>
      </c>
      <c r="AC45" s="22">
        <f t="shared" si="23"/>
        <v>1422.054045</v>
      </c>
      <c r="AD45" s="22">
        <f t="shared" si="23"/>
        <v>1560.340242</v>
      </c>
      <c r="AE45" s="22">
        <f t="shared" si="23"/>
        <v>1712.455058</v>
      </c>
      <c r="AF45" s="22">
        <f t="shared" si="23"/>
        <v>1879.781356</v>
      </c>
      <c r="AG45" s="22">
        <f t="shared" si="23"/>
        <v>2063.840285</v>
      </c>
      <c r="AH45" s="22">
        <f t="shared" si="23"/>
        <v>2266.305105</v>
      </c>
      <c r="AI45" s="22">
        <f t="shared" si="23"/>
        <v>2489.016408</v>
      </c>
      <c r="AJ45" s="22">
        <f t="shared" si="23"/>
        <v>2733.998842</v>
      </c>
      <c r="AK45" s="22">
        <f t="shared" si="23"/>
        <v>3003.479518</v>
      </c>
      <c r="AL45" s="22">
        <f t="shared" si="23"/>
        <v>3299.908262</v>
      </c>
      <c r="AM45" s="22">
        <f t="shared" si="23"/>
        <v>3625.979881</v>
      </c>
      <c r="AN45" s="22">
        <f t="shared" si="23"/>
        <v>3984.658662</v>
      </c>
      <c r="AO45" s="22">
        <f t="shared" si="23"/>
        <v>4379.20532</v>
      </c>
      <c r="AP45" s="22">
        <f t="shared" si="23"/>
        <v>4813.206645</v>
      </c>
      <c r="AQ45" s="22">
        <f t="shared" si="23"/>
        <v>5290.608101</v>
      </c>
      <c r="AR45" s="22">
        <f t="shared" si="23"/>
        <v>5815.749704</v>
      </c>
      <c r="AS45" s="22">
        <f t="shared" si="23"/>
        <v>6393.405467</v>
      </c>
      <c r="AT45" s="22">
        <f t="shared" si="23"/>
        <v>7028.826806</v>
      </c>
      <c r="AU45" s="22">
        <f t="shared" si="23"/>
        <v>7727.790279</v>
      </c>
      <c r="AV45" s="22">
        <f t="shared" si="23"/>
        <v>8496.650099</v>
      </c>
      <c r="AW45" s="22">
        <f t="shared" si="23"/>
        <v>9342.395902</v>
      </c>
      <c r="AX45" s="22">
        <f t="shared" si="23"/>
        <v>10272.71628</v>
      </c>
      <c r="AY45" s="22">
        <f t="shared" si="23"/>
        <v>11296.0687</v>
      </c>
      <c r="AZ45" s="22">
        <f t="shared" si="23"/>
        <v>12421.75637</v>
      </c>
      <c r="BA45" s="22">
        <f t="shared" si="23"/>
        <v>12793.2333</v>
      </c>
      <c r="BB45" s="22">
        <f t="shared" si="23"/>
        <v>13175.85453</v>
      </c>
      <c r="BC45" s="22">
        <f t="shared" si="23"/>
        <v>13569.95441</v>
      </c>
      <c r="BD45" s="22">
        <f t="shared" si="23"/>
        <v>13975.87728</v>
      </c>
      <c r="BE45" s="22">
        <f t="shared" si="23"/>
        <v>14393.97783</v>
      </c>
      <c r="BF45" s="22">
        <f t="shared" si="23"/>
        <v>14824.62141</v>
      </c>
      <c r="BG45" s="22">
        <f t="shared" si="23"/>
        <v>15268.18429</v>
      </c>
      <c r="BH45" s="22">
        <f t="shared" si="23"/>
        <v>15725.05405</v>
      </c>
      <c r="BI45" s="22">
        <f t="shared" si="23"/>
        <v>16195.62991</v>
      </c>
      <c r="BJ45" s="22">
        <f t="shared" si="23"/>
        <v>16680.32305</v>
      </c>
      <c r="BK45" s="22">
        <f t="shared" si="23"/>
        <v>17179.55698</v>
      </c>
      <c r="BL45" s="22">
        <f t="shared" si="23"/>
        <v>17693.76792</v>
      </c>
      <c r="BM45" s="22">
        <f t="shared" si="23"/>
        <v>18223.4052</v>
      </c>
      <c r="BN45" s="22">
        <f t="shared" si="23"/>
        <v>18768.93159</v>
      </c>
      <c r="BO45" s="22">
        <f t="shared" si="23"/>
        <v>19330.82378</v>
      </c>
      <c r="BP45" s="22">
        <f t="shared" si="23"/>
        <v>19909.57273</v>
      </c>
      <c r="BQ45" s="22">
        <f t="shared" si="23"/>
        <v>20505.68415</v>
      </c>
      <c r="BR45" s="22">
        <f t="shared" si="23"/>
        <v>21119.67891</v>
      </c>
      <c r="BS45" s="22">
        <f t="shared" si="23"/>
        <v>21752.09351</v>
      </c>
      <c r="BT45" s="22">
        <f t="shared" si="23"/>
        <v>22403.48056</v>
      </c>
      <c r="BU45" s="22">
        <f t="shared" si="23"/>
        <v>23074.40921</v>
      </c>
      <c r="BV45" s="22">
        <f t="shared" si="23"/>
        <v>23765.46573</v>
      </c>
      <c r="BW45" s="22">
        <f t="shared" si="23"/>
        <v>24477.25394</v>
      </c>
      <c r="BX45" s="22">
        <f t="shared" si="23"/>
        <v>25210.39579</v>
      </c>
      <c r="BY45" s="22">
        <f t="shared" si="23"/>
        <v>25965.5319</v>
      </c>
      <c r="BZ45" s="22">
        <f t="shared" si="23"/>
        <v>26743.3221</v>
      </c>
      <c r="CA45" s="22">
        <f t="shared" si="23"/>
        <v>27544.446</v>
      </c>
      <c r="CB45" s="22">
        <f t="shared" si="23"/>
        <v>28369.60362</v>
      </c>
      <c r="CC45" s="22">
        <f t="shared" si="23"/>
        <v>29219.51596</v>
      </c>
      <c r="CD45" s="22">
        <f t="shared" si="23"/>
        <v>30094.92568</v>
      </c>
      <c r="CE45" s="22">
        <f t="shared" si="23"/>
        <v>30996.59769</v>
      </c>
      <c r="CF45" s="22">
        <f t="shared" si="23"/>
        <v>31925.31986</v>
      </c>
      <c r="CG45" s="22">
        <f t="shared" si="23"/>
        <v>32881.90369</v>
      </c>
      <c r="CH45" s="22">
        <f t="shared" si="23"/>
        <v>33867.18504</v>
      </c>
      <c r="CI45" s="22">
        <f t="shared" si="23"/>
        <v>34882.02483</v>
      </c>
      <c r="CJ45" s="22">
        <f t="shared" si="23"/>
        <v>35927.30981</v>
      </c>
      <c r="CK45" s="22">
        <f t="shared" si="23"/>
        <v>37003.95334</v>
      </c>
      <c r="CL45" s="22">
        <f t="shared" si="23"/>
        <v>38112.89618</v>
      </c>
      <c r="CM45" s="22">
        <f t="shared" si="23"/>
        <v>39255.1073</v>
      </c>
      <c r="CN45" s="22">
        <f t="shared" si="23"/>
        <v>40431.58476</v>
      </c>
      <c r="CO45" s="22">
        <f t="shared" si="23"/>
        <v>41643.35654</v>
      </c>
      <c r="CP45" s="22">
        <f t="shared" si="23"/>
        <v>42891.48147</v>
      </c>
      <c r="CQ45" s="22">
        <f t="shared" si="23"/>
        <v>44177.05015</v>
      </c>
      <c r="CR45" s="22">
        <f t="shared" si="23"/>
        <v>45501.1859</v>
      </c>
      <c r="CS45" s="22">
        <f t="shared" si="23"/>
        <v>46865.04571</v>
      </c>
      <c r="CT45" s="22">
        <f t="shared" si="23"/>
        <v>48269.82132</v>
      </c>
      <c r="CU45" s="22">
        <f t="shared" si="23"/>
        <v>49716.7402</v>
      </c>
      <c r="CV45" s="22">
        <f t="shared" si="23"/>
        <v>51207.06664</v>
      </c>
      <c r="CW45" s="22">
        <f t="shared" si="23"/>
        <v>52742.10288</v>
      </c>
      <c r="CX45" s="22">
        <f t="shared" si="23"/>
        <v>54323.1902</v>
      </c>
    </row>
    <row r="46">
      <c r="A46" s="11" t="s">
        <v>160</v>
      </c>
      <c r="B46" s="24">
        <f>(B45+'Reconciliation of Total Assets '!F15)/2</f>
        <v>138.7414674</v>
      </c>
      <c r="C46" s="24">
        <f t="shared" ref="C46:CX46" si="24">average(B45:C45)</f>
        <v>149.9476602</v>
      </c>
      <c r="D46" s="24">
        <f t="shared" si="24"/>
        <v>161.0232186</v>
      </c>
      <c r="E46" s="24">
        <f t="shared" si="24"/>
        <v>173.2063329</v>
      </c>
      <c r="F46" s="24">
        <f t="shared" si="24"/>
        <v>186.6077586</v>
      </c>
      <c r="G46" s="24">
        <f t="shared" si="24"/>
        <v>201.3493269</v>
      </c>
      <c r="H46" s="24">
        <f t="shared" si="24"/>
        <v>217.565052</v>
      </c>
      <c r="I46" s="24">
        <f t="shared" si="24"/>
        <v>235.4023496</v>
      </c>
      <c r="J46" s="24">
        <f t="shared" si="24"/>
        <v>255.023377</v>
      </c>
      <c r="K46" s="24">
        <f t="shared" si="24"/>
        <v>276.6065071</v>
      </c>
      <c r="L46" s="24">
        <f t="shared" si="24"/>
        <v>300.3479502</v>
      </c>
      <c r="M46" s="24">
        <f t="shared" si="24"/>
        <v>326.4635377</v>
      </c>
      <c r="N46" s="24">
        <f t="shared" si="24"/>
        <v>355.1906838</v>
      </c>
      <c r="O46" s="24">
        <f t="shared" si="24"/>
        <v>386.7905446</v>
      </c>
      <c r="P46" s="24">
        <f t="shared" si="24"/>
        <v>421.5503915</v>
      </c>
      <c r="Q46" s="24">
        <f t="shared" si="24"/>
        <v>459.7862231</v>
      </c>
      <c r="R46" s="24">
        <f t="shared" si="24"/>
        <v>501.8456378</v>
      </c>
      <c r="S46" s="24">
        <f t="shared" si="24"/>
        <v>548.110994</v>
      </c>
      <c r="T46" s="24">
        <f t="shared" si="24"/>
        <v>599.0028858</v>
      </c>
      <c r="U46" s="24">
        <f t="shared" si="24"/>
        <v>654.9839668</v>
      </c>
      <c r="V46" s="24">
        <f t="shared" si="24"/>
        <v>716.5631559</v>
      </c>
      <c r="W46" s="24">
        <f t="shared" si="24"/>
        <v>784.3002639</v>
      </c>
      <c r="X46" s="24">
        <f t="shared" si="24"/>
        <v>858.8110827</v>
      </c>
      <c r="Y46" s="24">
        <f t="shared" si="24"/>
        <v>940.7729834</v>
      </c>
      <c r="Z46" s="24">
        <f t="shared" si="24"/>
        <v>1030.931074</v>
      </c>
      <c r="AA46" s="24">
        <f t="shared" si="24"/>
        <v>1130.104974</v>
      </c>
      <c r="AB46" s="24">
        <f t="shared" si="24"/>
        <v>1239.196264</v>
      </c>
      <c r="AC46" s="24">
        <f t="shared" si="24"/>
        <v>1359.196683</v>
      </c>
      <c r="AD46" s="24">
        <f t="shared" si="24"/>
        <v>1491.197143</v>
      </c>
      <c r="AE46" s="24">
        <f t="shared" si="24"/>
        <v>1636.39765</v>
      </c>
      <c r="AF46" s="24">
        <f t="shared" si="24"/>
        <v>1796.118207</v>
      </c>
      <c r="AG46" s="24">
        <f t="shared" si="24"/>
        <v>1971.810821</v>
      </c>
      <c r="AH46" s="24">
        <f t="shared" si="24"/>
        <v>2165.072695</v>
      </c>
      <c r="AI46" s="24">
        <f t="shared" si="24"/>
        <v>2377.660757</v>
      </c>
      <c r="AJ46" s="24">
        <f t="shared" si="24"/>
        <v>2611.507625</v>
      </c>
      <c r="AK46" s="24">
        <f t="shared" si="24"/>
        <v>2868.73918</v>
      </c>
      <c r="AL46" s="24">
        <f t="shared" si="24"/>
        <v>3151.69389</v>
      </c>
      <c r="AM46" s="24">
        <f t="shared" si="24"/>
        <v>3462.944072</v>
      </c>
      <c r="AN46" s="24">
        <f t="shared" si="24"/>
        <v>3805.319271</v>
      </c>
      <c r="AO46" s="24">
        <f t="shared" si="24"/>
        <v>4181.931991</v>
      </c>
      <c r="AP46" s="24">
        <f t="shared" si="24"/>
        <v>4596.205982</v>
      </c>
      <c r="AQ46" s="24">
        <f t="shared" si="24"/>
        <v>5051.907373</v>
      </c>
      <c r="AR46" s="24">
        <f t="shared" si="24"/>
        <v>5553.178903</v>
      </c>
      <c r="AS46" s="24">
        <f t="shared" si="24"/>
        <v>6104.577585</v>
      </c>
      <c r="AT46" s="24">
        <f t="shared" si="24"/>
        <v>6711.116136</v>
      </c>
      <c r="AU46" s="24">
        <f t="shared" si="24"/>
        <v>7378.308542</v>
      </c>
      <c r="AV46" s="24">
        <f t="shared" si="24"/>
        <v>8112.220189</v>
      </c>
      <c r="AW46" s="24">
        <f t="shared" si="24"/>
        <v>8919.523</v>
      </c>
      <c r="AX46" s="24">
        <f t="shared" si="24"/>
        <v>9807.556093</v>
      </c>
      <c r="AY46" s="24">
        <f t="shared" si="24"/>
        <v>10784.39249</v>
      </c>
      <c r="AZ46" s="24">
        <f t="shared" si="24"/>
        <v>11858.91254</v>
      </c>
      <c r="BA46" s="24">
        <f t="shared" si="24"/>
        <v>12607.49483</v>
      </c>
      <c r="BB46" s="24">
        <f t="shared" si="24"/>
        <v>12984.54391</v>
      </c>
      <c r="BC46" s="24">
        <f t="shared" si="24"/>
        <v>13372.90447</v>
      </c>
      <c r="BD46" s="24">
        <f t="shared" si="24"/>
        <v>13772.91584</v>
      </c>
      <c r="BE46" s="24">
        <f t="shared" si="24"/>
        <v>14184.92755</v>
      </c>
      <c r="BF46" s="24">
        <f t="shared" si="24"/>
        <v>14609.29962</v>
      </c>
      <c r="BG46" s="24">
        <f t="shared" si="24"/>
        <v>15046.40285</v>
      </c>
      <c r="BH46" s="24">
        <f t="shared" si="24"/>
        <v>15496.61917</v>
      </c>
      <c r="BI46" s="24">
        <f t="shared" si="24"/>
        <v>15960.34198</v>
      </c>
      <c r="BJ46" s="24">
        <f t="shared" si="24"/>
        <v>16437.97648</v>
      </c>
      <c r="BK46" s="24">
        <f t="shared" si="24"/>
        <v>16929.94001</v>
      </c>
      <c r="BL46" s="24">
        <f t="shared" si="24"/>
        <v>17436.66245</v>
      </c>
      <c r="BM46" s="24">
        <f t="shared" si="24"/>
        <v>17958.58656</v>
      </c>
      <c r="BN46" s="24">
        <f t="shared" si="24"/>
        <v>18496.16839</v>
      </c>
      <c r="BO46" s="24">
        <f t="shared" si="24"/>
        <v>19049.87768</v>
      </c>
      <c r="BP46" s="24">
        <f t="shared" si="24"/>
        <v>19620.19825</v>
      </c>
      <c r="BQ46" s="24">
        <f t="shared" si="24"/>
        <v>20207.62844</v>
      </c>
      <c r="BR46" s="24">
        <f t="shared" si="24"/>
        <v>20812.68153</v>
      </c>
      <c r="BS46" s="24">
        <f t="shared" si="24"/>
        <v>21435.88621</v>
      </c>
      <c r="BT46" s="24">
        <f t="shared" si="24"/>
        <v>22077.78704</v>
      </c>
      <c r="BU46" s="24">
        <f t="shared" si="24"/>
        <v>22738.94488</v>
      </c>
      <c r="BV46" s="24">
        <f t="shared" si="24"/>
        <v>23419.93747</v>
      </c>
      <c r="BW46" s="24">
        <f t="shared" si="24"/>
        <v>24121.35983</v>
      </c>
      <c r="BX46" s="24">
        <f t="shared" si="24"/>
        <v>24843.82486</v>
      </c>
      <c r="BY46" s="24">
        <f t="shared" si="24"/>
        <v>25587.96385</v>
      </c>
      <c r="BZ46" s="24">
        <f t="shared" si="24"/>
        <v>26354.427</v>
      </c>
      <c r="CA46" s="24">
        <f t="shared" si="24"/>
        <v>27143.88405</v>
      </c>
      <c r="CB46" s="24">
        <f t="shared" si="24"/>
        <v>27957.02481</v>
      </c>
      <c r="CC46" s="24">
        <f t="shared" si="24"/>
        <v>28794.55979</v>
      </c>
      <c r="CD46" s="24">
        <f t="shared" si="24"/>
        <v>29657.22082</v>
      </c>
      <c r="CE46" s="24">
        <f t="shared" si="24"/>
        <v>30545.76168</v>
      </c>
      <c r="CF46" s="24">
        <f t="shared" si="24"/>
        <v>31460.95877</v>
      </c>
      <c r="CG46" s="24">
        <f t="shared" si="24"/>
        <v>32403.61177</v>
      </c>
      <c r="CH46" s="24">
        <f t="shared" si="24"/>
        <v>33374.54436</v>
      </c>
      <c r="CI46" s="24">
        <f t="shared" si="24"/>
        <v>34374.60493</v>
      </c>
      <c r="CJ46" s="24">
        <f t="shared" si="24"/>
        <v>35404.66732</v>
      </c>
      <c r="CK46" s="24">
        <f t="shared" si="24"/>
        <v>36465.63157</v>
      </c>
      <c r="CL46" s="24">
        <f t="shared" si="24"/>
        <v>37558.42476</v>
      </c>
      <c r="CM46" s="24">
        <f t="shared" si="24"/>
        <v>38684.00174</v>
      </c>
      <c r="CN46" s="24">
        <f t="shared" si="24"/>
        <v>39843.34603</v>
      </c>
      <c r="CO46" s="24">
        <f t="shared" si="24"/>
        <v>41037.47065</v>
      </c>
      <c r="CP46" s="24">
        <f t="shared" si="24"/>
        <v>42267.41901</v>
      </c>
      <c r="CQ46" s="24">
        <f t="shared" si="24"/>
        <v>43534.26581</v>
      </c>
      <c r="CR46" s="24">
        <f t="shared" si="24"/>
        <v>44839.11803</v>
      </c>
      <c r="CS46" s="24">
        <f t="shared" si="24"/>
        <v>46183.1158</v>
      </c>
      <c r="CT46" s="24">
        <f t="shared" si="24"/>
        <v>47567.43352</v>
      </c>
      <c r="CU46" s="24">
        <f t="shared" si="24"/>
        <v>48993.28076</v>
      </c>
      <c r="CV46" s="24">
        <f t="shared" si="24"/>
        <v>50461.90342</v>
      </c>
      <c r="CW46" s="24">
        <f t="shared" si="24"/>
        <v>51974.58476</v>
      </c>
      <c r="CX46" s="24">
        <f t="shared" si="24"/>
        <v>53532.64654</v>
      </c>
    </row>
    <row r="47">
      <c r="A47" s="26" t="s">
        <v>239</v>
      </c>
      <c r="B47" s="29">
        <f t="shared" ref="B47:CX47" si="25">B15/B46</f>
        <v>0.1402722333</v>
      </c>
      <c r="C47" s="29">
        <f t="shared" si="25"/>
        <v>0.1427680365</v>
      </c>
      <c r="D47" s="29">
        <f t="shared" si="25"/>
        <v>0.146242924</v>
      </c>
      <c r="E47" s="29">
        <f t="shared" si="25"/>
        <v>0.14955202</v>
      </c>
      <c r="F47" s="29">
        <f t="shared" si="25"/>
        <v>0.1526929687</v>
      </c>
      <c r="G47" s="29">
        <f t="shared" si="25"/>
        <v>0.1556650941</v>
      </c>
      <c r="H47" s="29">
        <f t="shared" si="25"/>
        <v>0.1584692385</v>
      </c>
      <c r="I47" s="29">
        <f t="shared" si="25"/>
        <v>0.1611075887</v>
      </c>
      <c r="J47" s="29">
        <f t="shared" si="25"/>
        <v>0.1635834954</v>
      </c>
      <c r="K47" s="29">
        <f t="shared" si="25"/>
        <v>0.1659012922</v>
      </c>
      <c r="L47" s="29">
        <f t="shared" si="25"/>
        <v>0.16806612</v>
      </c>
      <c r="M47" s="29">
        <f t="shared" si="25"/>
        <v>0.1700837604</v>
      </c>
      <c r="N47" s="29">
        <f t="shared" si="25"/>
        <v>0.1719604807</v>
      </c>
      <c r="O47" s="29">
        <f t="shared" si="25"/>
        <v>0.1737028936</v>
      </c>
      <c r="P47" s="29">
        <f t="shared" si="25"/>
        <v>0.1753178314</v>
      </c>
      <c r="Q47" s="29">
        <f t="shared" si="25"/>
        <v>0.1768122368</v>
      </c>
      <c r="R47" s="29">
        <f t="shared" si="25"/>
        <v>0.1781930675</v>
      </c>
      <c r="S47" s="29">
        <f t="shared" si="25"/>
        <v>0.1794672175</v>
      </c>
      <c r="T47" s="29">
        <f t="shared" si="25"/>
        <v>0.180641451</v>
      </c>
      <c r="U47" s="29">
        <f t="shared" si="25"/>
        <v>0.1817223497</v>
      </c>
      <c r="V47" s="29">
        <f t="shared" si="25"/>
        <v>0.1827162714</v>
      </c>
      <c r="W47" s="29">
        <f t="shared" si="25"/>
        <v>0.1836293183</v>
      </c>
      <c r="X47" s="29">
        <f t="shared" si="25"/>
        <v>0.1844673157</v>
      </c>
      <c r="Y47" s="29">
        <f t="shared" si="25"/>
        <v>0.1852357962</v>
      </c>
      <c r="Z47" s="29">
        <f t="shared" si="25"/>
        <v>0.1859399922</v>
      </c>
      <c r="AA47" s="29">
        <f t="shared" si="25"/>
        <v>0.1865848327</v>
      </c>
      <c r="AB47" s="29">
        <f t="shared" si="25"/>
        <v>0.1871749448</v>
      </c>
      <c r="AC47" s="29">
        <f t="shared" si="25"/>
        <v>0.1877146588</v>
      </c>
      <c r="AD47" s="29">
        <f t="shared" si="25"/>
        <v>0.1882080159</v>
      </c>
      <c r="AE47" s="29">
        <f t="shared" si="25"/>
        <v>0.1886587781</v>
      </c>
      <c r="AF47" s="29">
        <f t="shared" si="25"/>
        <v>0.1890704397</v>
      </c>
      <c r="AG47" s="29">
        <f t="shared" si="25"/>
        <v>0.1894462396</v>
      </c>
      <c r="AH47" s="29">
        <f t="shared" si="25"/>
        <v>0.1897891746</v>
      </c>
      <c r="AI47" s="29">
        <f t="shared" si="25"/>
        <v>0.1901020128</v>
      </c>
      <c r="AJ47" s="29">
        <f t="shared" si="25"/>
        <v>0.1903873075</v>
      </c>
      <c r="AK47" s="29">
        <f t="shared" si="25"/>
        <v>0.1906474104</v>
      </c>
      <c r="AL47" s="29">
        <f t="shared" si="25"/>
        <v>0.1908844851</v>
      </c>
      <c r="AM47" s="29">
        <f t="shared" si="25"/>
        <v>0.1911005197</v>
      </c>
      <c r="AN47" s="29">
        <f t="shared" si="25"/>
        <v>0.1912973396</v>
      </c>
      <c r="AO47" s="29">
        <f t="shared" si="25"/>
        <v>0.191476619</v>
      </c>
      <c r="AP47" s="29">
        <f t="shared" si="25"/>
        <v>0.191639892</v>
      </c>
      <c r="AQ47" s="29">
        <f t="shared" si="25"/>
        <v>0.1917885639</v>
      </c>
      <c r="AR47" s="29">
        <f t="shared" si="25"/>
        <v>0.1919239205</v>
      </c>
      <c r="AS47" s="29">
        <f t="shared" si="25"/>
        <v>0.1920471378</v>
      </c>
      <c r="AT47" s="29">
        <f t="shared" si="25"/>
        <v>0.1921592909</v>
      </c>
      <c r="AU47" s="29">
        <f t="shared" si="25"/>
        <v>0.192261362</v>
      </c>
      <c r="AV47" s="29">
        <f t="shared" si="25"/>
        <v>0.1923542481</v>
      </c>
      <c r="AW47" s="29">
        <f t="shared" si="25"/>
        <v>0.1924387679</v>
      </c>
      <c r="AX47" s="29">
        <f t="shared" si="25"/>
        <v>0.1925156685</v>
      </c>
      <c r="AY47" s="29">
        <f t="shared" si="25"/>
        <v>0.1925856316</v>
      </c>
      <c r="AZ47" s="29">
        <f t="shared" si="25"/>
        <v>0.1926492785</v>
      </c>
      <c r="BA47" s="29">
        <f t="shared" si="25"/>
        <v>0.186646856</v>
      </c>
      <c r="BB47" s="29">
        <f t="shared" si="25"/>
        <v>0.186663757</v>
      </c>
      <c r="BC47" s="29">
        <f t="shared" si="25"/>
        <v>0.1866801687</v>
      </c>
      <c r="BD47" s="29">
        <f t="shared" si="25"/>
        <v>0.1866961052</v>
      </c>
      <c r="BE47" s="29">
        <f t="shared" si="25"/>
        <v>0.1867115801</v>
      </c>
      <c r="BF47" s="29">
        <f t="shared" si="25"/>
        <v>0.1867266067</v>
      </c>
      <c r="BG47" s="29">
        <f t="shared" si="25"/>
        <v>0.1867411979</v>
      </c>
      <c r="BH47" s="29">
        <f t="shared" si="25"/>
        <v>0.1867553664</v>
      </c>
      <c r="BI47" s="29">
        <f t="shared" si="25"/>
        <v>0.1867691243</v>
      </c>
      <c r="BJ47" s="29">
        <f t="shared" si="25"/>
        <v>0.1867824833</v>
      </c>
      <c r="BK47" s="29">
        <f t="shared" si="25"/>
        <v>0.1867954551</v>
      </c>
      <c r="BL47" s="29">
        <f t="shared" si="25"/>
        <v>0.1868080508</v>
      </c>
      <c r="BM47" s="29">
        <f t="shared" si="25"/>
        <v>0.1868202813</v>
      </c>
      <c r="BN47" s="29">
        <f t="shared" si="25"/>
        <v>0.1868321571</v>
      </c>
      <c r="BO47" s="29">
        <f t="shared" si="25"/>
        <v>0.1868436884</v>
      </c>
      <c r="BP47" s="29">
        <f t="shared" si="25"/>
        <v>0.1868548852</v>
      </c>
      <c r="BQ47" s="29">
        <f t="shared" si="25"/>
        <v>0.1868657572</v>
      </c>
      <c r="BR47" s="29">
        <f t="shared" si="25"/>
        <v>0.1868763137</v>
      </c>
      <c r="BS47" s="29">
        <f t="shared" si="25"/>
        <v>0.1868865639</v>
      </c>
      <c r="BT47" s="29">
        <f t="shared" si="25"/>
        <v>0.1868965166</v>
      </c>
      <c r="BU47" s="29">
        <f t="shared" si="25"/>
        <v>0.1869061805</v>
      </c>
      <c r="BV47" s="29">
        <f t="shared" si="25"/>
        <v>0.1869155638</v>
      </c>
      <c r="BW47" s="29">
        <f t="shared" si="25"/>
        <v>0.1869246748</v>
      </c>
      <c r="BX47" s="29">
        <f t="shared" si="25"/>
        <v>0.1869335212</v>
      </c>
      <c r="BY47" s="29">
        <f t="shared" si="25"/>
        <v>0.1869421108</v>
      </c>
      <c r="BZ47" s="29">
        <f t="shared" si="25"/>
        <v>0.1869504509</v>
      </c>
      <c r="CA47" s="29">
        <f t="shared" si="25"/>
        <v>0.1869585488</v>
      </c>
      <c r="CB47" s="29">
        <f t="shared" si="25"/>
        <v>0.1869664116</v>
      </c>
      <c r="CC47" s="29">
        <f t="shared" si="25"/>
        <v>0.1869740459</v>
      </c>
      <c r="CD47" s="29">
        <f t="shared" si="25"/>
        <v>0.1869814585</v>
      </c>
      <c r="CE47" s="29">
        <f t="shared" si="25"/>
        <v>0.1869886558</v>
      </c>
      <c r="CF47" s="29">
        <f t="shared" si="25"/>
        <v>0.1869956439</v>
      </c>
      <c r="CG47" s="29">
        <f t="shared" si="25"/>
        <v>0.1870024291</v>
      </c>
      <c r="CH47" s="29">
        <f t="shared" si="25"/>
        <v>0.187009017</v>
      </c>
      <c r="CI47" s="29">
        <f t="shared" si="25"/>
        <v>0.1870154136</v>
      </c>
      <c r="CJ47" s="29">
        <f t="shared" si="25"/>
        <v>0.1870216242</v>
      </c>
      <c r="CK47" s="29">
        <f t="shared" si="25"/>
        <v>0.1870276543</v>
      </c>
      <c r="CL47" s="29">
        <f t="shared" si="25"/>
        <v>0.1870335092</v>
      </c>
      <c r="CM47" s="29">
        <f t="shared" si="25"/>
        <v>0.1870391939</v>
      </c>
      <c r="CN47" s="29">
        <f t="shared" si="25"/>
        <v>0.1870447134</v>
      </c>
      <c r="CO47" s="29">
        <f t="shared" si="25"/>
        <v>0.1870500724</v>
      </c>
      <c r="CP47" s="29">
        <f t="shared" si="25"/>
        <v>0.1870552756</v>
      </c>
      <c r="CQ47" s="29">
        <f t="shared" si="25"/>
        <v>0.1870603275</v>
      </c>
      <c r="CR47" s="29">
        <f t="shared" si="25"/>
        <v>0.1870652326</v>
      </c>
      <c r="CS47" s="29">
        <f t="shared" si="25"/>
        <v>0.187069995</v>
      </c>
      <c r="CT47" s="29">
        <f t="shared" si="25"/>
        <v>0.187074619</v>
      </c>
      <c r="CU47" s="29">
        <f t="shared" si="25"/>
        <v>0.1870791085</v>
      </c>
      <c r="CV47" s="29">
        <f t="shared" si="25"/>
        <v>0.1870834674</v>
      </c>
      <c r="CW47" s="29">
        <f t="shared" si="25"/>
        <v>0.1870876996</v>
      </c>
      <c r="CX47" s="29">
        <f t="shared" si="25"/>
        <v>0.1870918087</v>
      </c>
    </row>
    <row r="48">
      <c r="A48" s="28" t="s">
        <v>313</v>
      </c>
      <c r="B48" s="35">
        <f t="shared" ref="B48:CX48" si="26">$B$7</f>
        <v>0.08774430065</v>
      </c>
      <c r="C48" s="35">
        <f t="shared" si="26"/>
        <v>0.08774430065</v>
      </c>
      <c r="D48" s="35">
        <f t="shared" si="26"/>
        <v>0.08774430065</v>
      </c>
      <c r="E48" s="35">
        <f t="shared" si="26"/>
        <v>0.08774430065</v>
      </c>
      <c r="F48" s="35">
        <f t="shared" si="26"/>
        <v>0.08774430065</v>
      </c>
      <c r="G48" s="35">
        <f t="shared" si="26"/>
        <v>0.08774430065</v>
      </c>
      <c r="H48" s="35">
        <f t="shared" si="26"/>
        <v>0.08774430065</v>
      </c>
      <c r="I48" s="35">
        <f t="shared" si="26"/>
        <v>0.08774430065</v>
      </c>
      <c r="J48" s="35">
        <f t="shared" si="26"/>
        <v>0.08774430065</v>
      </c>
      <c r="K48" s="35">
        <f t="shared" si="26"/>
        <v>0.08774430065</v>
      </c>
      <c r="L48" s="35">
        <f t="shared" si="26"/>
        <v>0.08774430065</v>
      </c>
      <c r="M48" s="35">
        <f t="shared" si="26"/>
        <v>0.08774430065</v>
      </c>
      <c r="N48" s="35">
        <f t="shared" si="26"/>
        <v>0.08774430065</v>
      </c>
      <c r="O48" s="35">
        <f t="shared" si="26"/>
        <v>0.08774430065</v>
      </c>
      <c r="P48" s="35">
        <f t="shared" si="26"/>
        <v>0.08774430065</v>
      </c>
      <c r="Q48" s="35">
        <f t="shared" si="26"/>
        <v>0.08774430065</v>
      </c>
      <c r="R48" s="35">
        <f t="shared" si="26"/>
        <v>0.08774430065</v>
      </c>
      <c r="S48" s="35">
        <f t="shared" si="26"/>
        <v>0.08774430065</v>
      </c>
      <c r="T48" s="35">
        <f t="shared" si="26"/>
        <v>0.08774430065</v>
      </c>
      <c r="U48" s="35">
        <f t="shared" si="26"/>
        <v>0.08774430065</v>
      </c>
      <c r="V48" s="35">
        <f t="shared" si="26"/>
        <v>0.08774430065</v>
      </c>
      <c r="W48" s="35">
        <f t="shared" si="26"/>
        <v>0.08774430065</v>
      </c>
      <c r="X48" s="35">
        <f t="shared" si="26"/>
        <v>0.08774430065</v>
      </c>
      <c r="Y48" s="35">
        <f t="shared" si="26"/>
        <v>0.08774430065</v>
      </c>
      <c r="Z48" s="35">
        <f t="shared" si="26"/>
        <v>0.08774430065</v>
      </c>
      <c r="AA48" s="35">
        <f t="shared" si="26"/>
        <v>0.08774430065</v>
      </c>
      <c r="AB48" s="35">
        <f t="shared" si="26"/>
        <v>0.08774430065</v>
      </c>
      <c r="AC48" s="35">
        <f t="shared" si="26"/>
        <v>0.08774430065</v>
      </c>
      <c r="AD48" s="35">
        <f t="shared" si="26"/>
        <v>0.08774430065</v>
      </c>
      <c r="AE48" s="35">
        <f t="shared" si="26"/>
        <v>0.08774430065</v>
      </c>
      <c r="AF48" s="35">
        <f t="shared" si="26"/>
        <v>0.08774430065</v>
      </c>
      <c r="AG48" s="35">
        <f t="shared" si="26"/>
        <v>0.08774430065</v>
      </c>
      <c r="AH48" s="35">
        <f t="shared" si="26"/>
        <v>0.08774430065</v>
      </c>
      <c r="AI48" s="35">
        <f t="shared" si="26"/>
        <v>0.08774430065</v>
      </c>
      <c r="AJ48" s="35">
        <f t="shared" si="26"/>
        <v>0.08774430065</v>
      </c>
      <c r="AK48" s="35">
        <f t="shared" si="26"/>
        <v>0.08774430065</v>
      </c>
      <c r="AL48" s="35">
        <f t="shared" si="26"/>
        <v>0.08774430065</v>
      </c>
      <c r="AM48" s="35">
        <f t="shared" si="26"/>
        <v>0.08774430065</v>
      </c>
      <c r="AN48" s="35">
        <f t="shared" si="26"/>
        <v>0.08774430065</v>
      </c>
      <c r="AO48" s="35">
        <f t="shared" si="26"/>
        <v>0.08774430065</v>
      </c>
      <c r="AP48" s="35">
        <f t="shared" si="26"/>
        <v>0.08774430065</v>
      </c>
      <c r="AQ48" s="35">
        <f t="shared" si="26"/>
        <v>0.08774430065</v>
      </c>
      <c r="AR48" s="35">
        <f t="shared" si="26"/>
        <v>0.08774430065</v>
      </c>
      <c r="AS48" s="35">
        <f t="shared" si="26"/>
        <v>0.08774430065</v>
      </c>
      <c r="AT48" s="35">
        <f t="shared" si="26"/>
        <v>0.08774430065</v>
      </c>
      <c r="AU48" s="35">
        <f t="shared" si="26"/>
        <v>0.08774430065</v>
      </c>
      <c r="AV48" s="35">
        <f t="shared" si="26"/>
        <v>0.08774430065</v>
      </c>
      <c r="AW48" s="35">
        <f t="shared" si="26"/>
        <v>0.08774430065</v>
      </c>
      <c r="AX48" s="35">
        <f t="shared" si="26"/>
        <v>0.08774430065</v>
      </c>
      <c r="AY48" s="35">
        <f t="shared" si="26"/>
        <v>0.08774430065</v>
      </c>
      <c r="AZ48" s="35">
        <f t="shared" si="26"/>
        <v>0.08774430065</v>
      </c>
      <c r="BA48" s="35">
        <f t="shared" si="26"/>
        <v>0.08774430065</v>
      </c>
      <c r="BB48" s="35">
        <f t="shared" si="26"/>
        <v>0.08774430065</v>
      </c>
      <c r="BC48" s="35">
        <f t="shared" si="26"/>
        <v>0.08774430065</v>
      </c>
      <c r="BD48" s="35">
        <f t="shared" si="26"/>
        <v>0.08774430065</v>
      </c>
      <c r="BE48" s="35">
        <f t="shared" si="26"/>
        <v>0.08774430065</v>
      </c>
      <c r="BF48" s="35">
        <f t="shared" si="26"/>
        <v>0.08774430065</v>
      </c>
      <c r="BG48" s="35">
        <f t="shared" si="26"/>
        <v>0.08774430065</v>
      </c>
      <c r="BH48" s="35">
        <f t="shared" si="26"/>
        <v>0.08774430065</v>
      </c>
      <c r="BI48" s="35">
        <f t="shared" si="26"/>
        <v>0.08774430065</v>
      </c>
      <c r="BJ48" s="35">
        <f t="shared" si="26"/>
        <v>0.08774430065</v>
      </c>
      <c r="BK48" s="35">
        <f t="shared" si="26"/>
        <v>0.08774430065</v>
      </c>
      <c r="BL48" s="35">
        <f t="shared" si="26"/>
        <v>0.08774430065</v>
      </c>
      <c r="BM48" s="35">
        <f t="shared" si="26"/>
        <v>0.08774430065</v>
      </c>
      <c r="BN48" s="35">
        <f t="shared" si="26"/>
        <v>0.08774430065</v>
      </c>
      <c r="BO48" s="35">
        <f t="shared" si="26"/>
        <v>0.08774430065</v>
      </c>
      <c r="BP48" s="35">
        <f t="shared" si="26"/>
        <v>0.08774430065</v>
      </c>
      <c r="BQ48" s="35">
        <f t="shared" si="26"/>
        <v>0.08774430065</v>
      </c>
      <c r="BR48" s="35">
        <f t="shared" si="26"/>
        <v>0.08774430065</v>
      </c>
      <c r="BS48" s="35">
        <f t="shared" si="26"/>
        <v>0.08774430065</v>
      </c>
      <c r="BT48" s="35">
        <f t="shared" si="26"/>
        <v>0.08774430065</v>
      </c>
      <c r="BU48" s="35">
        <f t="shared" si="26"/>
        <v>0.08774430065</v>
      </c>
      <c r="BV48" s="35">
        <f t="shared" si="26"/>
        <v>0.08774430065</v>
      </c>
      <c r="BW48" s="35">
        <f t="shared" si="26"/>
        <v>0.08774430065</v>
      </c>
      <c r="BX48" s="35">
        <f t="shared" si="26"/>
        <v>0.08774430065</v>
      </c>
      <c r="BY48" s="35">
        <f t="shared" si="26"/>
        <v>0.08774430065</v>
      </c>
      <c r="BZ48" s="35">
        <f t="shared" si="26"/>
        <v>0.08774430065</v>
      </c>
      <c r="CA48" s="35">
        <f t="shared" si="26"/>
        <v>0.08774430065</v>
      </c>
      <c r="CB48" s="35">
        <f t="shared" si="26"/>
        <v>0.08774430065</v>
      </c>
      <c r="CC48" s="35">
        <f t="shared" si="26"/>
        <v>0.08774430065</v>
      </c>
      <c r="CD48" s="35">
        <f t="shared" si="26"/>
        <v>0.08774430065</v>
      </c>
      <c r="CE48" s="35">
        <f t="shared" si="26"/>
        <v>0.08774430065</v>
      </c>
      <c r="CF48" s="35">
        <f t="shared" si="26"/>
        <v>0.08774430065</v>
      </c>
      <c r="CG48" s="35">
        <f t="shared" si="26"/>
        <v>0.08774430065</v>
      </c>
      <c r="CH48" s="35">
        <f t="shared" si="26"/>
        <v>0.08774430065</v>
      </c>
      <c r="CI48" s="35">
        <f t="shared" si="26"/>
        <v>0.08774430065</v>
      </c>
      <c r="CJ48" s="35">
        <f t="shared" si="26"/>
        <v>0.08774430065</v>
      </c>
      <c r="CK48" s="35">
        <f t="shared" si="26"/>
        <v>0.08774430065</v>
      </c>
      <c r="CL48" s="35">
        <f t="shared" si="26"/>
        <v>0.08774430065</v>
      </c>
      <c r="CM48" s="35">
        <f t="shared" si="26"/>
        <v>0.08774430065</v>
      </c>
      <c r="CN48" s="35">
        <f t="shared" si="26"/>
        <v>0.08774430065</v>
      </c>
      <c r="CO48" s="35">
        <f t="shared" si="26"/>
        <v>0.08774430065</v>
      </c>
      <c r="CP48" s="35">
        <f t="shared" si="26"/>
        <v>0.08774430065</v>
      </c>
      <c r="CQ48" s="35">
        <f t="shared" si="26"/>
        <v>0.08774430065</v>
      </c>
      <c r="CR48" s="35">
        <f t="shared" si="26"/>
        <v>0.08774430065</v>
      </c>
      <c r="CS48" s="35">
        <f t="shared" si="26"/>
        <v>0.08774430065</v>
      </c>
      <c r="CT48" s="35">
        <f t="shared" si="26"/>
        <v>0.08774430065</v>
      </c>
      <c r="CU48" s="35">
        <f t="shared" si="26"/>
        <v>0.08774430065</v>
      </c>
      <c r="CV48" s="35">
        <f t="shared" si="26"/>
        <v>0.08774430065</v>
      </c>
      <c r="CW48" s="35">
        <f t="shared" si="26"/>
        <v>0.08774430065</v>
      </c>
      <c r="CX48" s="35">
        <f t="shared" si="26"/>
        <v>0.08774430065</v>
      </c>
    </row>
    <row r="49">
      <c r="A49" s="26" t="s">
        <v>162</v>
      </c>
      <c r="B49" s="29">
        <f>(B15-'NOPAT (Operating Approach)'!F37)/'Invested Capital (Operating App'!F34</f>
        <v>0.07532934006</v>
      </c>
      <c r="C49" s="29">
        <f t="shared" ref="C49:CX49" si="27">(C15-B15)/B18</f>
        <v>0.1640356574</v>
      </c>
      <c r="D49" s="29">
        <f t="shared" si="27"/>
        <v>0.2029524724</v>
      </c>
      <c r="E49" s="29">
        <f t="shared" si="27"/>
        <v>0.2029524724</v>
      </c>
      <c r="F49" s="29">
        <f t="shared" si="27"/>
        <v>0.2029524724</v>
      </c>
      <c r="G49" s="29">
        <f t="shared" si="27"/>
        <v>0.2029524724</v>
      </c>
      <c r="H49" s="29">
        <f t="shared" si="27"/>
        <v>0.2029524724</v>
      </c>
      <c r="I49" s="29">
        <f t="shared" si="27"/>
        <v>0.2029524724</v>
      </c>
      <c r="J49" s="29">
        <f t="shared" si="27"/>
        <v>0.2029524724</v>
      </c>
      <c r="K49" s="29">
        <f t="shared" si="27"/>
        <v>0.2029524724</v>
      </c>
      <c r="L49" s="29">
        <f t="shared" si="27"/>
        <v>0.2029524724</v>
      </c>
      <c r="M49" s="29">
        <f t="shared" si="27"/>
        <v>0.2029524724</v>
      </c>
      <c r="N49" s="29">
        <f t="shared" si="27"/>
        <v>0.2029524724</v>
      </c>
      <c r="O49" s="29">
        <f t="shared" si="27"/>
        <v>0.2029524724</v>
      </c>
      <c r="P49" s="29">
        <f t="shared" si="27"/>
        <v>0.2029524724</v>
      </c>
      <c r="Q49" s="29">
        <f t="shared" si="27"/>
        <v>0.2029524724</v>
      </c>
      <c r="R49" s="29">
        <f t="shared" si="27"/>
        <v>0.2029524724</v>
      </c>
      <c r="S49" s="29">
        <f t="shared" si="27"/>
        <v>0.2029524724</v>
      </c>
      <c r="T49" s="29">
        <f t="shared" si="27"/>
        <v>0.2029524724</v>
      </c>
      <c r="U49" s="29">
        <f t="shared" si="27"/>
        <v>0.2029524724</v>
      </c>
      <c r="V49" s="29">
        <f t="shared" si="27"/>
        <v>0.2029524724</v>
      </c>
      <c r="W49" s="29">
        <f t="shared" si="27"/>
        <v>0.2029524724</v>
      </c>
      <c r="X49" s="29">
        <f t="shared" si="27"/>
        <v>0.2029524724</v>
      </c>
      <c r="Y49" s="29">
        <f t="shared" si="27"/>
        <v>0.2029524724</v>
      </c>
      <c r="Z49" s="29">
        <f t="shared" si="27"/>
        <v>0.2029524724</v>
      </c>
      <c r="AA49" s="29">
        <f t="shared" si="27"/>
        <v>0.2029524724</v>
      </c>
      <c r="AB49" s="29">
        <f t="shared" si="27"/>
        <v>0.2029524724</v>
      </c>
      <c r="AC49" s="29">
        <f t="shared" si="27"/>
        <v>0.2029524724</v>
      </c>
      <c r="AD49" s="29">
        <f t="shared" si="27"/>
        <v>0.2029524724</v>
      </c>
      <c r="AE49" s="29">
        <f t="shared" si="27"/>
        <v>0.2029524724</v>
      </c>
      <c r="AF49" s="29">
        <f t="shared" si="27"/>
        <v>0.2029524724</v>
      </c>
      <c r="AG49" s="29">
        <f t="shared" si="27"/>
        <v>0.2029524724</v>
      </c>
      <c r="AH49" s="29">
        <f t="shared" si="27"/>
        <v>0.2029524724</v>
      </c>
      <c r="AI49" s="29">
        <f t="shared" si="27"/>
        <v>0.2029524724</v>
      </c>
      <c r="AJ49" s="29">
        <f t="shared" si="27"/>
        <v>0.2029524724</v>
      </c>
      <c r="AK49" s="29">
        <f t="shared" si="27"/>
        <v>0.2029524724</v>
      </c>
      <c r="AL49" s="29">
        <f t="shared" si="27"/>
        <v>0.2029524724</v>
      </c>
      <c r="AM49" s="29">
        <f t="shared" si="27"/>
        <v>0.2029524724</v>
      </c>
      <c r="AN49" s="29">
        <f t="shared" si="27"/>
        <v>0.2029524724</v>
      </c>
      <c r="AO49" s="29">
        <f t="shared" si="27"/>
        <v>0.2029524724</v>
      </c>
      <c r="AP49" s="29">
        <f t="shared" si="27"/>
        <v>0.2029524724</v>
      </c>
      <c r="AQ49" s="29">
        <f t="shared" si="27"/>
        <v>0.2029524724</v>
      </c>
      <c r="AR49" s="29">
        <f t="shared" si="27"/>
        <v>0.2029524724</v>
      </c>
      <c r="AS49" s="29">
        <f t="shared" si="27"/>
        <v>0.2029524724</v>
      </c>
      <c r="AT49" s="29">
        <f t="shared" si="27"/>
        <v>0.2029524724</v>
      </c>
      <c r="AU49" s="29">
        <f t="shared" si="27"/>
        <v>0.2029524724</v>
      </c>
      <c r="AV49" s="29">
        <f t="shared" si="27"/>
        <v>0.2029524724</v>
      </c>
      <c r="AW49" s="29">
        <f t="shared" si="27"/>
        <v>0.2029524724</v>
      </c>
      <c r="AX49" s="29">
        <f t="shared" si="27"/>
        <v>0.2029524724</v>
      </c>
      <c r="AY49" s="29">
        <f t="shared" si="27"/>
        <v>0.2029524724</v>
      </c>
      <c r="AZ49" s="29">
        <f t="shared" si="27"/>
        <v>0.2029524724</v>
      </c>
      <c r="BA49" s="29">
        <f t="shared" si="27"/>
        <v>0.06088574172</v>
      </c>
      <c r="BB49" s="29">
        <f t="shared" si="27"/>
        <v>0.1900373151</v>
      </c>
      <c r="BC49" s="29">
        <f t="shared" si="27"/>
        <v>0.1900373151</v>
      </c>
      <c r="BD49" s="29">
        <f t="shared" si="27"/>
        <v>0.1900373151</v>
      </c>
      <c r="BE49" s="29">
        <f t="shared" si="27"/>
        <v>0.1900373151</v>
      </c>
      <c r="BF49" s="29">
        <f t="shared" si="27"/>
        <v>0.1900373151</v>
      </c>
      <c r="BG49" s="29">
        <f t="shared" si="27"/>
        <v>0.1900373151</v>
      </c>
      <c r="BH49" s="29">
        <f t="shared" si="27"/>
        <v>0.1900373151</v>
      </c>
      <c r="BI49" s="29">
        <f t="shared" si="27"/>
        <v>0.1900373151</v>
      </c>
      <c r="BJ49" s="29">
        <f t="shared" si="27"/>
        <v>0.1900373151</v>
      </c>
      <c r="BK49" s="29">
        <f t="shared" si="27"/>
        <v>0.1900373151</v>
      </c>
      <c r="BL49" s="29">
        <f t="shared" si="27"/>
        <v>0.1900373151</v>
      </c>
      <c r="BM49" s="29">
        <f t="shared" si="27"/>
        <v>0.1900373151</v>
      </c>
      <c r="BN49" s="29">
        <f t="shared" si="27"/>
        <v>0.1900373151</v>
      </c>
      <c r="BO49" s="29">
        <f t="shared" si="27"/>
        <v>0.1900373151</v>
      </c>
      <c r="BP49" s="29">
        <f t="shared" si="27"/>
        <v>0.1900373151</v>
      </c>
      <c r="BQ49" s="29">
        <f t="shared" si="27"/>
        <v>0.1900373151</v>
      </c>
      <c r="BR49" s="29">
        <f t="shared" si="27"/>
        <v>0.1900373151</v>
      </c>
      <c r="BS49" s="29">
        <f t="shared" si="27"/>
        <v>0.1900373151</v>
      </c>
      <c r="BT49" s="29">
        <f t="shared" si="27"/>
        <v>0.1900373151</v>
      </c>
      <c r="BU49" s="29">
        <f t="shared" si="27"/>
        <v>0.1900373151</v>
      </c>
      <c r="BV49" s="29">
        <f t="shared" si="27"/>
        <v>0.1900373151</v>
      </c>
      <c r="BW49" s="29">
        <f t="shared" si="27"/>
        <v>0.1900373151</v>
      </c>
      <c r="BX49" s="29">
        <f t="shared" si="27"/>
        <v>0.1900373151</v>
      </c>
      <c r="BY49" s="29">
        <f t="shared" si="27"/>
        <v>0.1900373151</v>
      </c>
      <c r="BZ49" s="29">
        <f t="shared" si="27"/>
        <v>0.1900373151</v>
      </c>
      <c r="CA49" s="29">
        <f t="shared" si="27"/>
        <v>0.1900373151</v>
      </c>
      <c r="CB49" s="29">
        <f t="shared" si="27"/>
        <v>0.1900373151</v>
      </c>
      <c r="CC49" s="29">
        <f t="shared" si="27"/>
        <v>0.1900373151</v>
      </c>
      <c r="CD49" s="29">
        <f t="shared" si="27"/>
        <v>0.1900373151</v>
      </c>
      <c r="CE49" s="29">
        <f t="shared" si="27"/>
        <v>0.1900373151</v>
      </c>
      <c r="CF49" s="29">
        <f t="shared" si="27"/>
        <v>0.1900373151</v>
      </c>
      <c r="CG49" s="29">
        <f t="shared" si="27"/>
        <v>0.1900373151</v>
      </c>
      <c r="CH49" s="29">
        <f t="shared" si="27"/>
        <v>0.1900373151</v>
      </c>
      <c r="CI49" s="29">
        <f t="shared" si="27"/>
        <v>0.1900373151</v>
      </c>
      <c r="CJ49" s="29">
        <f t="shared" si="27"/>
        <v>0.1900373151</v>
      </c>
      <c r="CK49" s="29">
        <f t="shared" si="27"/>
        <v>0.1900373151</v>
      </c>
      <c r="CL49" s="29">
        <f t="shared" si="27"/>
        <v>0.1900373151</v>
      </c>
      <c r="CM49" s="29">
        <f t="shared" si="27"/>
        <v>0.1900373151</v>
      </c>
      <c r="CN49" s="29">
        <f t="shared" si="27"/>
        <v>0.1900373151</v>
      </c>
      <c r="CO49" s="29">
        <f t="shared" si="27"/>
        <v>0.1900373151</v>
      </c>
      <c r="CP49" s="29">
        <f t="shared" si="27"/>
        <v>0.1900373151</v>
      </c>
      <c r="CQ49" s="29">
        <f t="shared" si="27"/>
        <v>0.1900373151</v>
      </c>
      <c r="CR49" s="29">
        <f t="shared" si="27"/>
        <v>0.1900373151</v>
      </c>
      <c r="CS49" s="29">
        <f t="shared" si="27"/>
        <v>0.1900373151</v>
      </c>
      <c r="CT49" s="29">
        <f t="shared" si="27"/>
        <v>0.1900373151</v>
      </c>
      <c r="CU49" s="29">
        <f t="shared" si="27"/>
        <v>0.1900373151</v>
      </c>
      <c r="CV49" s="29">
        <f t="shared" si="27"/>
        <v>0.1900373151</v>
      </c>
      <c r="CW49" s="29">
        <f t="shared" si="27"/>
        <v>0.1900373151</v>
      </c>
      <c r="CX49" s="29">
        <f t="shared" si="27"/>
        <v>0.1900373151</v>
      </c>
    </row>
    <row r="50">
      <c r="A50" s="11" t="s">
        <v>177</v>
      </c>
      <c r="B50" s="35">
        <f t="shared" ref="B50:CX50" si="28">B15/B10</f>
        <v>0.109694776</v>
      </c>
      <c r="C50" s="35">
        <f t="shared" si="28"/>
        <v>0.109694776</v>
      </c>
      <c r="D50" s="35">
        <f t="shared" si="28"/>
        <v>0.109694776</v>
      </c>
      <c r="E50" s="35">
        <f t="shared" si="28"/>
        <v>0.109694776</v>
      </c>
      <c r="F50" s="35">
        <f t="shared" si="28"/>
        <v>0.109694776</v>
      </c>
      <c r="G50" s="35">
        <f t="shared" si="28"/>
        <v>0.109694776</v>
      </c>
      <c r="H50" s="35">
        <f t="shared" si="28"/>
        <v>0.109694776</v>
      </c>
      <c r="I50" s="35">
        <f t="shared" si="28"/>
        <v>0.109694776</v>
      </c>
      <c r="J50" s="35">
        <f t="shared" si="28"/>
        <v>0.109694776</v>
      </c>
      <c r="K50" s="35">
        <f t="shared" si="28"/>
        <v>0.109694776</v>
      </c>
      <c r="L50" s="35">
        <f t="shared" si="28"/>
        <v>0.109694776</v>
      </c>
      <c r="M50" s="35">
        <f t="shared" si="28"/>
        <v>0.109694776</v>
      </c>
      <c r="N50" s="35">
        <f t="shared" si="28"/>
        <v>0.109694776</v>
      </c>
      <c r="O50" s="35">
        <f t="shared" si="28"/>
        <v>0.109694776</v>
      </c>
      <c r="P50" s="35">
        <f t="shared" si="28"/>
        <v>0.109694776</v>
      </c>
      <c r="Q50" s="35">
        <f t="shared" si="28"/>
        <v>0.109694776</v>
      </c>
      <c r="R50" s="35">
        <f t="shared" si="28"/>
        <v>0.109694776</v>
      </c>
      <c r="S50" s="35">
        <f t="shared" si="28"/>
        <v>0.109694776</v>
      </c>
      <c r="T50" s="35">
        <f t="shared" si="28"/>
        <v>0.109694776</v>
      </c>
      <c r="U50" s="35">
        <f t="shared" si="28"/>
        <v>0.109694776</v>
      </c>
      <c r="V50" s="35">
        <f t="shared" si="28"/>
        <v>0.109694776</v>
      </c>
      <c r="W50" s="35">
        <f t="shared" si="28"/>
        <v>0.109694776</v>
      </c>
      <c r="X50" s="35">
        <f t="shared" si="28"/>
        <v>0.109694776</v>
      </c>
      <c r="Y50" s="35">
        <f t="shared" si="28"/>
        <v>0.109694776</v>
      </c>
      <c r="Z50" s="35">
        <f t="shared" si="28"/>
        <v>0.109694776</v>
      </c>
      <c r="AA50" s="35">
        <f t="shared" si="28"/>
        <v>0.109694776</v>
      </c>
      <c r="AB50" s="35">
        <f t="shared" si="28"/>
        <v>0.109694776</v>
      </c>
      <c r="AC50" s="35">
        <f t="shared" si="28"/>
        <v>0.109694776</v>
      </c>
      <c r="AD50" s="35">
        <f t="shared" si="28"/>
        <v>0.109694776</v>
      </c>
      <c r="AE50" s="35">
        <f t="shared" si="28"/>
        <v>0.109694776</v>
      </c>
      <c r="AF50" s="35">
        <f t="shared" si="28"/>
        <v>0.109694776</v>
      </c>
      <c r="AG50" s="35">
        <f t="shared" si="28"/>
        <v>0.109694776</v>
      </c>
      <c r="AH50" s="35">
        <f t="shared" si="28"/>
        <v>0.109694776</v>
      </c>
      <c r="AI50" s="35">
        <f t="shared" si="28"/>
        <v>0.109694776</v>
      </c>
      <c r="AJ50" s="35">
        <f t="shared" si="28"/>
        <v>0.109694776</v>
      </c>
      <c r="AK50" s="35">
        <f t="shared" si="28"/>
        <v>0.109694776</v>
      </c>
      <c r="AL50" s="35">
        <f t="shared" si="28"/>
        <v>0.109694776</v>
      </c>
      <c r="AM50" s="35">
        <f t="shared" si="28"/>
        <v>0.109694776</v>
      </c>
      <c r="AN50" s="35">
        <f t="shared" si="28"/>
        <v>0.109694776</v>
      </c>
      <c r="AO50" s="35">
        <f t="shared" si="28"/>
        <v>0.109694776</v>
      </c>
      <c r="AP50" s="35">
        <f t="shared" si="28"/>
        <v>0.109694776</v>
      </c>
      <c r="AQ50" s="35">
        <f t="shared" si="28"/>
        <v>0.109694776</v>
      </c>
      <c r="AR50" s="35">
        <f t="shared" si="28"/>
        <v>0.109694776</v>
      </c>
      <c r="AS50" s="35">
        <f t="shared" si="28"/>
        <v>0.109694776</v>
      </c>
      <c r="AT50" s="35">
        <f t="shared" si="28"/>
        <v>0.109694776</v>
      </c>
      <c r="AU50" s="35">
        <f t="shared" si="28"/>
        <v>0.109694776</v>
      </c>
      <c r="AV50" s="35">
        <f t="shared" si="28"/>
        <v>0.109694776</v>
      </c>
      <c r="AW50" s="35">
        <f t="shared" si="28"/>
        <v>0.109694776</v>
      </c>
      <c r="AX50" s="35">
        <f t="shared" si="28"/>
        <v>0.109694776</v>
      </c>
      <c r="AY50" s="35">
        <f t="shared" si="28"/>
        <v>0.109694776</v>
      </c>
      <c r="AZ50" s="35">
        <f t="shared" si="28"/>
        <v>0.109694776</v>
      </c>
      <c r="BA50" s="35">
        <f t="shared" si="28"/>
        <v>0.109694776</v>
      </c>
      <c r="BB50" s="35">
        <f t="shared" si="28"/>
        <v>0.109694776</v>
      </c>
      <c r="BC50" s="35">
        <f t="shared" si="28"/>
        <v>0.109694776</v>
      </c>
      <c r="BD50" s="35">
        <f t="shared" si="28"/>
        <v>0.109694776</v>
      </c>
      <c r="BE50" s="35">
        <f t="shared" si="28"/>
        <v>0.109694776</v>
      </c>
      <c r="BF50" s="35">
        <f t="shared" si="28"/>
        <v>0.109694776</v>
      </c>
      <c r="BG50" s="35">
        <f t="shared" si="28"/>
        <v>0.109694776</v>
      </c>
      <c r="BH50" s="35">
        <f t="shared" si="28"/>
        <v>0.109694776</v>
      </c>
      <c r="BI50" s="35">
        <f t="shared" si="28"/>
        <v>0.109694776</v>
      </c>
      <c r="BJ50" s="35">
        <f t="shared" si="28"/>
        <v>0.109694776</v>
      </c>
      <c r="BK50" s="35">
        <f t="shared" si="28"/>
        <v>0.109694776</v>
      </c>
      <c r="BL50" s="35">
        <f t="shared" si="28"/>
        <v>0.109694776</v>
      </c>
      <c r="BM50" s="35">
        <f t="shared" si="28"/>
        <v>0.109694776</v>
      </c>
      <c r="BN50" s="35">
        <f t="shared" si="28"/>
        <v>0.109694776</v>
      </c>
      <c r="BO50" s="35">
        <f t="shared" si="28"/>
        <v>0.109694776</v>
      </c>
      <c r="BP50" s="35">
        <f t="shared" si="28"/>
        <v>0.109694776</v>
      </c>
      <c r="BQ50" s="35">
        <f t="shared" si="28"/>
        <v>0.109694776</v>
      </c>
      <c r="BR50" s="35">
        <f t="shared" si="28"/>
        <v>0.109694776</v>
      </c>
      <c r="BS50" s="35">
        <f t="shared" si="28"/>
        <v>0.109694776</v>
      </c>
      <c r="BT50" s="35">
        <f t="shared" si="28"/>
        <v>0.109694776</v>
      </c>
      <c r="BU50" s="35">
        <f t="shared" si="28"/>
        <v>0.109694776</v>
      </c>
      <c r="BV50" s="35">
        <f t="shared" si="28"/>
        <v>0.109694776</v>
      </c>
      <c r="BW50" s="35">
        <f t="shared" si="28"/>
        <v>0.109694776</v>
      </c>
      <c r="BX50" s="35">
        <f t="shared" si="28"/>
        <v>0.109694776</v>
      </c>
      <c r="BY50" s="35">
        <f t="shared" si="28"/>
        <v>0.109694776</v>
      </c>
      <c r="BZ50" s="35">
        <f t="shared" si="28"/>
        <v>0.109694776</v>
      </c>
      <c r="CA50" s="35">
        <f t="shared" si="28"/>
        <v>0.109694776</v>
      </c>
      <c r="CB50" s="35">
        <f t="shared" si="28"/>
        <v>0.109694776</v>
      </c>
      <c r="CC50" s="35">
        <f t="shared" si="28"/>
        <v>0.109694776</v>
      </c>
      <c r="CD50" s="35">
        <f t="shared" si="28"/>
        <v>0.109694776</v>
      </c>
      <c r="CE50" s="35">
        <f t="shared" si="28"/>
        <v>0.109694776</v>
      </c>
      <c r="CF50" s="35">
        <f t="shared" si="28"/>
        <v>0.109694776</v>
      </c>
      <c r="CG50" s="35">
        <f t="shared" si="28"/>
        <v>0.109694776</v>
      </c>
      <c r="CH50" s="35">
        <f t="shared" si="28"/>
        <v>0.109694776</v>
      </c>
      <c r="CI50" s="35">
        <f t="shared" si="28"/>
        <v>0.109694776</v>
      </c>
      <c r="CJ50" s="35">
        <f t="shared" si="28"/>
        <v>0.109694776</v>
      </c>
      <c r="CK50" s="35">
        <f t="shared" si="28"/>
        <v>0.109694776</v>
      </c>
      <c r="CL50" s="35">
        <f t="shared" si="28"/>
        <v>0.109694776</v>
      </c>
      <c r="CM50" s="35">
        <f t="shared" si="28"/>
        <v>0.109694776</v>
      </c>
      <c r="CN50" s="35">
        <f t="shared" si="28"/>
        <v>0.109694776</v>
      </c>
      <c r="CO50" s="35">
        <f t="shared" si="28"/>
        <v>0.109694776</v>
      </c>
      <c r="CP50" s="35">
        <f t="shared" si="28"/>
        <v>0.109694776</v>
      </c>
      <c r="CQ50" s="35">
        <f t="shared" si="28"/>
        <v>0.109694776</v>
      </c>
      <c r="CR50" s="35">
        <f t="shared" si="28"/>
        <v>0.109694776</v>
      </c>
      <c r="CS50" s="35">
        <f t="shared" si="28"/>
        <v>0.109694776</v>
      </c>
      <c r="CT50" s="35">
        <f t="shared" si="28"/>
        <v>0.109694776</v>
      </c>
      <c r="CU50" s="35">
        <f t="shared" si="28"/>
        <v>0.109694776</v>
      </c>
      <c r="CV50" s="35">
        <f t="shared" si="28"/>
        <v>0.109694776</v>
      </c>
      <c r="CW50" s="35">
        <f t="shared" si="28"/>
        <v>0.109694776</v>
      </c>
      <c r="CX50" s="35">
        <f t="shared" si="28"/>
        <v>0.109694776</v>
      </c>
    </row>
    <row r="51">
      <c r="A51" s="5" t="s">
        <v>161</v>
      </c>
      <c r="B51" s="113">
        <f>B10/((B46+'Reconciliation of Total Assets '!F15)/2)</f>
        <v>1.306685074</v>
      </c>
      <c r="C51" s="113">
        <f t="shared" ref="C51:CX51" si="29">C10/C46</f>
        <v>1.301502603</v>
      </c>
      <c r="D51" s="113">
        <f t="shared" si="29"/>
        <v>1.333180387</v>
      </c>
      <c r="E51" s="113">
        <f t="shared" si="29"/>
        <v>1.363346783</v>
      </c>
      <c r="F51" s="113">
        <f t="shared" si="29"/>
        <v>1.391980314</v>
      </c>
      <c r="G51" s="113">
        <f t="shared" si="29"/>
        <v>1.419074816</v>
      </c>
      <c r="H51" s="113">
        <f t="shared" si="29"/>
        <v>1.444637969</v>
      </c>
      <c r="I51" s="113">
        <f t="shared" si="29"/>
        <v>1.468689709</v>
      </c>
      <c r="J51" s="113">
        <f t="shared" si="29"/>
        <v>1.491260581</v>
      </c>
      <c r="K51" s="113">
        <f t="shared" si="29"/>
        <v>1.51239009</v>
      </c>
      <c r="L51" s="113">
        <f t="shared" si="29"/>
        <v>1.532125103</v>
      </c>
      <c r="M51" s="113">
        <f t="shared" si="29"/>
        <v>1.550518325</v>
      </c>
      <c r="N51" s="113">
        <f t="shared" si="29"/>
        <v>1.567626891</v>
      </c>
      <c r="O51" s="113">
        <f t="shared" si="29"/>
        <v>1.583511083</v>
      </c>
      <c r="P51" s="113">
        <f t="shared" si="29"/>
        <v>1.598233187</v>
      </c>
      <c r="Q51" s="113">
        <f t="shared" si="29"/>
        <v>1.611856491</v>
      </c>
      <c r="R51" s="113">
        <f t="shared" si="29"/>
        <v>1.624444426</v>
      </c>
      <c r="S51" s="113">
        <f t="shared" si="29"/>
        <v>1.636059837</v>
      </c>
      <c r="T51" s="113">
        <f t="shared" si="29"/>
        <v>1.64676439</v>
      </c>
      <c r="U51" s="113">
        <f t="shared" si="29"/>
        <v>1.656618084</v>
      </c>
      <c r="V51" s="113">
        <f t="shared" si="29"/>
        <v>1.665678877</v>
      </c>
      <c r="W51" s="113">
        <f t="shared" si="29"/>
        <v>1.6740024</v>
      </c>
      <c r="X51" s="113">
        <f t="shared" si="29"/>
        <v>1.681641755</v>
      </c>
      <c r="Y51" s="113">
        <f t="shared" si="29"/>
        <v>1.688647381</v>
      </c>
      <c r="Z51" s="113">
        <f t="shared" si="29"/>
        <v>1.695066975</v>
      </c>
      <c r="AA51" s="113">
        <f t="shared" si="29"/>
        <v>1.700945473</v>
      </c>
      <c r="AB51" s="113">
        <f t="shared" si="29"/>
        <v>1.706325055</v>
      </c>
      <c r="AC51" s="113">
        <f t="shared" si="29"/>
        <v>1.711245198</v>
      </c>
      <c r="AD51" s="113">
        <f t="shared" si="29"/>
        <v>1.715742743</v>
      </c>
      <c r="AE51" s="113">
        <f t="shared" si="29"/>
        <v>1.719851983</v>
      </c>
      <c r="AF51" s="113">
        <f t="shared" si="29"/>
        <v>1.723604775</v>
      </c>
      <c r="AG51" s="113">
        <f t="shared" si="29"/>
        <v>1.727030643</v>
      </c>
      <c r="AH51" s="113">
        <f t="shared" si="29"/>
        <v>1.730156909</v>
      </c>
      <c r="AI51" s="113">
        <f t="shared" si="29"/>
        <v>1.733008806</v>
      </c>
      <c r="AJ51" s="113">
        <f t="shared" si="29"/>
        <v>1.735609611</v>
      </c>
      <c r="AK51" s="113">
        <f t="shared" si="29"/>
        <v>1.737980762</v>
      </c>
      <c r="AL51" s="113">
        <f t="shared" si="29"/>
        <v>1.740141983</v>
      </c>
      <c r="AM51" s="113">
        <f t="shared" si="29"/>
        <v>1.742111399</v>
      </c>
      <c r="AN51" s="113">
        <f t="shared" si="29"/>
        <v>1.743905649</v>
      </c>
      <c r="AO51" s="113">
        <f t="shared" si="29"/>
        <v>1.745539997</v>
      </c>
      <c r="AP51" s="113">
        <f t="shared" si="29"/>
        <v>1.747028427</v>
      </c>
      <c r="AQ51" s="113">
        <f t="shared" si="29"/>
        <v>1.74838375</v>
      </c>
      <c r="AR51" s="113">
        <f t="shared" si="29"/>
        <v>1.749617688</v>
      </c>
      <c r="AS51" s="113">
        <f t="shared" si="29"/>
        <v>1.750740963</v>
      </c>
      <c r="AT51" s="113">
        <f t="shared" si="29"/>
        <v>1.751763373</v>
      </c>
      <c r="AU51" s="113">
        <f t="shared" si="29"/>
        <v>1.752693874</v>
      </c>
      <c r="AV51" s="113">
        <f t="shared" si="29"/>
        <v>1.753540643</v>
      </c>
      <c r="AW51" s="113">
        <f t="shared" si="29"/>
        <v>1.754311143</v>
      </c>
      <c r="AX51" s="113">
        <f t="shared" si="29"/>
        <v>1.755012185</v>
      </c>
      <c r="AY51" s="113">
        <f t="shared" si="29"/>
        <v>1.755649982</v>
      </c>
      <c r="AZ51" s="113">
        <f t="shared" si="29"/>
        <v>1.7562302</v>
      </c>
      <c r="BA51" s="113">
        <f t="shared" si="29"/>
        <v>1.70151089</v>
      </c>
      <c r="BB51" s="113">
        <f t="shared" si="29"/>
        <v>1.701664963</v>
      </c>
      <c r="BC51" s="113">
        <f t="shared" si="29"/>
        <v>1.701814575</v>
      </c>
      <c r="BD51" s="113">
        <f t="shared" si="29"/>
        <v>1.701959855</v>
      </c>
      <c r="BE51" s="113">
        <f t="shared" si="29"/>
        <v>1.702100928</v>
      </c>
      <c r="BF51" s="113">
        <f t="shared" si="29"/>
        <v>1.702237913</v>
      </c>
      <c r="BG51" s="113">
        <f t="shared" si="29"/>
        <v>1.70237093</v>
      </c>
      <c r="BH51" s="113">
        <f t="shared" si="29"/>
        <v>1.702500093</v>
      </c>
      <c r="BI51" s="113">
        <f t="shared" si="29"/>
        <v>1.702625512</v>
      </c>
      <c r="BJ51" s="113">
        <f t="shared" si="29"/>
        <v>1.702747296</v>
      </c>
      <c r="BK51" s="113">
        <f t="shared" si="29"/>
        <v>1.70286555</v>
      </c>
      <c r="BL51" s="113">
        <f t="shared" si="29"/>
        <v>1.702980375</v>
      </c>
      <c r="BM51" s="113">
        <f t="shared" si="29"/>
        <v>1.70309187</v>
      </c>
      <c r="BN51" s="113">
        <f t="shared" si="29"/>
        <v>1.703200132</v>
      </c>
      <c r="BO51" s="113">
        <f t="shared" si="29"/>
        <v>1.703305254</v>
      </c>
      <c r="BP51" s="113">
        <f t="shared" si="29"/>
        <v>1.703407327</v>
      </c>
      <c r="BQ51" s="113">
        <f t="shared" si="29"/>
        <v>1.703506438</v>
      </c>
      <c r="BR51" s="113">
        <f t="shared" si="29"/>
        <v>1.703602673</v>
      </c>
      <c r="BS51" s="113">
        <f t="shared" si="29"/>
        <v>1.703696116</v>
      </c>
      <c r="BT51" s="113">
        <f t="shared" si="29"/>
        <v>1.703786847</v>
      </c>
      <c r="BU51" s="113">
        <f t="shared" si="29"/>
        <v>1.703874945</v>
      </c>
      <c r="BV51" s="113">
        <f t="shared" si="29"/>
        <v>1.703960486</v>
      </c>
      <c r="BW51" s="113">
        <f t="shared" si="29"/>
        <v>1.704043543</v>
      </c>
      <c r="BX51" s="113">
        <f t="shared" si="29"/>
        <v>1.704124188</v>
      </c>
      <c r="BY51" s="113">
        <f t="shared" si="29"/>
        <v>1.704202493</v>
      </c>
      <c r="BZ51" s="113">
        <f t="shared" si="29"/>
        <v>1.704278523</v>
      </c>
      <c r="CA51" s="113">
        <f t="shared" si="29"/>
        <v>1.704352345</v>
      </c>
      <c r="CB51" s="113">
        <f t="shared" si="29"/>
        <v>1.704424024</v>
      </c>
      <c r="CC51" s="113">
        <f t="shared" si="29"/>
        <v>1.70449362</v>
      </c>
      <c r="CD51" s="113">
        <f t="shared" si="29"/>
        <v>1.704561195</v>
      </c>
      <c r="CE51" s="113">
        <f t="shared" si="29"/>
        <v>1.704626807</v>
      </c>
      <c r="CF51" s="113">
        <f t="shared" si="29"/>
        <v>1.704690512</v>
      </c>
      <c r="CG51" s="113">
        <f t="shared" si="29"/>
        <v>1.704752367</v>
      </c>
      <c r="CH51" s="113">
        <f t="shared" si="29"/>
        <v>1.704812424</v>
      </c>
      <c r="CI51" s="113">
        <f t="shared" si="29"/>
        <v>1.704870736</v>
      </c>
      <c r="CJ51" s="113">
        <f t="shared" si="29"/>
        <v>1.704927353</v>
      </c>
      <c r="CK51" s="113">
        <f t="shared" si="29"/>
        <v>1.704982325</v>
      </c>
      <c r="CL51" s="113">
        <f t="shared" si="29"/>
        <v>1.7050357</v>
      </c>
      <c r="CM51" s="113">
        <f t="shared" si="29"/>
        <v>1.705087523</v>
      </c>
      <c r="CN51" s="113">
        <f t="shared" si="29"/>
        <v>1.705137839</v>
      </c>
      <c r="CO51" s="113">
        <f t="shared" si="29"/>
        <v>1.705186693</v>
      </c>
      <c r="CP51" s="113">
        <f t="shared" si="29"/>
        <v>1.705234127</v>
      </c>
      <c r="CQ51" s="113">
        <f t="shared" si="29"/>
        <v>1.705280181</v>
      </c>
      <c r="CR51" s="113">
        <f t="shared" si="29"/>
        <v>1.705324897</v>
      </c>
      <c r="CS51" s="113">
        <f t="shared" si="29"/>
        <v>1.705368312</v>
      </c>
      <c r="CT51" s="113">
        <f t="shared" si="29"/>
        <v>1.705410465</v>
      </c>
      <c r="CU51" s="113">
        <f t="shared" si="29"/>
        <v>1.705451392</v>
      </c>
      <c r="CV51" s="113">
        <f t="shared" si="29"/>
        <v>1.705491129</v>
      </c>
      <c r="CW51" s="113">
        <f t="shared" si="29"/>
        <v>1.70552971</v>
      </c>
      <c r="CX51" s="113">
        <f t="shared" si="29"/>
        <v>1.70556717</v>
      </c>
    </row>
    <row r="52">
      <c r="A52" s="28" t="s">
        <v>287</v>
      </c>
      <c r="B52" s="35">
        <f>((B15/'Reverse DCF Historical Data'!F7)^(1/2))-1</f>
        <v>-0.01400294524</v>
      </c>
      <c r="C52" s="35">
        <f t="shared" ref="C52:CX52" si="30">((C15/B15)^(1/2))-1</f>
        <v>0.04880884817</v>
      </c>
      <c r="D52" s="35">
        <f t="shared" si="30"/>
        <v>0.04880884817</v>
      </c>
      <c r="E52" s="35">
        <f t="shared" si="30"/>
        <v>0.04880884817</v>
      </c>
      <c r="F52" s="35">
        <f t="shared" si="30"/>
        <v>0.04880884817</v>
      </c>
      <c r="G52" s="35">
        <f t="shared" si="30"/>
        <v>0.04880884817</v>
      </c>
      <c r="H52" s="35">
        <f t="shared" si="30"/>
        <v>0.04880884817</v>
      </c>
      <c r="I52" s="35">
        <f t="shared" si="30"/>
        <v>0.04880884817</v>
      </c>
      <c r="J52" s="35">
        <f t="shared" si="30"/>
        <v>0.04880884817</v>
      </c>
      <c r="K52" s="35">
        <f t="shared" si="30"/>
        <v>0.04880884817</v>
      </c>
      <c r="L52" s="35">
        <f t="shared" si="30"/>
        <v>0.04880884817</v>
      </c>
      <c r="M52" s="35">
        <f t="shared" si="30"/>
        <v>0.04880884817</v>
      </c>
      <c r="N52" s="35">
        <f t="shared" si="30"/>
        <v>0.04880884817</v>
      </c>
      <c r="O52" s="35">
        <f t="shared" si="30"/>
        <v>0.04880884817</v>
      </c>
      <c r="P52" s="35">
        <f t="shared" si="30"/>
        <v>0.04880884817</v>
      </c>
      <c r="Q52" s="35">
        <f t="shared" si="30"/>
        <v>0.04880884817</v>
      </c>
      <c r="R52" s="35">
        <f t="shared" si="30"/>
        <v>0.04880884817</v>
      </c>
      <c r="S52" s="35">
        <f t="shared" si="30"/>
        <v>0.04880884817</v>
      </c>
      <c r="T52" s="35">
        <f t="shared" si="30"/>
        <v>0.04880884817</v>
      </c>
      <c r="U52" s="35">
        <f t="shared" si="30"/>
        <v>0.04880884817</v>
      </c>
      <c r="V52" s="35">
        <f t="shared" si="30"/>
        <v>0.04880884817</v>
      </c>
      <c r="W52" s="35">
        <f t="shared" si="30"/>
        <v>0.04880884817</v>
      </c>
      <c r="X52" s="35">
        <f t="shared" si="30"/>
        <v>0.04880884817</v>
      </c>
      <c r="Y52" s="35">
        <f t="shared" si="30"/>
        <v>0.04880884817</v>
      </c>
      <c r="Z52" s="35">
        <f t="shared" si="30"/>
        <v>0.04880884817</v>
      </c>
      <c r="AA52" s="35">
        <f t="shared" si="30"/>
        <v>0.04880884817</v>
      </c>
      <c r="AB52" s="35">
        <f t="shared" si="30"/>
        <v>0.04880884817</v>
      </c>
      <c r="AC52" s="35">
        <f t="shared" si="30"/>
        <v>0.04880884817</v>
      </c>
      <c r="AD52" s="35">
        <f t="shared" si="30"/>
        <v>0.04880884817</v>
      </c>
      <c r="AE52" s="35">
        <f t="shared" si="30"/>
        <v>0.04880884817</v>
      </c>
      <c r="AF52" s="35">
        <f t="shared" si="30"/>
        <v>0.04880884817</v>
      </c>
      <c r="AG52" s="35">
        <f t="shared" si="30"/>
        <v>0.04880884817</v>
      </c>
      <c r="AH52" s="35">
        <f t="shared" si="30"/>
        <v>0.04880884817</v>
      </c>
      <c r="AI52" s="35">
        <f t="shared" si="30"/>
        <v>0.04880884817</v>
      </c>
      <c r="AJ52" s="35">
        <f t="shared" si="30"/>
        <v>0.04880884817</v>
      </c>
      <c r="AK52" s="35">
        <f t="shared" si="30"/>
        <v>0.04880884817</v>
      </c>
      <c r="AL52" s="35">
        <f t="shared" si="30"/>
        <v>0.04880884817</v>
      </c>
      <c r="AM52" s="35">
        <f t="shared" si="30"/>
        <v>0.04880884817</v>
      </c>
      <c r="AN52" s="35">
        <f t="shared" si="30"/>
        <v>0.04880884817</v>
      </c>
      <c r="AO52" s="35">
        <f t="shared" si="30"/>
        <v>0.04880884817</v>
      </c>
      <c r="AP52" s="35">
        <f t="shared" si="30"/>
        <v>0.04880884817</v>
      </c>
      <c r="AQ52" s="35">
        <f t="shared" si="30"/>
        <v>0.04880884817</v>
      </c>
      <c r="AR52" s="35">
        <f t="shared" si="30"/>
        <v>0.04880884817</v>
      </c>
      <c r="AS52" s="35">
        <f t="shared" si="30"/>
        <v>0.04880884817</v>
      </c>
      <c r="AT52" s="35">
        <f t="shared" si="30"/>
        <v>0.04880884817</v>
      </c>
      <c r="AU52" s="35">
        <f t="shared" si="30"/>
        <v>0.04880884817</v>
      </c>
      <c r="AV52" s="35">
        <f t="shared" si="30"/>
        <v>0.04880884817</v>
      </c>
      <c r="AW52" s="35">
        <f t="shared" si="30"/>
        <v>0.04880884817</v>
      </c>
      <c r="AX52" s="35">
        <f t="shared" si="30"/>
        <v>0.04880884817</v>
      </c>
      <c r="AY52" s="35">
        <f t="shared" si="30"/>
        <v>0.04880884817</v>
      </c>
      <c r="AZ52" s="35">
        <f t="shared" si="30"/>
        <v>0.04880884817</v>
      </c>
      <c r="BA52" s="35">
        <f t="shared" si="30"/>
        <v>0.01488915651</v>
      </c>
      <c r="BB52" s="35">
        <f t="shared" si="30"/>
        <v>0.01488915651</v>
      </c>
      <c r="BC52" s="35">
        <f t="shared" si="30"/>
        <v>0.01488915651</v>
      </c>
      <c r="BD52" s="35">
        <f t="shared" si="30"/>
        <v>0.01488915651</v>
      </c>
      <c r="BE52" s="35">
        <f t="shared" si="30"/>
        <v>0.01488915651</v>
      </c>
      <c r="BF52" s="35">
        <f t="shared" si="30"/>
        <v>0.01488915651</v>
      </c>
      <c r="BG52" s="35">
        <f t="shared" si="30"/>
        <v>0.01488915651</v>
      </c>
      <c r="BH52" s="35">
        <f t="shared" si="30"/>
        <v>0.01488915651</v>
      </c>
      <c r="BI52" s="35">
        <f t="shared" si="30"/>
        <v>0.01488915651</v>
      </c>
      <c r="BJ52" s="35">
        <f t="shared" si="30"/>
        <v>0.01488915651</v>
      </c>
      <c r="BK52" s="35">
        <f t="shared" si="30"/>
        <v>0.01488915651</v>
      </c>
      <c r="BL52" s="35">
        <f t="shared" si="30"/>
        <v>0.01488915651</v>
      </c>
      <c r="BM52" s="35">
        <f t="shared" si="30"/>
        <v>0.01488915651</v>
      </c>
      <c r="BN52" s="35">
        <f t="shared" si="30"/>
        <v>0.01488915651</v>
      </c>
      <c r="BO52" s="35">
        <f t="shared" si="30"/>
        <v>0.01488915651</v>
      </c>
      <c r="BP52" s="35">
        <f t="shared" si="30"/>
        <v>0.01488915651</v>
      </c>
      <c r="BQ52" s="35">
        <f t="shared" si="30"/>
        <v>0.01488915651</v>
      </c>
      <c r="BR52" s="35">
        <f t="shared" si="30"/>
        <v>0.01488915651</v>
      </c>
      <c r="BS52" s="35">
        <f t="shared" si="30"/>
        <v>0.01488915651</v>
      </c>
      <c r="BT52" s="35">
        <f t="shared" si="30"/>
        <v>0.01488915651</v>
      </c>
      <c r="BU52" s="35">
        <f t="shared" si="30"/>
        <v>0.01488915651</v>
      </c>
      <c r="BV52" s="35">
        <f t="shared" si="30"/>
        <v>0.01488915651</v>
      </c>
      <c r="BW52" s="35">
        <f t="shared" si="30"/>
        <v>0.01488915651</v>
      </c>
      <c r="BX52" s="35">
        <f t="shared" si="30"/>
        <v>0.01488915651</v>
      </c>
      <c r="BY52" s="35">
        <f t="shared" si="30"/>
        <v>0.01488915651</v>
      </c>
      <c r="BZ52" s="35">
        <f t="shared" si="30"/>
        <v>0.01488915651</v>
      </c>
      <c r="CA52" s="35">
        <f t="shared" si="30"/>
        <v>0.01488915651</v>
      </c>
      <c r="CB52" s="35">
        <f t="shared" si="30"/>
        <v>0.01488915651</v>
      </c>
      <c r="CC52" s="35">
        <f t="shared" si="30"/>
        <v>0.01488915651</v>
      </c>
      <c r="CD52" s="35">
        <f t="shared" si="30"/>
        <v>0.01488915651</v>
      </c>
      <c r="CE52" s="35">
        <f t="shared" si="30"/>
        <v>0.01488915651</v>
      </c>
      <c r="CF52" s="35">
        <f t="shared" si="30"/>
        <v>0.01488915651</v>
      </c>
      <c r="CG52" s="35">
        <f t="shared" si="30"/>
        <v>0.01488915651</v>
      </c>
      <c r="CH52" s="35">
        <f t="shared" si="30"/>
        <v>0.01488915651</v>
      </c>
      <c r="CI52" s="35">
        <f t="shared" si="30"/>
        <v>0.01488915651</v>
      </c>
      <c r="CJ52" s="35">
        <f t="shared" si="30"/>
        <v>0.01488915651</v>
      </c>
      <c r="CK52" s="35">
        <f t="shared" si="30"/>
        <v>0.01488915651</v>
      </c>
      <c r="CL52" s="35">
        <f t="shared" si="30"/>
        <v>0.01488915651</v>
      </c>
      <c r="CM52" s="35">
        <f t="shared" si="30"/>
        <v>0.01488915651</v>
      </c>
      <c r="CN52" s="35">
        <f t="shared" si="30"/>
        <v>0.01488915651</v>
      </c>
      <c r="CO52" s="35">
        <f t="shared" si="30"/>
        <v>0.01488915651</v>
      </c>
      <c r="CP52" s="35">
        <f t="shared" si="30"/>
        <v>0.01488915651</v>
      </c>
      <c r="CQ52" s="35">
        <f t="shared" si="30"/>
        <v>0.01488915651</v>
      </c>
      <c r="CR52" s="35">
        <f t="shared" si="30"/>
        <v>0.01488915651</v>
      </c>
      <c r="CS52" s="35">
        <f t="shared" si="30"/>
        <v>0.01488915651</v>
      </c>
      <c r="CT52" s="35">
        <f t="shared" si="30"/>
        <v>0.01488915651</v>
      </c>
      <c r="CU52" s="35">
        <f t="shared" si="30"/>
        <v>0.01488915651</v>
      </c>
      <c r="CV52" s="35">
        <f t="shared" si="30"/>
        <v>0.01488915651</v>
      </c>
      <c r="CW52" s="35">
        <f t="shared" si="30"/>
        <v>0.01488915651</v>
      </c>
      <c r="CX52" s="35">
        <f t="shared" si="30"/>
        <v>0.01488915651</v>
      </c>
    </row>
    <row r="53">
      <c r="A53" s="26" t="s">
        <v>288</v>
      </c>
      <c r="B53" s="29">
        <f>((B46/'Reconciliation of Total Assets '!F16)^(1/1))-1</f>
        <v>0.01618147795</v>
      </c>
      <c r="C53" s="29">
        <f t="shared" ref="C53:CX53" si="31">((C46/B46)^(1/1))-1</f>
        <v>0.08077032077</v>
      </c>
      <c r="D53" s="29">
        <f t="shared" si="31"/>
        <v>0.07386282933</v>
      </c>
      <c r="E53" s="29">
        <f t="shared" si="31"/>
        <v>0.07566060585</v>
      </c>
      <c r="F53" s="29">
        <f t="shared" si="31"/>
        <v>0.07737260803</v>
      </c>
      <c r="G53" s="29">
        <f t="shared" si="31"/>
        <v>0.07899761717</v>
      </c>
      <c r="H53" s="29">
        <f t="shared" si="31"/>
        <v>0.0805352834</v>
      </c>
      <c r="I53" s="29">
        <f t="shared" si="31"/>
        <v>0.08198604256</v>
      </c>
      <c r="J53" s="29">
        <f t="shared" si="31"/>
        <v>0.08335102605</v>
      </c>
      <c r="K53" s="29">
        <f t="shared" si="31"/>
        <v>0.08463196734</v>
      </c>
      <c r="L53" s="29">
        <f t="shared" si="31"/>
        <v>0.0858311085</v>
      </c>
      <c r="M53" s="29">
        <f t="shared" si="31"/>
        <v>0.08695110926</v>
      </c>
      <c r="N53" s="29">
        <f t="shared" si="31"/>
        <v>0.08799496074</v>
      </c>
      <c r="O53" s="29">
        <f t="shared" si="31"/>
        <v>0.08896590546</v>
      </c>
      <c r="P53" s="29">
        <f t="shared" si="31"/>
        <v>0.08986736454</v>
      </c>
      <c r="Q53" s="29">
        <f t="shared" si="31"/>
        <v>0.09070287286</v>
      </c>
      <c r="R53" s="29">
        <f t="shared" si="31"/>
        <v>0.09147602214</v>
      </c>
      <c r="S53" s="29">
        <f t="shared" si="31"/>
        <v>0.09219041217</v>
      </c>
      <c r="T53" s="29">
        <f t="shared" si="31"/>
        <v>0.09284960961</v>
      </c>
      <c r="U53" s="29">
        <f t="shared" si="31"/>
        <v>0.09345711401</v>
      </c>
      <c r="V53" s="29">
        <f t="shared" si="31"/>
        <v>0.0940163305</v>
      </c>
      <c r="W53" s="29">
        <f t="shared" si="31"/>
        <v>0.09453054828</v>
      </c>
      <c r="X53" s="29">
        <f t="shared" si="31"/>
        <v>0.09500292456</v>
      </c>
      <c r="Y53" s="29">
        <f t="shared" si="31"/>
        <v>0.09543647297</v>
      </c>
      <c r="Z53" s="29">
        <f t="shared" si="31"/>
        <v>0.09583405598</v>
      </c>
      <c r="AA53" s="29">
        <f t="shared" si="31"/>
        <v>0.09619838059</v>
      </c>
      <c r="AB53" s="29">
        <f t="shared" si="31"/>
        <v>0.09653199687</v>
      </c>
      <c r="AC53" s="29">
        <f t="shared" si="31"/>
        <v>0.09683729874</v>
      </c>
      <c r="AD53" s="29">
        <f t="shared" si="31"/>
        <v>0.09711652652</v>
      </c>
      <c r="AE53" s="29">
        <f t="shared" si="31"/>
        <v>0.09737177099</v>
      </c>
      <c r="AF53" s="29">
        <f t="shared" si="31"/>
        <v>0.09760497848</v>
      </c>
      <c r="AG53" s="29">
        <f t="shared" si="31"/>
        <v>0.09781795676</v>
      </c>
      <c r="AH53" s="29">
        <f t="shared" si="31"/>
        <v>0.09801238154</v>
      </c>
      <c r="AI53" s="29">
        <f t="shared" si="31"/>
        <v>0.09818980324</v>
      </c>
      <c r="AJ53" s="29">
        <f t="shared" si="31"/>
        <v>0.098351654</v>
      </c>
      <c r="AK53" s="29">
        <f t="shared" si="31"/>
        <v>0.09849925478</v>
      </c>
      <c r="AL53" s="29">
        <f t="shared" si="31"/>
        <v>0.09863382227</v>
      </c>
      <c r="AM53" s="29">
        <f t="shared" si="31"/>
        <v>0.09875647581</v>
      </c>
      <c r="AN53" s="29">
        <f t="shared" si="31"/>
        <v>0.09886824404</v>
      </c>
      <c r="AO53" s="29">
        <f t="shared" si="31"/>
        <v>0.09897007129</v>
      </c>
      <c r="AP53" s="29">
        <f t="shared" si="31"/>
        <v>0.09906282369</v>
      </c>
      <c r="AQ53" s="29">
        <f t="shared" si="31"/>
        <v>0.09914729505</v>
      </c>
      <c r="AR53" s="29">
        <f t="shared" si="31"/>
        <v>0.0992242123</v>
      </c>
      <c r="AS53" s="29">
        <f t="shared" si="31"/>
        <v>0.09929424071</v>
      </c>
      <c r="AT53" s="29">
        <f t="shared" si="31"/>
        <v>0.09935798873</v>
      </c>
      <c r="AU53" s="29">
        <f t="shared" si="31"/>
        <v>0.09941601255</v>
      </c>
      <c r="AV53" s="29">
        <f t="shared" si="31"/>
        <v>0.09946882032</v>
      </c>
      <c r="AW53" s="29">
        <f t="shared" si="31"/>
        <v>0.09951687608</v>
      </c>
      <c r="AX53" s="29">
        <f t="shared" si="31"/>
        <v>0.09956060346</v>
      </c>
      <c r="AY53" s="29">
        <f t="shared" si="31"/>
        <v>0.09960038897</v>
      </c>
      <c r="AZ53" s="29">
        <f t="shared" si="31"/>
        <v>0.09963658522</v>
      </c>
      <c r="BA53" s="29">
        <f t="shared" si="31"/>
        <v>0.06312402537</v>
      </c>
      <c r="BB53" s="29">
        <f t="shared" si="31"/>
        <v>0.02990674101</v>
      </c>
      <c r="BC53" s="29">
        <f t="shared" si="31"/>
        <v>0.02990944909</v>
      </c>
      <c r="BD53" s="29">
        <f t="shared" si="31"/>
        <v>0.02991207877</v>
      </c>
      <c r="BE53" s="29">
        <f t="shared" si="31"/>
        <v>0.02991463229</v>
      </c>
      <c r="BF53" s="29">
        <f t="shared" si="31"/>
        <v>0.02991711186</v>
      </c>
      <c r="BG53" s="29">
        <f t="shared" si="31"/>
        <v>0.0299195196</v>
      </c>
      <c r="BH53" s="29">
        <f t="shared" si="31"/>
        <v>0.02992185758</v>
      </c>
      <c r="BI53" s="29">
        <f t="shared" si="31"/>
        <v>0.02992412782</v>
      </c>
      <c r="BJ53" s="29">
        <f t="shared" si="31"/>
        <v>0.02992633226</v>
      </c>
      <c r="BK53" s="29">
        <f t="shared" si="31"/>
        <v>0.02992847281</v>
      </c>
      <c r="BL53" s="29">
        <f t="shared" si="31"/>
        <v>0.0299305513</v>
      </c>
      <c r="BM53" s="29">
        <f t="shared" si="31"/>
        <v>0.02993256953</v>
      </c>
      <c r="BN53" s="29">
        <f t="shared" si="31"/>
        <v>0.02993452924</v>
      </c>
      <c r="BO53" s="29">
        <f t="shared" si="31"/>
        <v>0.02993643212</v>
      </c>
      <c r="BP53" s="29">
        <f t="shared" si="31"/>
        <v>0.0299382798</v>
      </c>
      <c r="BQ53" s="29">
        <f t="shared" si="31"/>
        <v>0.02994007388</v>
      </c>
      <c r="BR53" s="29">
        <f t="shared" si="31"/>
        <v>0.02994181592</v>
      </c>
      <c r="BS53" s="29">
        <f t="shared" si="31"/>
        <v>0.02994350741</v>
      </c>
      <c r="BT53" s="29">
        <f t="shared" si="31"/>
        <v>0.02994514982</v>
      </c>
      <c r="BU53" s="29">
        <f t="shared" si="31"/>
        <v>0.02994674456</v>
      </c>
      <c r="BV53" s="29">
        <f t="shared" si="31"/>
        <v>0.02994829302</v>
      </c>
      <c r="BW53" s="29">
        <f t="shared" si="31"/>
        <v>0.02994979652</v>
      </c>
      <c r="BX53" s="29">
        <f t="shared" si="31"/>
        <v>0.02995125639</v>
      </c>
      <c r="BY53" s="29">
        <f t="shared" si="31"/>
        <v>0.02995267386</v>
      </c>
      <c r="BZ53" s="29">
        <f t="shared" si="31"/>
        <v>0.02995405018</v>
      </c>
      <c r="CA53" s="29">
        <f t="shared" si="31"/>
        <v>0.02995538654</v>
      </c>
      <c r="CB53" s="29">
        <f t="shared" si="31"/>
        <v>0.02995668408</v>
      </c>
      <c r="CC53" s="29">
        <f t="shared" si="31"/>
        <v>0.02995794394</v>
      </c>
      <c r="CD53" s="29">
        <f t="shared" si="31"/>
        <v>0.02995916721</v>
      </c>
      <c r="CE53" s="29">
        <f t="shared" si="31"/>
        <v>0.02996035494</v>
      </c>
      <c r="CF53" s="29">
        <f t="shared" si="31"/>
        <v>0.02996150817</v>
      </c>
      <c r="CG53" s="29">
        <f t="shared" si="31"/>
        <v>0.02996262789</v>
      </c>
      <c r="CH53" s="29">
        <f t="shared" si="31"/>
        <v>0.02996371509</v>
      </c>
      <c r="CI53" s="29">
        <f t="shared" si="31"/>
        <v>0.02996477069</v>
      </c>
      <c r="CJ53" s="29">
        <f t="shared" si="31"/>
        <v>0.02996579561</v>
      </c>
      <c r="CK53" s="29">
        <f t="shared" si="31"/>
        <v>0.02996679075</v>
      </c>
      <c r="CL53" s="29">
        <f t="shared" si="31"/>
        <v>0.02996775697</v>
      </c>
      <c r="CM53" s="29">
        <f t="shared" si="31"/>
        <v>0.02996869511</v>
      </c>
      <c r="CN53" s="29">
        <f t="shared" si="31"/>
        <v>0.02996960598</v>
      </c>
      <c r="CO53" s="29">
        <f t="shared" si="31"/>
        <v>0.02997049037</v>
      </c>
      <c r="CP53" s="29">
        <f t="shared" si="31"/>
        <v>0.02997134906</v>
      </c>
      <c r="CQ53" s="29">
        <f t="shared" si="31"/>
        <v>0.02997218278</v>
      </c>
      <c r="CR53" s="29">
        <f t="shared" si="31"/>
        <v>0.02997299226</v>
      </c>
      <c r="CS53" s="29">
        <f t="shared" si="31"/>
        <v>0.0299737782</v>
      </c>
      <c r="CT53" s="29">
        <f t="shared" si="31"/>
        <v>0.0299745413</v>
      </c>
      <c r="CU53" s="29">
        <f t="shared" si="31"/>
        <v>0.0299752822</v>
      </c>
      <c r="CV53" s="29">
        <f t="shared" si="31"/>
        <v>0.02997600156</v>
      </c>
      <c r="CW53" s="29">
        <f t="shared" si="31"/>
        <v>0.0299767</v>
      </c>
      <c r="CX53" s="29">
        <f t="shared" si="31"/>
        <v>0.02997737813</v>
      </c>
    </row>
    <row r="54">
      <c r="A54" s="28" t="s">
        <v>291</v>
      </c>
      <c r="B54" s="35">
        <f>((B19/'Reverse DCF Historical Data'!F11)^(1/1))-1</f>
        <v>-0.72348098</v>
      </c>
      <c r="C54" s="35">
        <f t="shared" ref="C54:CX54" si="32">((C19/B19)^(1/1))-1</f>
        <v>0.4293925385</v>
      </c>
      <c r="D54" s="35">
        <f t="shared" si="32"/>
        <v>0.1</v>
      </c>
      <c r="E54" s="35">
        <f t="shared" si="32"/>
        <v>0.1</v>
      </c>
      <c r="F54" s="35">
        <f t="shared" si="32"/>
        <v>0.1</v>
      </c>
      <c r="G54" s="35">
        <f t="shared" si="32"/>
        <v>0.1</v>
      </c>
      <c r="H54" s="35">
        <f t="shared" si="32"/>
        <v>0.1</v>
      </c>
      <c r="I54" s="35">
        <f t="shared" si="32"/>
        <v>0.1</v>
      </c>
      <c r="J54" s="35">
        <f t="shared" si="32"/>
        <v>0.1</v>
      </c>
      <c r="K54" s="35">
        <f t="shared" si="32"/>
        <v>0.1</v>
      </c>
      <c r="L54" s="35">
        <f t="shared" si="32"/>
        <v>0.1</v>
      </c>
      <c r="M54" s="35">
        <f t="shared" si="32"/>
        <v>0.1</v>
      </c>
      <c r="N54" s="35">
        <f t="shared" si="32"/>
        <v>0.1</v>
      </c>
      <c r="O54" s="35">
        <f t="shared" si="32"/>
        <v>0.1</v>
      </c>
      <c r="P54" s="35">
        <f t="shared" si="32"/>
        <v>0.1</v>
      </c>
      <c r="Q54" s="35">
        <f t="shared" si="32"/>
        <v>0.1</v>
      </c>
      <c r="R54" s="35">
        <f t="shared" si="32"/>
        <v>0.1</v>
      </c>
      <c r="S54" s="35">
        <f t="shared" si="32"/>
        <v>0.1</v>
      </c>
      <c r="T54" s="35">
        <f t="shared" si="32"/>
        <v>0.1</v>
      </c>
      <c r="U54" s="35">
        <f t="shared" si="32"/>
        <v>0.1</v>
      </c>
      <c r="V54" s="35">
        <f t="shared" si="32"/>
        <v>0.1</v>
      </c>
      <c r="W54" s="35">
        <f t="shared" si="32"/>
        <v>0.1</v>
      </c>
      <c r="X54" s="35">
        <f t="shared" si="32"/>
        <v>0.1</v>
      </c>
      <c r="Y54" s="35">
        <f t="shared" si="32"/>
        <v>0.1</v>
      </c>
      <c r="Z54" s="35">
        <f t="shared" si="32"/>
        <v>0.1</v>
      </c>
      <c r="AA54" s="35">
        <f t="shared" si="32"/>
        <v>0.1</v>
      </c>
      <c r="AB54" s="35">
        <f t="shared" si="32"/>
        <v>0.1</v>
      </c>
      <c r="AC54" s="35">
        <f t="shared" si="32"/>
        <v>0.1</v>
      </c>
      <c r="AD54" s="35">
        <f t="shared" si="32"/>
        <v>0.1</v>
      </c>
      <c r="AE54" s="35">
        <f t="shared" si="32"/>
        <v>0.1</v>
      </c>
      <c r="AF54" s="35">
        <f t="shared" si="32"/>
        <v>0.1</v>
      </c>
      <c r="AG54" s="35">
        <f t="shared" si="32"/>
        <v>0.1</v>
      </c>
      <c r="AH54" s="35">
        <f t="shared" si="32"/>
        <v>0.1</v>
      </c>
      <c r="AI54" s="35">
        <f t="shared" si="32"/>
        <v>0.1</v>
      </c>
      <c r="AJ54" s="35">
        <f t="shared" si="32"/>
        <v>0.1</v>
      </c>
      <c r="AK54" s="35">
        <f t="shared" si="32"/>
        <v>0.1</v>
      </c>
      <c r="AL54" s="35">
        <f t="shared" si="32"/>
        <v>0.1</v>
      </c>
      <c r="AM54" s="35">
        <f t="shared" si="32"/>
        <v>0.1</v>
      </c>
      <c r="AN54" s="35">
        <f t="shared" si="32"/>
        <v>0.1</v>
      </c>
      <c r="AO54" s="35">
        <f t="shared" si="32"/>
        <v>0.1</v>
      </c>
      <c r="AP54" s="35">
        <f t="shared" si="32"/>
        <v>0.1</v>
      </c>
      <c r="AQ54" s="35">
        <f t="shared" si="32"/>
        <v>0.1</v>
      </c>
      <c r="AR54" s="35">
        <f t="shared" si="32"/>
        <v>0.1</v>
      </c>
      <c r="AS54" s="35">
        <f t="shared" si="32"/>
        <v>0.1</v>
      </c>
      <c r="AT54" s="35">
        <f t="shared" si="32"/>
        <v>0.1</v>
      </c>
      <c r="AU54" s="35">
        <f t="shared" si="32"/>
        <v>0.1</v>
      </c>
      <c r="AV54" s="35">
        <f t="shared" si="32"/>
        <v>0.1</v>
      </c>
      <c r="AW54" s="35">
        <f t="shared" si="32"/>
        <v>0.1</v>
      </c>
      <c r="AX54" s="35">
        <f t="shared" si="32"/>
        <v>0.1</v>
      </c>
      <c r="AY54" s="35">
        <f t="shared" si="32"/>
        <v>0.1</v>
      </c>
      <c r="AZ54" s="35">
        <f t="shared" si="32"/>
        <v>0.1</v>
      </c>
      <c r="BA54" s="35">
        <f t="shared" si="32"/>
        <v>0.7099253904</v>
      </c>
      <c r="BB54" s="35">
        <f t="shared" si="32"/>
        <v>0.03</v>
      </c>
      <c r="BC54" s="35">
        <f t="shared" si="32"/>
        <v>0.03</v>
      </c>
      <c r="BD54" s="35">
        <f t="shared" si="32"/>
        <v>0.03</v>
      </c>
      <c r="BE54" s="35">
        <f t="shared" si="32"/>
        <v>0.03</v>
      </c>
      <c r="BF54" s="35">
        <f t="shared" si="32"/>
        <v>0.03</v>
      </c>
      <c r="BG54" s="35">
        <f t="shared" si="32"/>
        <v>0.03</v>
      </c>
      <c r="BH54" s="35">
        <f t="shared" si="32"/>
        <v>0.03</v>
      </c>
      <c r="BI54" s="35">
        <f t="shared" si="32"/>
        <v>0.03</v>
      </c>
      <c r="BJ54" s="35">
        <f t="shared" si="32"/>
        <v>0.03</v>
      </c>
      <c r="BK54" s="35">
        <f t="shared" si="32"/>
        <v>0.03</v>
      </c>
      <c r="BL54" s="35">
        <f t="shared" si="32"/>
        <v>0.03</v>
      </c>
      <c r="BM54" s="35">
        <f t="shared" si="32"/>
        <v>0.03</v>
      </c>
      <c r="BN54" s="35">
        <f t="shared" si="32"/>
        <v>0.03</v>
      </c>
      <c r="BO54" s="35">
        <f t="shared" si="32"/>
        <v>0.03</v>
      </c>
      <c r="BP54" s="35">
        <f t="shared" si="32"/>
        <v>0.03</v>
      </c>
      <c r="BQ54" s="35">
        <f t="shared" si="32"/>
        <v>0.03</v>
      </c>
      <c r="BR54" s="35">
        <f t="shared" si="32"/>
        <v>0.03</v>
      </c>
      <c r="BS54" s="35">
        <f t="shared" si="32"/>
        <v>0.03</v>
      </c>
      <c r="BT54" s="35">
        <f t="shared" si="32"/>
        <v>0.03</v>
      </c>
      <c r="BU54" s="35">
        <f t="shared" si="32"/>
        <v>0.03</v>
      </c>
      <c r="BV54" s="35">
        <f t="shared" si="32"/>
        <v>0.03</v>
      </c>
      <c r="BW54" s="35">
        <f t="shared" si="32"/>
        <v>0.03</v>
      </c>
      <c r="BX54" s="35">
        <f t="shared" si="32"/>
        <v>0.03</v>
      </c>
      <c r="BY54" s="35">
        <f t="shared" si="32"/>
        <v>0.03</v>
      </c>
      <c r="BZ54" s="35">
        <f t="shared" si="32"/>
        <v>0.03</v>
      </c>
      <c r="CA54" s="35">
        <f t="shared" si="32"/>
        <v>0.03</v>
      </c>
      <c r="CB54" s="35">
        <f t="shared" si="32"/>
        <v>0.03</v>
      </c>
      <c r="CC54" s="35">
        <f t="shared" si="32"/>
        <v>0.03</v>
      </c>
      <c r="CD54" s="35">
        <f t="shared" si="32"/>
        <v>0.03</v>
      </c>
      <c r="CE54" s="35">
        <f t="shared" si="32"/>
        <v>0.03</v>
      </c>
      <c r="CF54" s="35">
        <f t="shared" si="32"/>
        <v>0.03</v>
      </c>
      <c r="CG54" s="35">
        <f t="shared" si="32"/>
        <v>0.03</v>
      </c>
      <c r="CH54" s="35">
        <f t="shared" si="32"/>
        <v>0.03</v>
      </c>
      <c r="CI54" s="35">
        <f t="shared" si="32"/>
        <v>0.03</v>
      </c>
      <c r="CJ54" s="35">
        <f t="shared" si="32"/>
        <v>0.03</v>
      </c>
      <c r="CK54" s="35">
        <f t="shared" si="32"/>
        <v>0.03</v>
      </c>
      <c r="CL54" s="35">
        <f t="shared" si="32"/>
        <v>0.03</v>
      </c>
      <c r="CM54" s="35">
        <f t="shared" si="32"/>
        <v>0.03</v>
      </c>
      <c r="CN54" s="35">
        <f t="shared" si="32"/>
        <v>0.03</v>
      </c>
      <c r="CO54" s="35">
        <f t="shared" si="32"/>
        <v>0.03</v>
      </c>
      <c r="CP54" s="35">
        <f t="shared" si="32"/>
        <v>0.03</v>
      </c>
      <c r="CQ54" s="35">
        <f t="shared" si="32"/>
        <v>0.03</v>
      </c>
      <c r="CR54" s="35">
        <f t="shared" si="32"/>
        <v>0.03</v>
      </c>
      <c r="CS54" s="35">
        <f t="shared" si="32"/>
        <v>0.03</v>
      </c>
      <c r="CT54" s="35">
        <f t="shared" si="32"/>
        <v>0.03</v>
      </c>
      <c r="CU54" s="35">
        <f t="shared" si="32"/>
        <v>0.03</v>
      </c>
      <c r="CV54" s="35">
        <f t="shared" si="32"/>
        <v>0.03</v>
      </c>
      <c r="CW54" s="35">
        <f t="shared" si="32"/>
        <v>0.03</v>
      </c>
      <c r="CX54" s="35">
        <f t="shared" si="32"/>
        <v>0.03</v>
      </c>
    </row>
    <row r="55">
      <c r="A55" s="26" t="s">
        <v>241</v>
      </c>
      <c r="B55" s="22">
        <f t="shared" ref="B55:CX55" si="33">(B47-B48)*B46</f>
        <v>7.28780245</v>
      </c>
      <c r="C55" s="22">
        <f t="shared" si="33"/>
        <v>8.250680445</v>
      </c>
      <c r="D55" s="22">
        <f t="shared" si="33"/>
        <v>9.419636618</v>
      </c>
      <c r="E55" s="22">
        <f t="shared" si="33"/>
        <v>10.70548841</v>
      </c>
      <c r="F55" s="22">
        <f t="shared" si="33"/>
        <v>12.11992538</v>
      </c>
      <c r="G55" s="22">
        <f t="shared" si="33"/>
        <v>13.67580605</v>
      </c>
      <c r="H55" s="22">
        <f t="shared" si="33"/>
        <v>15.38727478</v>
      </c>
      <c r="I55" s="22">
        <f t="shared" si="33"/>
        <v>17.26989039</v>
      </c>
      <c r="J55" s="22">
        <f t="shared" si="33"/>
        <v>19.34076755</v>
      </c>
      <c r="K55" s="22">
        <f t="shared" si="33"/>
        <v>21.61873244</v>
      </c>
      <c r="L55" s="22">
        <f t="shared" si="33"/>
        <v>24.12449381</v>
      </c>
      <c r="M55" s="22">
        <f t="shared" si="33"/>
        <v>26.88083132</v>
      </c>
      <c r="N55" s="22">
        <f t="shared" si="33"/>
        <v>29.91280258</v>
      </c>
      <c r="O55" s="22">
        <f t="shared" si="33"/>
        <v>33.24797097</v>
      </c>
      <c r="P55" s="22">
        <f t="shared" si="33"/>
        <v>36.91665619</v>
      </c>
      <c r="Q55" s="22">
        <f t="shared" si="33"/>
        <v>40.95220994</v>
      </c>
      <c r="R55" s="22">
        <f t="shared" si="33"/>
        <v>45.39131906</v>
      </c>
      <c r="S55" s="22">
        <f t="shared" si="33"/>
        <v>50.2743391</v>
      </c>
      <c r="T55" s="22">
        <f t="shared" si="33"/>
        <v>55.64566114</v>
      </c>
      <c r="U55" s="22">
        <f t="shared" si="33"/>
        <v>61.55411538</v>
      </c>
      <c r="V55" s="22">
        <f t="shared" si="33"/>
        <v>68.05341505</v>
      </c>
      <c r="W55" s="22">
        <f t="shared" si="33"/>
        <v>75.20264468</v>
      </c>
      <c r="X55" s="22">
        <f t="shared" si="33"/>
        <v>83.06679728</v>
      </c>
      <c r="Y55" s="22">
        <f t="shared" si="33"/>
        <v>91.71736513</v>
      </c>
      <c r="Z55" s="22">
        <f t="shared" si="33"/>
        <v>101.2329898</v>
      </c>
      <c r="AA55" s="22">
        <f t="shared" si="33"/>
        <v>111.7001769</v>
      </c>
      <c r="AB55" s="22">
        <f t="shared" si="33"/>
        <v>123.2140827</v>
      </c>
      <c r="AC55" s="22">
        <f t="shared" si="33"/>
        <v>135.8793791</v>
      </c>
      <c r="AD55" s="22">
        <f t="shared" si="33"/>
        <v>149.8112051</v>
      </c>
      <c r="AE55" s="22">
        <f t="shared" si="33"/>
        <v>165.1362138</v>
      </c>
      <c r="AF55" s="22">
        <f t="shared" si="33"/>
        <v>181.9937233</v>
      </c>
      <c r="AG55" s="22">
        <f t="shared" si="33"/>
        <v>200.5369837</v>
      </c>
      <c r="AH55" s="22">
        <f t="shared" si="33"/>
        <v>220.9345702</v>
      </c>
      <c r="AI55" s="22">
        <f t="shared" si="33"/>
        <v>243.3719154</v>
      </c>
      <c r="AJ55" s="22">
        <f t="shared" si="33"/>
        <v>268.0529951</v>
      </c>
      <c r="AK55" s="22">
        <f t="shared" si="33"/>
        <v>295.2021827</v>
      </c>
      <c r="AL55" s="22">
        <f t="shared" si="33"/>
        <v>325.0662891</v>
      </c>
      <c r="AM55" s="22">
        <f t="shared" si="33"/>
        <v>357.9168061</v>
      </c>
      <c r="AN55" s="22">
        <f t="shared" si="33"/>
        <v>394.0523749</v>
      </c>
      <c r="AO55" s="22">
        <f t="shared" si="33"/>
        <v>433.8015005</v>
      </c>
      <c r="AP55" s="22">
        <f t="shared" si="33"/>
        <v>477.5255387</v>
      </c>
      <c r="AQ55" s="22">
        <f t="shared" si="33"/>
        <v>525.6219807</v>
      </c>
      <c r="AR55" s="22">
        <f t="shared" si="33"/>
        <v>578.5280669</v>
      </c>
      <c r="AS55" s="22">
        <f t="shared" si="33"/>
        <v>636.7247617</v>
      </c>
      <c r="AT55" s="22">
        <f t="shared" si="33"/>
        <v>700.741126</v>
      </c>
      <c r="AU55" s="22">
        <f t="shared" si="33"/>
        <v>771.1591267</v>
      </c>
      <c r="AV55" s="22">
        <f t="shared" si="33"/>
        <v>848.6189275</v>
      </c>
      <c r="AW55" s="22">
        <f t="shared" si="33"/>
        <v>933.8247084</v>
      </c>
      <c r="AX55" s="22">
        <f t="shared" si="33"/>
        <v>1027.551067</v>
      </c>
      <c r="AY55" s="22">
        <f t="shared" si="33"/>
        <v>1130.650062</v>
      </c>
      <c r="AZ55" s="22">
        <f t="shared" si="33"/>
        <v>1244.058957</v>
      </c>
      <c r="BA55" s="22">
        <f t="shared" si="33"/>
        <v>1246.913455</v>
      </c>
      <c r="BB55" s="22">
        <f t="shared" si="33"/>
        <v>1284.424025</v>
      </c>
      <c r="BC55" s="22">
        <f t="shared" si="33"/>
        <v>1323.059912</v>
      </c>
      <c r="BD55" s="22">
        <f t="shared" si="33"/>
        <v>1362.854876</v>
      </c>
      <c r="BE55" s="22">
        <f t="shared" si="33"/>
        <v>1403.843689</v>
      </c>
      <c r="BF55" s="22">
        <f t="shared" si="33"/>
        <v>1446.062166</v>
      </c>
      <c r="BG55" s="22">
        <f t="shared" si="33"/>
        <v>1489.547197</v>
      </c>
      <c r="BH55" s="22">
        <f t="shared" si="33"/>
        <v>1534.336779</v>
      </c>
      <c r="BI55" s="22">
        <f t="shared" si="33"/>
        <v>1580.470049</v>
      </c>
      <c r="BJ55" s="22">
        <f t="shared" si="33"/>
        <v>1627.987317</v>
      </c>
      <c r="BK55" s="22">
        <f t="shared" si="33"/>
        <v>1676.930103</v>
      </c>
      <c r="BL55" s="22">
        <f t="shared" si="33"/>
        <v>1727.341173</v>
      </c>
      <c r="BM55" s="22">
        <f t="shared" si="33"/>
        <v>1779.264574</v>
      </c>
      <c r="BN55" s="22">
        <f t="shared" si="33"/>
        <v>1832.745678</v>
      </c>
      <c r="BO55" s="22">
        <f t="shared" si="33"/>
        <v>1887.831215</v>
      </c>
      <c r="BP55" s="22">
        <f t="shared" si="33"/>
        <v>1944.569318</v>
      </c>
      <c r="BQ55" s="22">
        <f t="shared" si="33"/>
        <v>2003.009564</v>
      </c>
      <c r="BR55" s="22">
        <f t="shared" si="33"/>
        <v>2063.203017</v>
      </c>
      <c r="BS55" s="22">
        <f t="shared" si="33"/>
        <v>2125.202274</v>
      </c>
      <c r="BT55" s="22">
        <f t="shared" si="33"/>
        <v>2189.061509</v>
      </c>
      <c r="BU55" s="22">
        <f t="shared" si="33"/>
        <v>2254.83652</v>
      </c>
      <c r="BV55" s="22">
        <f t="shared" si="33"/>
        <v>2322.584782</v>
      </c>
      <c r="BW55" s="22">
        <f t="shared" si="33"/>
        <v>2392.365492</v>
      </c>
      <c r="BX55" s="22">
        <f t="shared" si="33"/>
        <v>2464.239623</v>
      </c>
      <c r="BY55" s="22">
        <f t="shared" si="33"/>
        <v>2538.269979</v>
      </c>
      <c r="BZ55" s="22">
        <f t="shared" si="33"/>
        <v>2614.521244</v>
      </c>
      <c r="CA55" s="22">
        <f t="shared" si="33"/>
        <v>2693.060048</v>
      </c>
      <c r="CB55" s="22">
        <f t="shared" si="33"/>
        <v>2773.955016</v>
      </c>
      <c r="CC55" s="22">
        <f t="shared" si="33"/>
        <v>2857.276833</v>
      </c>
      <c r="CD55" s="22">
        <f t="shared" si="33"/>
        <v>2943.098304</v>
      </c>
      <c r="CE55" s="22">
        <f t="shared" si="33"/>
        <v>3031.49442</v>
      </c>
      <c r="CF55" s="22">
        <f t="shared" si="33"/>
        <v>3122.542419</v>
      </c>
      <c r="CG55" s="22">
        <f t="shared" si="33"/>
        <v>3216.321858</v>
      </c>
      <c r="CH55" s="22">
        <f t="shared" si="33"/>
        <v>3312.91468</v>
      </c>
      <c r="CI55" s="22">
        <f t="shared" si="33"/>
        <v>3412.405287</v>
      </c>
      <c r="CJ55" s="22">
        <f t="shared" si="33"/>
        <v>3514.880612</v>
      </c>
      <c r="CK55" s="22">
        <f t="shared" si="33"/>
        <v>3620.430197</v>
      </c>
      <c r="CL55" s="22">
        <f t="shared" si="33"/>
        <v>3729.146269</v>
      </c>
      <c r="CM55" s="22">
        <f t="shared" si="33"/>
        <v>3841.123824</v>
      </c>
      <c r="CN55" s="22">
        <f t="shared" si="33"/>
        <v>3956.460705</v>
      </c>
      <c r="CO55" s="22">
        <f t="shared" si="33"/>
        <v>4075.257692</v>
      </c>
      <c r="CP55" s="22">
        <f t="shared" si="33"/>
        <v>4197.61859</v>
      </c>
      <c r="CQ55" s="22">
        <f t="shared" si="33"/>
        <v>4323.650314</v>
      </c>
      <c r="CR55" s="22">
        <f t="shared" si="33"/>
        <v>4453.46299</v>
      </c>
      <c r="CS55" s="22">
        <f t="shared" si="33"/>
        <v>4587.170046</v>
      </c>
      <c r="CT55" s="22">
        <f t="shared" si="33"/>
        <v>4724.888314</v>
      </c>
      <c r="CU55" s="22">
        <f t="shared" si="33"/>
        <v>4866.738129</v>
      </c>
      <c r="CV55" s="22">
        <f t="shared" si="33"/>
        <v>5012.84344</v>
      </c>
      <c r="CW55" s="22">
        <f t="shared" si="33"/>
        <v>5163.331909</v>
      </c>
      <c r="CX55" s="22">
        <f t="shared" si="33"/>
        <v>5318.335033</v>
      </c>
    </row>
    <row r="56">
      <c r="A56" s="109" t="s">
        <v>292</v>
      </c>
      <c r="B56" s="42">
        <f>((B55/'Economic Profit'!F6)^(1/1))-1</f>
        <v>-0.135933062</v>
      </c>
      <c r="C56" s="42">
        <f t="shared" ref="C56:CX56" si="34">((C55/B55)^(1/1))-1</f>
        <v>0.1321218573</v>
      </c>
      <c r="D56" s="42">
        <f t="shared" si="34"/>
        <v>0.1416799719</v>
      </c>
      <c r="E56" s="42">
        <f t="shared" si="34"/>
        <v>0.1365075791</v>
      </c>
      <c r="F56" s="42">
        <f t="shared" si="34"/>
        <v>0.1321226006</v>
      </c>
      <c r="G56" s="42">
        <f t="shared" si="34"/>
        <v>0.1283737827</v>
      </c>
      <c r="H56" s="42">
        <f t="shared" si="34"/>
        <v>0.1251457302</v>
      </c>
      <c r="I56" s="42">
        <f t="shared" si="34"/>
        <v>0.1223488651</v>
      </c>
      <c r="J56" s="42">
        <f t="shared" si="34"/>
        <v>0.1199125832</v>
      </c>
      <c r="K56" s="42">
        <f t="shared" si="34"/>
        <v>0.1177804799</v>
      </c>
      <c r="L56" s="42">
        <f t="shared" si="34"/>
        <v>0.1159069515</v>
      </c>
      <c r="M56" s="42">
        <f t="shared" si="34"/>
        <v>0.1142547293</v>
      </c>
      <c r="N56" s="42">
        <f t="shared" si="34"/>
        <v>0.1127930615</v>
      </c>
      <c r="O56" s="42">
        <f t="shared" si="34"/>
        <v>0.1114963527</v>
      </c>
      <c r="P56" s="42">
        <f t="shared" si="34"/>
        <v>0.1103431313</v>
      </c>
      <c r="Q56" s="42">
        <f t="shared" si="34"/>
        <v>0.1093152567</v>
      </c>
      <c r="R56" s="42">
        <f t="shared" si="34"/>
        <v>0.1083973033</v>
      </c>
      <c r="S56" s="42">
        <f t="shared" si="34"/>
        <v>0.107576077</v>
      </c>
      <c r="T56" s="42">
        <f t="shared" si="34"/>
        <v>0.1068402317</v>
      </c>
      <c r="U56" s="42">
        <f t="shared" si="34"/>
        <v>0.106179963</v>
      </c>
      <c r="V56" s="42">
        <f t="shared" si="34"/>
        <v>0.105586761</v>
      </c>
      <c r="W56" s="42">
        <f t="shared" si="34"/>
        <v>0.105053209</v>
      </c>
      <c r="X56" s="42">
        <f t="shared" si="34"/>
        <v>0.1045728196</v>
      </c>
      <c r="Y56" s="42">
        <f t="shared" si="34"/>
        <v>0.1041398987</v>
      </c>
      <c r="Z56" s="42">
        <f t="shared" si="34"/>
        <v>0.1037494331</v>
      </c>
      <c r="AA56" s="42">
        <f t="shared" si="34"/>
        <v>0.1033969967</v>
      </c>
      <c r="AB56" s="42">
        <f t="shared" si="34"/>
        <v>0.1030786713</v>
      </c>
      <c r="AC56" s="42">
        <f t="shared" si="34"/>
        <v>0.1027909807</v>
      </c>
      <c r="AD56" s="42">
        <f t="shared" si="34"/>
        <v>0.1025308338</v>
      </c>
      <c r="AE56" s="42">
        <f t="shared" si="34"/>
        <v>0.1022954767</v>
      </c>
      <c r="AF56" s="42">
        <f t="shared" si="34"/>
        <v>0.1020824513</v>
      </c>
      <c r="AG56" s="42">
        <f t="shared" si="34"/>
        <v>0.1018895604</v>
      </c>
      <c r="AH56" s="42">
        <f t="shared" si="34"/>
        <v>0.1017148364</v>
      </c>
      <c r="AI56" s="42">
        <f t="shared" si="34"/>
        <v>0.1015565157</v>
      </c>
      <c r="AJ56" s="42">
        <f t="shared" si="34"/>
        <v>0.1014130148</v>
      </c>
      <c r="AK56" s="42">
        <f t="shared" si="34"/>
        <v>0.101282911</v>
      </c>
      <c r="AL56" s="42">
        <f t="shared" si="34"/>
        <v>0.1011649241</v>
      </c>
      <c r="AM56" s="42">
        <f t="shared" si="34"/>
        <v>0.1010579015</v>
      </c>
      <c r="AN56" s="42">
        <f t="shared" si="34"/>
        <v>0.1009608046</v>
      </c>
      <c r="AO56" s="42">
        <f t="shared" si="34"/>
        <v>0.1008726965</v>
      </c>
      <c r="AP56" s="42">
        <f t="shared" si="34"/>
        <v>0.1007927315</v>
      </c>
      <c r="AQ56" s="42">
        <f t="shared" si="34"/>
        <v>0.100720146</v>
      </c>
      <c r="AR56" s="42">
        <f t="shared" si="34"/>
        <v>0.1006542499</v>
      </c>
      <c r="AS56" s="42">
        <f t="shared" si="34"/>
        <v>0.1005944191</v>
      </c>
      <c r="AT56" s="42">
        <f t="shared" si="34"/>
        <v>0.1005400891</v>
      </c>
      <c r="AU56" s="42">
        <f t="shared" si="34"/>
        <v>0.1004907492</v>
      </c>
      <c r="AV56" s="42">
        <f t="shared" si="34"/>
        <v>0.1004459367</v>
      </c>
      <c r="AW56" s="42">
        <f t="shared" si="34"/>
        <v>0.1004052327</v>
      </c>
      <c r="AX56" s="42">
        <f t="shared" si="34"/>
        <v>0.1003682577</v>
      </c>
      <c r="AY56" s="42">
        <f t="shared" si="34"/>
        <v>0.1003346677</v>
      </c>
      <c r="AZ56" s="42">
        <f t="shared" si="34"/>
        <v>0.1003041508</v>
      </c>
      <c r="BA56" s="42">
        <f t="shared" si="34"/>
        <v>0.002294504021</v>
      </c>
      <c r="BB56" s="42">
        <f t="shared" si="34"/>
        <v>0.03008273745</v>
      </c>
      <c r="BC56" s="42">
        <f t="shared" si="34"/>
        <v>0.03008032117</v>
      </c>
      <c r="BD56" s="42">
        <f t="shared" si="34"/>
        <v>0.03007797564</v>
      </c>
      <c r="BE56" s="42">
        <f t="shared" si="34"/>
        <v>0.03007569877</v>
      </c>
      <c r="BF56" s="42">
        <f t="shared" si="34"/>
        <v>0.03007348855</v>
      </c>
      <c r="BG56" s="42">
        <f t="shared" si="34"/>
        <v>0.03007134302</v>
      </c>
      <c r="BH56" s="42">
        <f t="shared" si="34"/>
        <v>0.03006926027</v>
      </c>
      <c r="BI56" s="42">
        <f t="shared" si="34"/>
        <v>0.03006723846</v>
      </c>
      <c r="BJ56" s="42">
        <f t="shared" si="34"/>
        <v>0.03006527579</v>
      </c>
      <c r="BK56" s="42">
        <f t="shared" si="34"/>
        <v>0.03006337054</v>
      </c>
      <c r="BL56" s="42">
        <f t="shared" si="34"/>
        <v>0.03006152101</v>
      </c>
      <c r="BM56" s="42">
        <f t="shared" si="34"/>
        <v>0.03005972557</v>
      </c>
      <c r="BN56" s="42">
        <f t="shared" si="34"/>
        <v>0.03005798263</v>
      </c>
      <c r="BO56" s="42">
        <f t="shared" si="34"/>
        <v>0.03005629065</v>
      </c>
      <c r="BP56" s="42">
        <f t="shared" si="34"/>
        <v>0.03005464813</v>
      </c>
      <c r="BQ56" s="42">
        <f t="shared" si="34"/>
        <v>0.03005305362</v>
      </c>
      <c r="BR56" s="42">
        <f t="shared" si="34"/>
        <v>0.03005150571</v>
      </c>
      <c r="BS56" s="42">
        <f t="shared" si="34"/>
        <v>0.03005000305</v>
      </c>
      <c r="BT56" s="42">
        <f t="shared" si="34"/>
        <v>0.03004854429</v>
      </c>
      <c r="BU56" s="42">
        <f t="shared" si="34"/>
        <v>0.03004712816</v>
      </c>
      <c r="BV56" s="42">
        <f t="shared" si="34"/>
        <v>0.0300457534</v>
      </c>
      <c r="BW56" s="42">
        <f t="shared" si="34"/>
        <v>0.0300444188</v>
      </c>
      <c r="BX56" s="42">
        <f t="shared" si="34"/>
        <v>0.03004312319</v>
      </c>
      <c r="BY56" s="42">
        <f t="shared" si="34"/>
        <v>0.03004186542</v>
      </c>
      <c r="BZ56" s="42">
        <f t="shared" si="34"/>
        <v>0.03004064439</v>
      </c>
      <c r="CA56" s="42">
        <f t="shared" si="34"/>
        <v>0.03003945902</v>
      </c>
      <c r="CB56" s="42">
        <f t="shared" si="34"/>
        <v>0.03003830826</v>
      </c>
      <c r="CC56" s="42">
        <f t="shared" si="34"/>
        <v>0.0300371911</v>
      </c>
      <c r="CD56" s="42">
        <f t="shared" si="34"/>
        <v>0.03003610656</v>
      </c>
      <c r="CE56" s="42">
        <f t="shared" si="34"/>
        <v>0.03003505368</v>
      </c>
      <c r="CF56" s="42">
        <f t="shared" si="34"/>
        <v>0.03003403154</v>
      </c>
      <c r="CG56" s="42">
        <f t="shared" si="34"/>
        <v>0.03003303924</v>
      </c>
      <c r="CH56" s="42">
        <f t="shared" si="34"/>
        <v>0.03003207591</v>
      </c>
      <c r="CI56" s="42">
        <f t="shared" si="34"/>
        <v>0.03003114069</v>
      </c>
      <c r="CJ56" s="42">
        <f t="shared" si="34"/>
        <v>0.03003023276</v>
      </c>
      <c r="CK56" s="42">
        <f t="shared" si="34"/>
        <v>0.03002935134</v>
      </c>
      <c r="CL56" s="42">
        <f t="shared" si="34"/>
        <v>0.03002849563</v>
      </c>
      <c r="CM56" s="42">
        <f t="shared" si="34"/>
        <v>0.03002766489</v>
      </c>
      <c r="CN56" s="42">
        <f t="shared" si="34"/>
        <v>0.0300268584</v>
      </c>
      <c r="CO56" s="42">
        <f t="shared" si="34"/>
        <v>0.03002607544</v>
      </c>
      <c r="CP56" s="42">
        <f t="shared" si="34"/>
        <v>0.03002531532</v>
      </c>
      <c r="CQ56" s="42">
        <f t="shared" si="34"/>
        <v>0.03002457737</v>
      </c>
      <c r="CR56" s="42">
        <f t="shared" si="34"/>
        <v>0.03002386096</v>
      </c>
      <c r="CS56" s="42">
        <f t="shared" si="34"/>
        <v>0.03002316544</v>
      </c>
      <c r="CT56" s="42">
        <f t="shared" si="34"/>
        <v>0.03002249021</v>
      </c>
      <c r="CU56" s="42">
        <f t="shared" si="34"/>
        <v>0.03002183468</v>
      </c>
      <c r="CV56" s="42">
        <f t="shared" si="34"/>
        <v>0.03002119827</v>
      </c>
      <c r="CW56" s="42">
        <f t="shared" si="34"/>
        <v>0.03002058042</v>
      </c>
      <c r="CX56" s="42">
        <f t="shared" si="34"/>
        <v>0.03001998059</v>
      </c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</row>
  </sheetData>
  <mergeCells count="2">
    <mergeCell ref="A1:B1"/>
    <mergeCell ref="A42:CX42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2" max="12" width="14.13"/>
  </cols>
  <sheetData>
    <row r="1">
      <c r="A1" s="116" t="s">
        <v>314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117" t="s">
        <v>315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17" t="s">
        <v>316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17" t="s">
        <v>317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18" t="s">
        <v>318</v>
      </c>
      <c r="B6" s="40"/>
      <c r="C6" s="40"/>
      <c r="D6" s="40" t="s">
        <v>319</v>
      </c>
      <c r="E6" s="119">
        <f>_xlfn.COVARIANCE.P(C20:C280, G20:G280)/VARP(G20:G280)</f>
        <v>0.6566148406</v>
      </c>
      <c r="F6" s="40"/>
      <c r="G6" s="40" t="s">
        <v>320</v>
      </c>
      <c r="H6" s="119">
        <f>E7/E16</f>
        <v>1.950088081</v>
      </c>
      <c r="I6" s="120"/>
      <c r="J6" s="40"/>
      <c r="K6" s="40"/>
      <c r="L6" s="40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3" t="s">
        <v>321</v>
      </c>
      <c r="B7" s="121">
        <f>average(C20:C280)</f>
        <v>0.003268292162</v>
      </c>
      <c r="C7" s="40"/>
      <c r="D7" s="122" t="s">
        <v>322</v>
      </c>
      <c r="E7" s="119">
        <f>_xlfn.COVARIANCE.P(E20:E280, J20:J280)/VARP(J20:J280)</f>
        <v>0.534309991</v>
      </c>
      <c r="F7" s="40"/>
      <c r="G7" s="43" t="s">
        <v>323</v>
      </c>
      <c r="H7" s="123">
        <f>'Economic Book Value (EBV)'!G9/'Weighted Average Cost of Capita'!G7</f>
        <v>0</v>
      </c>
      <c r="I7" s="120"/>
      <c r="J7" s="40"/>
      <c r="K7" s="40"/>
      <c r="L7" s="40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0" t="s">
        <v>324</v>
      </c>
      <c r="B8" s="121">
        <f>average(G20:Z280)</f>
        <v>0.005683209126</v>
      </c>
      <c r="C8" s="40"/>
      <c r="D8" s="40"/>
      <c r="E8" s="40"/>
      <c r="F8" s="40"/>
      <c r="G8" s="124" t="s">
        <v>325</v>
      </c>
      <c r="H8" s="40">
        <f>E7/(1+H7)</f>
        <v>0.534309991</v>
      </c>
      <c r="I8" s="120"/>
      <c r="J8" s="40"/>
      <c r="K8" s="40"/>
      <c r="L8" s="40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0"/>
      <c r="B9" s="40"/>
      <c r="C9" s="40"/>
      <c r="D9" s="125" t="s">
        <v>326</v>
      </c>
      <c r="F9" s="40"/>
      <c r="G9" s="40"/>
      <c r="H9" s="40"/>
      <c r="I9" s="40"/>
      <c r="J9" s="40"/>
      <c r="K9" s="40"/>
      <c r="L9" s="40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18" t="s">
        <v>327</v>
      </c>
      <c r="B10" s="40"/>
      <c r="C10" s="40"/>
      <c r="D10" s="40" t="str">
        <f>A7</f>
        <v>CompX:</v>
      </c>
      <c r="E10" s="119">
        <f>IFERROR(__xludf.DUMMYFUNCTION("STDEV(FILTER(E20:E280, E20:E280&lt;&gt;""""))"),0.06821433813191018)</f>
        <v>0.06821433813</v>
      </c>
      <c r="F10" s="40"/>
      <c r="G10" s="124" t="s">
        <v>209</v>
      </c>
      <c r="H10" s="40">
        <f>average(H8,'Virco Manufacturing Downside Be'!H8,'ACCO Brands Downside Beta'!H8,'Acme United Downside Beta'!H8,'ARC Document Solutions, Inc. Do'!H8,'Timken Company Downside Beta'!H8,'Eastern Company Downside Beta'!H8,'Stanley Black &amp; Decker Inc. Dow'!H8,'Allegion plc Downside Beta'!H8,'NL Industries, Inc. Downside Be'!H8)</f>
        <v>0.8986564551</v>
      </c>
      <c r="I10" s="40"/>
      <c r="J10" s="40"/>
      <c r="K10" s="40"/>
      <c r="L10" s="40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0" t="str">
        <f>A7</f>
        <v>CompX:</v>
      </c>
      <c r="B11" s="121">
        <f>average(D20:D280)</f>
        <v>0.002731687105</v>
      </c>
      <c r="C11" s="40"/>
      <c r="D11" s="40" t="s">
        <v>324</v>
      </c>
      <c r="E11" s="119">
        <f>IFERROR(__xludf.DUMMYFUNCTION("STDEV(FILTER(J20:J280, J20:J280&lt;&gt;""""))"),0.022918996529327974)</f>
        <v>0.02291899653</v>
      </c>
      <c r="F11" s="40"/>
      <c r="G11" s="43"/>
      <c r="H11" s="40"/>
      <c r="I11" s="40"/>
      <c r="J11" s="40"/>
      <c r="K11" s="40"/>
      <c r="L11" s="40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0" t="s">
        <v>324</v>
      </c>
      <c r="B12" s="121">
        <f>average(H20:H280)</f>
        <v>0.001924479552</v>
      </c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0"/>
      <c r="B13" s="40"/>
      <c r="C13" s="40"/>
      <c r="D13" s="40" t="s">
        <v>328</v>
      </c>
      <c r="E13" s="119">
        <f>IFERROR(__xludf.DUMMYFUNCTION("COUNTA(FILTER(E20:E280, E20:E280&lt;&gt;""""))"),118.0)</f>
        <v>118</v>
      </c>
      <c r="F13" s="40"/>
      <c r="G13" s="40"/>
      <c r="H13" s="40"/>
      <c r="I13" s="40"/>
      <c r="J13" s="40"/>
      <c r="K13" s="40"/>
      <c r="L13" s="40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25" t="s">
        <v>329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0" t="str">
        <f>A7</f>
        <v>CompX:</v>
      </c>
      <c r="B15" s="121">
        <f>IFERROR(__xludf.DUMMYFUNCTION("AVERAGE(FILTER(E20:E280, E20:E280&lt;&gt;""""))"),-0.011566933680102238)</f>
        <v>-0.01156693368</v>
      </c>
      <c r="C15" s="40"/>
      <c r="D15" s="40" t="s">
        <v>330</v>
      </c>
      <c r="E15" s="119">
        <f>IFERROR(__xludf.DUMMYFUNCTION("COVAR(FILTER(E20:E280, E20:E280&lt;&gt;""""), FILTER(J20:J280, J20:J280&lt;&gt;""""))"),2.782840704858006E-4)</f>
        <v>0.0002782840705</v>
      </c>
      <c r="F15" s="40"/>
      <c r="G15" s="40"/>
      <c r="H15" s="40"/>
      <c r="I15" s="40"/>
      <c r="J15" s="40"/>
      <c r="K15" s="40"/>
      <c r="L15" s="40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0" t="s">
        <v>324</v>
      </c>
      <c r="B16" s="121">
        <f>IFERROR(__xludf.DUMMYFUNCTION("AVERAGE(FILTER(J20:J280, J20:J280&lt;&gt;""""))"),-0.018994087601513793)</f>
        <v>-0.0189940876</v>
      </c>
      <c r="C16" s="40"/>
      <c r="D16" s="122" t="s">
        <v>331</v>
      </c>
      <c r="E16" s="119">
        <f>E10 / SQRT(E13) / E11</f>
        <v>0.2739927474</v>
      </c>
      <c r="F16" s="40"/>
      <c r="G16" s="40"/>
      <c r="H16" s="40"/>
      <c r="I16" s="40"/>
      <c r="J16" s="40"/>
      <c r="K16" s="40"/>
      <c r="L16" s="40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5"/>
      <c r="B18" s="44" t="s">
        <v>332</v>
      </c>
      <c r="C18" s="45"/>
      <c r="D18" s="45"/>
      <c r="E18" s="45"/>
      <c r="F18" s="45" t="s">
        <v>333</v>
      </c>
      <c r="G18" s="45"/>
      <c r="H18" s="45"/>
      <c r="I18" s="45"/>
      <c r="J18" s="45"/>
      <c r="K18" s="45" t="s">
        <v>334</v>
      </c>
      <c r="L18" s="45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0" t="s">
        <v>335</v>
      </c>
      <c r="B19" s="50" t="s">
        <v>336</v>
      </c>
      <c r="C19" s="50" t="s">
        <v>337</v>
      </c>
      <c r="D19" s="50" t="s">
        <v>338</v>
      </c>
      <c r="E19" s="50" t="s">
        <v>339</v>
      </c>
      <c r="F19" s="50" t="s">
        <v>336</v>
      </c>
      <c r="G19" s="50" t="s">
        <v>337</v>
      </c>
      <c r="H19" s="50" t="s">
        <v>340</v>
      </c>
      <c r="I19" s="50" t="s">
        <v>341</v>
      </c>
      <c r="J19" s="50" t="s">
        <v>339</v>
      </c>
      <c r="K19" s="50" t="s">
        <v>342</v>
      </c>
      <c r="L19" s="50" t="s">
        <v>343</v>
      </c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26">
        <v>43709.0</v>
      </c>
      <c r="B20" s="127">
        <v>12.77</v>
      </c>
      <c r="C20" s="62"/>
      <c r="D20" s="62"/>
      <c r="E20" s="62" t="str">
        <f t="shared" ref="E20:E280" si="1">IF(I20, D20, "")</f>
        <v/>
      </c>
      <c r="F20" s="127">
        <v>2978.71</v>
      </c>
      <c r="G20" s="62"/>
      <c r="H20" s="62"/>
      <c r="I20" s="62"/>
      <c r="J20" s="62" t="str">
        <f t="shared" ref="J20:J280" si="2">IF(I20, H20, "")</f>
        <v/>
      </c>
      <c r="K20" s="128">
        <v>0.01976</v>
      </c>
      <c r="L20" s="62">
        <f t="shared" ref="L20:L280" si="3">K20/54</f>
        <v>0.0003659259259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26">
        <v>43716.0</v>
      </c>
      <c r="B21" s="127">
        <v>13.51</v>
      </c>
      <c r="C21" s="62">
        <f t="shared" ref="C21:C280" si="4">ln(B21/B20)</f>
        <v>0.05633148193</v>
      </c>
      <c r="D21" s="62">
        <f t="shared" ref="D21:D280" si="5">C21-L21</f>
        <v>0.05596111156</v>
      </c>
      <c r="E21" s="62" t="str">
        <f t="shared" si="1"/>
        <v/>
      </c>
      <c r="F21" s="127">
        <v>3007.39</v>
      </c>
      <c r="G21" s="62">
        <f t="shared" ref="G21:G280" si="6">ln(F21/F20)</f>
        <v>0.00958227208</v>
      </c>
      <c r="H21" s="62">
        <f t="shared" ref="H21:H280" si="7">G21-L21</f>
        <v>0.00921190171</v>
      </c>
      <c r="I21" s="62" t="b">
        <f t="shared" ref="I21:I280" si="8">H21&lt;$B$12</f>
        <v>0</v>
      </c>
      <c r="J21" s="62" t="str">
        <f t="shared" si="2"/>
        <v/>
      </c>
      <c r="K21" s="128">
        <v>0.02</v>
      </c>
      <c r="L21" s="62">
        <f t="shared" si="3"/>
        <v>0.0003703703704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126">
        <v>43723.0</v>
      </c>
      <c r="B22" s="127">
        <v>13.13</v>
      </c>
      <c r="C22" s="62">
        <f t="shared" si="4"/>
        <v>-0.02853046366</v>
      </c>
      <c r="D22" s="62">
        <f t="shared" si="5"/>
        <v>-0.02894194514</v>
      </c>
      <c r="E22" s="62">
        <f t="shared" si="1"/>
        <v>-0.02894194514</v>
      </c>
      <c r="F22" s="127">
        <v>2992.07</v>
      </c>
      <c r="G22" s="62">
        <f t="shared" si="6"/>
        <v>-0.005107137409</v>
      </c>
      <c r="H22" s="62">
        <f t="shared" si="7"/>
        <v>-0.00551861889</v>
      </c>
      <c r="I22" s="62" t="b">
        <f t="shared" si="8"/>
        <v>1</v>
      </c>
      <c r="J22" s="62">
        <f t="shared" si="2"/>
        <v>-0.00551861889</v>
      </c>
      <c r="K22" s="128">
        <v>0.02222</v>
      </c>
      <c r="L22" s="62">
        <f t="shared" si="3"/>
        <v>0.0004114814815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126">
        <v>43730.0</v>
      </c>
      <c r="B23" s="127">
        <v>12.65</v>
      </c>
      <c r="C23" s="62">
        <f t="shared" si="4"/>
        <v>-0.03724247314</v>
      </c>
      <c r="D23" s="62">
        <f t="shared" si="5"/>
        <v>-0.0376580287</v>
      </c>
      <c r="E23" s="62">
        <f t="shared" si="1"/>
        <v>-0.0376580287</v>
      </c>
      <c r="F23" s="127">
        <v>2961.79</v>
      </c>
      <c r="G23" s="62">
        <f t="shared" si="6"/>
        <v>-0.01017164027</v>
      </c>
      <c r="H23" s="62">
        <f t="shared" si="7"/>
        <v>-0.01058719583</v>
      </c>
      <c r="I23" s="62" t="b">
        <f t="shared" si="8"/>
        <v>1</v>
      </c>
      <c r="J23" s="62">
        <f t="shared" si="2"/>
        <v>-0.01058719583</v>
      </c>
      <c r="K23" s="128">
        <v>0.02244</v>
      </c>
      <c r="L23" s="62">
        <f t="shared" si="3"/>
        <v>0.0004155555556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126">
        <v>43737.0</v>
      </c>
      <c r="B24" s="127">
        <v>12.13</v>
      </c>
      <c r="C24" s="62">
        <f t="shared" si="4"/>
        <v>-0.04197549222</v>
      </c>
      <c r="D24" s="62">
        <f t="shared" si="5"/>
        <v>-0.04237215888</v>
      </c>
      <c r="E24" s="62">
        <f t="shared" si="1"/>
        <v>-0.04237215888</v>
      </c>
      <c r="F24" s="127">
        <v>2952.01</v>
      </c>
      <c r="G24" s="62">
        <f t="shared" si="6"/>
        <v>-0.003307521024</v>
      </c>
      <c r="H24" s="62">
        <f t="shared" si="7"/>
        <v>-0.003704187691</v>
      </c>
      <c r="I24" s="62" t="b">
        <f t="shared" si="8"/>
        <v>1</v>
      </c>
      <c r="J24" s="62">
        <f t="shared" si="2"/>
        <v>-0.003704187691</v>
      </c>
      <c r="K24" s="128">
        <v>0.02142</v>
      </c>
      <c r="L24" s="62">
        <f t="shared" si="3"/>
        <v>0.0003966666667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126">
        <v>43744.0</v>
      </c>
      <c r="B25" s="127">
        <v>12.73</v>
      </c>
      <c r="C25" s="62">
        <f t="shared" si="4"/>
        <v>0.04827968961</v>
      </c>
      <c r="D25" s="62">
        <f t="shared" si="5"/>
        <v>0.04789561554</v>
      </c>
      <c r="E25" s="62" t="str">
        <f t="shared" si="1"/>
        <v/>
      </c>
      <c r="F25" s="127">
        <v>2970.27</v>
      </c>
      <c r="G25" s="62">
        <f t="shared" si="6"/>
        <v>0.006166563507</v>
      </c>
      <c r="H25" s="62">
        <f t="shared" si="7"/>
        <v>0.005782489433</v>
      </c>
      <c r="I25" s="62" t="b">
        <f t="shared" si="8"/>
        <v>0</v>
      </c>
      <c r="J25" s="62" t="str">
        <f t="shared" si="2"/>
        <v/>
      </c>
      <c r="K25" s="128">
        <v>0.02074</v>
      </c>
      <c r="L25" s="62">
        <f t="shared" si="3"/>
        <v>0.0003840740741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126">
        <v>43751.0</v>
      </c>
      <c r="B26" s="127">
        <v>13.49</v>
      </c>
      <c r="C26" s="62">
        <f t="shared" si="4"/>
        <v>0.05798725765</v>
      </c>
      <c r="D26" s="62">
        <f t="shared" si="5"/>
        <v>0.05759651691</v>
      </c>
      <c r="E26" s="62" t="str">
        <f t="shared" si="1"/>
        <v/>
      </c>
      <c r="F26" s="127">
        <v>2986.2</v>
      </c>
      <c r="G26" s="62">
        <f t="shared" si="6"/>
        <v>0.005348818337</v>
      </c>
      <c r="H26" s="62">
        <f t="shared" si="7"/>
        <v>0.004958077596</v>
      </c>
      <c r="I26" s="62" t="b">
        <f t="shared" si="8"/>
        <v>0</v>
      </c>
      <c r="J26" s="62" t="str">
        <f t="shared" si="2"/>
        <v/>
      </c>
      <c r="K26" s="128">
        <v>0.0211</v>
      </c>
      <c r="L26" s="62">
        <f t="shared" si="3"/>
        <v>0.0003907407407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126">
        <v>43758.0</v>
      </c>
      <c r="B27" s="127">
        <v>13.63</v>
      </c>
      <c r="C27" s="62">
        <f t="shared" si="4"/>
        <v>0.01032457549</v>
      </c>
      <c r="D27" s="62">
        <f t="shared" si="5"/>
        <v>0.009910223637</v>
      </c>
      <c r="E27" s="62" t="str">
        <f t="shared" si="1"/>
        <v/>
      </c>
      <c r="F27" s="127">
        <v>3022.55</v>
      </c>
      <c r="G27" s="62">
        <f t="shared" si="6"/>
        <v>0.01209916986</v>
      </c>
      <c r="H27" s="62">
        <f t="shared" si="7"/>
        <v>0.011684818</v>
      </c>
      <c r="I27" s="62" t="b">
        <f t="shared" si="8"/>
        <v>0</v>
      </c>
      <c r="J27" s="62" t="str">
        <f t="shared" si="2"/>
        <v/>
      </c>
      <c r="K27" s="128">
        <v>0.022375</v>
      </c>
      <c r="L27" s="62">
        <f t="shared" si="3"/>
        <v>0.0004143518519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126">
        <v>43765.0</v>
      </c>
      <c r="B28" s="127">
        <v>13.06</v>
      </c>
      <c r="C28" s="62">
        <f t="shared" si="4"/>
        <v>-0.04271912186</v>
      </c>
      <c r="D28" s="62">
        <f t="shared" si="5"/>
        <v>-0.04313912186</v>
      </c>
      <c r="E28" s="62" t="str">
        <f t="shared" si="1"/>
        <v/>
      </c>
      <c r="F28" s="127">
        <v>3066.91</v>
      </c>
      <c r="G28" s="62">
        <f t="shared" si="6"/>
        <v>0.0145696941</v>
      </c>
      <c r="H28" s="62">
        <f t="shared" si="7"/>
        <v>0.0141496941</v>
      </c>
      <c r="I28" s="62" t="b">
        <f t="shared" si="8"/>
        <v>0</v>
      </c>
      <c r="J28" s="62" t="str">
        <f t="shared" si="2"/>
        <v/>
      </c>
      <c r="K28" s="128">
        <v>0.02268</v>
      </c>
      <c r="L28" s="62">
        <f t="shared" si="3"/>
        <v>0.00042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126">
        <v>43772.0</v>
      </c>
      <c r="B29" s="127">
        <v>12.79</v>
      </c>
      <c r="C29" s="62">
        <f t="shared" si="4"/>
        <v>-0.02089050826</v>
      </c>
      <c r="D29" s="62">
        <f t="shared" si="5"/>
        <v>-0.02130939715</v>
      </c>
      <c r="E29" s="62" t="str">
        <f t="shared" si="1"/>
        <v/>
      </c>
      <c r="F29" s="127">
        <v>3093.08</v>
      </c>
      <c r="G29" s="62">
        <f t="shared" si="6"/>
        <v>0.008496818159</v>
      </c>
      <c r="H29" s="62">
        <f t="shared" si="7"/>
        <v>0.008077929271</v>
      </c>
      <c r="I29" s="62" t="b">
        <f t="shared" si="8"/>
        <v>0</v>
      </c>
      <c r="J29" s="62" t="str">
        <f t="shared" si="2"/>
        <v/>
      </c>
      <c r="K29" s="128">
        <v>0.02262</v>
      </c>
      <c r="L29" s="62">
        <f t="shared" si="3"/>
        <v>0.0004188888889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126">
        <v>43779.0</v>
      </c>
      <c r="B30" s="127">
        <v>12.32</v>
      </c>
      <c r="C30" s="62">
        <f t="shared" si="4"/>
        <v>-0.03743965749</v>
      </c>
      <c r="D30" s="62">
        <f t="shared" si="5"/>
        <v>-0.0378744723</v>
      </c>
      <c r="E30" s="62" t="str">
        <f t="shared" si="1"/>
        <v/>
      </c>
      <c r="F30" s="127">
        <v>3120.46</v>
      </c>
      <c r="G30" s="62">
        <f t="shared" si="6"/>
        <v>0.008813068627</v>
      </c>
      <c r="H30" s="62">
        <f t="shared" si="7"/>
        <v>0.008378253812</v>
      </c>
      <c r="I30" s="62" t="b">
        <f t="shared" si="8"/>
        <v>0</v>
      </c>
      <c r="J30" s="62" t="str">
        <f t="shared" si="2"/>
        <v/>
      </c>
      <c r="K30" s="128">
        <v>0.02348</v>
      </c>
      <c r="L30" s="62">
        <f t="shared" si="3"/>
        <v>0.0004348148148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126">
        <v>43786.0</v>
      </c>
      <c r="B31" s="127">
        <v>13.31</v>
      </c>
      <c r="C31" s="62">
        <f t="shared" si="4"/>
        <v>0.0772916743</v>
      </c>
      <c r="D31" s="62">
        <f t="shared" si="5"/>
        <v>0.07685787801</v>
      </c>
      <c r="E31" s="62">
        <f t="shared" si="1"/>
        <v>0.07685787801</v>
      </c>
      <c r="F31" s="127">
        <v>3110.29</v>
      </c>
      <c r="G31" s="62">
        <f t="shared" si="6"/>
        <v>-0.003264457419</v>
      </c>
      <c r="H31" s="62">
        <f t="shared" si="7"/>
        <v>-0.003698253715</v>
      </c>
      <c r="I31" s="62" t="b">
        <f t="shared" si="8"/>
        <v>1</v>
      </c>
      <c r="J31" s="62">
        <f t="shared" si="2"/>
        <v>-0.003698253715</v>
      </c>
      <c r="K31" s="128">
        <v>0.023425</v>
      </c>
      <c r="L31" s="62">
        <f t="shared" si="3"/>
        <v>0.0004337962963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126">
        <v>43793.0</v>
      </c>
      <c r="B32" s="127">
        <v>13.41</v>
      </c>
      <c r="C32" s="62">
        <f t="shared" si="4"/>
        <v>0.007485064887</v>
      </c>
      <c r="D32" s="62">
        <f t="shared" si="5"/>
        <v>0.007069509331</v>
      </c>
      <c r="E32" s="62" t="str">
        <f t="shared" si="1"/>
        <v/>
      </c>
      <c r="F32" s="127">
        <v>3140.98</v>
      </c>
      <c r="G32" s="62">
        <f t="shared" si="6"/>
        <v>0.009818883705</v>
      </c>
      <c r="H32" s="62">
        <f t="shared" si="7"/>
        <v>0.009403328149</v>
      </c>
      <c r="I32" s="62" t="b">
        <f t="shared" si="8"/>
        <v>0</v>
      </c>
      <c r="J32" s="62" t="str">
        <f t="shared" si="2"/>
        <v/>
      </c>
      <c r="K32" s="128">
        <v>0.02244</v>
      </c>
      <c r="L32" s="62">
        <f t="shared" si="3"/>
        <v>0.0004155555556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126">
        <v>43800.0</v>
      </c>
      <c r="B33" s="127">
        <v>12.96</v>
      </c>
      <c r="C33" s="62">
        <f t="shared" si="4"/>
        <v>-0.03413300637</v>
      </c>
      <c r="D33" s="62">
        <f t="shared" si="5"/>
        <v>-0.03453995081</v>
      </c>
      <c r="E33" s="62">
        <f t="shared" si="1"/>
        <v>-0.03453995081</v>
      </c>
      <c r="F33" s="127">
        <v>3145.91</v>
      </c>
      <c r="G33" s="62">
        <f t="shared" si="6"/>
        <v>0.001568343334</v>
      </c>
      <c r="H33" s="62">
        <f t="shared" si="7"/>
        <v>0.001161398889</v>
      </c>
      <c r="I33" s="62" t="b">
        <f t="shared" si="8"/>
        <v>1</v>
      </c>
      <c r="J33" s="62">
        <f t="shared" si="2"/>
        <v>0.001161398889</v>
      </c>
      <c r="K33" s="128">
        <v>0.021975</v>
      </c>
      <c r="L33" s="62">
        <f t="shared" si="3"/>
        <v>0.0004069444444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126">
        <v>43807.0</v>
      </c>
      <c r="B34" s="127">
        <v>13.11</v>
      </c>
      <c r="C34" s="62">
        <f t="shared" si="4"/>
        <v>0.01150760685</v>
      </c>
      <c r="D34" s="62">
        <f t="shared" si="5"/>
        <v>0.01109279204</v>
      </c>
      <c r="E34" s="62" t="str">
        <f t="shared" si="1"/>
        <v/>
      </c>
      <c r="F34" s="127">
        <v>3168.8</v>
      </c>
      <c r="G34" s="62">
        <f t="shared" si="6"/>
        <v>0.007249770855</v>
      </c>
      <c r="H34" s="62">
        <f t="shared" si="7"/>
        <v>0.00683495604</v>
      </c>
      <c r="I34" s="62" t="b">
        <f t="shared" si="8"/>
        <v>0</v>
      </c>
      <c r="J34" s="62" t="str">
        <f t="shared" si="2"/>
        <v/>
      </c>
      <c r="K34" s="128">
        <v>0.0224</v>
      </c>
      <c r="L34" s="62">
        <f t="shared" si="3"/>
        <v>0.0004148148148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126">
        <v>43814.0</v>
      </c>
      <c r="B35" s="127">
        <v>12.81</v>
      </c>
      <c r="C35" s="62">
        <f t="shared" si="4"/>
        <v>-0.02314918187</v>
      </c>
      <c r="D35" s="62">
        <f t="shared" si="5"/>
        <v>-0.02356918187</v>
      </c>
      <c r="E35" s="62" t="str">
        <f t="shared" si="1"/>
        <v/>
      </c>
      <c r="F35" s="127">
        <v>3221.22</v>
      </c>
      <c r="G35" s="62">
        <f t="shared" si="6"/>
        <v>0.01640720246</v>
      </c>
      <c r="H35" s="62">
        <f t="shared" si="7"/>
        <v>0.01598720246</v>
      </c>
      <c r="I35" s="62" t="b">
        <f t="shared" si="8"/>
        <v>0</v>
      </c>
      <c r="J35" s="62" t="str">
        <f t="shared" si="2"/>
        <v/>
      </c>
      <c r="K35" s="128">
        <v>0.02268</v>
      </c>
      <c r="L35" s="62">
        <f t="shared" si="3"/>
        <v>0.00042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126">
        <v>43821.0</v>
      </c>
      <c r="B36" s="127">
        <v>12.96</v>
      </c>
      <c r="C36" s="62">
        <f t="shared" si="4"/>
        <v>0.01164157502</v>
      </c>
      <c r="D36" s="62">
        <f t="shared" si="5"/>
        <v>0.01121009353</v>
      </c>
      <c r="E36" s="62" t="str">
        <f t="shared" si="1"/>
        <v/>
      </c>
      <c r="F36" s="127">
        <v>3240.02</v>
      </c>
      <c r="G36" s="62">
        <f t="shared" si="6"/>
        <v>0.005819332838</v>
      </c>
      <c r="H36" s="62">
        <f t="shared" si="7"/>
        <v>0.005387851357</v>
      </c>
      <c r="I36" s="62" t="b">
        <f t="shared" si="8"/>
        <v>0</v>
      </c>
      <c r="J36" s="62" t="str">
        <f t="shared" si="2"/>
        <v/>
      </c>
      <c r="K36" s="128">
        <v>0.0233</v>
      </c>
      <c r="L36" s="62">
        <f t="shared" si="3"/>
        <v>0.0004314814815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126">
        <v>43828.0</v>
      </c>
      <c r="B37" s="127">
        <v>12.36</v>
      </c>
      <c r="C37" s="62">
        <f t="shared" si="4"/>
        <v>-0.04740223889</v>
      </c>
      <c r="D37" s="62">
        <f t="shared" si="5"/>
        <v>-0.04783418334</v>
      </c>
      <c r="E37" s="62">
        <f t="shared" si="1"/>
        <v>-0.04783418334</v>
      </c>
      <c r="F37" s="127">
        <v>3234.85</v>
      </c>
      <c r="G37" s="62">
        <f t="shared" si="6"/>
        <v>-0.001596943598</v>
      </c>
      <c r="H37" s="62">
        <f t="shared" si="7"/>
        <v>-0.002028888043</v>
      </c>
      <c r="I37" s="62" t="b">
        <f t="shared" si="8"/>
        <v>1</v>
      </c>
      <c r="J37" s="62">
        <f t="shared" si="2"/>
        <v>-0.002028888043</v>
      </c>
      <c r="K37" s="128">
        <v>0.023325</v>
      </c>
      <c r="L37" s="62">
        <f t="shared" si="3"/>
        <v>0.0004319444444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126">
        <v>43835.0</v>
      </c>
      <c r="B38" s="127">
        <v>14.02</v>
      </c>
      <c r="C38" s="62">
        <f t="shared" si="4"/>
        <v>0.1260194296</v>
      </c>
      <c r="D38" s="62">
        <f t="shared" si="5"/>
        <v>0.1255879481</v>
      </c>
      <c r="E38" s="62" t="str">
        <f t="shared" si="1"/>
        <v/>
      </c>
      <c r="F38" s="127">
        <v>3265.35</v>
      </c>
      <c r="G38" s="62">
        <f t="shared" si="6"/>
        <v>0.009384395507</v>
      </c>
      <c r="H38" s="62">
        <f t="shared" si="7"/>
        <v>0.008952914025</v>
      </c>
      <c r="I38" s="62" t="b">
        <f t="shared" si="8"/>
        <v>0</v>
      </c>
      <c r="J38" s="62" t="str">
        <f t="shared" si="2"/>
        <v/>
      </c>
      <c r="K38" s="128">
        <v>0.0233</v>
      </c>
      <c r="L38" s="62">
        <f t="shared" si="3"/>
        <v>0.0004314814815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126">
        <v>43842.0</v>
      </c>
      <c r="B39" s="127">
        <v>12.64</v>
      </c>
      <c r="C39" s="62">
        <f t="shared" si="4"/>
        <v>-0.1036184929</v>
      </c>
      <c r="D39" s="62">
        <f t="shared" si="5"/>
        <v>-0.1040481225</v>
      </c>
      <c r="E39" s="62" t="str">
        <f t="shared" si="1"/>
        <v/>
      </c>
      <c r="F39" s="127">
        <v>3329.62</v>
      </c>
      <c r="G39" s="62">
        <f t="shared" si="6"/>
        <v>0.01949122883</v>
      </c>
      <c r="H39" s="62">
        <f t="shared" si="7"/>
        <v>0.0190615992</v>
      </c>
      <c r="I39" s="62" t="b">
        <f t="shared" si="8"/>
        <v>0</v>
      </c>
      <c r="J39" s="62" t="str">
        <f t="shared" si="2"/>
        <v/>
      </c>
      <c r="K39" s="128">
        <v>0.0232</v>
      </c>
      <c r="L39" s="62">
        <f t="shared" si="3"/>
        <v>0.0004296296296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126">
        <v>43849.0</v>
      </c>
      <c r="B40" s="127">
        <v>14.74</v>
      </c>
      <c r="C40" s="62">
        <f t="shared" si="4"/>
        <v>0.153698498</v>
      </c>
      <c r="D40" s="62">
        <f t="shared" si="5"/>
        <v>0.1532781277</v>
      </c>
      <c r="E40" s="62">
        <f t="shared" si="1"/>
        <v>0.1532781277</v>
      </c>
      <c r="F40" s="127">
        <v>3295.47</v>
      </c>
      <c r="G40" s="62">
        <f t="shared" si="6"/>
        <v>-0.01030938522</v>
      </c>
      <c r="H40" s="62">
        <f t="shared" si="7"/>
        <v>-0.01072975559</v>
      </c>
      <c r="I40" s="62" t="b">
        <f t="shared" si="8"/>
        <v>1</v>
      </c>
      <c r="J40" s="62">
        <f t="shared" si="2"/>
        <v>-0.01072975559</v>
      </c>
      <c r="K40" s="128">
        <v>0.0227</v>
      </c>
      <c r="L40" s="62">
        <f t="shared" si="3"/>
        <v>0.0004203703704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126">
        <v>43856.0</v>
      </c>
      <c r="B41" s="127">
        <v>14.24</v>
      </c>
      <c r="C41" s="62">
        <f t="shared" si="4"/>
        <v>-0.03450998078</v>
      </c>
      <c r="D41" s="62">
        <f t="shared" si="5"/>
        <v>-0.0349159993</v>
      </c>
      <c r="E41" s="62">
        <f t="shared" si="1"/>
        <v>-0.0349159993</v>
      </c>
      <c r="F41" s="127">
        <v>3225.52</v>
      </c>
      <c r="G41" s="62">
        <f t="shared" si="6"/>
        <v>-0.02145462059</v>
      </c>
      <c r="H41" s="62">
        <f t="shared" si="7"/>
        <v>-0.02186063911</v>
      </c>
      <c r="I41" s="62" t="b">
        <f t="shared" si="8"/>
        <v>1</v>
      </c>
      <c r="J41" s="62">
        <f t="shared" si="2"/>
        <v>-0.02186063911</v>
      </c>
      <c r="K41" s="128">
        <v>0.021925</v>
      </c>
      <c r="L41" s="62">
        <f t="shared" si="3"/>
        <v>0.0004060185185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126">
        <v>43863.0</v>
      </c>
      <c r="B42" s="127">
        <v>14.15</v>
      </c>
      <c r="C42" s="62">
        <f t="shared" si="4"/>
        <v>-0.006340281895</v>
      </c>
      <c r="D42" s="62">
        <f t="shared" si="5"/>
        <v>-0.006719170783</v>
      </c>
      <c r="E42" s="62" t="str">
        <f t="shared" si="1"/>
        <v/>
      </c>
      <c r="F42" s="127">
        <v>3327.71</v>
      </c>
      <c r="G42" s="62">
        <f t="shared" si="6"/>
        <v>0.03119020218</v>
      </c>
      <c r="H42" s="62">
        <f t="shared" si="7"/>
        <v>0.03081131329</v>
      </c>
      <c r="I42" s="62" t="b">
        <f t="shared" si="8"/>
        <v>0</v>
      </c>
      <c r="J42" s="62" t="str">
        <f t="shared" si="2"/>
        <v/>
      </c>
      <c r="K42" s="128">
        <v>0.02046</v>
      </c>
      <c r="L42" s="62">
        <f t="shared" si="3"/>
        <v>0.0003788888889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126">
        <v>43870.0</v>
      </c>
      <c r="B43" s="127">
        <v>13.33</v>
      </c>
      <c r="C43" s="62">
        <f t="shared" si="4"/>
        <v>-0.0596974899</v>
      </c>
      <c r="D43" s="62">
        <f t="shared" si="5"/>
        <v>-0.06008230471</v>
      </c>
      <c r="E43" s="62" t="str">
        <f t="shared" si="1"/>
        <v/>
      </c>
      <c r="F43" s="127">
        <v>3380.16</v>
      </c>
      <c r="G43" s="62">
        <f t="shared" si="6"/>
        <v>0.01563866591</v>
      </c>
      <c r="H43" s="62">
        <f t="shared" si="7"/>
        <v>0.0152538511</v>
      </c>
      <c r="I43" s="62" t="b">
        <f t="shared" si="8"/>
        <v>0</v>
      </c>
      <c r="J43" s="62" t="str">
        <f t="shared" si="2"/>
        <v/>
      </c>
      <c r="K43" s="128">
        <v>0.02078</v>
      </c>
      <c r="L43" s="62">
        <f t="shared" si="3"/>
        <v>0.0003848148148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126">
        <v>43877.0</v>
      </c>
      <c r="B44" s="127">
        <v>13.26</v>
      </c>
      <c r="C44" s="62">
        <f t="shared" si="4"/>
        <v>-0.005265149433</v>
      </c>
      <c r="D44" s="62">
        <f t="shared" si="5"/>
        <v>-0.005645890174</v>
      </c>
      <c r="E44" s="62">
        <f t="shared" si="1"/>
        <v>-0.005645890174</v>
      </c>
      <c r="F44" s="127">
        <v>3337.75</v>
      </c>
      <c r="G44" s="62">
        <f t="shared" si="6"/>
        <v>-0.01262611836</v>
      </c>
      <c r="H44" s="62">
        <f t="shared" si="7"/>
        <v>-0.01300685911</v>
      </c>
      <c r="I44" s="62" t="b">
        <f t="shared" si="8"/>
        <v>1</v>
      </c>
      <c r="J44" s="62">
        <f t="shared" si="2"/>
        <v>-0.01300685911</v>
      </c>
      <c r="K44" s="128">
        <v>0.02056</v>
      </c>
      <c r="L44" s="62">
        <f t="shared" si="3"/>
        <v>0.0003807407407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126">
        <v>43884.0</v>
      </c>
      <c r="B45" s="127">
        <v>12.19</v>
      </c>
      <c r="C45" s="62">
        <f t="shared" si="4"/>
        <v>-0.08413604126</v>
      </c>
      <c r="D45" s="62">
        <f t="shared" si="5"/>
        <v>-0.08450085608</v>
      </c>
      <c r="E45" s="62">
        <f t="shared" si="1"/>
        <v>-0.08450085608</v>
      </c>
      <c r="F45" s="127">
        <v>2954.22</v>
      </c>
      <c r="G45" s="62">
        <f t="shared" si="6"/>
        <v>-0.1220622707</v>
      </c>
      <c r="H45" s="62">
        <f t="shared" si="7"/>
        <v>-0.1224270855</v>
      </c>
      <c r="I45" s="62" t="b">
        <f t="shared" si="8"/>
        <v>1</v>
      </c>
      <c r="J45" s="62">
        <f t="shared" si="2"/>
        <v>-0.1224270855</v>
      </c>
      <c r="K45" s="128">
        <v>0.0197</v>
      </c>
      <c r="L45" s="62">
        <f t="shared" si="3"/>
        <v>0.0003648148148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126">
        <v>43891.0</v>
      </c>
      <c r="B46" s="127">
        <v>12.52</v>
      </c>
      <c r="C46" s="62">
        <f t="shared" si="4"/>
        <v>0.02671142218</v>
      </c>
      <c r="D46" s="62">
        <f t="shared" si="5"/>
        <v>0.02638216292</v>
      </c>
      <c r="E46" s="62" t="str">
        <f t="shared" si="1"/>
        <v/>
      </c>
      <c r="F46" s="127">
        <v>2972.37</v>
      </c>
      <c r="G46" s="62">
        <f t="shared" si="6"/>
        <v>0.006124957772</v>
      </c>
      <c r="H46" s="62">
        <f t="shared" si="7"/>
        <v>0.005795698513</v>
      </c>
      <c r="I46" s="62" t="b">
        <f t="shared" si="8"/>
        <v>0</v>
      </c>
      <c r="J46" s="62" t="str">
        <f t="shared" si="2"/>
        <v/>
      </c>
      <c r="K46" s="128">
        <v>0.01778</v>
      </c>
      <c r="L46" s="62">
        <f t="shared" si="3"/>
        <v>0.0003292592593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126">
        <v>43898.0</v>
      </c>
      <c r="B47" s="127">
        <v>10.42</v>
      </c>
      <c r="C47" s="62">
        <f t="shared" si="4"/>
        <v>-0.1836003293</v>
      </c>
      <c r="D47" s="62">
        <f t="shared" si="5"/>
        <v>-0.1838884775</v>
      </c>
      <c r="E47" s="62">
        <f t="shared" si="1"/>
        <v>-0.1838884775</v>
      </c>
      <c r="F47" s="127">
        <v>2711.02</v>
      </c>
      <c r="G47" s="62">
        <f t="shared" si="6"/>
        <v>-0.09203466656</v>
      </c>
      <c r="H47" s="62">
        <f t="shared" si="7"/>
        <v>-0.0923228147</v>
      </c>
      <c r="I47" s="62" t="b">
        <f t="shared" si="8"/>
        <v>1</v>
      </c>
      <c r="J47" s="62">
        <f t="shared" si="2"/>
        <v>-0.0923228147</v>
      </c>
      <c r="K47" s="128">
        <v>0.01556</v>
      </c>
      <c r="L47" s="62">
        <f t="shared" si="3"/>
        <v>0.0002881481481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126">
        <v>43905.0</v>
      </c>
      <c r="B48" s="127">
        <v>11.11</v>
      </c>
      <c r="C48" s="62">
        <f t="shared" si="4"/>
        <v>0.06411856733</v>
      </c>
      <c r="D48" s="62">
        <f t="shared" si="5"/>
        <v>0.06387338214</v>
      </c>
      <c r="E48" s="62">
        <f t="shared" si="1"/>
        <v>0.06387338214</v>
      </c>
      <c r="F48" s="127">
        <v>2304.92</v>
      </c>
      <c r="G48" s="62">
        <f t="shared" si="6"/>
        <v>-0.1622789792</v>
      </c>
      <c r="H48" s="62">
        <f t="shared" si="7"/>
        <v>-0.1625241643</v>
      </c>
      <c r="I48" s="62" t="b">
        <f t="shared" si="8"/>
        <v>1</v>
      </c>
      <c r="J48" s="62">
        <f t="shared" si="2"/>
        <v>-0.1625241643</v>
      </c>
      <c r="K48" s="128">
        <v>0.01324</v>
      </c>
      <c r="L48" s="62">
        <f t="shared" si="3"/>
        <v>0.0002451851852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126">
        <v>43912.0</v>
      </c>
      <c r="B49" s="127">
        <v>12.6</v>
      </c>
      <c r="C49" s="62">
        <f t="shared" si="4"/>
        <v>0.1258512103</v>
      </c>
      <c r="D49" s="62">
        <f t="shared" si="5"/>
        <v>0.1255523214</v>
      </c>
      <c r="E49" s="62" t="str">
        <f t="shared" si="1"/>
        <v/>
      </c>
      <c r="F49" s="127">
        <v>2541.47</v>
      </c>
      <c r="G49" s="62">
        <f t="shared" si="6"/>
        <v>0.09769668509</v>
      </c>
      <c r="H49" s="62">
        <f t="shared" si="7"/>
        <v>0.09739779621</v>
      </c>
      <c r="I49" s="62" t="b">
        <f t="shared" si="8"/>
        <v>0</v>
      </c>
      <c r="J49" s="62" t="str">
        <f t="shared" si="2"/>
        <v/>
      </c>
      <c r="K49" s="128">
        <v>0.01614</v>
      </c>
      <c r="L49" s="62">
        <f t="shared" si="3"/>
        <v>0.0002988888889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126">
        <v>43919.0</v>
      </c>
      <c r="B50" s="127">
        <v>13.19</v>
      </c>
      <c r="C50" s="62">
        <f t="shared" si="4"/>
        <v>0.04576215277</v>
      </c>
      <c r="D50" s="62">
        <f t="shared" si="5"/>
        <v>0.04550733796</v>
      </c>
      <c r="E50" s="62">
        <f t="shared" si="1"/>
        <v>0.04550733796</v>
      </c>
      <c r="F50" s="127">
        <v>2488.65</v>
      </c>
      <c r="G50" s="62">
        <f t="shared" si="6"/>
        <v>-0.02100225901</v>
      </c>
      <c r="H50" s="62">
        <f t="shared" si="7"/>
        <v>-0.02125707382</v>
      </c>
      <c r="I50" s="62" t="b">
        <f t="shared" si="8"/>
        <v>1</v>
      </c>
      <c r="J50" s="62">
        <f t="shared" si="2"/>
        <v>-0.02125707382</v>
      </c>
      <c r="K50" s="128">
        <v>0.01376</v>
      </c>
      <c r="L50" s="62">
        <f t="shared" si="3"/>
        <v>0.0002548148148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126">
        <v>43926.0</v>
      </c>
      <c r="B51" s="127">
        <v>13.25</v>
      </c>
      <c r="C51" s="62">
        <f t="shared" si="4"/>
        <v>0.004538585703</v>
      </c>
      <c r="D51" s="62">
        <f t="shared" si="5"/>
        <v>0.004300437555</v>
      </c>
      <c r="E51" s="62" t="str">
        <f t="shared" si="1"/>
        <v/>
      </c>
      <c r="F51" s="127">
        <v>2789.82</v>
      </c>
      <c r="G51" s="62">
        <f t="shared" si="6"/>
        <v>0.1142366828</v>
      </c>
      <c r="H51" s="62">
        <f t="shared" si="7"/>
        <v>0.1139985347</v>
      </c>
      <c r="I51" s="62" t="b">
        <f t="shared" si="8"/>
        <v>0</v>
      </c>
      <c r="J51" s="62" t="str">
        <f t="shared" si="2"/>
        <v/>
      </c>
      <c r="K51" s="128">
        <v>0.01286</v>
      </c>
      <c r="L51" s="62">
        <f t="shared" si="3"/>
        <v>0.0002381481481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126">
        <v>43933.0</v>
      </c>
      <c r="B52" s="127">
        <v>12.74</v>
      </c>
      <c r="C52" s="62">
        <f t="shared" si="4"/>
        <v>-0.03925090229</v>
      </c>
      <c r="D52" s="62">
        <f t="shared" si="5"/>
        <v>-0.03949673562</v>
      </c>
      <c r="E52" s="62" t="str">
        <f t="shared" si="1"/>
        <v/>
      </c>
      <c r="F52" s="127">
        <v>2874.56</v>
      </c>
      <c r="G52" s="62">
        <f t="shared" si="6"/>
        <v>0.02992254144</v>
      </c>
      <c r="H52" s="62">
        <f t="shared" si="7"/>
        <v>0.0296767081</v>
      </c>
      <c r="I52" s="62" t="b">
        <f t="shared" si="8"/>
        <v>0</v>
      </c>
      <c r="J52" s="62" t="str">
        <f t="shared" si="2"/>
        <v/>
      </c>
      <c r="K52" s="128">
        <v>0.013275</v>
      </c>
      <c r="L52" s="62">
        <f t="shared" si="3"/>
        <v>0.0002458333333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126">
        <v>43940.0</v>
      </c>
      <c r="B53" s="127">
        <v>12.73</v>
      </c>
      <c r="C53" s="62">
        <f t="shared" si="4"/>
        <v>-0.0007852375747</v>
      </c>
      <c r="D53" s="62">
        <f t="shared" si="5"/>
        <v>-0.001027830167</v>
      </c>
      <c r="E53" s="62">
        <f t="shared" si="1"/>
        <v>-0.001027830167</v>
      </c>
      <c r="F53" s="127">
        <v>2836.74</v>
      </c>
      <c r="G53" s="62">
        <f t="shared" si="6"/>
        <v>-0.01324411354</v>
      </c>
      <c r="H53" s="62">
        <f t="shared" si="7"/>
        <v>-0.01348670613</v>
      </c>
      <c r="I53" s="62" t="b">
        <f t="shared" si="8"/>
        <v>1</v>
      </c>
      <c r="J53" s="62">
        <f t="shared" si="2"/>
        <v>-0.01348670613</v>
      </c>
      <c r="K53" s="128">
        <v>0.0131</v>
      </c>
      <c r="L53" s="62">
        <f t="shared" si="3"/>
        <v>0.0002425925926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126">
        <v>43947.0</v>
      </c>
      <c r="B54" s="127">
        <v>12.22</v>
      </c>
      <c r="C54" s="62">
        <f t="shared" si="4"/>
        <v>-0.04088745883</v>
      </c>
      <c r="D54" s="62">
        <f t="shared" si="5"/>
        <v>-0.04110856994</v>
      </c>
      <c r="E54" s="62">
        <f t="shared" si="1"/>
        <v>-0.04110856994</v>
      </c>
      <c r="F54" s="127">
        <v>2830.71</v>
      </c>
      <c r="G54" s="62">
        <f t="shared" si="6"/>
        <v>-0.002127941941</v>
      </c>
      <c r="H54" s="62">
        <f t="shared" si="7"/>
        <v>-0.002349053052</v>
      </c>
      <c r="I54" s="62" t="b">
        <f t="shared" si="8"/>
        <v>1</v>
      </c>
      <c r="J54" s="62">
        <f t="shared" si="2"/>
        <v>-0.002349053052</v>
      </c>
      <c r="K54" s="128">
        <v>0.01194</v>
      </c>
      <c r="L54" s="62">
        <f t="shared" si="3"/>
        <v>0.0002211111111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126">
        <v>43954.0</v>
      </c>
      <c r="B55" s="127">
        <v>12.35</v>
      </c>
      <c r="C55" s="62">
        <f t="shared" si="4"/>
        <v>0.01058210933</v>
      </c>
      <c r="D55" s="62">
        <f t="shared" si="5"/>
        <v>0.01035099822</v>
      </c>
      <c r="E55" s="62" t="str">
        <f t="shared" si="1"/>
        <v/>
      </c>
      <c r="F55" s="127">
        <v>2929.8</v>
      </c>
      <c r="G55" s="62">
        <f t="shared" si="6"/>
        <v>0.03440659773</v>
      </c>
      <c r="H55" s="62">
        <f t="shared" si="7"/>
        <v>0.03417548662</v>
      </c>
      <c r="I55" s="62" t="b">
        <f t="shared" si="8"/>
        <v>0</v>
      </c>
      <c r="J55" s="62" t="str">
        <f t="shared" si="2"/>
        <v/>
      </c>
      <c r="K55" s="128">
        <v>0.01248</v>
      </c>
      <c r="L55" s="62">
        <f t="shared" si="3"/>
        <v>0.0002311111111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126">
        <v>43961.0</v>
      </c>
      <c r="B56" s="127">
        <v>12.33</v>
      </c>
      <c r="C56" s="62">
        <f t="shared" si="4"/>
        <v>-0.001620745898</v>
      </c>
      <c r="D56" s="62">
        <f t="shared" si="5"/>
        <v>-0.001869634787</v>
      </c>
      <c r="E56" s="62">
        <f t="shared" si="1"/>
        <v>-0.001869634787</v>
      </c>
      <c r="F56" s="127">
        <v>2863.7</v>
      </c>
      <c r="G56" s="62">
        <f t="shared" si="6"/>
        <v>-0.02281966631</v>
      </c>
      <c r="H56" s="62">
        <f t="shared" si="7"/>
        <v>-0.02306855519</v>
      </c>
      <c r="I56" s="62" t="b">
        <f t="shared" si="8"/>
        <v>1</v>
      </c>
      <c r="J56" s="62">
        <f t="shared" si="2"/>
        <v>-0.02306855519</v>
      </c>
      <c r="K56" s="128">
        <v>0.01344</v>
      </c>
      <c r="L56" s="62">
        <f t="shared" si="3"/>
        <v>0.0002488888889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126">
        <v>43968.0</v>
      </c>
      <c r="B57" s="127">
        <v>12.43</v>
      </c>
      <c r="C57" s="62">
        <f t="shared" si="4"/>
        <v>0.008077588346</v>
      </c>
      <c r="D57" s="62">
        <f t="shared" si="5"/>
        <v>0.007826477235</v>
      </c>
      <c r="E57" s="62" t="str">
        <f t="shared" si="1"/>
        <v/>
      </c>
      <c r="F57" s="127">
        <v>2955.45</v>
      </c>
      <c r="G57" s="62">
        <f t="shared" si="6"/>
        <v>0.03153642852</v>
      </c>
      <c r="H57" s="62">
        <f t="shared" si="7"/>
        <v>0.03128531741</v>
      </c>
      <c r="I57" s="62" t="b">
        <f t="shared" si="8"/>
        <v>0</v>
      </c>
      <c r="J57" s="62" t="str">
        <f t="shared" si="2"/>
        <v/>
      </c>
      <c r="K57" s="128">
        <v>0.01356</v>
      </c>
      <c r="L57" s="62">
        <f t="shared" si="3"/>
        <v>0.0002511111111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126">
        <v>43975.0</v>
      </c>
      <c r="B58" s="127">
        <v>12.41</v>
      </c>
      <c r="C58" s="62">
        <f t="shared" si="4"/>
        <v>-0.001610306306</v>
      </c>
      <c r="D58" s="62">
        <f t="shared" si="5"/>
        <v>-0.001871047047</v>
      </c>
      <c r="E58" s="62" t="str">
        <f t="shared" si="1"/>
        <v/>
      </c>
      <c r="F58" s="127">
        <v>3044.31</v>
      </c>
      <c r="G58" s="62">
        <f t="shared" si="6"/>
        <v>0.02962335097</v>
      </c>
      <c r="H58" s="62">
        <f t="shared" si="7"/>
        <v>0.02936261023</v>
      </c>
      <c r="I58" s="62" t="b">
        <f t="shared" si="8"/>
        <v>0</v>
      </c>
      <c r="J58" s="62" t="str">
        <f t="shared" si="2"/>
        <v/>
      </c>
      <c r="K58" s="128">
        <v>0.01408</v>
      </c>
      <c r="L58" s="62">
        <f t="shared" si="3"/>
        <v>0.0002607407407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126">
        <v>43982.0</v>
      </c>
      <c r="B59" s="127">
        <v>12.8</v>
      </c>
      <c r="C59" s="62">
        <f t="shared" si="4"/>
        <v>0.03094257171</v>
      </c>
      <c r="D59" s="62">
        <f t="shared" si="5"/>
        <v>0.03067636801</v>
      </c>
      <c r="E59" s="62" t="str">
        <f t="shared" si="1"/>
        <v/>
      </c>
      <c r="F59" s="127">
        <v>3193.93</v>
      </c>
      <c r="G59" s="62">
        <f t="shared" si="6"/>
        <v>0.04797785896</v>
      </c>
      <c r="H59" s="62">
        <f t="shared" si="7"/>
        <v>0.04771165526</v>
      </c>
      <c r="I59" s="62" t="b">
        <f t="shared" si="8"/>
        <v>0</v>
      </c>
      <c r="J59" s="62" t="str">
        <f t="shared" si="2"/>
        <v/>
      </c>
      <c r="K59" s="128">
        <v>0.014375</v>
      </c>
      <c r="L59" s="62">
        <f t="shared" si="3"/>
        <v>0.0002662037037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126">
        <v>43989.0</v>
      </c>
      <c r="B60" s="127">
        <v>12.35</v>
      </c>
      <c r="C60" s="62">
        <f t="shared" si="4"/>
        <v>-0.03578910785</v>
      </c>
      <c r="D60" s="62">
        <f t="shared" si="5"/>
        <v>-0.03607762637</v>
      </c>
      <c r="E60" s="62">
        <f t="shared" si="1"/>
        <v>-0.03607762637</v>
      </c>
      <c r="F60" s="127">
        <v>3041.31</v>
      </c>
      <c r="G60" s="62">
        <f t="shared" si="6"/>
        <v>-0.04896378981</v>
      </c>
      <c r="H60" s="62">
        <f t="shared" si="7"/>
        <v>-0.04925230833</v>
      </c>
      <c r="I60" s="62" t="b">
        <f t="shared" si="8"/>
        <v>1</v>
      </c>
      <c r="J60" s="62">
        <f t="shared" si="2"/>
        <v>-0.04925230833</v>
      </c>
      <c r="K60" s="128">
        <v>0.01558</v>
      </c>
      <c r="L60" s="62">
        <f t="shared" si="3"/>
        <v>0.0002885185185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126">
        <v>43996.0</v>
      </c>
      <c r="B61" s="127">
        <v>12.05</v>
      </c>
      <c r="C61" s="62">
        <f t="shared" si="4"/>
        <v>-0.02459140314</v>
      </c>
      <c r="D61" s="62">
        <f t="shared" si="5"/>
        <v>-0.02487399573</v>
      </c>
      <c r="E61" s="62" t="str">
        <f t="shared" si="1"/>
        <v/>
      </c>
      <c r="F61" s="127">
        <v>3097.74</v>
      </c>
      <c r="G61" s="62">
        <f t="shared" si="6"/>
        <v>0.01838446971</v>
      </c>
      <c r="H61" s="62">
        <f t="shared" si="7"/>
        <v>0.01810187712</v>
      </c>
      <c r="I61" s="62" t="b">
        <f t="shared" si="8"/>
        <v>0</v>
      </c>
      <c r="J61" s="62" t="str">
        <f t="shared" si="2"/>
        <v/>
      </c>
      <c r="K61" s="128">
        <v>0.01526</v>
      </c>
      <c r="L61" s="62">
        <f t="shared" si="3"/>
        <v>0.0002825925926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126">
        <v>44003.0</v>
      </c>
      <c r="B62" s="127">
        <v>10.94</v>
      </c>
      <c r="C62" s="62">
        <f t="shared" si="4"/>
        <v>-0.09663886294</v>
      </c>
      <c r="D62" s="62">
        <f t="shared" si="5"/>
        <v>-0.09691478887</v>
      </c>
      <c r="E62" s="62">
        <f t="shared" si="1"/>
        <v>-0.09691478887</v>
      </c>
      <c r="F62" s="127">
        <v>3009.05</v>
      </c>
      <c r="G62" s="62">
        <f t="shared" si="6"/>
        <v>-0.02904839903</v>
      </c>
      <c r="H62" s="62">
        <f t="shared" si="7"/>
        <v>-0.02932432496</v>
      </c>
      <c r="I62" s="62" t="b">
        <f t="shared" si="8"/>
        <v>1</v>
      </c>
      <c r="J62" s="62">
        <f t="shared" si="2"/>
        <v>-0.02932432496</v>
      </c>
      <c r="K62" s="128">
        <v>0.0149</v>
      </c>
      <c r="L62" s="62">
        <f t="shared" si="3"/>
        <v>0.0002759259259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126">
        <v>44010.0</v>
      </c>
      <c r="B63" s="127">
        <v>12.26</v>
      </c>
      <c r="C63" s="62">
        <f t="shared" si="4"/>
        <v>0.1139161335</v>
      </c>
      <c r="D63" s="62">
        <f t="shared" si="5"/>
        <v>0.1136498372</v>
      </c>
      <c r="E63" s="62" t="str">
        <f t="shared" si="1"/>
        <v/>
      </c>
      <c r="F63" s="127">
        <v>3130.01</v>
      </c>
      <c r="G63" s="62">
        <f t="shared" si="6"/>
        <v>0.03941178511</v>
      </c>
      <c r="H63" s="62">
        <f t="shared" si="7"/>
        <v>0.03914548881</v>
      </c>
      <c r="I63" s="62" t="b">
        <f t="shared" si="8"/>
        <v>0</v>
      </c>
      <c r="J63" s="62" t="str">
        <f t="shared" si="2"/>
        <v/>
      </c>
      <c r="K63" s="128">
        <v>0.01438</v>
      </c>
      <c r="L63" s="62">
        <f t="shared" si="3"/>
        <v>0.0002662962963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126">
        <v>44017.0</v>
      </c>
      <c r="B64" s="127">
        <v>11.89</v>
      </c>
      <c r="C64" s="62">
        <f t="shared" si="4"/>
        <v>-0.03064421981</v>
      </c>
      <c r="D64" s="62">
        <f t="shared" si="5"/>
        <v>-0.03090625684</v>
      </c>
      <c r="E64" s="62" t="str">
        <f t="shared" si="1"/>
        <v/>
      </c>
      <c r="F64" s="127">
        <v>3185.04</v>
      </c>
      <c r="G64" s="62">
        <f t="shared" si="6"/>
        <v>0.01742864838</v>
      </c>
      <c r="H64" s="62">
        <f t="shared" si="7"/>
        <v>0.01716661134</v>
      </c>
      <c r="I64" s="62" t="b">
        <f t="shared" si="8"/>
        <v>0</v>
      </c>
      <c r="J64" s="62" t="str">
        <f t="shared" si="2"/>
        <v/>
      </c>
      <c r="K64" s="128">
        <v>0.01415</v>
      </c>
      <c r="L64" s="62">
        <f t="shared" si="3"/>
        <v>0.000262037037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126">
        <v>44024.0</v>
      </c>
      <c r="B65" s="127">
        <v>12.64</v>
      </c>
      <c r="C65" s="62">
        <f t="shared" si="4"/>
        <v>0.06116867802</v>
      </c>
      <c r="D65" s="62">
        <f t="shared" si="5"/>
        <v>0.06091423357</v>
      </c>
      <c r="E65" s="62" t="str">
        <f t="shared" si="1"/>
        <v/>
      </c>
      <c r="F65" s="127">
        <v>3224.73</v>
      </c>
      <c r="G65" s="62">
        <f t="shared" si="6"/>
        <v>0.012384378</v>
      </c>
      <c r="H65" s="62">
        <f t="shared" si="7"/>
        <v>0.01212993355</v>
      </c>
      <c r="I65" s="62" t="b">
        <f t="shared" si="8"/>
        <v>0</v>
      </c>
      <c r="J65" s="62" t="str">
        <f t="shared" si="2"/>
        <v/>
      </c>
      <c r="K65" s="128">
        <v>0.01374</v>
      </c>
      <c r="L65" s="62">
        <f t="shared" si="3"/>
        <v>0.0002544444444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126">
        <v>44031.0</v>
      </c>
      <c r="B66" s="127">
        <v>11.75</v>
      </c>
      <c r="C66" s="62">
        <f t="shared" si="4"/>
        <v>-0.07301314813</v>
      </c>
      <c r="D66" s="62">
        <f t="shared" si="5"/>
        <v>-0.07325759257</v>
      </c>
      <c r="E66" s="62">
        <f t="shared" si="1"/>
        <v>-0.07325759257</v>
      </c>
      <c r="F66" s="127">
        <v>3215.63</v>
      </c>
      <c r="G66" s="62">
        <f t="shared" si="6"/>
        <v>-0.002825930866</v>
      </c>
      <c r="H66" s="62">
        <f t="shared" si="7"/>
        <v>-0.00307037531</v>
      </c>
      <c r="I66" s="62" t="b">
        <f t="shared" si="8"/>
        <v>1</v>
      </c>
      <c r="J66" s="62">
        <f t="shared" si="2"/>
        <v>-0.00307037531</v>
      </c>
      <c r="K66" s="128">
        <v>0.0132</v>
      </c>
      <c r="L66" s="62">
        <f t="shared" si="3"/>
        <v>0.0002444444444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126">
        <v>44038.0</v>
      </c>
      <c r="B67" s="127">
        <v>12.2</v>
      </c>
      <c r="C67" s="62">
        <f t="shared" si="4"/>
        <v>0.03758271115</v>
      </c>
      <c r="D67" s="62">
        <f t="shared" si="5"/>
        <v>0.03734604448</v>
      </c>
      <c r="E67" s="62" t="str">
        <f t="shared" si="1"/>
        <v/>
      </c>
      <c r="F67" s="127">
        <v>3271.12</v>
      </c>
      <c r="G67" s="62">
        <f t="shared" si="6"/>
        <v>0.01710913897</v>
      </c>
      <c r="H67" s="62">
        <f t="shared" si="7"/>
        <v>0.0168724723</v>
      </c>
      <c r="I67" s="62" t="b">
        <f t="shared" si="8"/>
        <v>0</v>
      </c>
      <c r="J67" s="62" t="str">
        <f t="shared" si="2"/>
        <v/>
      </c>
      <c r="K67" s="128">
        <v>0.01278</v>
      </c>
      <c r="L67" s="62">
        <f t="shared" si="3"/>
        <v>0.0002366666667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126">
        <v>44045.0</v>
      </c>
      <c r="B68" s="127">
        <v>12.21</v>
      </c>
      <c r="C68" s="62">
        <f t="shared" si="4"/>
        <v>0.0008193363834</v>
      </c>
      <c r="D68" s="62">
        <f t="shared" si="5"/>
        <v>0.0005930400871</v>
      </c>
      <c r="E68" s="62" t="str">
        <f t="shared" si="1"/>
        <v/>
      </c>
      <c r="F68" s="127">
        <v>3351.28</v>
      </c>
      <c r="G68" s="62">
        <f t="shared" si="6"/>
        <v>0.0242099285</v>
      </c>
      <c r="H68" s="62">
        <f t="shared" si="7"/>
        <v>0.0239836322</v>
      </c>
      <c r="I68" s="62" t="b">
        <f t="shared" si="8"/>
        <v>0</v>
      </c>
      <c r="J68" s="62" t="str">
        <f t="shared" si="2"/>
        <v/>
      </c>
      <c r="K68" s="128">
        <v>0.01222</v>
      </c>
      <c r="L68" s="62">
        <f t="shared" si="3"/>
        <v>0.0002262962963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126">
        <v>44052.0</v>
      </c>
      <c r="B69" s="127">
        <v>12.82</v>
      </c>
      <c r="C69" s="62">
        <f t="shared" si="4"/>
        <v>0.04875116337</v>
      </c>
      <c r="D69" s="62">
        <f t="shared" si="5"/>
        <v>0.04852634856</v>
      </c>
      <c r="E69" s="62" t="str">
        <f t="shared" si="1"/>
        <v/>
      </c>
      <c r="F69" s="127">
        <v>3372.85</v>
      </c>
      <c r="G69" s="62">
        <f t="shared" si="6"/>
        <v>0.006415721882</v>
      </c>
      <c r="H69" s="62">
        <f t="shared" si="7"/>
        <v>0.006190907067</v>
      </c>
      <c r="I69" s="62" t="b">
        <f t="shared" si="8"/>
        <v>0</v>
      </c>
      <c r="J69" s="62" t="str">
        <f t="shared" si="2"/>
        <v/>
      </c>
      <c r="K69" s="128">
        <v>0.01214</v>
      </c>
      <c r="L69" s="62">
        <f t="shared" si="3"/>
        <v>0.0002248148148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126">
        <v>44059.0</v>
      </c>
      <c r="B70" s="127">
        <v>12.68</v>
      </c>
      <c r="C70" s="62">
        <f t="shared" si="4"/>
        <v>-0.01098050248</v>
      </c>
      <c r="D70" s="62">
        <f t="shared" si="5"/>
        <v>-0.01123272471</v>
      </c>
      <c r="E70" s="62" t="str">
        <f t="shared" si="1"/>
        <v/>
      </c>
      <c r="F70" s="127">
        <v>3397.16</v>
      </c>
      <c r="G70" s="62">
        <f t="shared" si="6"/>
        <v>0.007181704159</v>
      </c>
      <c r="H70" s="62">
        <f t="shared" si="7"/>
        <v>0.006929481937</v>
      </c>
      <c r="I70" s="62" t="b">
        <f t="shared" si="8"/>
        <v>0</v>
      </c>
      <c r="J70" s="62" t="str">
        <f t="shared" si="2"/>
        <v/>
      </c>
      <c r="K70" s="128">
        <v>0.01362</v>
      </c>
      <c r="L70" s="62">
        <f t="shared" si="3"/>
        <v>0.0002522222222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126">
        <v>44066.0</v>
      </c>
      <c r="B71" s="127">
        <v>12.43</v>
      </c>
      <c r="C71" s="62">
        <f t="shared" si="4"/>
        <v>-0.01991304349</v>
      </c>
      <c r="D71" s="62">
        <f t="shared" si="5"/>
        <v>-0.020171562</v>
      </c>
      <c r="E71" s="62" t="str">
        <f t="shared" si="1"/>
        <v/>
      </c>
      <c r="F71" s="127">
        <v>3508.01</v>
      </c>
      <c r="G71" s="62">
        <f t="shared" si="6"/>
        <v>0.03210913668</v>
      </c>
      <c r="H71" s="62">
        <f t="shared" si="7"/>
        <v>0.03185061816</v>
      </c>
      <c r="I71" s="62" t="b">
        <f t="shared" si="8"/>
        <v>0</v>
      </c>
      <c r="J71" s="62" t="str">
        <f t="shared" si="2"/>
        <v/>
      </c>
      <c r="K71" s="128">
        <v>0.01396</v>
      </c>
      <c r="L71" s="62">
        <f t="shared" si="3"/>
        <v>0.0002585185185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126">
        <v>44073.0</v>
      </c>
      <c r="B72" s="127">
        <v>11.79</v>
      </c>
      <c r="C72" s="62">
        <f t="shared" si="4"/>
        <v>-0.05286119097</v>
      </c>
      <c r="D72" s="62">
        <f t="shared" si="5"/>
        <v>-0.05312674653</v>
      </c>
      <c r="E72" s="62">
        <f t="shared" si="1"/>
        <v>-0.05312674653</v>
      </c>
      <c r="F72" s="127">
        <v>3426.96</v>
      </c>
      <c r="G72" s="62">
        <f t="shared" si="6"/>
        <v>-0.02337535432</v>
      </c>
      <c r="H72" s="62">
        <f t="shared" si="7"/>
        <v>-0.02364090988</v>
      </c>
      <c r="I72" s="62" t="b">
        <f t="shared" si="8"/>
        <v>1</v>
      </c>
      <c r="J72" s="62">
        <f t="shared" si="2"/>
        <v>-0.02364090988</v>
      </c>
      <c r="K72" s="128">
        <v>0.01434</v>
      </c>
      <c r="L72" s="62">
        <f t="shared" si="3"/>
        <v>0.0002655555556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126">
        <v>44080.0</v>
      </c>
      <c r="B73" s="127">
        <v>11.5</v>
      </c>
      <c r="C73" s="62">
        <f t="shared" si="4"/>
        <v>-0.02490467918</v>
      </c>
      <c r="D73" s="62">
        <f t="shared" si="5"/>
        <v>-0.02516764214</v>
      </c>
      <c r="E73" s="62">
        <f t="shared" si="1"/>
        <v>-0.02516764214</v>
      </c>
      <c r="F73" s="127">
        <v>3340.97</v>
      </c>
      <c r="G73" s="62">
        <f t="shared" si="6"/>
        <v>-0.02541238682</v>
      </c>
      <c r="H73" s="62">
        <f t="shared" si="7"/>
        <v>-0.02567534978</v>
      </c>
      <c r="I73" s="62" t="b">
        <f t="shared" si="8"/>
        <v>1</v>
      </c>
      <c r="J73" s="62">
        <f t="shared" si="2"/>
        <v>-0.02567534978</v>
      </c>
      <c r="K73" s="128">
        <v>0.0142</v>
      </c>
      <c r="L73" s="62">
        <f t="shared" si="3"/>
        <v>0.000262962963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126">
        <v>44087.0</v>
      </c>
      <c r="B74" s="127">
        <v>14.95</v>
      </c>
      <c r="C74" s="62">
        <f t="shared" si="4"/>
        <v>0.2623642645</v>
      </c>
      <c r="D74" s="62">
        <f t="shared" si="5"/>
        <v>0.2620989867</v>
      </c>
      <c r="E74" s="62">
        <f t="shared" si="1"/>
        <v>0.2620989867</v>
      </c>
      <c r="F74" s="127">
        <v>3319.47</v>
      </c>
      <c r="G74" s="62">
        <f t="shared" si="6"/>
        <v>-0.006456052356</v>
      </c>
      <c r="H74" s="62">
        <f t="shared" si="7"/>
        <v>-0.006721330134</v>
      </c>
      <c r="I74" s="62" t="b">
        <f t="shared" si="8"/>
        <v>1</v>
      </c>
      <c r="J74" s="62">
        <f t="shared" si="2"/>
        <v>-0.006721330134</v>
      </c>
      <c r="K74" s="128">
        <v>0.014325</v>
      </c>
      <c r="L74" s="62">
        <f t="shared" si="3"/>
        <v>0.0002652777778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126">
        <v>44094.0</v>
      </c>
      <c r="B75" s="127">
        <v>12.21</v>
      </c>
      <c r="C75" s="62">
        <f t="shared" si="4"/>
        <v>-0.2024560117</v>
      </c>
      <c r="D75" s="62">
        <f t="shared" si="5"/>
        <v>-0.2027219376</v>
      </c>
      <c r="E75" s="62">
        <f t="shared" si="1"/>
        <v>-0.2027219376</v>
      </c>
      <c r="F75" s="127">
        <v>3298.46</v>
      </c>
      <c r="G75" s="62">
        <f t="shared" si="6"/>
        <v>-0.006349438748</v>
      </c>
      <c r="H75" s="62">
        <f t="shared" si="7"/>
        <v>-0.006615364674</v>
      </c>
      <c r="I75" s="62" t="b">
        <f t="shared" si="8"/>
        <v>1</v>
      </c>
      <c r="J75" s="62">
        <f t="shared" si="2"/>
        <v>-0.006615364674</v>
      </c>
      <c r="K75" s="128">
        <v>0.01436</v>
      </c>
      <c r="L75" s="62">
        <f t="shared" si="3"/>
        <v>0.0002659259259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126">
        <v>44101.0</v>
      </c>
      <c r="B76" s="127">
        <v>12.19</v>
      </c>
      <c r="C76" s="62">
        <f t="shared" si="4"/>
        <v>-0.001639344629</v>
      </c>
      <c r="D76" s="62">
        <f t="shared" si="5"/>
        <v>-0.001901196481</v>
      </c>
      <c r="E76" s="62" t="str">
        <f t="shared" si="1"/>
        <v/>
      </c>
      <c r="F76" s="127">
        <v>3348.44</v>
      </c>
      <c r="G76" s="62">
        <f t="shared" si="6"/>
        <v>0.01503887285</v>
      </c>
      <c r="H76" s="62">
        <f t="shared" si="7"/>
        <v>0.014777021</v>
      </c>
      <c r="I76" s="62" t="b">
        <f t="shared" si="8"/>
        <v>0</v>
      </c>
      <c r="J76" s="62" t="str">
        <f t="shared" si="2"/>
        <v/>
      </c>
      <c r="K76" s="128">
        <v>0.01414</v>
      </c>
      <c r="L76" s="62">
        <f t="shared" si="3"/>
        <v>0.0002618518519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126">
        <v>44108.0</v>
      </c>
      <c r="B77" s="127">
        <v>12.38</v>
      </c>
      <c r="C77" s="62">
        <f t="shared" si="4"/>
        <v>0.01546632376</v>
      </c>
      <c r="D77" s="62">
        <f t="shared" si="5"/>
        <v>0.01519891636</v>
      </c>
      <c r="E77" s="62" t="str">
        <f t="shared" si="1"/>
        <v/>
      </c>
      <c r="F77" s="127">
        <v>3477.13</v>
      </c>
      <c r="G77" s="62">
        <f t="shared" si="6"/>
        <v>0.03771267514</v>
      </c>
      <c r="H77" s="62">
        <f t="shared" si="7"/>
        <v>0.03744526774</v>
      </c>
      <c r="I77" s="62" t="b">
        <f t="shared" si="8"/>
        <v>0</v>
      </c>
      <c r="J77" s="62" t="str">
        <f t="shared" si="2"/>
        <v/>
      </c>
      <c r="K77" s="128">
        <v>0.01444</v>
      </c>
      <c r="L77" s="62">
        <f t="shared" si="3"/>
        <v>0.0002674074074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126">
        <v>44115.0</v>
      </c>
      <c r="B78" s="127">
        <v>11.55</v>
      </c>
      <c r="C78" s="62">
        <f t="shared" si="4"/>
        <v>-0.06939683029</v>
      </c>
      <c r="D78" s="62">
        <f t="shared" si="5"/>
        <v>-0.06968868214</v>
      </c>
      <c r="E78" s="62">
        <f t="shared" si="1"/>
        <v>-0.06968868214</v>
      </c>
      <c r="F78" s="127">
        <v>3483.81</v>
      </c>
      <c r="G78" s="62">
        <f t="shared" si="6"/>
        <v>0.001919281606</v>
      </c>
      <c r="H78" s="62">
        <f t="shared" si="7"/>
        <v>0.001627429754</v>
      </c>
      <c r="I78" s="62" t="b">
        <f t="shared" si="8"/>
        <v>1</v>
      </c>
      <c r="J78" s="62">
        <f t="shared" si="2"/>
        <v>0.001627429754</v>
      </c>
      <c r="K78" s="128">
        <v>0.01576</v>
      </c>
      <c r="L78" s="62">
        <f t="shared" si="3"/>
        <v>0.0002918518519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126">
        <v>44122.0</v>
      </c>
      <c r="B79" s="127">
        <v>11.75</v>
      </c>
      <c r="C79" s="62">
        <f t="shared" si="4"/>
        <v>0.01716780362</v>
      </c>
      <c r="D79" s="62">
        <f t="shared" si="5"/>
        <v>0.01688724807</v>
      </c>
      <c r="E79" s="62">
        <f t="shared" si="1"/>
        <v>0.01688724807</v>
      </c>
      <c r="F79" s="127">
        <v>3465.39</v>
      </c>
      <c r="G79" s="62">
        <f t="shared" si="6"/>
        <v>-0.005301342065</v>
      </c>
      <c r="H79" s="62">
        <f t="shared" si="7"/>
        <v>-0.005581897621</v>
      </c>
      <c r="I79" s="62" t="b">
        <f t="shared" si="8"/>
        <v>1</v>
      </c>
      <c r="J79" s="62">
        <f t="shared" si="2"/>
        <v>-0.005581897621</v>
      </c>
      <c r="K79" s="128">
        <v>0.01515</v>
      </c>
      <c r="L79" s="62">
        <f t="shared" si="3"/>
        <v>0.0002805555556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126">
        <v>44129.0</v>
      </c>
      <c r="B80" s="127">
        <v>11.15</v>
      </c>
      <c r="C80" s="62">
        <f t="shared" si="4"/>
        <v>-0.05241374268</v>
      </c>
      <c r="D80" s="62">
        <f t="shared" si="5"/>
        <v>-0.05271300194</v>
      </c>
      <c r="E80" s="62">
        <f t="shared" si="1"/>
        <v>-0.05271300194</v>
      </c>
      <c r="F80" s="127">
        <v>3269.96</v>
      </c>
      <c r="G80" s="62">
        <f t="shared" si="6"/>
        <v>-0.058047428</v>
      </c>
      <c r="H80" s="62">
        <f t="shared" si="7"/>
        <v>-0.05834668726</v>
      </c>
      <c r="I80" s="62" t="b">
        <f t="shared" si="8"/>
        <v>1</v>
      </c>
      <c r="J80" s="62">
        <f t="shared" si="2"/>
        <v>-0.05834668726</v>
      </c>
      <c r="K80" s="128">
        <v>0.01616</v>
      </c>
      <c r="L80" s="62">
        <f t="shared" si="3"/>
        <v>0.0002992592593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126">
        <v>44136.0</v>
      </c>
      <c r="B81" s="127">
        <v>11.92</v>
      </c>
      <c r="C81" s="62">
        <f t="shared" si="4"/>
        <v>0.06677816373</v>
      </c>
      <c r="D81" s="62">
        <f t="shared" si="5"/>
        <v>0.06648223781</v>
      </c>
      <c r="E81" s="62" t="str">
        <f t="shared" si="1"/>
        <v/>
      </c>
      <c r="F81" s="127">
        <v>3509.44</v>
      </c>
      <c r="G81" s="62">
        <f t="shared" si="6"/>
        <v>0.07067872817</v>
      </c>
      <c r="H81" s="62">
        <f t="shared" si="7"/>
        <v>0.07038280225</v>
      </c>
      <c r="I81" s="62" t="b">
        <f t="shared" si="8"/>
        <v>0</v>
      </c>
      <c r="J81" s="62" t="str">
        <f t="shared" si="2"/>
        <v/>
      </c>
      <c r="K81" s="128">
        <v>0.01598</v>
      </c>
      <c r="L81" s="62">
        <f t="shared" si="3"/>
        <v>0.0002959259259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126">
        <v>44143.0</v>
      </c>
      <c r="B82" s="127">
        <v>12.43</v>
      </c>
      <c r="C82" s="62">
        <f t="shared" si="4"/>
        <v>0.04189524389</v>
      </c>
      <c r="D82" s="62">
        <f t="shared" si="5"/>
        <v>0.04159968833</v>
      </c>
      <c r="E82" s="62" t="str">
        <f t="shared" si="1"/>
        <v/>
      </c>
      <c r="F82" s="127">
        <v>3585.15</v>
      </c>
      <c r="G82" s="62">
        <f t="shared" si="6"/>
        <v>0.02134383359</v>
      </c>
      <c r="H82" s="62">
        <f t="shared" si="7"/>
        <v>0.02104827804</v>
      </c>
      <c r="I82" s="62" t="b">
        <f t="shared" si="8"/>
        <v>0</v>
      </c>
      <c r="J82" s="62" t="str">
        <f t="shared" si="2"/>
        <v/>
      </c>
      <c r="K82" s="128">
        <v>0.01596</v>
      </c>
      <c r="L82" s="62">
        <f t="shared" si="3"/>
        <v>0.0002955555556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126">
        <v>44150.0</v>
      </c>
      <c r="B83" s="127">
        <v>12.78</v>
      </c>
      <c r="C83" s="62">
        <f t="shared" si="4"/>
        <v>0.02776854343</v>
      </c>
      <c r="D83" s="62">
        <f t="shared" si="5"/>
        <v>0.0274551175</v>
      </c>
      <c r="E83" s="62">
        <f t="shared" si="1"/>
        <v>0.0274551175</v>
      </c>
      <c r="F83" s="127">
        <v>3557.54</v>
      </c>
      <c r="G83" s="62">
        <f t="shared" si="6"/>
        <v>-0.007731019411</v>
      </c>
      <c r="H83" s="62">
        <f t="shared" si="7"/>
        <v>-0.008044445337</v>
      </c>
      <c r="I83" s="62" t="b">
        <f t="shared" si="8"/>
        <v>1</v>
      </c>
      <c r="J83" s="62">
        <f t="shared" si="2"/>
        <v>-0.008044445337</v>
      </c>
      <c r="K83" s="128">
        <v>0.016925</v>
      </c>
      <c r="L83" s="62">
        <f t="shared" si="3"/>
        <v>0.0003134259259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126">
        <v>44157.0</v>
      </c>
      <c r="B84" s="127">
        <v>12.32</v>
      </c>
      <c r="C84" s="62">
        <f t="shared" si="4"/>
        <v>-0.03665749084</v>
      </c>
      <c r="D84" s="62">
        <f t="shared" si="5"/>
        <v>-0.03695415751</v>
      </c>
      <c r="E84" s="62" t="str">
        <f t="shared" si="1"/>
        <v/>
      </c>
      <c r="F84" s="127">
        <v>3638.35</v>
      </c>
      <c r="G84" s="62">
        <f t="shared" si="6"/>
        <v>0.02246098741</v>
      </c>
      <c r="H84" s="62">
        <f t="shared" si="7"/>
        <v>0.02216432074</v>
      </c>
      <c r="I84" s="62" t="b">
        <f t="shared" si="8"/>
        <v>0</v>
      </c>
      <c r="J84" s="62" t="str">
        <f t="shared" si="2"/>
        <v/>
      </c>
      <c r="K84" s="128">
        <v>0.01602</v>
      </c>
      <c r="L84" s="62">
        <f t="shared" si="3"/>
        <v>0.0002966666667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126">
        <v>44164.0</v>
      </c>
      <c r="B85" s="127">
        <v>12.67</v>
      </c>
      <c r="C85" s="62">
        <f t="shared" si="4"/>
        <v>0.02801303623</v>
      </c>
      <c r="D85" s="62">
        <f t="shared" si="5"/>
        <v>0.02771905475</v>
      </c>
      <c r="E85" s="62" t="str">
        <f t="shared" si="1"/>
        <v/>
      </c>
      <c r="F85" s="127">
        <v>3699.12</v>
      </c>
      <c r="G85" s="62">
        <f t="shared" si="6"/>
        <v>0.01656467135</v>
      </c>
      <c r="H85" s="62">
        <f t="shared" si="7"/>
        <v>0.01627068987</v>
      </c>
      <c r="I85" s="62" t="b">
        <f t="shared" si="8"/>
        <v>0</v>
      </c>
      <c r="J85" s="62" t="str">
        <f t="shared" si="2"/>
        <v/>
      </c>
      <c r="K85" s="128">
        <v>0.015875</v>
      </c>
      <c r="L85" s="62">
        <f t="shared" si="3"/>
        <v>0.0002939814815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126">
        <v>44171.0</v>
      </c>
      <c r="B86" s="127">
        <v>12.51</v>
      </c>
      <c r="C86" s="62">
        <f t="shared" si="4"/>
        <v>-0.01270866985</v>
      </c>
      <c r="D86" s="62">
        <f t="shared" si="5"/>
        <v>-0.01301755874</v>
      </c>
      <c r="E86" s="62">
        <f t="shared" si="1"/>
        <v>-0.01301755874</v>
      </c>
      <c r="F86" s="127">
        <v>3663.46</v>
      </c>
      <c r="G86" s="62">
        <f t="shared" si="6"/>
        <v>-0.009686897487</v>
      </c>
      <c r="H86" s="62">
        <f t="shared" si="7"/>
        <v>-0.009995786376</v>
      </c>
      <c r="I86" s="62" t="b">
        <f t="shared" si="8"/>
        <v>1</v>
      </c>
      <c r="J86" s="62">
        <f t="shared" si="2"/>
        <v>-0.009995786376</v>
      </c>
      <c r="K86" s="128">
        <v>0.01668</v>
      </c>
      <c r="L86" s="62">
        <f t="shared" si="3"/>
        <v>0.0003088888889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126">
        <v>44178.0</v>
      </c>
      <c r="B87" s="127">
        <v>12.79</v>
      </c>
      <c r="C87" s="62">
        <f t="shared" si="4"/>
        <v>0.02213529111</v>
      </c>
      <c r="D87" s="62">
        <f t="shared" si="5"/>
        <v>0.02182677259</v>
      </c>
      <c r="E87" s="62" t="str">
        <f t="shared" si="1"/>
        <v/>
      </c>
      <c r="F87" s="127">
        <v>3709.41</v>
      </c>
      <c r="G87" s="62">
        <f t="shared" si="6"/>
        <v>0.01246477829</v>
      </c>
      <c r="H87" s="62">
        <f t="shared" si="7"/>
        <v>0.01215625977</v>
      </c>
      <c r="I87" s="62" t="b">
        <f t="shared" si="8"/>
        <v>0</v>
      </c>
      <c r="J87" s="62" t="str">
        <f t="shared" si="2"/>
        <v/>
      </c>
      <c r="K87" s="128">
        <v>0.01666</v>
      </c>
      <c r="L87" s="62">
        <f t="shared" si="3"/>
        <v>0.0003085185185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126">
        <v>44185.0</v>
      </c>
      <c r="B88" s="127">
        <v>12.52</v>
      </c>
      <c r="C88" s="62">
        <f t="shared" si="4"/>
        <v>-0.02133624992</v>
      </c>
      <c r="D88" s="62">
        <f t="shared" si="5"/>
        <v>-0.02164439807</v>
      </c>
      <c r="E88" s="62">
        <f t="shared" si="1"/>
        <v>-0.02164439807</v>
      </c>
      <c r="F88" s="127">
        <v>3703.06</v>
      </c>
      <c r="G88" s="62">
        <f t="shared" si="6"/>
        <v>-0.001713329444</v>
      </c>
      <c r="H88" s="62">
        <f t="shared" si="7"/>
        <v>-0.002021477593</v>
      </c>
      <c r="I88" s="62" t="b">
        <f t="shared" si="8"/>
        <v>1</v>
      </c>
      <c r="J88" s="62">
        <f t="shared" si="2"/>
        <v>-0.002021477593</v>
      </c>
      <c r="K88" s="128">
        <v>0.01664</v>
      </c>
      <c r="L88" s="62">
        <f t="shared" si="3"/>
        <v>0.0003081481481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126">
        <v>44192.0</v>
      </c>
      <c r="B89" s="127">
        <v>12.55</v>
      </c>
      <c r="C89" s="62">
        <f t="shared" si="4"/>
        <v>0.002393299906</v>
      </c>
      <c r="D89" s="62">
        <f t="shared" si="5"/>
        <v>0.002083577684</v>
      </c>
      <c r="E89" s="62" t="str">
        <f t="shared" si="1"/>
        <v/>
      </c>
      <c r="F89" s="127">
        <v>3756.07</v>
      </c>
      <c r="G89" s="62">
        <f t="shared" si="6"/>
        <v>0.01421369314</v>
      </c>
      <c r="H89" s="62">
        <f t="shared" si="7"/>
        <v>0.01390397092</v>
      </c>
      <c r="I89" s="62" t="b">
        <f t="shared" si="8"/>
        <v>0</v>
      </c>
      <c r="J89" s="62" t="str">
        <f t="shared" si="2"/>
        <v/>
      </c>
      <c r="K89" s="128">
        <v>0.016725</v>
      </c>
      <c r="L89" s="62">
        <f t="shared" si="3"/>
        <v>0.0003097222222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126">
        <v>44199.0</v>
      </c>
      <c r="B90" s="127">
        <v>12.4</v>
      </c>
      <c r="C90" s="62">
        <f t="shared" si="4"/>
        <v>-0.01202419297</v>
      </c>
      <c r="D90" s="62">
        <f t="shared" si="5"/>
        <v>-0.01233206334</v>
      </c>
      <c r="E90" s="62" t="str">
        <f t="shared" si="1"/>
        <v/>
      </c>
      <c r="F90" s="127">
        <v>3824.68</v>
      </c>
      <c r="G90" s="62">
        <f t="shared" si="6"/>
        <v>0.01810160563</v>
      </c>
      <c r="H90" s="62">
        <f t="shared" si="7"/>
        <v>0.01779373526</v>
      </c>
      <c r="I90" s="62" t="b">
        <f t="shared" si="8"/>
        <v>0</v>
      </c>
      <c r="J90" s="62" t="str">
        <f t="shared" si="2"/>
        <v/>
      </c>
      <c r="K90" s="128">
        <v>0.016625</v>
      </c>
      <c r="L90" s="62">
        <f t="shared" si="3"/>
        <v>0.0003078703704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126">
        <v>44206.0</v>
      </c>
      <c r="B91" s="127">
        <v>12.52</v>
      </c>
      <c r="C91" s="62">
        <f t="shared" si="4"/>
        <v>0.009630893061</v>
      </c>
      <c r="D91" s="62">
        <f t="shared" si="5"/>
        <v>0.009301633802</v>
      </c>
      <c r="E91" s="62">
        <f t="shared" si="1"/>
        <v>0.009301633802</v>
      </c>
      <c r="F91" s="127">
        <v>3768.25</v>
      </c>
      <c r="G91" s="62">
        <f t="shared" si="6"/>
        <v>-0.01486410094</v>
      </c>
      <c r="H91" s="62">
        <f t="shared" si="7"/>
        <v>-0.0151933602</v>
      </c>
      <c r="I91" s="62" t="b">
        <f t="shared" si="8"/>
        <v>1</v>
      </c>
      <c r="J91" s="62">
        <f t="shared" si="2"/>
        <v>-0.0151933602</v>
      </c>
      <c r="K91" s="128">
        <v>0.01778</v>
      </c>
      <c r="L91" s="62">
        <f t="shared" si="3"/>
        <v>0.0003292592593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126">
        <v>44213.0</v>
      </c>
      <c r="B92" s="127">
        <v>12.92</v>
      </c>
      <c r="C92" s="62">
        <f t="shared" si="4"/>
        <v>0.03144913268</v>
      </c>
      <c r="D92" s="62">
        <f t="shared" si="5"/>
        <v>0.03110431787</v>
      </c>
      <c r="E92" s="62" t="str">
        <f t="shared" si="1"/>
        <v/>
      </c>
      <c r="F92" s="127">
        <v>3841.47</v>
      </c>
      <c r="G92" s="62">
        <f t="shared" si="6"/>
        <v>0.01924440314</v>
      </c>
      <c r="H92" s="62">
        <f t="shared" si="7"/>
        <v>0.01889958832</v>
      </c>
      <c r="I92" s="62" t="b">
        <f t="shared" si="8"/>
        <v>0</v>
      </c>
      <c r="J92" s="62" t="str">
        <f t="shared" si="2"/>
        <v/>
      </c>
      <c r="K92" s="128">
        <v>0.01862</v>
      </c>
      <c r="L92" s="62">
        <f t="shared" si="3"/>
        <v>0.0003448148148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126">
        <v>44220.0</v>
      </c>
      <c r="B93" s="127">
        <v>12.3</v>
      </c>
      <c r="C93" s="62">
        <f t="shared" si="4"/>
        <v>-0.04917723598</v>
      </c>
      <c r="D93" s="62">
        <f t="shared" si="5"/>
        <v>-0.04951982857</v>
      </c>
      <c r="E93" s="62">
        <f t="shared" si="1"/>
        <v>-0.04951982857</v>
      </c>
      <c r="F93" s="127">
        <v>3714.24</v>
      </c>
      <c r="G93" s="62">
        <f t="shared" si="6"/>
        <v>-0.03368102465</v>
      </c>
      <c r="H93" s="62">
        <f t="shared" si="7"/>
        <v>-0.03402361724</v>
      </c>
      <c r="I93" s="62" t="b">
        <f t="shared" si="8"/>
        <v>1</v>
      </c>
      <c r="J93" s="62">
        <f t="shared" si="2"/>
        <v>-0.03402361724</v>
      </c>
      <c r="K93" s="128">
        <v>0.0185</v>
      </c>
      <c r="L93" s="62">
        <f t="shared" si="3"/>
        <v>0.0003425925926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126">
        <v>44227.0</v>
      </c>
      <c r="B94" s="127">
        <v>12.63</v>
      </c>
      <c r="C94" s="62">
        <f t="shared" si="4"/>
        <v>0.02647567398</v>
      </c>
      <c r="D94" s="62">
        <f t="shared" si="5"/>
        <v>0.02613974806</v>
      </c>
      <c r="E94" s="62" t="str">
        <f t="shared" si="1"/>
        <v/>
      </c>
      <c r="F94" s="127">
        <v>3886.83</v>
      </c>
      <c r="G94" s="62">
        <f t="shared" si="6"/>
        <v>0.04541983419</v>
      </c>
      <c r="H94" s="62">
        <f t="shared" si="7"/>
        <v>0.04508390826</v>
      </c>
      <c r="I94" s="62" t="b">
        <f t="shared" si="8"/>
        <v>0</v>
      </c>
      <c r="J94" s="62" t="str">
        <f t="shared" si="2"/>
        <v/>
      </c>
      <c r="K94" s="128">
        <v>0.01814</v>
      </c>
      <c r="L94" s="62">
        <f t="shared" si="3"/>
        <v>0.0003359259259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126">
        <v>44234.0</v>
      </c>
      <c r="B95" s="127">
        <v>12.44</v>
      </c>
      <c r="C95" s="62">
        <f t="shared" si="4"/>
        <v>-0.01515784905</v>
      </c>
      <c r="D95" s="62">
        <f t="shared" si="5"/>
        <v>-0.01551081201</v>
      </c>
      <c r="E95" s="62" t="str">
        <f t="shared" si="1"/>
        <v/>
      </c>
      <c r="F95" s="127">
        <v>3934.83</v>
      </c>
      <c r="G95" s="62">
        <f t="shared" si="6"/>
        <v>0.01227376352</v>
      </c>
      <c r="H95" s="62">
        <f t="shared" si="7"/>
        <v>0.01192080056</v>
      </c>
      <c r="I95" s="62" t="b">
        <f t="shared" si="8"/>
        <v>0</v>
      </c>
      <c r="J95" s="62" t="str">
        <f t="shared" si="2"/>
        <v/>
      </c>
      <c r="K95" s="128">
        <v>0.01906</v>
      </c>
      <c r="L95" s="62">
        <f t="shared" si="3"/>
        <v>0.000352962963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126">
        <v>44241.0</v>
      </c>
      <c r="B96" s="127">
        <v>12.68</v>
      </c>
      <c r="C96" s="62">
        <f t="shared" si="4"/>
        <v>0.0191088617</v>
      </c>
      <c r="D96" s="62">
        <f t="shared" si="5"/>
        <v>0.01874663948</v>
      </c>
      <c r="E96" s="62">
        <f t="shared" si="1"/>
        <v>0.01874663948</v>
      </c>
      <c r="F96" s="127">
        <v>3906.71</v>
      </c>
      <c r="G96" s="62">
        <f t="shared" si="6"/>
        <v>-0.007172091334</v>
      </c>
      <c r="H96" s="62">
        <f t="shared" si="7"/>
        <v>-0.007534313556</v>
      </c>
      <c r="I96" s="62" t="b">
        <f t="shared" si="8"/>
        <v>1</v>
      </c>
      <c r="J96" s="62">
        <f t="shared" si="2"/>
        <v>-0.007534313556</v>
      </c>
      <c r="K96" s="128">
        <v>0.01956</v>
      </c>
      <c r="L96" s="62">
        <f t="shared" si="3"/>
        <v>0.0003622222222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126">
        <v>44248.0</v>
      </c>
      <c r="B97" s="127">
        <v>12.43</v>
      </c>
      <c r="C97" s="62">
        <f t="shared" si="4"/>
        <v>-0.01991304349</v>
      </c>
      <c r="D97" s="62">
        <f t="shared" si="5"/>
        <v>-0.02030008052</v>
      </c>
      <c r="E97" s="62">
        <f t="shared" si="1"/>
        <v>-0.02030008052</v>
      </c>
      <c r="F97" s="127">
        <v>3811.15</v>
      </c>
      <c r="G97" s="62">
        <f t="shared" si="6"/>
        <v>-0.0247646067</v>
      </c>
      <c r="H97" s="62">
        <f t="shared" si="7"/>
        <v>-0.02515164374</v>
      </c>
      <c r="I97" s="62" t="b">
        <f t="shared" si="8"/>
        <v>1</v>
      </c>
      <c r="J97" s="62">
        <f t="shared" si="2"/>
        <v>-0.02515164374</v>
      </c>
      <c r="K97" s="128">
        <v>0.0209</v>
      </c>
      <c r="L97" s="62">
        <f t="shared" si="3"/>
        <v>0.000387037037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126">
        <v>44255.0</v>
      </c>
      <c r="B98" s="127">
        <v>13.04</v>
      </c>
      <c r="C98" s="62">
        <f t="shared" si="4"/>
        <v>0.04790865098</v>
      </c>
      <c r="D98" s="62">
        <f t="shared" si="5"/>
        <v>0.04749605838</v>
      </c>
      <c r="E98" s="62" t="str">
        <f t="shared" si="1"/>
        <v/>
      </c>
      <c r="F98" s="127">
        <v>3841.94</v>
      </c>
      <c r="G98" s="62">
        <f t="shared" si="6"/>
        <v>0.008046466493</v>
      </c>
      <c r="H98" s="62">
        <f t="shared" si="7"/>
        <v>0.0076338739</v>
      </c>
      <c r="I98" s="62" t="b">
        <f t="shared" si="8"/>
        <v>0</v>
      </c>
      <c r="J98" s="62" t="str">
        <f t="shared" si="2"/>
        <v/>
      </c>
      <c r="K98" s="128">
        <v>0.02228</v>
      </c>
      <c r="L98" s="62">
        <f t="shared" si="3"/>
        <v>0.0004125925926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126">
        <v>44262.0</v>
      </c>
      <c r="B99" s="127">
        <v>13.1</v>
      </c>
      <c r="C99" s="62">
        <f t="shared" si="4"/>
        <v>0.004590673709</v>
      </c>
      <c r="D99" s="62">
        <f t="shared" si="5"/>
        <v>0.004173266301</v>
      </c>
      <c r="E99" s="62" t="str">
        <f t="shared" si="1"/>
        <v/>
      </c>
      <c r="F99" s="127">
        <v>3943.34</v>
      </c>
      <c r="G99" s="62">
        <f t="shared" si="6"/>
        <v>0.02605063258</v>
      </c>
      <c r="H99" s="62">
        <f t="shared" si="7"/>
        <v>0.02563322517</v>
      </c>
      <c r="I99" s="62" t="b">
        <f t="shared" si="8"/>
        <v>0</v>
      </c>
      <c r="J99" s="62" t="str">
        <f t="shared" si="2"/>
        <v/>
      </c>
      <c r="K99" s="128">
        <v>0.02254</v>
      </c>
      <c r="L99" s="62">
        <f t="shared" si="3"/>
        <v>0.0004174074074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126">
        <v>44269.0</v>
      </c>
      <c r="B100" s="127">
        <v>13.03</v>
      </c>
      <c r="C100" s="62">
        <f t="shared" si="4"/>
        <v>-0.00535783907</v>
      </c>
      <c r="D100" s="62">
        <f t="shared" si="5"/>
        <v>-0.005783764996</v>
      </c>
      <c r="E100" s="62">
        <f t="shared" si="1"/>
        <v>-0.005783764996</v>
      </c>
      <c r="F100" s="127">
        <v>3913.1</v>
      </c>
      <c r="G100" s="62">
        <f t="shared" si="6"/>
        <v>-0.007698181197</v>
      </c>
      <c r="H100" s="62">
        <f t="shared" si="7"/>
        <v>-0.008124107123</v>
      </c>
      <c r="I100" s="62" t="b">
        <f t="shared" si="8"/>
        <v>1</v>
      </c>
      <c r="J100" s="62">
        <f t="shared" si="2"/>
        <v>-0.008124107123</v>
      </c>
      <c r="K100" s="128">
        <v>0.023</v>
      </c>
      <c r="L100" s="62">
        <f t="shared" si="3"/>
        <v>0.0004259259259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126">
        <v>44276.0</v>
      </c>
      <c r="B101" s="127">
        <v>13.94</v>
      </c>
      <c r="C101" s="62">
        <f t="shared" si="4"/>
        <v>0.0675080142</v>
      </c>
      <c r="D101" s="62">
        <f t="shared" si="5"/>
        <v>0.06706097716</v>
      </c>
      <c r="E101" s="62" t="str">
        <f t="shared" si="1"/>
        <v/>
      </c>
      <c r="F101" s="127">
        <v>3974.54</v>
      </c>
      <c r="G101" s="62">
        <f t="shared" si="6"/>
        <v>0.0155791194</v>
      </c>
      <c r="H101" s="62">
        <f t="shared" si="7"/>
        <v>0.01513208236</v>
      </c>
      <c r="I101" s="62" t="b">
        <f t="shared" si="8"/>
        <v>0</v>
      </c>
      <c r="J101" s="62" t="str">
        <f t="shared" si="2"/>
        <v/>
      </c>
      <c r="K101" s="128">
        <v>0.02414</v>
      </c>
      <c r="L101" s="62">
        <f t="shared" si="3"/>
        <v>0.000447037037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126">
        <v>44283.0</v>
      </c>
      <c r="B102" s="127">
        <v>16.33</v>
      </c>
      <c r="C102" s="62">
        <f t="shared" si="4"/>
        <v>0.1582415016</v>
      </c>
      <c r="D102" s="62">
        <f t="shared" si="5"/>
        <v>0.1578066868</v>
      </c>
      <c r="E102" s="62" t="str">
        <f t="shared" si="1"/>
        <v/>
      </c>
      <c r="F102" s="127">
        <v>4019.87</v>
      </c>
      <c r="G102" s="62">
        <f t="shared" si="6"/>
        <v>0.01134054566</v>
      </c>
      <c r="H102" s="62">
        <f t="shared" si="7"/>
        <v>0.01090573085</v>
      </c>
      <c r="I102" s="62" t="b">
        <f t="shared" si="8"/>
        <v>0</v>
      </c>
      <c r="J102" s="62" t="str">
        <f t="shared" si="2"/>
        <v/>
      </c>
      <c r="K102" s="128">
        <v>0.02348</v>
      </c>
      <c r="L102" s="62">
        <f t="shared" si="3"/>
        <v>0.0004348148148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126">
        <v>44290.0</v>
      </c>
      <c r="B103" s="127">
        <v>17.83</v>
      </c>
      <c r="C103" s="62">
        <f t="shared" si="4"/>
        <v>0.08787852489</v>
      </c>
      <c r="D103" s="62">
        <f t="shared" si="5"/>
        <v>0.08743741378</v>
      </c>
      <c r="E103" s="62" t="str">
        <f t="shared" si="1"/>
        <v/>
      </c>
      <c r="F103" s="127">
        <v>4128.8</v>
      </c>
      <c r="G103" s="62">
        <f t="shared" si="6"/>
        <v>0.02673724405</v>
      </c>
      <c r="H103" s="62">
        <f t="shared" si="7"/>
        <v>0.02629613294</v>
      </c>
      <c r="I103" s="62" t="b">
        <f t="shared" si="8"/>
        <v>0</v>
      </c>
      <c r="J103" s="62" t="str">
        <f t="shared" si="2"/>
        <v/>
      </c>
      <c r="K103" s="128">
        <v>0.02382</v>
      </c>
      <c r="L103" s="62">
        <f t="shared" si="3"/>
        <v>0.0004411111111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126">
        <v>44297.0</v>
      </c>
      <c r="B104" s="127">
        <v>21.08</v>
      </c>
      <c r="C104" s="62">
        <f t="shared" si="4"/>
        <v>0.1674422918</v>
      </c>
      <c r="D104" s="62">
        <f t="shared" si="5"/>
        <v>0.1670093288</v>
      </c>
      <c r="E104" s="62" t="str">
        <f t="shared" si="1"/>
        <v/>
      </c>
      <c r="F104" s="127">
        <v>4185.47</v>
      </c>
      <c r="G104" s="62">
        <f t="shared" si="6"/>
        <v>0.01363219564</v>
      </c>
      <c r="H104" s="62">
        <f t="shared" si="7"/>
        <v>0.01319923267</v>
      </c>
      <c r="I104" s="62" t="b">
        <f t="shared" si="8"/>
        <v>0</v>
      </c>
      <c r="J104" s="62" t="str">
        <f t="shared" si="2"/>
        <v/>
      </c>
      <c r="K104" s="128">
        <v>0.02338</v>
      </c>
      <c r="L104" s="62">
        <f t="shared" si="3"/>
        <v>0.000432962963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126">
        <v>44304.0</v>
      </c>
      <c r="B105" s="127">
        <v>21.24</v>
      </c>
      <c r="C105" s="62">
        <f t="shared" si="4"/>
        <v>0.007561472701</v>
      </c>
      <c r="D105" s="62">
        <f t="shared" si="5"/>
        <v>0.007136657886</v>
      </c>
      <c r="E105" s="62">
        <f t="shared" si="1"/>
        <v>0.007136657886</v>
      </c>
      <c r="F105" s="127">
        <v>4180.17</v>
      </c>
      <c r="G105" s="62">
        <f t="shared" si="6"/>
        <v>-0.001267087924</v>
      </c>
      <c r="H105" s="62">
        <f t="shared" si="7"/>
        <v>-0.001691902739</v>
      </c>
      <c r="I105" s="62" t="b">
        <f t="shared" si="8"/>
        <v>1</v>
      </c>
      <c r="J105" s="62">
        <f t="shared" si="2"/>
        <v>-0.001691902739</v>
      </c>
      <c r="K105" s="128">
        <v>0.02294</v>
      </c>
      <c r="L105" s="62">
        <f t="shared" si="3"/>
        <v>0.0004248148148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126">
        <v>44311.0</v>
      </c>
      <c r="B106" s="127">
        <v>16.97</v>
      </c>
      <c r="C106" s="62">
        <f t="shared" si="4"/>
        <v>-0.2244391171</v>
      </c>
      <c r="D106" s="62">
        <f t="shared" si="5"/>
        <v>-0.224858006</v>
      </c>
      <c r="E106" s="62">
        <f t="shared" si="1"/>
        <v>-0.224858006</v>
      </c>
      <c r="F106" s="127">
        <v>4181.17</v>
      </c>
      <c r="G106" s="62">
        <f t="shared" si="6"/>
        <v>0.0002391961109</v>
      </c>
      <c r="H106" s="62">
        <f t="shared" si="7"/>
        <v>-0.000179692778</v>
      </c>
      <c r="I106" s="62" t="b">
        <f t="shared" si="8"/>
        <v>1</v>
      </c>
      <c r="J106" s="62">
        <f t="shared" si="2"/>
        <v>-0.000179692778</v>
      </c>
      <c r="K106" s="128">
        <v>0.02262</v>
      </c>
      <c r="L106" s="62">
        <f t="shared" si="3"/>
        <v>0.0004188888889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126">
        <v>44318.0</v>
      </c>
      <c r="B107" s="127">
        <v>20.42</v>
      </c>
      <c r="C107" s="62">
        <f t="shared" si="4"/>
        <v>0.1850677335</v>
      </c>
      <c r="D107" s="62">
        <f t="shared" si="5"/>
        <v>0.1846444002</v>
      </c>
      <c r="E107" s="62" t="str">
        <f t="shared" si="1"/>
        <v/>
      </c>
      <c r="F107" s="127">
        <v>4232.6</v>
      </c>
      <c r="G107" s="62">
        <f t="shared" si="6"/>
        <v>0.01222534977</v>
      </c>
      <c r="H107" s="62">
        <f t="shared" si="7"/>
        <v>0.01180201643</v>
      </c>
      <c r="I107" s="62" t="b">
        <f t="shared" si="8"/>
        <v>0</v>
      </c>
      <c r="J107" s="62" t="str">
        <f t="shared" si="2"/>
        <v/>
      </c>
      <c r="K107" s="128">
        <v>0.02286</v>
      </c>
      <c r="L107" s="62">
        <f t="shared" si="3"/>
        <v>0.0004233333333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126">
        <v>44325.0</v>
      </c>
      <c r="B108" s="127">
        <v>21.64</v>
      </c>
      <c r="C108" s="62">
        <f t="shared" si="4"/>
        <v>0.05802864124</v>
      </c>
      <c r="D108" s="62">
        <f t="shared" si="5"/>
        <v>0.05760864124</v>
      </c>
      <c r="E108" s="62">
        <f t="shared" si="1"/>
        <v>0.05760864124</v>
      </c>
      <c r="F108" s="127">
        <v>4173.85</v>
      </c>
      <c r="G108" s="62">
        <f t="shared" si="6"/>
        <v>-0.01397759019</v>
      </c>
      <c r="H108" s="62">
        <f t="shared" si="7"/>
        <v>-0.01439759019</v>
      </c>
      <c r="I108" s="62" t="b">
        <f t="shared" si="8"/>
        <v>1</v>
      </c>
      <c r="J108" s="62">
        <f t="shared" si="2"/>
        <v>-0.01439759019</v>
      </c>
      <c r="K108" s="128">
        <v>0.02268</v>
      </c>
      <c r="L108" s="62">
        <f t="shared" si="3"/>
        <v>0.00042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126">
        <v>44332.0</v>
      </c>
      <c r="B109" s="127">
        <v>19.98</v>
      </c>
      <c r="C109" s="62">
        <f t="shared" si="4"/>
        <v>-0.07981168076</v>
      </c>
      <c r="D109" s="62">
        <f t="shared" si="5"/>
        <v>-0.08024908817</v>
      </c>
      <c r="E109" s="62">
        <f t="shared" si="1"/>
        <v>-0.08024908817</v>
      </c>
      <c r="F109" s="127">
        <v>4155.86</v>
      </c>
      <c r="G109" s="62">
        <f t="shared" si="6"/>
        <v>-0.004319484825</v>
      </c>
      <c r="H109" s="62">
        <f t="shared" si="7"/>
        <v>-0.004756892233</v>
      </c>
      <c r="I109" s="62" t="b">
        <f t="shared" si="8"/>
        <v>1</v>
      </c>
      <c r="J109" s="62">
        <f t="shared" si="2"/>
        <v>-0.004756892233</v>
      </c>
      <c r="K109" s="128">
        <v>0.02362</v>
      </c>
      <c r="L109" s="62">
        <f t="shared" si="3"/>
        <v>0.0004374074074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126">
        <v>44339.0</v>
      </c>
      <c r="B110" s="127">
        <v>19.56</v>
      </c>
      <c r="C110" s="62">
        <f t="shared" si="4"/>
        <v>-0.02124510861</v>
      </c>
      <c r="D110" s="62">
        <f t="shared" si="5"/>
        <v>-0.02168140491</v>
      </c>
      <c r="E110" s="62" t="str">
        <f t="shared" si="1"/>
        <v/>
      </c>
      <c r="F110" s="127">
        <v>4204.11</v>
      </c>
      <c r="G110" s="62">
        <f t="shared" si="6"/>
        <v>0.0115432318</v>
      </c>
      <c r="H110" s="62">
        <f t="shared" si="7"/>
        <v>0.0111069355</v>
      </c>
      <c r="I110" s="62" t="b">
        <f t="shared" si="8"/>
        <v>0</v>
      </c>
      <c r="J110" s="62" t="str">
        <f t="shared" si="2"/>
        <v/>
      </c>
      <c r="K110" s="128">
        <v>0.02356</v>
      </c>
      <c r="L110" s="62">
        <f t="shared" si="3"/>
        <v>0.0004362962963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126">
        <v>44346.0</v>
      </c>
      <c r="B111" s="127">
        <v>18.21</v>
      </c>
      <c r="C111" s="62">
        <f t="shared" si="4"/>
        <v>-0.07151577087</v>
      </c>
      <c r="D111" s="62">
        <f t="shared" si="5"/>
        <v>-0.07193762272</v>
      </c>
      <c r="E111" s="62" t="str">
        <f t="shared" si="1"/>
        <v/>
      </c>
      <c r="F111" s="127">
        <v>4229.89</v>
      </c>
      <c r="G111" s="62">
        <f t="shared" si="6"/>
        <v>0.006113369763</v>
      </c>
      <c r="H111" s="62">
        <f t="shared" si="7"/>
        <v>0.005691517911</v>
      </c>
      <c r="I111" s="62" t="b">
        <f t="shared" si="8"/>
        <v>0</v>
      </c>
      <c r="J111" s="62" t="str">
        <f t="shared" si="2"/>
        <v/>
      </c>
      <c r="K111" s="128">
        <v>0.02278</v>
      </c>
      <c r="L111" s="62">
        <f t="shared" si="3"/>
        <v>0.0004218518519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126">
        <v>44353.0</v>
      </c>
      <c r="B112" s="127">
        <v>19.43</v>
      </c>
      <c r="C112" s="62">
        <f t="shared" si="4"/>
        <v>0.06484736965</v>
      </c>
      <c r="D112" s="62">
        <f t="shared" si="5"/>
        <v>0.06442514743</v>
      </c>
      <c r="E112" s="62" t="str">
        <f t="shared" si="1"/>
        <v/>
      </c>
      <c r="F112" s="127">
        <v>4247.44</v>
      </c>
      <c r="G112" s="62">
        <f t="shared" si="6"/>
        <v>0.004140460516</v>
      </c>
      <c r="H112" s="62">
        <f t="shared" si="7"/>
        <v>0.003718238294</v>
      </c>
      <c r="I112" s="62" t="b">
        <f t="shared" si="8"/>
        <v>0</v>
      </c>
      <c r="J112" s="62" t="str">
        <f t="shared" si="2"/>
        <v/>
      </c>
      <c r="K112" s="128">
        <v>0.0228</v>
      </c>
      <c r="L112" s="62">
        <f t="shared" si="3"/>
        <v>0.0004222222222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126">
        <v>44360.0</v>
      </c>
      <c r="B113" s="127">
        <v>19.16</v>
      </c>
      <c r="C113" s="62">
        <f t="shared" si="4"/>
        <v>-0.01399349085</v>
      </c>
      <c r="D113" s="62">
        <f t="shared" si="5"/>
        <v>-0.01439830566</v>
      </c>
      <c r="E113" s="62">
        <f t="shared" si="1"/>
        <v>-0.01439830566</v>
      </c>
      <c r="F113" s="127">
        <v>4166.45</v>
      </c>
      <c r="G113" s="62">
        <f t="shared" si="6"/>
        <v>-0.01925209422</v>
      </c>
      <c r="H113" s="62">
        <f t="shared" si="7"/>
        <v>-0.01965690903</v>
      </c>
      <c r="I113" s="62" t="b">
        <f t="shared" si="8"/>
        <v>1</v>
      </c>
      <c r="J113" s="62">
        <f t="shared" si="2"/>
        <v>-0.01965690903</v>
      </c>
      <c r="K113" s="128">
        <v>0.02186</v>
      </c>
      <c r="L113" s="62">
        <f t="shared" si="3"/>
        <v>0.0004048148148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126">
        <v>44367.0</v>
      </c>
      <c r="B114" s="127">
        <v>18.7</v>
      </c>
      <c r="C114" s="62">
        <f t="shared" si="4"/>
        <v>-0.02430124868</v>
      </c>
      <c r="D114" s="62">
        <f t="shared" si="5"/>
        <v>-0.02469791535</v>
      </c>
      <c r="E114" s="62" t="str">
        <f t="shared" si="1"/>
        <v/>
      </c>
      <c r="F114" s="127">
        <v>4280.7</v>
      </c>
      <c r="G114" s="62">
        <f t="shared" si="6"/>
        <v>0.02705219333</v>
      </c>
      <c r="H114" s="62">
        <f t="shared" si="7"/>
        <v>0.02665552667</v>
      </c>
      <c r="I114" s="62" t="b">
        <f t="shared" si="8"/>
        <v>0</v>
      </c>
      <c r="J114" s="62" t="str">
        <f t="shared" si="2"/>
        <v/>
      </c>
      <c r="K114" s="128">
        <v>0.02142</v>
      </c>
      <c r="L114" s="62">
        <f t="shared" si="3"/>
        <v>0.0003966666667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126">
        <v>44374.0</v>
      </c>
      <c r="B115" s="127">
        <v>18.14</v>
      </c>
      <c r="C115" s="62">
        <f t="shared" si="4"/>
        <v>-0.03040407917</v>
      </c>
      <c r="D115" s="62">
        <f t="shared" si="5"/>
        <v>-0.03079593103</v>
      </c>
      <c r="E115" s="62" t="str">
        <f t="shared" si="1"/>
        <v/>
      </c>
      <c r="F115" s="127">
        <v>4352.34</v>
      </c>
      <c r="G115" s="62">
        <f t="shared" si="6"/>
        <v>0.01659708388</v>
      </c>
      <c r="H115" s="62">
        <f t="shared" si="7"/>
        <v>0.01620523203</v>
      </c>
      <c r="I115" s="62" t="b">
        <f t="shared" si="8"/>
        <v>0</v>
      </c>
      <c r="J115" s="62" t="str">
        <f t="shared" si="2"/>
        <v/>
      </c>
      <c r="K115" s="128">
        <v>0.02116</v>
      </c>
      <c r="L115" s="62">
        <f t="shared" si="3"/>
        <v>0.0003918518519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126">
        <v>44381.0</v>
      </c>
      <c r="B116" s="127">
        <v>18.44</v>
      </c>
      <c r="C116" s="62">
        <f t="shared" si="4"/>
        <v>0.01640277344</v>
      </c>
      <c r="D116" s="62">
        <f t="shared" si="5"/>
        <v>0.016018329</v>
      </c>
      <c r="E116" s="62" t="str">
        <f t="shared" si="1"/>
        <v/>
      </c>
      <c r="F116" s="127">
        <v>4369.55</v>
      </c>
      <c r="G116" s="62">
        <f t="shared" si="6"/>
        <v>0.003946397475</v>
      </c>
      <c r="H116" s="62">
        <f t="shared" si="7"/>
        <v>0.00356195303</v>
      </c>
      <c r="I116" s="62" t="b">
        <f t="shared" si="8"/>
        <v>0</v>
      </c>
      <c r="J116" s="62" t="str">
        <f t="shared" si="2"/>
        <v/>
      </c>
      <c r="K116" s="128">
        <v>0.02076</v>
      </c>
      <c r="L116" s="62">
        <f t="shared" si="3"/>
        <v>0.0003844444444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126">
        <v>44388.0</v>
      </c>
      <c r="B117" s="127">
        <v>18.12</v>
      </c>
      <c r="C117" s="62">
        <f t="shared" si="4"/>
        <v>-0.01750591751</v>
      </c>
      <c r="D117" s="62">
        <f t="shared" si="5"/>
        <v>-0.01786888048</v>
      </c>
      <c r="E117" s="62">
        <f t="shared" si="1"/>
        <v>-0.01786888048</v>
      </c>
      <c r="F117" s="127">
        <v>4327.16</v>
      </c>
      <c r="G117" s="62">
        <f t="shared" si="6"/>
        <v>-0.009748591297</v>
      </c>
      <c r="H117" s="62">
        <f t="shared" si="7"/>
        <v>-0.01011155426</v>
      </c>
      <c r="I117" s="62" t="b">
        <f t="shared" si="8"/>
        <v>1</v>
      </c>
      <c r="J117" s="62">
        <f t="shared" si="2"/>
        <v>-0.01011155426</v>
      </c>
      <c r="K117" s="128">
        <v>0.0196</v>
      </c>
      <c r="L117" s="62">
        <f t="shared" si="3"/>
        <v>0.000362962963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126">
        <v>44395.0</v>
      </c>
      <c r="B118" s="127">
        <v>18.04</v>
      </c>
      <c r="C118" s="62">
        <f t="shared" si="4"/>
        <v>-0.00442478598</v>
      </c>
      <c r="D118" s="62">
        <f t="shared" si="5"/>
        <v>-0.004790341536</v>
      </c>
      <c r="E118" s="62" t="str">
        <f t="shared" si="1"/>
        <v/>
      </c>
      <c r="F118" s="127">
        <v>4411.79</v>
      </c>
      <c r="G118" s="62">
        <f t="shared" si="6"/>
        <v>0.01936906512</v>
      </c>
      <c r="H118" s="62">
        <f t="shared" si="7"/>
        <v>0.01900350956</v>
      </c>
      <c r="I118" s="62" t="b">
        <f t="shared" si="8"/>
        <v>0</v>
      </c>
      <c r="J118" s="62" t="str">
        <f t="shared" si="2"/>
        <v/>
      </c>
      <c r="K118" s="128">
        <v>0.01974</v>
      </c>
      <c r="L118" s="62">
        <f t="shared" si="3"/>
        <v>0.0003655555556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126">
        <v>44402.0</v>
      </c>
      <c r="B119" s="127">
        <v>16.4</v>
      </c>
      <c r="C119" s="62">
        <f t="shared" si="4"/>
        <v>-0.0953101798</v>
      </c>
      <c r="D119" s="62">
        <f t="shared" si="5"/>
        <v>-0.0956601798</v>
      </c>
      <c r="E119" s="62">
        <f t="shared" si="1"/>
        <v>-0.0956601798</v>
      </c>
      <c r="F119" s="127">
        <v>4395.26</v>
      </c>
      <c r="G119" s="62">
        <f t="shared" si="6"/>
        <v>-0.003753815275</v>
      </c>
      <c r="H119" s="62">
        <f t="shared" si="7"/>
        <v>-0.004103815275</v>
      </c>
      <c r="I119" s="62" t="b">
        <f t="shared" si="8"/>
        <v>1</v>
      </c>
      <c r="J119" s="62">
        <f t="shared" si="2"/>
        <v>-0.004103815275</v>
      </c>
      <c r="K119" s="128">
        <v>0.0189</v>
      </c>
      <c r="L119" s="62">
        <f t="shared" si="3"/>
        <v>0.00035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126">
        <v>44409.0</v>
      </c>
      <c r="B120" s="127">
        <v>18.51</v>
      </c>
      <c r="C120" s="62">
        <f t="shared" si="4"/>
        <v>0.1210297918</v>
      </c>
      <c r="D120" s="62">
        <f t="shared" si="5"/>
        <v>0.1206771992</v>
      </c>
      <c r="E120" s="62" t="str">
        <f t="shared" si="1"/>
        <v/>
      </c>
      <c r="F120" s="127">
        <v>4436.52</v>
      </c>
      <c r="G120" s="62">
        <f t="shared" si="6"/>
        <v>0.00934359782</v>
      </c>
      <c r="H120" s="62">
        <f t="shared" si="7"/>
        <v>0.008991005227</v>
      </c>
      <c r="I120" s="62" t="b">
        <f t="shared" si="8"/>
        <v>0</v>
      </c>
      <c r="J120" s="62" t="str">
        <f t="shared" si="2"/>
        <v/>
      </c>
      <c r="K120" s="128">
        <v>0.01904</v>
      </c>
      <c r="L120" s="62">
        <f t="shared" si="3"/>
        <v>0.0003525925926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126">
        <v>44416.0</v>
      </c>
      <c r="B121" s="127">
        <v>19.66</v>
      </c>
      <c r="C121" s="62">
        <f t="shared" si="4"/>
        <v>0.06027498813</v>
      </c>
      <c r="D121" s="62">
        <f t="shared" si="5"/>
        <v>0.05992906221</v>
      </c>
      <c r="E121" s="62" t="str">
        <f t="shared" si="1"/>
        <v/>
      </c>
      <c r="F121" s="127">
        <v>4468.0</v>
      </c>
      <c r="G121" s="62">
        <f t="shared" si="6"/>
        <v>0.007070595866</v>
      </c>
      <c r="H121" s="62">
        <f t="shared" si="7"/>
        <v>0.00672466994</v>
      </c>
      <c r="I121" s="62" t="b">
        <f t="shared" si="8"/>
        <v>0</v>
      </c>
      <c r="J121" s="62" t="str">
        <f t="shared" si="2"/>
        <v/>
      </c>
      <c r="K121" s="128">
        <v>0.01868</v>
      </c>
      <c r="L121" s="62">
        <f t="shared" si="3"/>
        <v>0.0003459259259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126">
        <v>44423.0</v>
      </c>
      <c r="B122" s="127">
        <v>18.55</v>
      </c>
      <c r="C122" s="62">
        <f t="shared" si="4"/>
        <v>-0.05811632567</v>
      </c>
      <c r="D122" s="62">
        <f t="shared" si="5"/>
        <v>-0.0584833627</v>
      </c>
      <c r="E122" s="62">
        <f t="shared" si="1"/>
        <v>-0.0584833627</v>
      </c>
      <c r="F122" s="127">
        <v>4441.67</v>
      </c>
      <c r="G122" s="62">
        <f t="shared" si="6"/>
        <v>-0.005910449354</v>
      </c>
      <c r="H122" s="62">
        <f t="shared" si="7"/>
        <v>-0.006277486391</v>
      </c>
      <c r="I122" s="62" t="b">
        <f t="shared" si="8"/>
        <v>1</v>
      </c>
      <c r="J122" s="62">
        <f t="shared" si="2"/>
        <v>-0.006277486391</v>
      </c>
      <c r="K122" s="128">
        <v>0.01982</v>
      </c>
      <c r="L122" s="62">
        <f t="shared" si="3"/>
        <v>0.000367037037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126">
        <v>44430.0</v>
      </c>
      <c r="B123" s="127">
        <v>20.1</v>
      </c>
      <c r="C123" s="62">
        <f t="shared" si="4"/>
        <v>0.08025002601</v>
      </c>
      <c r="D123" s="62">
        <f t="shared" si="5"/>
        <v>0.07989817416</v>
      </c>
      <c r="E123" s="62" t="str">
        <f t="shared" si="1"/>
        <v/>
      </c>
      <c r="F123" s="127">
        <v>4509.37</v>
      </c>
      <c r="G123" s="62">
        <f t="shared" si="6"/>
        <v>0.01512702233</v>
      </c>
      <c r="H123" s="62">
        <f t="shared" si="7"/>
        <v>0.01477517047</v>
      </c>
      <c r="I123" s="62" t="b">
        <f t="shared" si="8"/>
        <v>0</v>
      </c>
      <c r="J123" s="62" t="str">
        <f t="shared" si="2"/>
        <v/>
      </c>
      <c r="K123" s="128">
        <v>0.019</v>
      </c>
      <c r="L123" s="62">
        <f t="shared" si="3"/>
        <v>0.0003518518519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126">
        <v>44437.0</v>
      </c>
      <c r="B124" s="127">
        <v>19.29</v>
      </c>
      <c r="C124" s="62">
        <f t="shared" si="4"/>
        <v>-0.04113298815</v>
      </c>
      <c r="D124" s="62">
        <f t="shared" si="5"/>
        <v>-0.04148817333</v>
      </c>
      <c r="E124" s="62" t="str">
        <f t="shared" si="1"/>
        <v/>
      </c>
      <c r="F124" s="127">
        <v>4535.43</v>
      </c>
      <c r="G124" s="62">
        <f t="shared" si="6"/>
        <v>0.005762442975</v>
      </c>
      <c r="H124" s="62">
        <f t="shared" si="7"/>
        <v>0.00540725779</v>
      </c>
      <c r="I124" s="62" t="b">
        <f t="shared" si="8"/>
        <v>0</v>
      </c>
      <c r="J124" s="62" t="str">
        <f t="shared" si="2"/>
        <v/>
      </c>
      <c r="K124" s="128">
        <v>0.01918</v>
      </c>
      <c r="L124" s="62">
        <f t="shared" si="3"/>
        <v>0.0003551851852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126">
        <v>44444.0</v>
      </c>
      <c r="B125" s="127">
        <v>19.14</v>
      </c>
      <c r="C125" s="62">
        <f t="shared" si="4"/>
        <v>-0.007806440893</v>
      </c>
      <c r="D125" s="62">
        <f t="shared" si="5"/>
        <v>-0.008161255708</v>
      </c>
      <c r="E125" s="62">
        <f t="shared" si="1"/>
        <v>-0.008161255708</v>
      </c>
      <c r="F125" s="127">
        <v>4458.58</v>
      </c>
      <c r="G125" s="62">
        <f t="shared" si="6"/>
        <v>-0.01708956747</v>
      </c>
      <c r="H125" s="62">
        <f t="shared" si="7"/>
        <v>-0.01744438228</v>
      </c>
      <c r="I125" s="62" t="b">
        <f t="shared" si="8"/>
        <v>1</v>
      </c>
      <c r="J125" s="62">
        <f t="shared" si="2"/>
        <v>-0.01744438228</v>
      </c>
      <c r="K125" s="128">
        <v>0.01916</v>
      </c>
      <c r="L125" s="62">
        <f t="shared" si="3"/>
        <v>0.0003548148148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126">
        <v>44451.0</v>
      </c>
      <c r="B126" s="127">
        <v>19.45</v>
      </c>
      <c r="C126" s="62">
        <f t="shared" si="4"/>
        <v>0.01606668404</v>
      </c>
      <c r="D126" s="62">
        <f t="shared" si="5"/>
        <v>0.01570649885</v>
      </c>
      <c r="E126" s="62">
        <f t="shared" si="1"/>
        <v>0.01570649885</v>
      </c>
      <c r="F126" s="127">
        <v>4432.99</v>
      </c>
      <c r="G126" s="62">
        <f t="shared" si="6"/>
        <v>-0.005756029735</v>
      </c>
      <c r="H126" s="62">
        <f t="shared" si="7"/>
        <v>-0.00611621492</v>
      </c>
      <c r="I126" s="62" t="b">
        <f t="shared" si="8"/>
        <v>1</v>
      </c>
      <c r="J126" s="62">
        <f t="shared" si="2"/>
        <v>-0.00611621492</v>
      </c>
      <c r="K126" s="128">
        <v>0.01945</v>
      </c>
      <c r="L126" s="62">
        <f t="shared" si="3"/>
        <v>0.0003601851852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126">
        <v>44458.0</v>
      </c>
      <c r="B127" s="127">
        <v>19.37</v>
      </c>
      <c r="C127" s="62">
        <f t="shared" si="4"/>
        <v>-0.004121592646</v>
      </c>
      <c r="D127" s="62">
        <f t="shared" si="5"/>
        <v>-0.004470481534</v>
      </c>
      <c r="E127" s="62" t="str">
        <f t="shared" si="1"/>
        <v/>
      </c>
      <c r="F127" s="127">
        <v>4455.48</v>
      </c>
      <c r="G127" s="62">
        <f t="shared" si="6"/>
        <v>0.005060499275</v>
      </c>
      <c r="H127" s="62">
        <f t="shared" si="7"/>
        <v>0.004711610386</v>
      </c>
      <c r="I127" s="62" t="b">
        <f t="shared" si="8"/>
        <v>0</v>
      </c>
      <c r="J127" s="62" t="str">
        <f t="shared" si="2"/>
        <v/>
      </c>
      <c r="K127" s="128">
        <v>0.01884</v>
      </c>
      <c r="L127" s="62">
        <f t="shared" si="3"/>
        <v>0.0003488888889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126">
        <v>44465.0</v>
      </c>
      <c r="B128" s="127">
        <v>19.08</v>
      </c>
      <c r="C128" s="62">
        <f t="shared" si="4"/>
        <v>-0.0150848114</v>
      </c>
      <c r="D128" s="62">
        <f t="shared" si="5"/>
        <v>-0.01543518177</v>
      </c>
      <c r="E128" s="62">
        <f t="shared" si="1"/>
        <v>-0.01543518177</v>
      </c>
      <c r="F128" s="127">
        <v>4357.04</v>
      </c>
      <c r="G128" s="62">
        <f t="shared" si="6"/>
        <v>-0.0223418715</v>
      </c>
      <c r="H128" s="62">
        <f t="shared" si="7"/>
        <v>-0.02269224187</v>
      </c>
      <c r="I128" s="62" t="b">
        <f t="shared" si="8"/>
        <v>1</v>
      </c>
      <c r="J128" s="62">
        <f t="shared" si="2"/>
        <v>-0.02269224187</v>
      </c>
      <c r="K128" s="128">
        <v>0.01892</v>
      </c>
      <c r="L128" s="62">
        <f t="shared" si="3"/>
        <v>0.0003503703704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126">
        <v>44472.0</v>
      </c>
      <c r="B129" s="127">
        <v>19.39</v>
      </c>
      <c r="C129" s="62">
        <f t="shared" si="4"/>
        <v>0.01611680323</v>
      </c>
      <c r="D129" s="62">
        <f t="shared" si="5"/>
        <v>0.01573643286</v>
      </c>
      <c r="E129" s="62" t="str">
        <f t="shared" si="1"/>
        <v/>
      </c>
      <c r="F129" s="127">
        <v>4391.34</v>
      </c>
      <c r="G129" s="62">
        <f t="shared" si="6"/>
        <v>0.007841491969</v>
      </c>
      <c r="H129" s="62">
        <f t="shared" si="7"/>
        <v>0.007461121599</v>
      </c>
      <c r="I129" s="62" t="b">
        <f t="shared" si="8"/>
        <v>0</v>
      </c>
      <c r="J129" s="62" t="str">
        <f t="shared" si="2"/>
        <v/>
      </c>
      <c r="K129" s="128">
        <v>0.02054</v>
      </c>
      <c r="L129" s="62">
        <f t="shared" si="3"/>
        <v>0.0003803703704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126">
        <v>44479.0</v>
      </c>
      <c r="B130" s="127">
        <v>19.01</v>
      </c>
      <c r="C130" s="62">
        <f t="shared" si="4"/>
        <v>-0.01979231275</v>
      </c>
      <c r="D130" s="62">
        <f t="shared" si="5"/>
        <v>-0.02018194238</v>
      </c>
      <c r="E130" s="62" t="str">
        <f t="shared" si="1"/>
        <v/>
      </c>
      <c r="F130" s="127">
        <v>4471.37</v>
      </c>
      <c r="G130" s="62">
        <f t="shared" si="6"/>
        <v>0.01806042967</v>
      </c>
      <c r="H130" s="62">
        <f t="shared" si="7"/>
        <v>0.01767080004</v>
      </c>
      <c r="I130" s="62" t="b">
        <f t="shared" si="8"/>
        <v>0</v>
      </c>
      <c r="J130" s="62" t="str">
        <f t="shared" si="2"/>
        <v/>
      </c>
      <c r="K130" s="128">
        <v>0.02104</v>
      </c>
      <c r="L130" s="62">
        <f t="shared" si="3"/>
        <v>0.0003896296296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126">
        <v>44486.0</v>
      </c>
      <c r="B131" s="127">
        <v>19.34</v>
      </c>
      <c r="C131" s="62">
        <f t="shared" si="4"/>
        <v>0.01721033352</v>
      </c>
      <c r="D131" s="62">
        <f t="shared" si="5"/>
        <v>0.01682977797</v>
      </c>
      <c r="E131" s="62" t="str">
        <f t="shared" si="1"/>
        <v/>
      </c>
      <c r="F131" s="127">
        <v>4544.9</v>
      </c>
      <c r="G131" s="62">
        <f t="shared" si="6"/>
        <v>0.01631087582</v>
      </c>
      <c r="H131" s="62">
        <f t="shared" si="7"/>
        <v>0.01593032027</v>
      </c>
      <c r="I131" s="62" t="b">
        <f t="shared" si="8"/>
        <v>0</v>
      </c>
      <c r="J131" s="62" t="str">
        <f t="shared" si="2"/>
        <v/>
      </c>
      <c r="K131" s="128">
        <v>0.02055</v>
      </c>
      <c r="L131" s="62">
        <f t="shared" si="3"/>
        <v>0.0003805555556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126">
        <v>44493.0</v>
      </c>
      <c r="B132" s="127">
        <v>19.05</v>
      </c>
      <c r="C132" s="62">
        <f t="shared" si="4"/>
        <v>-0.01510838845</v>
      </c>
      <c r="D132" s="62">
        <f t="shared" si="5"/>
        <v>-0.01549468475</v>
      </c>
      <c r="E132" s="62" t="str">
        <f t="shared" si="1"/>
        <v/>
      </c>
      <c r="F132" s="127">
        <v>4605.38</v>
      </c>
      <c r="G132" s="62">
        <f t="shared" si="6"/>
        <v>0.01321946012</v>
      </c>
      <c r="H132" s="62">
        <f t="shared" si="7"/>
        <v>0.01283316382</v>
      </c>
      <c r="I132" s="62" t="b">
        <f t="shared" si="8"/>
        <v>0</v>
      </c>
      <c r="J132" s="62" t="str">
        <f t="shared" si="2"/>
        <v/>
      </c>
      <c r="K132" s="128">
        <v>0.02086</v>
      </c>
      <c r="L132" s="62">
        <f t="shared" si="3"/>
        <v>0.0003862962963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126">
        <v>44500.0</v>
      </c>
      <c r="B133" s="127">
        <v>19.9</v>
      </c>
      <c r="C133" s="62">
        <f t="shared" si="4"/>
        <v>0.04365263016</v>
      </c>
      <c r="D133" s="62">
        <f t="shared" si="5"/>
        <v>0.04328300053</v>
      </c>
      <c r="E133" s="62" t="str">
        <f t="shared" si="1"/>
        <v/>
      </c>
      <c r="F133" s="127">
        <v>4697.53</v>
      </c>
      <c r="G133" s="62">
        <f t="shared" si="6"/>
        <v>0.01981165336</v>
      </c>
      <c r="H133" s="62">
        <f t="shared" si="7"/>
        <v>0.01944202373</v>
      </c>
      <c r="I133" s="62" t="b">
        <f t="shared" si="8"/>
        <v>0</v>
      </c>
      <c r="J133" s="62" t="str">
        <f t="shared" si="2"/>
        <v/>
      </c>
      <c r="K133" s="128">
        <v>0.01996</v>
      </c>
      <c r="L133" s="62">
        <f t="shared" si="3"/>
        <v>0.0003696296296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126">
        <v>44507.0</v>
      </c>
      <c r="B134" s="127">
        <v>19.06</v>
      </c>
      <c r="C134" s="62">
        <f t="shared" si="4"/>
        <v>-0.0431278335</v>
      </c>
      <c r="D134" s="62">
        <f t="shared" si="5"/>
        <v>-0.04348968536</v>
      </c>
      <c r="E134" s="62">
        <f t="shared" si="1"/>
        <v>-0.04348968536</v>
      </c>
      <c r="F134" s="127">
        <v>4682.85</v>
      </c>
      <c r="G134" s="62">
        <f t="shared" si="6"/>
        <v>-0.003129939722</v>
      </c>
      <c r="H134" s="62">
        <f t="shared" si="7"/>
        <v>-0.003491791574</v>
      </c>
      <c r="I134" s="62" t="b">
        <f t="shared" si="8"/>
        <v>1</v>
      </c>
      <c r="J134" s="62">
        <f t="shared" si="2"/>
        <v>-0.003491791574</v>
      </c>
      <c r="K134" s="128">
        <v>0.01954</v>
      </c>
      <c r="L134" s="62">
        <f t="shared" si="3"/>
        <v>0.0003618518519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126">
        <v>44514.0</v>
      </c>
      <c r="B135" s="127">
        <v>19.83</v>
      </c>
      <c r="C135" s="62">
        <f t="shared" si="4"/>
        <v>0.03960404431</v>
      </c>
      <c r="D135" s="62">
        <f t="shared" si="5"/>
        <v>0.03925265542</v>
      </c>
      <c r="E135" s="62" t="str">
        <f t="shared" si="1"/>
        <v/>
      </c>
      <c r="F135" s="127">
        <v>4697.96</v>
      </c>
      <c r="G135" s="62">
        <f t="shared" si="6"/>
        <v>0.003221473</v>
      </c>
      <c r="H135" s="62">
        <f t="shared" si="7"/>
        <v>0.002870084111</v>
      </c>
      <c r="I135" s="62" t="b">
        <f t="shared" si="8"/>
        <v>0</v>
      </c>
      <c r="J135" s="62" t="str">
        <f t="shared" si="2"/>
        <v/>
      </c>
      <c r="K135" s="128">
        <v>0.018975</v>
      </c>
      <c r="L135" s="62">
        <f t="shared" si="3"/>
        <v>0.0003513888889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126">
        <v>44521.0</v>
      </c>
      <c r="B136" s="127">
        <v>19.41</v>
      </c>
      <c r="C136" s="62">
        <f t="shared" si="4"/>
        <v>-0.02140754535</v>
      </c>
      <c r="D136" s="62">
        <f t="shared" si="5"/>
        <v>-0.02177458239</v>
      </c>
      <c r="E136" s="62">
        <f t="shared" si="1"/>
        <v>-0.02177458239</v>
      </c>
      <c r="F136" s="127">
        <v>4594.62</v>
      </c>
      <c r="G136" s="62">
        <f t="shared" si="6"/>
        <v>-0.02224231814</v>
      </c>
      <c r="H136" s="62">
        <f t="shared" si="7"/>
        <v>-0.02260935517</v>
      </c>
      <c r="I136" s="62" t="b">
        <f t="shared" si="8"/>
        <v>1</v>
      </c>
      <c r="J136" s="62">
        <f t="shared" si="2"/>
        <v>-0.02260935517</v>
      </c>
      <c r="K136" s="128">
        <v>0.01982</v>
      </c>
      <c r="L136" s="62">
        <f t="shared" si="3"/>
        <v>0.000367037037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126">
        <v>44528.0</v>
      </c>
      <c r="B137" s="127">
        <v>19.01</v>
      </c>
      <c r="C137" s="62">
        <f t="shared" si="4"/>
        <v>-0.02082324068</v>
      </c>
      <c r="D137" s="62">
        <f t="shared" si="5"/>
        <v>-0.02118388883</v>
      </c>
      <c r="E137" s="62">
        <f t="shared" si="1"/>
        <v>-0.02118388883</v>
      </c>
      <c r="F137" s="127">
        <v>4538.43</v>
      </c>
      <c r="G137" s="62">
        <f t="shared" si="6"/>
        <v>-0.01230491654</v>
      </c>
      <c r="H137" s="62">
        <f t="shared" si="7"/>
        <v>-0.01266556468</v>
      </c>
      <c r="I137" s="62" t="b">
        <f t="shared" si="8"/>
        <v>1</v>
      </c>
      <c r="J137" s="62">
        <f t="shared" si="2"/>
        <v>-0.01266556468</v>
      </c>
      <c r="K137" s="128">
        <v>0.019475</v>
      </c>
      <c r="L137" s="62">
        <f t="shared" si="3"/>
        <v>0.0003606481481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126">
        <v>44535.0</v>
      </c>
      <c r="B138" s="127">
        <v>19.99</v>
      </c>
      <c r="C138" s="62">
        <f t="shared" si="4"/>
        <v>0.05026699201</v>
      </c>
      <c r="D138" s="62">
        <f t="shared" si="5"/>
        <v>0.04993847349</v>
      </c>
      <c r="E138" s="62" t="str">
        <f t="shared" si="1"/>
        <v/>
      </c>
      <c r="F138" s="127">
        <v>4712.02</v>
      </c>
      <c r="G138" s="62">
        <f t="shared" si="6"/>
        <v>0.03753555355</v>
      </c>
      <c r="H138" s="62">
        <f t="shared" si="7"/>
        <v>0.03720703504</v>
      </c>
      <c r="I138" s="62" t="b">
        <f t="shared" si="8"/>
        <v>0</v>
      </c>
      <c r="J138" s="62" t="str">
        <f t="shared" si="2"/>
        <v/>
      </c>
      <c r="K138" s="128">
        <v>0.01774</v>
      </c>
      <c r="L138" s="62">
        <f t="shared" si="3"/>
        <v>0.0003285185185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126">
        <v>44542.0</v>
      </c>
      <c r="B139" s="127">
        <v>19.65</v>
      </c>
      <c r="C139" s="62">
        <f t="shared" si="4"/>
        <v>-0.0171548102</v>
      </c>
      <c r="D139" s="62">
        <f t="shared" si="5"/>
        <v>-0.01749443983</v>
      </c>
      <c r="E139" s="62">
        <f t="shared" si="1"/>
        <v>-0.01749443983</v>
      </c>
      <c r="F139" s="127">
        <v>4620.64</v>
      </c>
      <c r="G139" s="62">
        <f t="shared" si="6"/>
        <v>-0.01958346718</v>
      </c>
      <c r="H139" s="62">
        <f t="shared" si="7"/>
        <v>-0.01992309681</v>
      </c>
      <c r="I139" s="62" t="b">
        <f t="shared" si="8"/>
        <v>1</v>
      </c>
      <c r="J139" s="62">
        <f t="shared" si="2"/>
        <v>-0.01992309681</v>
      </c>
      <c r="K139" s="128">
        <v>0.01834</v>
      </c>
      <c r="L139" s="62">
        <f t="shared" si="3"/>
        <v>0.0003396296296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126">
        <v>44549.0</v>
      </c>
      <c r="B140" s="127">
        <v>19.85</v>
      </c>
      <c r="C140" s="62">
        <f t="shared" si="4"/>
        <v>0.01012666882</v>
      </c>
      <c r="D140" s="62">
        <f t="shared" si="5"/>
        <v>0.009786668818</v>
      </c>
      <c r="E140" s="62" t="str">
        <f t="shared" si="1"/>
        <v/>
      </c>
      <c r="F140" s="127">
        <v>4725.79</v>
      </c>
      <c r="G140" s="62">
        <f t="shared" si="6"/>
        <v>0.0225015191</v>
      </c>
      <c r="H140" s="62">
        <f t="shared" si="7"/>
        <v>0.0221615191</v>
      </c>
      <c r="I140" s="62" t="b">
        <f t="shared" si="8"/>
        <v>0</v>
      </c>
      <c r="J140" s="62" t="str">
        <f t="shared" si="2"/>
        <v/>
      </c>
      <c r="K140" s="128">
        <v>0.01836</v>
      </c>
      <c r="L140" s="62">
        <f t="shared" si="3"/>
        <v>0.00034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126">
        <v>44556.0</v>
      </c>
      <c r="B141" s="127">
        <v>19.82</v>
      </c>
      <c r="C141" s="62">
        <f t="shared" si="4"/>
        <v>-0.001512478231</v>
      </c>
      <c r="D141" s="62">
        <f t="shared" si="5"/>
        <v>-0.001860163417</v>
      </c>
      <c r="E141" s="62" t="str">
        <f t="shared" si="1"/>
        <v/>
      </c>
      <c r="F141" s="127">
        <v>4766.18</v>
      </c>
      <c r="G141" s="62">
        <f t="shared" si="6"/>
        <v>0.008510402746</v>
      </c>
      <c r="H141" s="62">
        <f t="shared" si="7"/>
        <v>0.008162717561</v>
      </c>
      <c r="I141" s="62" t="b">
        <f t="shared" si="8"/>
        <v>0</v>
      </c>
      <c r="J141" s="62" t="str">
        <f t="shared" si="2"/>
        <v/>
      </c>
      <c r="K141" s="128">
        <v>0.018775</v>
      </c>
      <c r="L141" s="62">
        <f t="shared" si="3"/>
        <v>0.0003476851852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126">
        <v>44563.0</v>
      </c>
      <c r="B142" s="127">
        <v>19.82</v>
      </c>
      <c r="C142" s="62">
        <f t="shared" si="4"/>
        <v>0</v>
      </c>
      <c r="D142" s="62">
        <f t="shared" si="5"/>
        <v>-0.0003544444444</v>
      </c>
      <c r="E142" s="62">
        <f t="shared" si="1"/>
        <v>-0.0003544444444</v>
      </c>
      <c r="F142" s="127">
        <v>4677.03</v>
      </c>
      <c r="G142" s="62">
        <f t="shared" si="6"/>
        <v>-0.01888185239</v>
      </c>
      <c r="H142" s="62">
        <f t="shared" si="7"/>
        <v>-0.01923629684</v>
      </c>
      <c r="I142" s="62" t="b">
        <f t="shared" si="8"/>
        <v>1</v>
      </c>
      <c r="J142" s="62">
        <f t="shared" si="2"/>
        <v>-0.01923629684</v>
      </c>
      <c r="K142" s="128">
        <v>0.01914</v>
      </c>
      <c r="L142" s="62">
        <f t="shared" si="3"/>
        <v>0.0003544444444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126">
        <v>44570.0</v>
      </c>
      <c r="B143" s="127">
        <v>19.81</v>
      </c>
      <c r="C143" s="62">
        <f t="shared" si="4"/>
        <v>-0.0005046681914</v>
      </c>
      <c r="D143" s="62">
        <f t="shared" si="5"/>
        <v>-0.0008887422655</v>
      </c>
      <c r="E143" s="62">
        <f t="shared" si="1"/>
        <v>-0.0008887422655</v>
      </c>
      <c r="F143" s="127">
        <v>4662.85</v>
      </c>
      <c r="G143" s="62">
        <f t="shared" si="6"/>
        <v>-0.003036443915</v>
      </c>
      <c r="H143" s="62">
        <f t="shared" si="7"/>
        <v>-0.003420517989</v>
      </c>
      <c r="I143" s="62" t="b">
        <f t="shared" si="8"/>
        <v>1</v>
      </c>
      <c r="J143" s="62">
        <f t="shared" si="2"/>
        <v>-0.003420517989</v>
      </c>
      <c r="K143" s="128">
        <v>0.02074</v>
      </c>
      <c r="L143" s="62">
        <f t="shared" si="3"/>
        <v>0.0003840740741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126">
        <v>44577.0</v>
      </c>
      <c r="B144" s="127">
        <v>19.23</v>
      </c>
      <c r="C144" s="62">
        <f t="shared" si="4"/>
        <v>-0.02971530111</v>
      </c>
      <c r="D144" s="62">
        <f t="shared" si="5"/>
        <v>-0.03010196778</v>
      </c>
      <c r="E144" s="62">
        <f t="shared" si="1"/>
        <v>-0.03010196778</v>
      </c>
      <c r="F144" s="127">
        <v>4397.94</v>
      </c>
      <c r="G144" s="62">
        <f t="shared" si="6"/>
        <v>-0.0584905997</v>
      </c>
      <c r="H144" s="62">
        <f t="shared" si="7"/>
        <v>-0.05887726637</v>
      </c>
      <c r="I144" s="62" t="b">
        <f t="shared" si="8"/>
        <v>1</v>
      </c>
      <c r="J144" s="62">
        <f t="shared" si="2"/>
        <v>-0.05887726637</v>
      </c>
      <c r="K144" s="128">
        <v>0.02088</v>
      </c>
      <c r="L144" s="62">
        <f t="shared" si="3"/>
        <v>0.0003866666667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126">
        <v>44584.0</v>
      </c>
      <c r="B145" s="127">
        <v>19.83</v>
      </c>
      <c r="C145" s="62">
        <f t="shared" si="4"/>
        <v>0.03072438293</v>
      </c>
      <c r="D145" s="62">
        <f t="shared" si="5"/>
        <v>0.03032947552</v>
      </c>
      <c r="E145" s="62" t="str">
        <f t="shared" si="1"/>
        <v/>
      </c>
      <c r="F145" s="127">
        <v>4431.85</v>
      </c>
      <c r="G145" s="62">
        <f t="shared" si="6"/>
        <v>0.007680854632</v>
      </c>
      <c r="H145" s="62">
        <f t="shared" si="7"/>
        <v>0.007285947225</v>
      </c>
      <c r="I145" s="62" t="b">
        <f t="shared" si="8"/>
        <v>0</v>
      </c>
      <c r="J145" s="62" t="str">
        <f t="shared" si="2"/>
        <v/>
      </c>
      <c r="K145" s="128">
        <v>0.021325</v>
      </c>
      <c r="L145" s="62">
        <f t="shared" si="3"/>
        <v>0.0003949074074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126">
        <v>44591.0</v>
      </c>
      <c r="B146" s="127">
        <v>19.74</v>
      </c>
      <c r="C146" s="62">
        <f t="shared" si="4"/>
        <v>-0.004548908526</v>
      </c>
      <c r="D146" s="62">
        <f t="shared" si="5"/>
        <v>-0.004939278897</v>
      </c>
      <c r="E146" s="62" t="str">
        <f t="shared" si="1"/>
        <v/>
      </c>
      <c r="F146" s="127">
        <v>4500.53</v>
      </c>
      <c r="G146" s="62">
        <f t="shared" si="6"/>
        <v>0.01537806351</v>
      </c>
      <c r="H146" s="62">
        <f t="shared" si="7"/>
        <v>0.01498769314</v>
      </c>
      <c r="I146" s="62" t="b">
        <f t="shared" si="8"/>
        <v>0</v>
      </c>
      <c r="J146" s="62" t="str">
        <f t="shared" si="2"/>
        <v/>
      </c>
      <c r="K146" s="128">
        <v>0.02108</v>
      </c>
      <c r="L146" s="62">
        <f t="shared" si="3"/>
        <v>0.0003903703704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126">
        <v>44598.0</v>
      </c>
      <c r="B147" s="127">
        <v>19.16</v>
      </c>
      <c r="C147" s="62">
        <f t="shared" si="4"/>
        <v>-0.02982226146</v>
      </c>
      <c r="D147" s="62">
        <f t="shared" si="5"/>
        <v>-0.03021892813</v>
      </c>
      <c r="E147" s="62">
        <f t="shared" si="1"/>
        <v>-0.03021892813</v>
      </c>
      <c r="F147" s="127">
        <v>4418.64</v>
      </c>
      <c r="G147" s="62">
        <f t="shared" si="6"/>
        <v>-0.01836321118</v>
      </c>
      <c r="H147" s="62">
        <f t="shared" si="7"/>
        <v>-0.01875987785</v>
      </c>
      <c r="I147" s="62" t="b">
        <f t="shared" si="8"/>
        <v>1</v>
      </c>
      <c r="J147" s="62">
        <f t="shared" si="2"/>
        <v>-0.01875987785</v>
      </c>
      <c r="K147" s="128">
        <v>0.02142</v>
      </c>
      <c r="L147" s="62">
        <f t="shared" si="3"/>
        <v>0.0003966666667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126">
        <v>44605.0</v>
      </c>
      <c r="B148" s="127">
        <v>19.83</v>
      </c>
      <c r="C148" s="62">
        <f t="shared" si="4"/>
        <v>0.03437116999</v>
      </c>
      <c r="D148" s="62">
        <f t="shared" si="5"/>
        <v>0.03395413295</v>
      </c>
      <c r="E148" s="62">
        <f t="shared" si="1"/>
        <v>0.03395413295</v>
      </c>
      <c r="F148" s="127">
        <v>4348.87</v>
      </c>
      <c r="G148" s="62">
        <f t="shared" si="6"/>
        <v>-0.0159159152</v>
      </c>
      <c r="H148" s="62">
        <f t="shared" si="7"/>
        <v>-0.01633295223</v>
      </c>
      <c r="I148" s="62" t="b">
        <f t="shared" si="8"/>
        <v>1</v>
      </c>
      <c r="J148" s="62">
        <f t="shared" si="2"/>
        <v>-0.01633295223</v>
      </c>
      <c r="K148" s="128">
        <v>0.02252</v>
      </c>
      <c r="L148" s="62">
        <f t="shared" si="3"/>
        <v>0.000417037037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126">
        <v>44612.0</v>
      </c>
      <c r="B149" s="127">
        <v>20.21</v>
      </c>
      <c r="C149" s="62">
        <f t="shared" si="4"/>
        <v>0.01898158888</v>
      </c>
      <c r="D149" s="62">
        <f t="shared" si="5"/>
        <v>0.01855381111</v>
      </c>
      <c r="E149" s="62" t="str">
        <f t="shared" si="1"/>
        <v/>
      </c>
      <c r="F149" s="127">
        <v>4384.65</v>
      </c>
      <c r="G149" s="62">
        <f t="shared" si="6"/>
        <v>0.008193763839</v>
      </c>
      <c r="H149" s="62">
        <f t="shared" si="7"/>
        <v>0.007765986061</v>
      </c>
      <c r="I149" s="62" t="b">
        <f t="shared" si="8"/>
        <v>0</v>
      </c>
      <c r="J149" s="62" t="str">
        <f t="shared" si="2"/>
        <v/>
      </c>
      <c r="K149" s="128">
        <v>0.0231</v>
      </c>
      <c r="L149" s="62">
        <f t="shared" si="3"/>
        <v>0.0004277777778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126">
        <v>44619.0</v>
      </c>
      <c r="B150" s="127">
        <v>20.04</v>
      </c>
      <c r="C150" s="62">
        <f t="shared" si="4"/>
        <v>-0.008447255199</v>
      </c>
      <c r="D150" s="62">
        <f t="shared" si="5"/>
        <v>-0.008868551495</v>
      </c>
      <c r="E150" s="62">
        <f t="shared" si="1"/>
        <v>-0.008868551495</v>
      </c>
      <c r="F150" s="127">
        <v>4328.87</v>
      </c>
      <c r="G150" s="62">
        <f t="shared" si="6"/>
        <v>-0.0128032671</v>
      </c>
      <c r="H150" s="62">
        <f t="shared" si="7"/>
        <v>-0.0132245634</v>
      </c>
      <c r="I150" s="62" t="b">
        <f t="shared" si="8"/>
        <v>1</v>
      </c>
      <c r="J150" s="62">
        <f t="shared" si="2"/>
        <v>-0.0132245634</v>
      </c>
      <c r="K150" s="128">
        <v>0.02275</v>
      </c>
      <c r="L150" s="62">
        <f t="shared" si="3"/>
        <v>0.0004212962963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126">
        <v>44626.0</v>
      </c>
      <c r="B151" s="127">
        <v>19.83</v>
      </c>
      <c r="C151" s="62">
        <f t="shared" si="4"/>
        <v>-0.01053433368</v>
      </c>
      <c r="D151" s="62">
        <f t="shared" si="5"/>
        <v>-0.01093877813</v>
      </c>
      <c r="E151" s="62">
        <f t="shared" si="1"/>
        <v>-0.01093877813</v>
      </c>
      <c r="F151" s="127">
        <v>4204.31</v>
      </c>
      <c r="G151" s="62">
        <f t="shared" si="6"/>
        <v>-0.02919634839</v>
      </c>
      <c r="H151" s="62">
        <f t="shared" si="7"/>
        <v>-0.02960079283</v>
      </c>
      <c r="I151" s="62" t="b">
        <f t="shared" si="8"/>
        <v>1</v>
      </c>
      <c r="J151" s="62">
        <f t="shared" si="2"/>
        <v>-0.02960079283</v>
      </c>
      <c r="K151" s="128">
        <v>0.02184</v>
      </c>
      <c r="L151" s="62">
        <f t="shared" si="3"/>
        <v>0.0004044444444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126">
        <v>44633.0</v>
      </c>
      <c r="B152" s="127">
        <v>21.17</v>
      </c>
      <c r="C152" s="62">
        <f t="shared" si="4"/>
        <v>0.06538914262</v>
      </c>
      <c r="D152" s="62">
        <f t="shared" si="5"/>
        <v>0.06496469817</v>
      </c>
      <c r="E152" s="62" t="str">
        <f t="shared" si="1"/>
        <v/>
      </c>
      <c r="F152" s="127">
        <v>4463.12</v>
      </c>
      <c r="G152" s="62">
        <f t="shared" si="6"/>
        <v>0.05973788344</v>
      </c>
      <c r="H152" s="62">
        <f t="shared" si="7"/>
        <v>0.05931343899</v>
      </c>
      <c r="I152" s="62" t="b">
        <f t="shared" si="8"/>
        <v>0</v>
      </c>
      <c r="J152" s="62" t="str">
        <f t="shared" si="2"/>
        <v/>
      </c>
      <c r="K152" s="128">
        <v>0.02292</v>
      </c>
      <c r="L152" s="62">
        <f t="shared" si="3"/>
        <v>0.0004244444444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126">
        <v>44640.0</v>
      </c>
      <c r="B153" s="127">
        <v>20.57</v>
      </c>
      <c r="C153" s="62">
        <f t="shared" si="4"/>
        <v>-0.02875138148</v>
      </c>
      <c r="D153" s="62">
        <f t="shared" si="5"/>
        <v>-0.02920841852</v>
      </c>
      <c r="E153" s="62" t="str">
        <f t="shared" si="1"/>
        <v/>
      </c>
      <c r="F153" s="127">
        <v>4543.06</v>
      </c>
      <c r="G153" s="62">
        <f t="shared" si="6"/>
        <v>0.01775272079</v>
      </c>
      <c r="H153" s="62">
        <f t="shared" si="7"/>
        <v>0.01729568376</v>
      </c>
      <c r="I153" s="62" t="b">
        <f t="shared" si="8"/>
        <v>0</v>
      </c>
      <c r="J153" s="62" t="str">
        <f t="shared" si="2"/>
        <v/>
      </c>
      <c r="K153" s="128">
        <v>0.02468</v>
      </c>
      <c r="L153" s="62">
        <f t="shared" si="3"/>
        <v>0.000457037037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126">
        <v>44647.0</v>
      </c>
      <c r="B154" s="127">
        <v>20.56</v>
      </c>
      <c r="C154" s="62">
        <f t="shared" si="4"/>
        <v>-0.0004862630779</v>
      </c>
      <c r="D154" s="62">
        <f t="shared" si="5"/>
        <v>-0.0009595964112</v>
      </c>
      <c r="E154" s="62">
        <f t="shared" si="1"/>
        <v>-0.0009595964112</v>
      </c>
      <c r="F154" s="127">
        <v>4545.86</v>
      </c>
      <c r="G154" s="62">
        <f t="shared" si="6"/>
        <v>0.0006161348298</v>
      </c>
      <c r="H154" s="62">
        <f t="shared" si="7"/>
        <v>0.0001428014965</v>
      </c>
      <c r="I154" s="62" t="b">
        <f t="shared" si="8"/>
        <v>1</v>
      </c>
      <c r="J154" s="62">
        <f t="shared" si="2"/>
        <v>0.0001428014965</v>
      </c>
      <c r="K154" s="128">
        <v>0.02556</v>
      </c>
      <c r="L154" s="62">
        <f t="shared" si="3"/>
        <v>0.0004733333333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126">
        <v>44654.0</v>
      </c>
      <c r="B155" s="127">
        <v>20.5</v>
      </c>
      <c r="C155" s="62">
        <f t="shared" si="4"/>
        <v>-0.002922554443</v>
      </c>
      <c r="D155" s="62">
        <f t="shared" si="5"/>
        <v>-0.003384035924</v>
      </c>
      <c r="E155" s="62">
        <f t="shared" si="1"/>
        <v>-0.003384035924</v>
      </c>
      <c r="F155" s="127">
        <v>4488.28</v>
      </c>
      <c r="G155" s="62">
        <f t="shared" si="6"/>
        <v>-0.01274737379</v>
      </c>
      <c r="H155" s="62">
        <f t="shared" si="7"/>
        <v>-0.01320885527</v>
      </c>
      <c r="I155" s="62" t="b">
        <f t="shared" si="8"/>
        <v>1</v>
      </c>
      <c r="J155" s="62">
        <f t="shared" si="2"/>
        <v>-0.01320885527</v>
      </c>
      <c r="K155" s="128">
        <v>0.02492</v>
      </c>
      <c r="L155" s="62">
        <f t="shared" si="3"/>
        <v>0.0004614814815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126">
        <v>44661.0</v>
      </c>
      <c r="B156" s="127">
        <v>19.98</v>
      </c>
      <c r="C156" s="62">
        <f t="shared" si="4"/>
        <v>-0.02569311292</v>
      </c>
      <c r="D156" s="62">
        <f t="shared" si="5"/>
        <v>-0.02617940922</v>
      </c>
      <c r="E156" s="62">
        <f t="shared" si="1"/>
        <v>-0.02617940922</v>
      </c>
      <c r="F156" s="127">
        <v>4392.59</v>
      </c>
      <c r="G156" s="62">
        <f t="shared" si="6"/>
        <v>-0.02155052453</v>
      </c>
      <c r="H156" s="62">
        <f t="shared" si="7"/>
        <v>-0.02203682082</v>
      </c>
      <c r="I156" s="62" t="b">
        <f t="shared" si="8"/>
        <v>1</v>
      </c>
      <c r="J156" s="62">
        <f t="shared" si="2"/>
        <v>-0.02203682082</v>
      </c>
      <c r="K156" s="128">
        <v>0.02626</v>
      </c>
      <c r="L156" s="62">
        <f t="shared" si="3"/>
        <v>0.0004862962963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126">
        <v>44668.0</v>
      </c>
      <c r="B157" s="127">
        <v>19.64</v>
      </c>
      <c r="C157" s="62">
        <f t="shared" si="4"/>
        <v>-0.01716347029</v>
      </c>
      <c r="D157" s="62">
        <f t="shared" si="5"/>
        <v>-0.01769078511</v>
      </c>
      <c r="E157" s="62">
        <f t="shared" si="1"/>
        <v>-0.01769078511</v>
      </c>
      <c r="F157" s="127">
        <v>4271.78</v>
      </c>
      <c r="G157" s="62">
        <f t="shared" si="6"/>
        <v>-0.02788842814</v>
      </c>
      <c r="H157" s="62">
        <f t="shared" si="7"/>
        <v>-0.02841574295</v>
      </c>
      <c r="I157" s="62" t="b">
        <f t="shared" si="8"/>
        <v>1</v>
      </c>
      <c r="J157" s="62">
        <f t="shared" si="2"/>
        <v>-0.02841574295</v>
      </c>
      <c r="K157" s="128">
        <v>0.028475</v>
      </c>
      <c r="L157" s="62">
        <f t="shared" si="3"/>
        <v>0.0005273148148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126">
        <v>44675.0</v>
      </c>
      <c r="B158" s="127">
        <v>18.72</v>
      </c>
      <c r="C158" s="62">
        <f t="shared" si="4"/>
        <v>-0.04797583188</v>
      </c>
      <c r="D158" s="62">
        <f t="shared" si="5"/>
        <v>-0.04852212817</v>
      </c>
      <c r="E158" s="62">
        <f t="shared" si="1"/>
        <v>-0.04852212817</v>
      </c>
      <c r="F158" s="127">
        <v>4131.93</v>
      </c>
      <c r="G158" s="62">
        <f t="shared" si="6"/>
        <v>-0.03328599204</v>
      </c>
      <c r="H158" s="62">
        <f t="shared" si="7"/>
        <v>-0.03383228834</v>
      </c>
      <c r="I158" s="62" t="b">
        <f t="shared" si="8"/>
        <v>1</v>
      </c>
      <c r="J158" s="62">
        <f t="shared" si="2"/>
        <v>-0.03383228834</v>
      </c>
      <c r="K158" s="128">
        <v>0.0295</v>
      </c>
      <c r="L158" s="62">
        <f t="shared" si="3"/>
        <v>0.0005462962963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126">
        <v>44682.0</v>
      </c>
      <c r="B159" s="127">
        <v>19.23</v>
      </c>
      <c r="C159" s="62">
        <f t="shared" si="4"/>
        <v>0.02687908855</v>
      </c>
      <c r="D159" s="62">
        <f t="shared" si="5"/>
        <v>0.0263409404</v>
      </c>
      <c r="E159" s="62">
        <f t="shared" si="1"/>
        <v>0.0263409404</v>
      </c>
      <c r="F159" s="127">
        <v>4123.34</v>
      </c>
      <c r="G159" s="62">
        <f t="shared" si="6"/>
        <v>-0.002081095615</v>
      </c>
      <c r="H159" s="62">
        <f t="shared" si="7"/>
        <v>-0.002619243763</v>
      </c>
      <c r="I159" s="62" t="b">
        <f t="shared" si="8"/>
        <v>1</v>
      </c>
      <c r="J159" s="62">
        <f t="shared" si="2"/>
        <v>-0.002619243763</v>
      </c>
      <c r="K159" s="128">
        <v>0.02906</v>
      </c>
      <c r="L159" s="62">
        <f t="shared" si="3"/>
        <v>0.0005381481481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126">
        <v>44689.0</v>
      </c>
      <c r="B160" s="127">
        <v>19.63</v>
      </c>
      <c r="C160" s="62">
        <f t="shared" si="4"/>
        <v>0.02058744869</v>
      </c>
      <c r="D160" s="62">
        <f t="shared" si="5"/>
        <v>0.02001374498</v>
      </c>
      <c r="E160" s="62">
        <f t="shared" si="1"/>
        <v>0.02001374498</v>
      </c>
      <c r="F160" s="127">
        <v>4023.89</v>
      </c>
      <c r="G160" s="62">
        <f t="shared" si="6"/>
        <v>-0.02441441811</v>
      </c>
      <c r="H160" s="62">
        <f t="shared" si="7"/>
        <v>-0.02498812181</v>
      </c>
      <c r="I160" s="62" t="b">
        <f t="shared" si="8"/>
        <v>1</v>
      </c>
      <c r="J160" s="62">
        <f t="shared" si="2"/>
        <v>-0.02498812181</v>
      </c>
      <c r="K160" s="128">
        <v>0.03098</v>
      </c>
      <c r="L160" s="62">
        <f t="shared" si="3"/>
        <v>0.0005737037037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126">
        <v>44696.0</v>
      </c>
      <c r="B161" s="127">
        <v>18.71</v>
      </c>
      <c r="C161" s="62">
        <f t="shared" si="4"/>
        <v>-0.048000868</v>
      </c>
      <c r="D161" s="62">
        <f t="shared" si="5"/>
        <v>-0.04857346059</v>
      </c>
      <c r="E161" s="62">
        <f t="shared" si="1"/>
        <v>-0.04857346059</v>
      </c>
      <c r="F161" s="127">
        <v>3901.36</v>
      </c>
      <c r="G161" s="62">
        <f t="shared" si="6"/>
        <v>-0.03092388614</v>
      </c>
      <c r="H161" s="62">
        <f t="shared" si="7"/>
        <v>-0.03149647874</v>
      </c>
      <c r="I161" s="62" t="b">
        <f t="shared" si="8"/>
        <v>1</v>
      </c>
      <c r="J161" s="62">
        <f t="shared" si="2"/>
        <v>-0.03149647874</v>
      </c>
      <c r="K161" s="128">
        <v>0.03092</v>
      </c>
      <c r="L161" s="62">
        <f t="shared" si="3"/>
        <v>0.0005725925926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126">
        <v>44703.0</v>
      </c>
      <c r="B162" s="127">
        <v>19.51</v>
      </c>
      <c r="C162" s="62">
        <f t="shared" si="4"/>
        <v>0.04186901435</v>
      </c>
      <c r="D162" s="62">
        <f t="shared" si="5"/>
        <v>0.04129975509</v>
      </c>
      <c r="E162" s="62" t="str">
        <f t="shared" si="1"/>
        <v/>
      </c>
      <c r="F162" s="127">
        <v>4158.24</v>
      </c>
      <c r="G162" s="62">
        <f t="shared" si="6"/>
        <v>0.06376669753</v>
      </c>
      <c r="H162" s="62">
        <f t="shared" si="7"/>
        <v>0.06319743827</v>
      </c>
      <c r="I162" s="62" t="b">
        <f t="shared" si="8"/>
        <v>0</v>
      </c>
      <c r="J162" s="62" t="str">
        <f t="shared" si="2"/>
        <v/>
      </c>
      <c r="K162" s="128">
        <v>0.03074</v>
      </c>
      <c r="L162" s="62">
        <f t="shared" si="3"/>
        <v>0.0005692592593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126">
        <v>44710.0</v>
      </c>
      <c r="B163" s="127">
        <v>19.84</v>
      </c>
      <c r="C163" s="62">
        <f t="shared" si="4"/>
        <v>0.01677294722</v>
      </c>
      <c r="D163" s="62">
        <f t="shared" si="5"/>
        <v>0.01621776204</v>
      </c>
      <c r="E163" s="62">
        <f t="shared" si="1"/>
        <v>0.01621776204</v>
      </c>
      <c r="F163" s="127">
        <v>4108.54</v>
      </c>
      <c r="G163" s="62">
        <f t="shared" si="6"/>
        <v>-0.01202417357</v>
      </c>
      <c r="H163" s="62">
        <f t="shared" si="7"/>
        <v>-0.01257935876</v>
      </c>
      <c r="I163" s="62" t="b">
        <f t="shared" si="8"/>
        <v>1</v>
      </c>
      <c r="J163" s="62">
        <f t="shared" si="2"/>
        <v>-0.01257935876</v>
      </c>
      <c r="K163" s="128">
        <v>0.02998</v>
      </c>
      <c r="L163" s="62">
        <f t="shared" si="3"/>
        <v>0.0005551851852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126">
        <v>44717.0</v>
      </c>
      <c r="B164" s="127">
        <v>20.46</v>
      </c>
      <c r="C164" s="62">
        <f t="shared" si="4"/>
        <v>0.03077165867</v>
      </c>
      <c r="D164" s="62">
        <f t="shared" si="5"/>
        <v>0.03019943644</v>
      </c>
      <c r="E164" s="62">
        <f t="shared" si="1"/>
        <v>0.03019943644</v>
      </c>
      <c r="F164" s="127">
        <v>3900.86</v>
      </c>
      <c r="G164" s="62">
        <f t="shared" si="6"/>
        <v>-0.05187069261</v>
      </c>
      <c r="H164" s="62">
        <f t="shared" si="7"/>
        <v>-0.05244291483</v>
      </c>
      <c r="I164" s="62" t="b">
        <f t="shared" si="8"/>
        <v>1</v>
      </c>
      <c r="J164" s="62">
        <f t="shared" si="2"/>
        <v>-0.05244291483</v>
      </c>
      <c r="K164" s="128">
        <v>0.0309</v>
      </c>
      <c r="L164" s="62">
        <f t="shared" si="3"/>
        <v>0.0005722222222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126">
        <v>44724.0</v>
      </c>
      <c r="B165" s="127">
        <v>19.53</v>
      </c>
      <c r="C165" s="62">
        <f t="shared" si="4"/>
        <v>-0.04652001563</v>
      </c>
      <c r="D165" s="62">
        <f t="shared" si="5"/>
        <v>-0.04710816378</v>
      </c>
      <c r="E165" s="62">
        <f t="shared" si="1"/>
        <v>-0.04710816378</v>
      </c>
      <c r="F165" s="127">
        <v>3674.84</v>
      </c>
      <c r="G165" s="62">
        <f t="shared" si="6"/>
        <v>-0.05968744734</v>
      </c>
      <c r="H165" s="62">
        <f t="shared" si="7"/>
        <v>-0.06027559549</v>
      </c>
      <c r="I165" s="62" t="b">
        <f t="shared" si="8"/>
        <v>1</v>
      </c>
      <c r="J165" s="62">
        <f t="shared" si="2"/>
        <v>-0.06027559549</v>
      </c>
      <c r="K165" s="128">
        <v>0.03176</v>
      </c>
      <c r="L165" s="62">
        <f t="shared" si="3"/>
        <v>0.0005881481481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126">
        <v>44731.0</v>
      </c>
      <c r="B166" s="127">
        <v>21.08</v>
      </c>
      <c r="C166" s="62">
        <f t="shared" si="4"/>
        <v>0.07637297878</v>
      </c>
      <c r="D166" s="62">
        <f t="shared" si="5"/>
        <v>0.07574668249</v>
      </c>
      <c r="E166" s="62" t="str">
        <f t="shared" si="1"/>
        <v/>
      </c>
      <c r="F166" s="127">
        <v>3911.74</v>
      </c>
      <c r="G166" s="62">
        <f t="shared" si="6"/>
        <v>0.06247269349</v>
      </c>
      <c r="H166" s="62">
        <f t="shared" si="7"/>
        <v>0.0618463972</v>
      </c>
      <c r="I166" s="62" t="b">
        <f t="shared" si="8"/>
        <v>0</v>
      </c>
      <c r="J166" s="62" t="str">
        <f t="shared" si="2"/>
        <v/>
      </c>
      <c r="K166" s="128">
        <v>0.03382</v>
      </c>
      <c r="L166" s="62">
        <f t="shared" si="3"/>
        <v>0.0006262962963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126">
        <v>44738.0</v>
      </c>
      <c r="B167" s="127">
        <v>20.43</v>
      </c>
      <c r="C167" s="62">
        <f t="shared" si="4"/>
        <v>-0.03132031484</v>
      </c>
      <c r="D167" s="62">
        <f t="shared" si="5"/>
        <v>-0.03192725929</v>
      </c>
      <c r="E167" s="62">
        <f t="shared" si="1"/>
        <v>-0.03192725929</v>
      </c>
      <c r="F167" s="127">
        <v>3825.33</v>
      </c>
      <c r="G167" s="62">
        <f t="shared" si="6"/>
        <v>-0.02233754973</v>
      </c>
      <c r="H167" s="62">
        <f t="shared" si="7"/>
        <v>-0.02294449417</v>
      </c>
      <c r="I167" s="62" t="b">
        <f t="shared" si="8"/>
        <v>1</v>
      </c>
      <c r="J167" s="62">
        <f t="shared" si="2"/>
        <v>-0.02294449417</v>
      </c>
      <c r="K167" s="128">
        <v>0.032775</v>
      </c>
      <c r="L167" s="62">
        <f t="shared" si="3"/>
        <v>0.0006069444444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126">
        <v>44745.0</v>
      </c>
      <c r="B168" s="127">
        <v>19.86</v>
      </c>
      <c r="C168" s="62">
        <f t="shared" si="4"/>
        <v>-0.02829675021</v>
      </c>
      <c r="D168" s="62">
        <f t="shared" si="5"/>
        <v>-0.02889230577</v>
      </c>
      <c r="E168" s="62" t="str">
        <f t="shared" si="1"/>
        <v/>
      </c>
      <c r="F168" s="127">
        <v>3899.38</v>
      </c>
      <c r="G168" s="62">
        <f t="shared" si="6"/>
        <v>0.01917282807</v>
      </c>
      <c r="H168" s="62">
        <f t="shared" si="7"/>
        <v>0.01857727252</v>
      </c>
      <c r="I168" s="62" t="b">
        <f t="shared" si="8"/>
        <v>0</v>
      </c>
      <c r="J168" s="62" t="str">
        <f t="shared" si="2"/>
        <v/>
      </c>
      <c r="K168" s="128">
        <v>0.03216</v>
      </c>
      <c r="L168" s="62">
        <f t="shared" si="3"/>
        <v>0.0005955555556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126">
        <v>44752.0</v>
      </c>
      <c r="B169" s="127">
        <v>20.19</v>
      </c>
      <c r="C169" s="62">
        <f t="shared" si="4"/>
        <v>0.01647977371</v>
      </c>
      <c r="D169" s="62">
        <f t="shared" si="5"/>
        <v>0.0158936626</v>
      </c>
      <c r="E169" s="62">
        <f t="shared" si="1"/>
        <v>0.0158936626</v>
      </c>
      <c r="F169" s="127">
        <v>3863.16</v>
      </c>
      <c r="G169" s="62">
        <f t="shared" si="6"/>
        <v>-0.009332064726</v>
      </c>
      <c r="H169" s="62">
        <f t="shared" si="7"/>
        <v>-0.009918175837</v>
      </c>
      <c r="I169" s="62" t="b">
        <f t="shared" si="8"/>
        <v>1</v>
      </c>
      <c r="J169" s="62">
        <f t="shared" si="2"/>
        <v>-0.009918175837</v>
      </c>
      <c r="K169" s="128">
        <v>0.03165</v>
      </c>
      <c r="L169" s="62">
        <f t="shared" si="3"/>
        <v>0.0005861111111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126">
        <v>44759.0</v>
      </c>
      <c r="B170" s="127">
        <v>19.88</v>
      </c>
      <c r="C170" s="62">
        <f t="shared" si="4"/>
        <v>-0.0154732311</v>
      </c>
      <c r="D170" s="62">
        <f t="shared" si="5"/>
        <v>-0.01605100887</v>
      </c>
      <c r="E170" s="62" t="str">
        <f t="shared" si="1"/>
        <v/>
      </c>
      <c r="F170" s="127">
        <v>3961.63</v>
      </c>
      <c r="G170" s="62">
        <f t="shared" si="6"/>
        <v>0.02517005532</v>
      </c>
      <c r="H170" s="62">
        <f t="shared" si="7"/>
        <v>0.02459227755</v>
      </c>
      <c r="I170" s="62" t="b">
        <f t="shared" si="8"/>
        <v>0</v>
      </c>
      <c r="J170" s="62" t="str">
        <f t="shared" si="2"/>
        <v/>
      </c>
      <c r="K170" s="128">
        <v>0.0312</v>
      </c>
      <c r="L170" s="62">
        <f t="shared" si="3"/>
        <v>0.0005777777778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126">
        <v>44766.0</v>
      </c>
      <c r="B171" s="127">
        <v>20.06</v>
      </c>
      <c r="C171" s="62">
        <f t="shared" si="4"/>
        <v>0.009013581305</v>
      </c>
      <c r="D171" s="62">
        <f t="shared" si="5"/>
        <v>0.008437285009</v>
      </c>
      <c r="E171" s="62" t="str">
        <f t="shared" si="1"/>
        <v/>
      </c>
      <c r="F171" s="127">
        <v>4130.29</v>
      </c>
      <c r="G171" s="62">
        <f t="shared" si="6"/>
        <v>0.04169206569</v>
      </c>
      <c r="H171" s="62">
        <f t="shared" si="7"/>
        <v>0.04111576939</v>
      </c>
      <c r="I171" s="62" t="b">
        <f t="shared" si="8"/>
        <v>0</v>
      </c>
      <c r="J171" s="62" t="str">
        <f t="shared" si="2"/>
        <v/>
      </c>
      <c r="K171" s="128">
        <v>0.03112</v>
      </c>
      <c r="L171" s="62">
        <f t="shared" si="3"/>
        <v>0.0005762962963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126">
        <v>44773.0</v>
      </c>
      <c r="B172" s="127">
        <v>19.8</v>
      </c>
      <c r="C172" s="62">
        <f t="shared" si="4"/>
        <v>-0.01304584483</v>
      </c>
      <c r="D172" s="62">
        <f t="shared" si="5"/>
        <v>-0.01360584483</v>
      </c>
      <c r="E172" s="62" t="str">
        <f t="shared" si="1"/>
        <v/>
      </c>
      <c r="F172" s="127">
        <v>4145.19</v>
      </c>
      <c r="G172" s="62">
        <f t="shared" si="6"/>
        <v>0.003601003471</v>
      </c>
      <c r="H172" s="62">
        <f t="shared" si="7"/>
        <v>0.003041003471</v>
      </c>
      <c r="I172" s="62" t="b">
        <f t="shared" si="8"/>
        <v>0</v>
      </c>
      <c r="J172" s="62" t="str">
        <f t="shared" si="2"/>
        <v/>
      </c>
      <c r="K172" s="128">
        <v>0.03024</v>
      </c>
      <c r="L172" s="62">
        <f t="shared" si="3"/>
        <v>0.00056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126">
        <v>44780.0</v>
      </c>
      <c r="B173" s="127">
        <v>24.26</v>
      </c>
      <c r="C173" s="62">
        <f t="shared" si="4"/>
        <v>0.2031469658</v>
      </c>
      <c r="D173" s="62">
        <f t="shared" si="5"/>
        <v>0.2025947436</v>
      </c>
      <c r="E173" s="62" t="str">
        <f t="shared" si="1"/>
        <v/>
      </c>
      <c r="F173" s="127">
        <v>4280.15</v>
      </c>
      <c r="G173" s="62">
        <f t="shared" si="6"/>
        <v>0.03203942981</v>
      </c>
      <c r="H173" s="62">
        <f t="shared" si="7"/>
        <v>0.03148720759</v>
      </c>
      <c r="I173" s="62" t="b">
        <f t="shared" si="8"/>
        <v>0</v>
      </c>
      <c r="J173" s="62" t="str">
        <f t="shared" si="2"/>
        <v/>
      </c>
      <c r="K173" s="128">
        <v>0.02982</v>
      </c>
      <c r="L173" s="62">
        <f t="shared" si="3"/>
        <v>0.0005522222222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126">
        <v>44787.0</v>
      </c>
      <c r="B174" s="127">
        <v>23.13</v>
      </c>
      <c r="C174" s="62">
        <f t="shared" si="4"/>
        <v>-0.04769842727</v>
      </c>
      <c r="D174" s="62">
        <f t="shared" si="5"/>
        <v>-0.04826583468</v>
      </c>
      <c r="E174" s="62">
        <f t="shared" si="1"/>
        <v>-0.04826583468</v>
      </c>
      <c r="F174" s="127">
        <v>4228.48</v>
      </c>
      <c r="G174" s="62">
        <f t="shared" si="6"/>
        <v>-0.01214546529</v>
      </c>
      <c r="H174" s="62">
        <f t="shared" si="7"/>
        <v>-0.0127128727</v>
      </c>
      <c r="I174" s="62" t="b">
        <f t="shared" si="8"/>
        <v>1</v>
      </c>
      <c r="J174" s="62">
        <f t="shared" si="2"/>
        <v>-0.0127128727</v>
      </c>
      <c r="K174" s="128">
        <v>0.03064</v>
      </c>
      <c r="L174" s="62">
        <f t="shared" si="3"/>
        <v>0.0005674074074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126">
        <v>44794.0</v>
      </c>
      <c r="B175" s="127">
        <v>23.1</v>
      </c>
      <c r="C175" s="62">
        <f t="shared" si="4"/>
        <v>-0.001297858716</v>
      </c>
      <c r="D175" s="62">
        <f t="shared" si="5"/>
        <v>-0.001880080938</v>
      </c>
      <c r="E175" s="62">
        <f t="shared" si="1"/>
        <v>-0.001880080938</v>
      </c>
      <c r="F175" s="127">
        <v>4057.66</v>
      </c>
      <c r="G175" s="62">
        <f t="shared" si="6"/>
        <v>-0.04123613764</v>
      </c>
      <c r="H175" s="62">
        <f t="shared" si="7"/>
        <v>-0.04181835986</v>
      </c>
      <c r="I175" s="62" t="b">
        <f t="shared" si="8"/>
        <v>1</v>
      </c>
      <c r="J175" s="62">
        <f t="shared" si="2"/>
        <v>-0.04181835986</v>
      </c>
      <c r="K175" s="128">
        <v>0.03144</v>
      </c>
      <c r="L175" s="62">
        <f t="shared" si="3"/>
        <v>0.0005822222222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126">
        <v>44801.0</v>
      </c>
      <c r="B176" s="127">
        <v>19.99</v>
      </c>
      <c r="C176" s="62">
        <f t="shared" si="4"/>
        <v>-0.144600469</v>
      </c>
      <c r="D176" s="62">
        <f t="shared" si="5"/>
        <v>-0.145203432</v>
      </c>
      <c r="E176" s="62">
        <f t="shared" si="1"/>
        <v>-0.145203432</v>
      </c>
      <c r="F176" s="127">
        <v>3924.26</v>
      </c>
      <c r="G176" s="62">
        <f t="shared" si="6"/>
        <v>-0.03342865435</v>
      </c>
      <c r="H176" s="62">
        <f t="shared" si="7"/>
        <v>-0.03403161731</v>
      </c>
      <c r="I176" s="62" t="b">
        <f t="shared" si="8"/>
        <v>1</v>
      </c>
      <c r="J176" s="62">
        <f t="shared" si="2"/>
        <v>-0.03403161731</v>
      </c>
      <c r="K176" s="128">
        <v>0.03256</v>
      </c>
      <c r="L176" s="62">
        <f t="shared" si="3"/>
        <v>0.000602962963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126">
        <v>44808.0</v>
      </c>
      <c r="B177" s="127">
        <v>20.01</v>
      </c>
      <c r="C177" s="62">
        <f t="shared" si="4"/>
        <v>0.001000000083</v>
      </c>
      <c r="D177" s="62">
        <f t="shared" si="5"/>
        <v>0.0003900000833</v>
      </c>
      <c r="E177" s="62" t="str">
        <f t="shared" si="1"/>
        <v/>
      </c>
      <c r="F177" s="127">
        <v>4067.36</v>
      </c>
      <c r="G177" s="62">
        <f t="shared" si="6"/>
        <v>0.03581634191</v>
      </c>
      <c r="H177" s="62">
        <f t="shared" si="7"/>
        <v>0.03520634191</v>
      </c>
      <c r="I177" s="62" t="b">
        <f t="shared" si="8"/>
        <v>0</v>
      </c>
      <c r="J177" s="62" t="str">
        <f t="shared" si="2"/>
        <v/>
      </c>
      <c r="K177" s="128">
        <v>0.03294</v>
      </c>
      <c r="L177" s="62">
        <f t="shared" si="3"/>
        <v>0.00061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126">
        <v>44815.0</v>
      </c>
      <c r="B178" s="127">
        <v>19.2</v>
      </c>
      <c r="C178" s="62">
        <f t="shared" si="4"/>
        <v>-0.04132186956</v>
      </c>
      <c r="D178" s="62">
        <f t="shared" si="5"/>
        <v>-0.04196214734</v>
      </c>
      <c r="E178" s="62">
        <f t="shared" si="1"/>
        <v>-0.04196214734</v>
      </c>
      <c r="F178" s="127">
        <v>3873.33</v>
      </c>
      <c r="G178" s="62">
        <f t="shared" si="6"/>
        <v>-0.04887953817</v>
      </c>
      <c r="H178" s="62">
        <f t="shared" si="7"/>
        <v>-0.04951981595</v>
      </c>
      <c r="I178" s="62" t="b">
        <f t="shared" si="8"/>
        <v>1</v>
      </c>
      <c r="J178" s="62">
        <f t="shared" si="2"/>
        <v>-0.04951981595</v>
      </c>
      <c r="K178" s="128">
        <v>0.034575</v>
      </c>
      <c r="L178" s="62">
        <f t="shared" si="3"/>
        <v>0.0006402777778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126">
        <v>44822.0</v>
      </c>
      <c r="B179" s="127">
        <v>15.96</v>
      </c>
      <c r="C179" s="62">
        <f t="shared" si="4"/>
        <v>-0.184824687</v>
      </c>
      <c r="D179" s="62">
        <f t="shared" si="5"/>
        <v>-0.1854732055</v>
      </c>
      <c r="E179" s="62">
        <f t="shared" si="1"/>
        <v>-0.1854732055</v>
      </c>
      <c r="F179" s="127">
        <v>3693.23</v>
      </c>
      <c r="G179" s="62">
        <f t="shared" si="6"/>
        <v>-0.04761318825</v>
      </c>
      <c r="H179" s="62">
        <f t="shared" si="7"/>
        <v>-0.04826170677</v>
      </c>
      <c r="I179" s="62" t="b">
        <f t="shared" si="8"/>
        <v>1</v>
      </c>
      <c r="J179" s="62">
        <f t="shared" si="2"/>
        <v>-0.04826170677</v>
      </c>
      <c r="K179" s="128">
        <v>0.03502</v>
      </c>
      <c r="L179" s="62">
        <f t="shared" si="3"/>
        <v>0.0006485185185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126">
        <v>44829.0</v>
      </c>
      <c r="B180" s="127">
        <v>15.3</v>
      </c>
      <c r="C180" s="62">
        <f t="shared" si="4"/>
        <v>-0.04223276362</v>
      </c>
      <c r="D180" s="62">
        <f t="shared" si="5"/>
        <v>-0.04289461548</v>
      </c>
      <c r="E180" s="62">
        <f t="shared" si="1"/>
        <v>-0.04289461548</v>
      </c>
      <c r="F180" s="127">
        <v>3585.62</v>
      </c>
      <c r="G180" s="62">
        <f t="shared" si="6"/>
        <v>-0.029570012</v>
      </c>
      <c r="H180" s="62">
        <f t="shared" si="7"/>
        <v>-0.03023186386</v>
      </c>
      <c r="I180" s="62" t="b">
        <f t="shared" si="8"/>
        <v>1</v>
      </c>
      <c r="J180" s="62">
        <f t="shared" si="2"/>
        <v>-0.03023186386</v>
      </c>
      <c r="K180" s="128">
        <v>0.03574</v>
      </c>
      <c r="L180" s="62">
        <f t="shared" si="3"/>
        <v>0.0006618518519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126">
        <v>44836.0</v>
      </c>
      <c r="B181" s="127">
        <v>16.42</v>
      </c>
      <c r="C181" s="62">
        <f t="shared" si="4"/>
        <v>0.07064727563</v>
      </c>
      <c r="D181" s="62">
        <f t="shared" si="5"/>
        <v>0.0699513497</v>
      </c>
      <c r="E181" s="62" t="str">
        <f t="shared" si="1"/>
        <v/>
      </c>
      <c r="F181" s="127">
        <v>3639.66</v>
      </c>
      <c r="G181" s="62">
        <f t="shared" si="6"/>
        <v>0.01495886878</v>
      </c>
      <c r="H181" s="62">
        <f t="shared" si="7"/>
        <v>0.01426294285</v>
      </c>
      <c r="I181" s="62" t="b">
        <f t="shared" si="8"/>
        <v>0</v>
      </c>
      <c r="J181" s="62" t="str">
        <f t="shared" si="2"/>
        <v/>
      </c>
      <c r="K181" s="128">
        <v>0.03758</v>
      </c>
      <c r="L181" s="62">
        <f t="shared" si="3"/>
        <v>0.0006959259259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126">
        <v>44843.0</v>
      </c>
      <c r="B182" s="127">
        <v>16.64</v>
      </c>
      <c r="C182" s="62">
        <f t="shared" si="4"/>
        <v>0.01330933137</v>
      </c>
      <c r="D182" s="62">
        <f t="shared" si="5"/>
        <v>0.01261007211</v>
      </c>
      <c r="E182" s="62">
        <f t="shared" si="1"/>
        <v>0.01261007211</v>
      </c>
      <c r="F182" s="127">
        <v>3583.07</v>
      </c>
      <c r="G182" s="62">
        <f t="shared" si="6"/>
        <v>-0.01567029586</v>
      </c>
      <c r="H182" s="62">
        <f t="shared" si="7"/>
        <v>-0.01636955512</v>
      </c>
      <c r="I182" s="62" t="b">
        <f t="shared" si="8"/>
        <v>1</v>
      </c>
      <c r="J182" s="62">
        <f t="shared" si="2"/>
        <v>-0.01636955512</v>
      </c>
      <c r="K182" s="128">
        <v>0.03776</v>
      </c>
      <c r="L182" s="62">
        <f t="shared" si="3"/>
        <v>0.0006992592593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126">
        <v>44850.0</v>
      </c>
      <c r="B183" s="127">
        <v>18.27</v>
      </c>
      <c r="C183" s="62">
        <f t="shared" si="4"/>
        <v>0.093450935</v>
      </c>
      <c r="D183" s="62">
        <f t="shared" si="5"/>
        <v>0.09272037944</v>
      </c>
      <c r="E183" s="62" t="str">
        <f t="shared" si="1"/>
        <v/>
      </c>
      <c r="F183" s="127">
        <v>3752.75</v>
      </c>
      <c r="G183" s="62">
        <f t="shared" si="6"/>
        <v>0.04626892973</v>
      </c>
      <c r="H183" s="62">
        <f t="shared" si="7"/>
        <v>0.04553837417</v>
      </c>
      <c r="I183" s="62" t="b">
        <f t="shared" si="8"/>
        <v>0</v>
      </c>
      <c r="J183" s="62" t="str">
        <f t="shared" si="2"/>
        <v/>
      </c>
      <c r="K183" s="128">
        <v>0.03945</v>
      </c>
      <c r="L183" s="62">
        <f t="shared" si="3"/>
        <v>0.0007305555556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126">
        <v>44857.0</v>
      </c>
      <c r="B184" s="127">
        <v>17.33</v>
      </c>
      <c r="C184" s="62">
        <f t="shared" si="4"/>
        <v>-0.05282126666</v>
      </c>
      <c r="D184" s="62">
        <f t="shared" si="5"/>
        <v>-0.05359163703</v>
      </c>
      <c r="E184" s="62" t="str">
        <f t="shared" si="1"/>
        <v/>
      </c>
      <c r="F184" s="127">
        <v>3901.06</v>
      </c>
      <c r="G184" s="62">
        <f t="shared" si="6"/>
        <v>0.03875940652</v>
      </c>
      <c r="H184" s="62">
        <f t="shared" si="7"/>
        <v>0.03798903615</v>
      </c>
      <c r="I184" s="62" t="b">
        <f t="shared" si="8"/>
        <v>0</v>
      </c>
      <c r="J184" s="62" t="str">
        <f t="shared" si="2"/>
        <v/>
      </c>
      <c r="K184" s="128">
        <v>0.0416</v>
      </c>
      <c r="L184" s="62">
        <f t="shared" si="3"/>
        <v>0.0007703703704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126">
        <v>44864.0</v>
      </c>
      <c r="B185" s="127">
        <v>17.49</v>
      </c>
      <c r="C185" s="62">
        <f t="shared" si="4"/>
        <v>0.009190185303</v>
      </c>
      <c r="D185" s="62">
        <f t="shared" si="5"/>
        <v>0.008407963081</v>
      </c>
      <c r="E185" s="62">
        <f t="shared" si="1"/>
        <v>0.008407963081</v>
      </c>
      <c r="F185" s="127">
        <v>3770.55</v>
      </c>
      <c r="G185" s="62">
        <f t="shared" si="6"/>
        <v>-0.03402743166</v>
      </c>
      <c r="H185" s="62">
        <f t="shared" si="7"/>
        <v>-0.03480965389</v>
      </c>
      <c r="I185" s="62" t="b">
        <f t="shared" si="8"/>
        <v>1</v>
      </c>
      <c r="J185" s="62">
        <f t="shared" si="2"/>
        <v>-0.03480965389</v>
      </c>
      <c r="K185" s="128">
        <v>0.04224</v>
      </c>
      <c r="L185" s="62">
        <f t="shared" si="3"/>
        <v>0.0007822222222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126">
        <v>44871.0</v>
      </c>
      <c r="B186" s="127">
        <v>16.94</v>
      </c>
      <c r="C186" s="62">
        <f t="shared" si="4"/>
        <v>-0.03195159981</v>
      </c>
      <c r="D186" s="62">
        <f t="shared" si="5"/>
        <v>-0.0327278961</v>
      </c>
      <c r="E186" s="62" t="str">
        <f t="shared" si="1"/>
        <v/>
      </c>
      <c r="F186" s="127">
        <v>3992.93</v>
      </c>
      <c r="G186" s="62">
        <f t="shared" si="6"/>
        <v>0.05730441784</v>
      </c>
      <c r="H186" s="62">
        <f t="shared" si="7"/>
        <v>0.05652812154</v>
      </c>
      <c r="I186" s="62" t="b">
        <f t="shared" si="8"/>
        <v>0</v>
      </c>
      <c r="J186" s="62" t="str">
        <f t="shared" si="2"/>
        <v/>
      </c>
      <c r="K186" s="128">
        <v>0.04192</v>
      </c>
      <c r="L186" s="62">
        <f t="shared" si="3"/>
        <v>0.0007762962963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126">
        <v>44878.0</v>
      </c>
      <c r="B187" s="127">
        <v>17.9</v>
      </c>
      <c r="C187" s="62">
        <f t="shared" si="4"/>
        <v>0.05512302362</v>
      </c>
      <c r="D187" s="62">
        <f t="shared" si="5"/>
        <v>0.05433783844</v>
      </c>
      <c r="E187" s="62">
        <f t="shared" si="1"/>
        <v>0.05433783844</v>
      </c>
      <c r="F187" s="127">
        <v>3965.34</v>
      </c>
      <c r="G187" s="62">
        <f t="shared" si="6"/>
        <v>-0.006933695523</v>
      </c>
      <c r="H187" s="62">
        <f t="shared" si="7"/>
        <v>-0.007718880708</v>
      </c>
      <c r="I187" s="62" t="b">
        <f t="shared" si="8"/>
        <v>1</v>
      </c>
      <c r="J187" s="62">
        <f t="shared" si="2"/>
        <v>-0.007718880708</v>
      </c>
      <c r="K187" s="128">
        <v>0.0424</v>
      </c>
      <c r="L187" s="62">
        <f t="shared" si="3"/>
        <v>0.0007851851852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126">
        <v>44885.0</v>
      </c>
      <c r="B188" s="127">
        <v>18.59</v>
      </c>
      <c r="C188" s="62">
        <f t="shared" si="4"/>
        <v>0.03782308889</v>
      </c>
      <c r="D188" s="62">
        <f t="shared" si="5"/>
        <v>0.03709308889</v>
      </c>
      <c r="E188" s="62" t="str">
        <f t="shared" si="1"/>
        <v/>
      </c>
      <c r="F188" s="127">
        <v>4026.12</v>
      </c>
      <c r="G188" s="62">
        <f t="shared" si="6"/>
        <v>0.01521153131</v>
      </c>
      <c r="H188" s="62">
        <f t="shared" si="7"/>
        <v>0.01448153131</v>
      </c>
      <c r="I188" s="62" t="b">
        <f t="shared" si="8"/>
        <v>0</v>
      </c>
      <c r="J188" s="62" t="str">
        <f t="shared" si="2"/>
        <v/>
      </c>
      <c r="K188" s="128">
        <v>0.03942</v>
      </c>
      <c r="L188" s="62">
        <f t="shared" si="3"/>
        <v>0.00073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126">
        <v>44892.0</v>
      </c>
      <c r="B189" s="127">
        <v>17.52</v>
      </c>
      <c r="C189" s="62">
        <f t="shared" si="4"/>
        <v>-0.05928071623</v>
      </c>
      <c r="D189" s="62">
        <f t="shared" si="5"/>
        <v>-0.05998534585</v>
      </c>
      <c r="E189" s="62" t="str">
        <f t="shared" si="1"/>
        <v/>
      </c>
      <c r="F189" s="127">
        <v>4071.7</v>
      </c>
      <c r="G189" s="62">
        <f t="shared" si="6"/>
        <v>0.01125746963</v>
      </c>
      <c r="H189" s="62">
        <f t="shared" si="7"/>
        <v>0.01055284</v>
      </c>
      <c r="I189" s="62" t="b">
        <f t="shared" si="8"/>
        <v>0</v>
      </c>
      <c r="J189" s="62" t="str">
        <f t="shared" si="2"/>
        <v/>
      </c>
      <c r="K189" s="128">
        <v>0.03805</v>
      </c>
      <c r="L189" s="62">
        <f t="shared" si="3"/>
        <v>0.0007046296296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126">
        <v>44899.0</v>
      </c>
      <c r="B190" s="127">
        <v>18.01</v>
      </c>
      <c r="C190" s="62">
        <f t="shared" si="4"/>
        <v>0.02758407368</v>
      </c>
      <c r="D190" s="62">
        <f t="shared" si="5"/>
        <v>0.02689703664</v>
      </c>
      <c r="E190" s="62">
        <f t="shared" si="1"/>
        <v>0.02689703664</v>
      </c>
      <c r="F190" s="127">
        <v>3934.38</v>
      </c>
      <c r="G190" s="62">
        <f t="shared" si="6"/>
        <v>-0.03430729356</v>
      </c>
      <c r="H190" s="62">
        <f t="shared" si="7"/>
        <v>-0.0349943306</v>
      </c>
      <c r="I190" s="62" t="b">
        <f t="shared" si="8"/>
        <v>1</v>
      </c>
      <c r="J190" s="62">
        <f t="shared" si="2"/>
        <v>-0.0349943306</v>
      </c>
      <c r="K190" s="128">
        <v>0.0371</v>
      </c>
      <c r="L190" s="62">
        <f t="shared" si="3"/>
        <v>0.000687037037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126">
        <v>44906.0</v>
      </c>
      <c r="B191" s="127">
        <v>18.84</v>
      </c>
      <c r="C191" s="62">
        <f t="shared" si="4"/>
        <v>0.04505510996</v>
      </c>
      <c r="D191" s="62">
        <f t="shared" si="5"/>
        <v>0.04440473959</v>
      </c>
      <c r="E191" s="62">
        <f t="shared" si="1"/>
        <v>0.04440473959</v>
      </c>
      <c r="F191" s="127">
        <v>3852.36</v>
      </c>
      <c r="G191" s="62">
        <f t="shared" si="6"/>
        <v>-0.02106736159</v>
      </c>
      <c r="H191" s="62">
        <f t="shared" si="7"/>
        <v>-0.02171773196</v>
      </c>
      <c r="I191" s="62" t="b">
        <f t="shared" si="8"/>
        <v>1</v>
      </c>
      <c r="J191" s="62">
        <f t="shared" si="2"/>
        <v>-0.02171773196</v>
      </c>
      <c r="K191" s="128">
        <v>0.03512</v>
      </c>
      <c r="L191" s="62">
        <f t="shared" si="3"/>
        <v>0.0006503703704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126">
        <v>44913.0</v>
      </c>
      <c r="B192" s="127">
        <v>16.73</v>
      </c>
      <c r="C192" s="62">
        <f t="shared" si="4"/>
        <v>-0.1187787541</v>
      </c>
      <c r="D192" s="62">
        <f t="shared" si="5"/>
        <v>-0.1194317171</v>
      </c>
      <c r="E192" s="62">
        <f t="shared" si="1"/>
        <v>-0.1194317171</v>
      </c>
      <c r="F192" s="127">
        <v>3844.82</v>
      </c>
      <c r="G192" s="62">
        <f t="shared" si="6"/>
        <v>-0.001959159695</v>
      </c>
      <c r="H192" s="62">
        <f t="shared" si="7"/>
        <v>-0.002612122658</v>
      </c>
      <c r="I192" s="62" t="b">
        <f t="shared" si="8"/>
        <v>1</v>
      </c>
      <c r="J192" s="62">
        <f t="shared" si="2"/>
        <v>-0.002612122658</v>
      </c>
      <c r="K192" s="128">
        <v>0.03526</v>
      </c>
      <c r="L192" s="62">
        <f t="shared" si="3"/>
        <v>0.000652962963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126">
        <v>44920.0</v>
      </c>
      <c r="B193" s="127">
        <v>17.41</v>
      </c>
      <c r="C193" s="62">
        <f t="shared" si="4"/>
        <v>0.03984123878</v>
      </c>
      <c r="D193" s="62">
        <f t="shared" si="5"/>
        <v>0.03915049804</v>
      </c>
      <c r="E193" s="62">
        <f t="shared" si="1"/>
        <v>0.03915049804</v>
      </c>
      <c r="F193" s="127">
        <v>3839.5</v>
      </c>
      <c r="G193" s="62">
        <f t="shared" si="6"/>
        <v>-0.001384638029</v>
      </c>
      <c r="H193" s="62">
        <f t="shared" si="7"/>
        <v>-0.00207537877</v>
      </c>
      <c r="I193" s="62" t="b">
        <f t="shared" si="8"/>
        <v>1</v>
      </c>
      <c r="J193" s="62">
        <f t="shared" si="2"/>
        <v>-0.00207537877</v>
      </c>
      <c r="K193" s="128">
        <v>0.0373</v>
      </c>
      <c r="L193" s="62">
        <f t="shared" si="3"/>
        <v>0.0006907407407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126">
        <v>44927.0</v>
      </c>
      <c r="B194" s="127">
        <v>17.0</v>
      </c>
      <c r="C194" s="62">
        <f t="shared" si="4"/>
        <v>-0.02383140972</v>
      </c>
      <c r="D194" s="62">
        <f t="shared" si="5"/>
        <v>-0.02456289121</v>
      </c>
      <c r="E194" s="62" t="str">
        <f t="shared" si="1"/>
        <v/>
      </c>
      <c r="F194" s="127">
        <v>3895.08</v>
      </c>
      <c r="G194" s="62">
        <f t="shared" si="6"/>
        <v>0.01437206848</v>
      </c>
      <c r="H194" s="62">
        <f t="shared" si="7"/>
        <v>0.01364058699</v>
      </c>
      <c r="I194" s="62" t="b">
        <f t="shared" si="8"/>
        <v>0</v>
      </c>
      <c r="J194" s="62" t="str">
        <f t="shared" si="2"/>
        <v/>
      </c>
      <c r="K194" s="128">
        <v>0.0395</v>
      </c>
      <c r="L194" s="62">
        <f t="shared" si="3"/>
        <v>0.0007314814815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126">
        <v>44934.0</v>
      </c>
      <c r="B195" s="127">
        <v>17.38</v>
      </c>
      <c r="C195" s="62">
        <f t="shared" si="4"/>
        <v>0.02210677578</v>
      </c>
      <c r="D195" s="62">
        <f t="shared" si="5"/>
        <v>0.02140584986</v>
      </c>
      <c r="E195" s="62" t="str">
        <f t="shared" si="1"/>
        <v/>
      </c>
      <c r="F195" s="127">
        <v>3999.09</v>
      </c>
      <c r="G195" s="62">
        <f t="shared" si="6"/>
        <v>0.02635261697</v>
      </c>
      <c r="H195" s="62">
        <f t="shared" si="7"/>
        <v>0.02565169105</v>
      </c>
      <c r="I195" s="62" t="b">
        <f t="shared" si="8"/>
        <v>0</v>
      </c>
      <c r="J195" s="62" t="str">
        <f t="shared" si="2"/>
        <v/>
      </c>
      <c r="K195" s="128">
        <v>0.03785</v>
      </c>
      <c r="L195" s="62">
        <f t="shared" si="3"/>
        <v>0.0007009259259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126">
        <v>44941.0</v>
      </c>
      <c r="B196" s="127">
        <v>17.19</v>
      </c>
      <c r="C196" s="62">
        <f t="shared" si="4"/>
        <v>-0.01099230044</v>
      </c>
      <c r="D196" s="62">
        <f t="shared" si="5"/>
        <v>-0.011667856</v>
      </c>
      <c r="E196" s="62">
        <f t="shared" si="1"/>
        <v>-0.011667856</v>
      </c>
      <c r="F196" s="127">
        <v>3972.61</v>
      </c>
      <c r="G196" s="62">
        <f t="shared" si="6"/>
        <v>-0.006643525821</v>
      </c>
      <c r="H196" s="62">
        <f t="shared" si="7"/>
        <v>-0.007319081377</v>
      </c>
      <c r="I196" s="62" t="b">
        <f t="shared" si="8"/>
        <v>1</v>
      </c>
      <c r="J196" s="62">
        <f t="shared" si="2"/>
        <v>-0.007319081377</v>
      </c>
      <c r="K196" s="128">
        <v>0.03648</v>
      </c>
      <c r="L196" s="62">
        <f t="shared" si="3"/>
        <v>0.0006755555556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126">
        <v>44948.0</v>
      </c>
      <c r="B197" s="127">
        <v>17.22</v>
      </c>
      <c r="C197" s="62">
        <f t="shared" si="4"/>
        <v>0.001743679605</v>
      </c>
      <c r="D197" s="62">
        <f t="shared" si="5"/>
        <v>0.001076549975</v>
      </c>
      <c r="E197" s="62" t="str">
        <f t="shared" si="1"/>
        <v/>
      </c>
      <c r="F197" s="127">
        <v>4070.56</v>
      </c>
      <c r="G197" s="62">
        <f t="shared" si="6"/>
        <v>0.02435727271</v>
      </c>
      <c r="H197" s="62">
        <f t="shared" si="7"/>
        <v>0.02369014308</v>
      </c>
      <c r="I197" s="62" t="b">
        <f t="shared" si="8"/>
        <v>0</v>
      </c>
      <c r="J197" s="62" t="str">
        <f t="shared" si="2"/>
        <v/>
      </c>
      <c r="K197" s="128">
        <v>0.036025</v>
      </c>
      <c r="L197" s="62">
        <f t="shared" si="3"/>
        <v>0.0006671296296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126">
        <v>44955.0</v>
      </c>
      <c r="B198" s="127">
        <v>17.98</v>
      </c>
      <c r="C198" s="62">
        <f t="shared" si="4"/>
        <v>0.04318853004</v>
      </c>
      <c r="D198" s="62">
        <f t="shared" si="5"/>
        <v>0.04251482634</v>
      </c>
      <c r="E198" s="62" t="str">
        <f t="shared" si="1"/>
        <v/>
      </c>
      <c r="F198" s="127">
        <v>4136.48</v>
      </c>
      <c r="G198" s="62">
        <f t="shared" si="6"/>
        <v>0.0160646025</v>
      </c>
      <c r="H198" s="62">
        <f t="shared" si="7"/>
        <v>0.0153908988</v>
      </c>
      <c r="I198" s="62" t="b">
        <f t="shared" si="8"/>
        <v>0</v>
      </c>
      <c r="J198" s="62" t="str">
        <f t="shared" si="2"/>
        <v/>
      </c>
      <c r="K198" s="128">
        <v>0.03638</v>
      </c>
      <c r="L198" s="62">
        <f t="shared" si="3"/>
        <v>0.0006737037037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126">
        <v>44962.0</v>
      </c>
      <c r="B199" s="127">
        <v>17.27</v>
      </c>
      <c r="C199" s="62">
        <f t="shared" si="4"/>
        <v>-0.04028913688</v>
      </c>
      <c r="D199" s="62">
        <f t="shared" si="5"/>
        <v>-0.04095728503</v>
      </c>
      <c r="E199" s="62">
        <f t="shared" si="1"/>
        <v>-0.04095728503</v>
      </c>
      <c r="F199" s="127">
        <v>4090.46</v>
      </c>
      <c r="G199" s="62">
        <f t="shared" si="6"/>
        <v>-0.01118775146</v>
      </c>
      <c r="H199" s="62">
        <f t="shared" si="7"/>
        <v>-0.01185589961</v>
      </c>
      <c r="I199" s="62" t="b">
        <f t="shared" si="8"/>
        <v>1</v>
      </c>
      <c r="J199" s="62">
        <f t="shared" si="2"/>
        <v>-0.01185589961</v>
      </c>
      <c r="K199" s="128">
        <v>0.03608</v>
      </c>
      <c r="L199" s="62">
        <f t="shared" si="3"/>
        <v>0.0006681481481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126">
        <v>44969.0</v>
      </c>
      <c r="B200" s="127">
        <v>18.14</v>
      </c>
      <c r="C200" s="62">
        <f t="shared" si="4"/>
        <v>0.04914855253</v>
      </c>
      <c r="D200" s="62">
        <f t="shared" si="5"/>
        <v>0.04845707105</v>
      </c>
      <c r="E200" s="62">
        <f t="shared" si="1"/>
        <v>0.04845707105</v>
      </c>
      <c r="F200" s="127">
        <v>4079.09</v>
      </c>
      <c r="G200" s="62">
        <f t="shared" si="6"/>
        <v>-0.002783508845</v>
      </c>
      <c r="H200" s="62">
        <f t="shared" si="7"/>
        <v>-0.003474990326</v>
      </c>
      <c r="I200" s="62" t="b">
        <f t="shared" si="8"/>
        <v>1</v>
      </c>
      <c r="J200" s="62">
        <f t="shared" si="2"/>
        <v>-0.003474990326</v>
      </c>
      <c r="K200" s="128">
        <v>0.03734</v>
      </c>
      <c r="L200" s="62">
        <f t="shared" si="3"/>
        <v>0.0006914814815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126">
        <v>44976.0</v>
      </c>
      <c r="B201" s="127">
        <v>17.81</v>
      </c>
      <c r="C201" s="62">
        <f t="shared" si="4"/>
        <v>-0.01835934739</v>
      </c>
      <c r="D201" s="62">
        <f t="shared" si="5"/>
        <v>-0.01907231035</v>
      </c>
      <c r="E201" s="62">
        <f t="shared" si="1"/>
        <v>-0.01907231035</v>
      </c>
      <c r="F201" s="127">
        <v>3970.04</v>
      </c>
      <c r="G201" s="62">
        <f t="shared" si="6"/>
        <v>-0.02709775411</v>
      </c>
      <c r="H201" s="62">
        <f t="shared" si="7"/>
        <v>-0.02781071707</v>
      </c>
      <c r="I201" s="62" t="b">
        <f t="shared" si="8"/>
        <v>1</v>
      </c>
      <c r="J201" s="62">
        <f t="shared" si="2"/>
        <v>-0.02781071707</v>
      </c>
      <c r="K201" s="128">
        <v>0.0385</v>
      </c>
      <c r="L201" s="62">
        <f t="shared" si="3"/>
        <v>0.000712962963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126">
        <v>44983.0</v>
      </c>
      <c r="B202" s="127">
        <v>17.62</v>
      </c>
      <c r="C202" s="62">
        <f t="shared" si="4"/>
        <v>-0.01072547679</v>
      </c>
      <c r="D202" s="62">
        <f t="shared" si="5"/>
        <v>-0.01145371753</v>
      </c>
      <c r="E202" s="62" t="str">
        <f t="shared" si="1"/>
        <v/>
      </c>
      <c r="F202" s="127">
        <v>4045.64</v>
      </c>
      <c r="G202" s="62">
        <f t="shared" si="6"/>
        <v>0.0188635878</v>
      </c>
      <c r="H202" s="62">
        <f t="shared" si="7"/>
        <v>0.01813534706</v>
      </c>
      <c r="I202" s="62" t="b">
        <f t="shared" si="8"/>
        <v>0</v>
      </c>
      <c r="J202" s="62" t="str">
        <f t="shared" si="2"/>
        <v/>
      </c>
      <c r="K202" s="128">
        <v>0.039325</v>
      </c>
      <c r="L202" s="62">
        <f t="shared" si="3"/>
        <v>0.0007282407407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126">
        <v>44990.0</v>
      </c>
      <c r="B203" s="127">
        <v>17.47</v>
      </c>
      <c r="C203" s="62">
        <f t="shared" si="4"/>
        <v>-0.008549496362</v>
      </c>
      <c r="D203" s="62">
        <f t="shared" si="5"/>
        <v>-0.009281348214</v>
      </c>
      <c r="E203" s="62">
        <f t="shared" si="1"/>
        <v>-0.009281348214</v>
      </c>
      <c r="F203" s="127">
        <v>3861.59</v>
      </c>
      <c r="G203" s="62">
        <f t="shared" si="6"/>
        <v>-0.04656074226</v>
      </c>
      <c r="H203" s="62">
        <f t="shared" si="7"/>
        <v>-0.04729259411</v>
      </c>
      <c r="I203" s="62" t="b">
        <f t="shared" si="8"/>
        <v>1</v>
      </c>
      <c r="J203" s="62">
        <f t="shared" si="2"/>
        <v>-0.04729259411</v>
      </c>
      <c r="K203" s="128">
        <v>0.03952</v>
      </c>
      <c r="L203" s="62">
        <f t="shared" si="3"/>
        <v>0.0007318518519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126">
        <v>44997.0</v>
      </c>
      <c r="B204" s="127">
        <v>15.97</v>
      </c>
      <c r="C204" s="62">
        <f t="shared" si="4"/>
        <v>-0.08977316192</v>
      </c>
      <c r="D204" s="62">
        <f t="shared" si="5"/>
        <v>-0.09048649525</v>
      </c>
      <c r="E204" s="62" t="str">
        <f t="shared" si="1"/>
        <v/>
      </c>
      <c r="F204" s="127">
        <v>3916.64</v>
      </c>
      <c r="G204" s="62">
        <f t="shared" si="6"/>
        <v>0.01415512763</v>
      </c>
      <c r="H204" s="62">
        <f t="shared" si="7"/>
        <v>0.01344179429</v>
      </c>
      <c r="I204" s="62" t="b">
        <f t="shared" si="8"/>
        <v>0</v>
      </c>
      <c r="J204" s="62" t="str">
        <f t="shared" si="2"/>
        <v/>
      </c>
      <c r="K204" s="128">
        <v>0.03852</v>
      </c>
      <c r="L204" s="62">
        <f t="shared" si="3"/>
        <v>0.0007133333333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126">
        <v>45004.0</v>
      </c>
      <c r="B205" s="127">
        <v>17.02</v>
      </c>
      <c r="C205" s="62">
        <f t="shared" si="4"/>
        <v>0.06367716092</v>
      </c>
      <c r="D205" s="62">
        <f t="shared" si="5"/>
        <v>0.06299271647</v>
      </c>
      <c r="E205" s="62" t="str">
        <f t="shared" si="1"/>
        <v/>
      </c>
      <c r="F205" s="127">
        <v>3970.99</v>
      </c>
      <c r="G205" s="62">
        <f t="shared" si="6"/>
        <v>0.0137812905</v>
      </c>
      <c r="H205" s="62">
        <f t="shared" si="7"/>
        <v>0.01309684606</v>
      </c>
      <c r="I205" s="62" t="b">
        <f t="shared" si="8"/>
        <v>0</v>
      </c>
      <c r="J205" s="62" t="str">
        <f t="shared" si="2"/>
        <v/>
      </c>
      <c r="K205" s="128">
        <v>0.03696</v>
      </c>
      <c r="L205" s="62">
        <f t="shared" si="3"/>
        <v>0.0006844444444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126">
        <v>45011.0</v>
      </c>
      <c r="B206" s="127">
        <v>17.03</v>
      </c>
      <c r="C206" s="62">
        <f t="shared" si="4"/>
        <v>0.0005873715294</v>
      </c>
      <c r="D206" s="62">
        <f t="shared" si="5"/>
        <v>-0.00009262847063</v>
      </c>
      <c r="E206" s="62" t="str">
        <f t="shared" si="1"/>
        <v/>
      </c>
      <c r="F206" s="127">
        <v>4109.31</v>
      </c>
      <c r="G206" s="62">
        <f t="shared" si="6"/>
        <v>0.03423969731</v>
      </c>
      <c r="H206" s="62">
        <f t="shared" si="7"/>
        <v>0.03355969731</v>
      </c>
      <c r="I206" s="62" t="b">
        <f t="shared" si="8"/>
        <v>0</v>
      </c>
      <c r="J206" s="62" t="str">
        <f t="shared" si="2"/>
        <v/>
      </c>
      <c r="K206" s="128">
        <v>0.03672</v>
      </c>
      <c r="L206" s="62">
        <f t="shared" si="3"/>
        <v>0.00068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126">
        <v>45018.0</v>
      </c>
      <c r="B207" s="127">
        <v>17.96</v>
      </c>
      <c r="C207" s="62">
        <f t="shared" si="4"/>
        <v>0.0531705682</v>
      </c>
      <c r="D207" s="62">
        <f t="shared" si="5"/>
        <v>0.0524768645</v>
      </c>
      <c r="E207" s="62">
        <f t="shared" si="1"/>
        <v>0.0524768645</v>
      </c>
      <c r="F207" s="127">
        <v>4105.02</v>
      </c>
      <c r="G207" s="62">
        <f t="shared" si="6"/>
        <v>-0.001044516203</v>
      </c>
      <c r="H207" s="62">
        <f t="shared" si="7"/>
        <v>-0.001738219906</v>
      </c>
      <c r="I207" s="62" t="b">
        <f t="shared" si="8"/>
        <v>1</v>
      </c>
      <c r="J207" s="62">
        <f t="shared" si="2"/>
        <v>-0.001738219906</v>
      </c>
      <c r="K207" s="128">
        <v>0.03746</v>
      </c>
      <c r="L207" s="62">
        <f t="shared" si="3"/>
        <v>0.0006937037037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126">
        <v>45025.0</v>
      </c>
      <c r="B208" s="127">
        <v>17.53</v>
      </c>
      <c r="C208" s="62">
        <f t="shared" si="4"/>
        <v>-0.02423336394</v>
      </c>
      <c r="D208" s="62">
        <f t="shared" si="5"/>
        <v>-0.02489817876</v>
      </c>
      <c r="E208" s="62" t="str">
        <f t="shared" si="1"/>
        <v/>
      </c>
      <c r="F208" s="127">
        <v>4137.64</v>
      </c>
      <c r="G208" s="62">
        <f t="shared" si="6"/>
        <v>0.007914961989</v>
      </c>
      <c r="H208" s="62">
        <f t="shared" si="7"/>
        <v>0.007250147174</v>
      </c>
      <c r="I208" s="62" t="b">
        <f t="shared" si="8"/>
        <v>0</v>
      </c>
      <c r="J208" s="62" t="str">
        <f t="shared" si="2"/>
        <v/>
      </c>
      <c r="K208" s="128">
        <v>0.0359</v>
      </c>
      <c r="L208" s="62">
        <f t="shared" si="3"/>
        <v>0.0006648148148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126">
        <v>45032.0</v>
      </c>
      <c r="B209" s="127">
        <v>16.96</v>
      </c>
      <c r="C209" s="62">
        <f t="shared" si="4"/>
        <v>-0.03305606857</v>
      </c>
      <c r="D209" s="62">
        <f t="shared" si="5"/>
        <v>-0.03373421672</v>
      </c>
      <c r="E209" s="62">
        <f t="shared" si="1"/>
        <v>-0.03373421672</v>
      </c>
      <c r="F209" s="127">
        <v>4133.52</v>
      </c>
      <c r="G209" s="62">
        <f t="shared" si="6"/>
        <v>-0.0009962327753</v>
      </c>
      <c r="H209" s="62">
        <f t="shared" si="7"/>
        <v>-0.001674380923</v>
      </c>
      <c r="I209" s="62" t="b">
        <f t="shared" si="8"/>
        <v>1</v>
      </c>
      <c r="J209" s="62">
        <f t="shared" si="2"/>
        <v>-0.001674380923</v>
      </c>
      <c r="K209" s="128">
        <v>0.03662</v>
      </c>
      <c r="L209" s="62">
        <f t="shared" si="3"/>
        <v>0.0006781481481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126">
        <v>45039.0</v>
      </c>
      <c r="B210" s="127">
        <v>17.05</v>
      </c>
      <c r="C210" s="62">
        <f t="shared" si="4"/>
        <v>0.005292573366</v>
      </c>
      <c r="D210" s="62">
        <f t="shared" si="5"/>
        <v>0.004591832625</v>
      </c>
      <c r="E210" s="62" t="str">
        <f t="shared" si="1"/>
        <v/>
      </c>
      <c r="F210" s="127">
        <v>4169.48</v>
      </c>
      <c r="G210" s="62">
        <f t="shared" si="6"/>
        <v>0.008661983582</v>
      </c>
      <c r="H210" s="62">
        <f t="shared" si="7"/>
        <v>0.007961242841</v>
      </c>
      <c r="I210" s="62" t="b">
        <f t="shared" si="8"/>
        <v>0</v>
      </c>
      <c r="J210" s="62" t="str">
        <f t="shared" si="2"/>
        <v/>
      </c>
      <c r="K210" s="128">
        <v>0.03784</v>
      </c>
      <c r="L210" s="62">
        <f t="shared" si="3"/>
        <v>0.0007007407407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126">
        <v>45046.0</v>
      </c>
      <c r="B211" s="127">
        <v>17.8</v>
      </c>
      <c r="C211" s="62">
        <f t="shared" si="4"/>
        <v>0.04304825357</v>
      </c>
      <c r="D211" s="62">
        <f t="shared" si="5"/>
        <v>0.04236269801</v>
      </c>
      <c r="E211" s="62">
        <f t="shared" si="1"/>
        <v>0.04236269801</v>
      </c>
      <c r="F211" s="127">
        <v>4136.25</v>
      </c>
      <c r="G211" s="62">
        <f t="shared" si="6"/>
        <v>-0.008001747541</v>
      </c>
      <c r="H211" s="62">
        <f t="shared" si="7"/>
        <v>-0.008687303097</v>
      </c>
      <c r="I211" s="62" t="b">
        <f t="shared" si="8"/>
        <v>1</v>
      </c>
      <c r="J211" s="62">
        <f t="shared" si="2"/>
        <v>-0.008687303097</v>
      </c>
      <c r="K211" s="128">
        <v>0.03702</v>
      </c>
      <c r="L211" s="62">
        <f t="shared" si="3"/>
        <v>0.0006855555556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126">
        <v>45053.0</v>
      </c>
      <c r="B212" s="127">
        <v>18.18</v>
      </c>
      <c r="C212" s="62">
        <f t="shared" si="4"/>
        <v>0.02112363145</v>
      </c>
      <c r="D212" s="62">
        <f t="shared" si="5"/>
        <v>0.02042918701</v>
      </c>
      <c r="E212" s="62">
        <f t="shared" si="1"/>
        <v>0.02042918701</v>
      </c>
      <c r="F212" s="127">
        <v>4124.08</v>
      </c>
      <c r="G212" s="62">
        <f t="shared" si="6"/>
        <v>-0.002946615645</v>
      </c>
      <c r="H212" s="62">
        <f t="shared" si="7"/>
        <v>-0.003641060089</v>
      </c>
      <c r="I212" s="62" t="b">
        <f t="shared" si="8"/>
        <v>1</v>
      </c>
      <c r="J212" s="62">
        <f t="shared" si="2"/>
        <v>-0.003641060089</v>
      </c>
      <c r="K212" s="128">
        <v>0.0375</v>
      </c>
      <c r="L212" s="62">
        <f t="shared" si="3"/>
        <v>0.0006944444444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126">
        <v>45060.0</v>
      </c>
      <c r="B213" s="127">
        <v>17.59</v>
      </c>
      <c r="C213" s="62">
        <f t="shared" si="4"/>
        <v>-0.03299153</v>
      </c>
      <c r="D213" s="62">
        <f t="shared" si="5"/>
        <v>-0.0336952337</v>
      </c>
      <c r="E213" s="62" t="str">
        <f t="shared" si="1"/>
        <v/>
      </c>
      <c r="F213" s="127">
        <v>4191.98</v>
      </c>
      <c r="G213" s="62">
        <f t="shared" si="6"/>
        <v>0.01633021141</v>
      </c>
      <c r="H213" s="62">
        <f t="shared" si="7"/>
        <v>0.0156265077</v>
      </c>
      <c r="I213" s="62" t="b">
        <f t="shared" si="8"/>
        <v>0</v>
      </c>
      <c r="J213" s="62" t="str">
        <f t="shared" si="2"/>
        <v/>
      </c>
      <c r="K213" s="128">
        <v>0.038</v>
      </c>
      <c r="L213" s="62">
        <f t="shared" si="3"/>
        <v>0.0007037037037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126">
        <v>45067.0</v>
      </c>
      <c r="B214" s="127">
        <v>17.3</v>
      </c>
      <c r="C214" s="62">
        <f t="shared" si="4"/>
        <v>-0.01662405725</v>
      </c>
      <c r="D214" s="62">
        <f t="shared" si="5"/>
        <v>-0.01734442762</v>
      </c>
      <c r="E214" s="62" t="str">
        <f t="shared" si="1"/>
        <v/>
      </c>
      <c r="F214" s="127">
        <v>4205.45</v>
      </c>
      <c r="G214" s="62">
        <f t="shared" si="6"/>
        <v>0.003208127142</v>
      </c>
      <c r="H214" s="62">
        <f t="shared" si="7"/>
        <v>0.002487756772</v>
      </c>
      <c r="I214" s="62" t="b">
        <f t="shared" si="8"/>
        <v>0</v>
      </c>
      <c r="J214" s="62" t="str">
        <f t="shared" si="2"/>
        <v/>
      </c>
      <c r="K214" s="128">
        <v>0.0389</v>
      </c>
      <c r="L214" s="62">
        <f t="shared" si="3"/>
        <v>0.0007203703704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126">
        <v>45074.0</v>
      </c>
      <c r="B215" s="127">
        <v>18.33</v>
      </c>
      <c r="C215" s="62">
        <f t="shared" si="4"/>
        <v>0.05783256035</v>
      </c>
      <c r="D215" s="62">
        <f t="shared" si="5"/>
        <v>0.05709663442</v>
      </c>
      <c r="E215" s="62" t="str">
        <f t="shared" si="1"/>
        <v/>
      </c>
      <c r="F215" s="127">
        <v>4282.37</v>
      </c>
      <c r="G215" s="62">
        <f t="shared" si="6"/>
        <v>0.0181252915</v>
      </c>
      <c r="H215" s="62">
        <f t="shared" si="7"/>
        <v>0.01738936557</v>
      </c>
      <c r="I215" s="62" t="b">
        <f t="shared" si="8"/>
        <v>0</v>
      </c>
      <c r="J215" s="62" t="str">
        <f t="shared" si="2"/>
        <v/>
      </c>
      <c r="K215" s="128">
        <v>0.03974</v>
      </c>
      <c r="L215" s="62">
        <f t="shared" si="3"/>
        <v>0.0007359259259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126">
        <v>45081.0</v>
      </c>
      <c r="B216" s="127">
        <v>18.74</v>
      </c>
      <c r="C216" s="62">
        <f t="shared" si="4"/>
        <v>0.02212121496</v>
      </c>
      <c r="D216" s="62">
        <f t="shared" si="5"/>
        <v>0.02140501125</v>
      </c>
      <c r="E216" s="62" t="str">
        <f t="shared" si="1"/>
        <v/>
      </c>
      <c r="F216" s="127">
        <v>4298.86</v>
      </c>
      <c r="G216" s="62">
        <f t="shared" si="6"/>
        <v>0.003843276616</v>
      </c>
      <c r="H216" s="62">
        <f t="shared" si="7"/>
        <v>0.003127072912</v>
      </c>
      <c r="I216" s="62" t="b">
        <f t="shared" si="8"/>
        <v>0</v>
      </c>
      <c r="J216" s="62" t="str">
        <f t="shared" si="2"/>
        <v/>
      </c>
      <c r="K216" s="128">
        <v>0.038675</v>
      </c>
      <c r="L216" s="62">
        <f t="shared" si="3"/>
        <v>0.0007162037037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126">
        <v>45088.0</v>
      </c>
      <c r="B217" s="127">
        <v>21.48</v>
      </c>
      <c r="C217" s="62">
        <f t="shared" si="4"/>
        <v>0.1364619928</v>
      </c>
      <c r="D217" s="62">
        <f t="shared" si="5"/>
        <v>0.135740141</v>
      </c>
      <c r="E217" s="62" t="str">
        <f t="shared" si="1"/>
        <v/>
      </c>
      <c r="F217" s="127">
        <v>4409.59</v>
      </c>
      <c r="G217" s="62">
        <f t="shared" si="6"/>
        <v>0.02543184334</v>
      </c>
      <c r="H217" s="62">
        <f t="shared" si="7"/>
        <v>0.02470999149</v>
      </c>
      <c r="I217" s="62" t="b">
        <f t="shared" si="8"/>
        <v>0</v>
      </c>
      <c r="J217" s="62" t="str">
        <f t="shared" si="2"/>
        <v/>
      </c>
      <c r="K217" s="128">
        <v>0.03898</v>
      </c>
      <c r="L217" s="62">
        <f t="shared" si="3"/>
        <v>0.0007218518519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126">
        <v>45095.0</v>
      </c>
      <c r="B218" s="127">
        <v>20.77</v>
      </c>
      <c r="C218" s="62">
        <f t="shared" si="4"/>
        <v>-0.03361263175</v>
      </c>
      <c r="D218" s="62">
        <f t="shared" si="5"/>
        <v>-0.03433189101</v>
      </c>
      <c r="E218" s="62">
        <f t="shared" si="1"/>
        <v>-0.03433189101</v>
      </c>
      <c r="F218" s="127">
        <v>4348.33</v>
      </c>
      <c r="G218" s="62">
        <f t="shared" si="6"/>
        <v>-0.01398985127</v>
      </c>
      <c r="H218" s="62">
        <f t="shared" si="7"/>
        <v>-0.01470911053</v>
      </c>
      <c r="I218" s="62" t="b">
        <f t="shared" si="8"/>
        <v>1</v>
      </c>
      <c r="J218" s="62">
        <f t="shared" si="2"/>
        <v>-0.01470911053</v>
      </c>
      <c r="K218" s="128">
        <v>0.03884</v>
      </c>
      <c r="L218" s="62">
        <f t="shared" si="3"/>
        <v>0.0007192592593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126">
        <v>45102.0</v>
      </c>
      <c r="B219" s="127">
        <v>20.54</v>
      </c>
      <c r="C219" s="62">
        <f t="shared" si="4"/>
        <v>-0.01113543339</v>
      </c>
      <c r="D219" s="62">
        <f t="shared" si="5"/>
        <v>-0.01184561857</v>
      </c>
      <c r="E219" s="62" t="str">
        <f t="shared" si="1"/>
        <v/>
      </c>
      <c r="F219" s="127">
        <v>4450.38</v>
      </c>
      <c r="G219" s="62">
        <f t="shared" si="6"/>
        <v>0.02319762245</v>
      </c>
      <c r="H219" s="62">
        <f t="shared" si="7"/>
        <v>0.02248743726</v>
      </c>
      <c r="I219" s="62" t="b">
        <f t="shared" si="8"/>
        <v>0</v>
      </c>
      <c r="J219" s="62" t="str">
        <f t="shared" si="2"/>
        <v/>
      </c>
      <c r="K219" s="128">
        <v>0.03835</v>
      </c>
      <c r="L219" s="62">
        <f t="shared" si="3"/>
        <v>0.0007101851852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126">
        <v>45109.0</v>
      </c>
      <c r="B220" s="127">
        <v>20.46</v>
      </c>
      <c r="C220" s="62">
        <f t="shared" si="4"/>
        <v>-0.003902443977</v>
      </c>
      <c r="D220" s="62">
        <f t="shared" si="5"/>
        <v>-0.00461540694</v>
      </c>
      <c r="E220" s="62">
        <f t="shared" si="1"/>
        <v>-0.00461540694</v>
      </c>
      <c r="F220" s="127">
        <v>4398.95</v>
      </c>
      <c r="G220" s="62">
        <f t="shared" si="6"/>
        <v>-0.01162360971</v>
      </c>
      <c r="H220" s="62">
        <f t="shared" si="7"/>
        <v>-0.01233657267</v>
      </c>
      <c r="I220" s="62" t="b">
        <f t="shared" si="8"/>
        <v>1</v>
      </c>
      <c r="J220" s="62">
        <f t="shared" si="2"/>
        <v>-0.01233657267</v>
      </c>
      <c r="K220" s="128">
        <v>0.0385</v>
      </c>
      <c r="L220" s="62">
        <f t="shared" si="3"/>
        <v>0.000712962963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126">
        <v>45116.0</v>
      </c>
      <c r="B221" s="127">
        <v>21.54</v>
      </c>
      <c r="C221" s="62">
        <f t="shared" si="4"/>
        <v>0.0514399112</v>
      </c>
      <c r="D221" s="62">
        <f t="shared" si="5"/>
        <v>0.05070472602</v>
      </c>
      <c r="E221" s="62" t="str">
        <f t="shared" si="1"/>
        <v/>
      </c>
      <c r="F221" s="127">
        <v>4505.42</v>
      </c>
      <c r="G221" s="62">
        <f t="shared" si="6"/>
        <v>0.02391524038</v>
      </c>
      <c r="H221" s="62">
        <f t="shared" si="7"/>
        <v>0.02318005519</v>
      </c>
      <c r="I221" s="62" t="b">
        <f t="shared" si="8"/>
        <v>0</v>
      </c>
      <c r="J221" s="62" t="str">
        <f t="shared" si="2"/>
        <v/>
      </c>
      <c r="K221" s="128">
        <v>0.0397</v>
      </c>
      <c r="L221" s="62">
        <f t="shared" si="3"/>
        <v>0.0007351851852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126">
        <v>45123.0</v>
      </c>
      <c r="B222" s="127">
        <v>22.46</v>
      </c>
      <c r="C222" s="62">
        <f t="shared" si="4"/>
        <v>0.04182427758</v>
      </c>
      <c r="D222" s="62">
        <f t="shared" si="5"/>
        <v>0.04108835166</v>
      </c>
      <c r="E222" s="62" t="str">
        <f t="shared" si="1"/>
        <v/>
      </c>
      <c r="F222" s="127">
        <v>4536.34</v>
      </c>
      <c r="G222" s="62">
        <f t="shared" si="6"/>
        <v>0.006839403065</v>
      </c>
      <c r="H222" s="62">
        <f t="shared" si="7"/>
        <v>0.006103477139</v>
      </c>
      <c r="I222" s="62" t="b">
        <f t="shared" si="8"/>
        <v>0</v>
      </c>
      <c r="J222" s="62" t="str">
        <f t="shared" si="2"/>
        <v/>
      </c>
      <c r="K222" s="128">
        <v>0.03974</v>
      </c>
      <c r="L222" s="62">
        <f t="shared" si="3"/>
        <v>0.0007359259259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126">
        <v>45130.0</v>
      </c>
      <c r="B223" s="127">
        <v>21.85</v>
      </c>
      <c r="C223" s="62">
        <f t="shared" si="4"/>
        <v>-0.02753502777</v>
      </c>
      <c r="D223" s="62">
        <f t="shared" si="5"/>
        <v>-0.02825762036</v>
      </c>
      <c r="E223" s="62" t="str">
        <f t="shared" si="1"/>
        <v/>
      </c>
      <c r="F223" s="127">
        <v>4582.23</v>
      </c>
      <c r="G223" s="62">
        <f t="shared" si="6"/>
        <v>0.01006525967</v>
      </c>
      <c r="H223" s="62">
        <f t="shared" si="7"/>
        <v>0.009342667075</v>
      </c>
      <c r="I223" s="62" t="b">
        <f t="shared" si="8"/>
        <v>0</v>
      </c>
      <c r="J223" s="62" t="str">
        <f t="shared" si="2"/>
        <v/>
      </c>
      <c r="K223" s="128">
        <v>0.03902</v>
      </c>
      <c r="L223" s="62">
        <f t="shared" si="3"/>
        <v>0.0007225925926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126">
        <v>45137.0</v>
      </c>
      <c r="B224" s="127">
        <v>20.44</v>
      </c>
      <c r="C224" s="62">
        <f t="shared" si="4"/>
        <v>-0.06670715621</v>
      </c>
      <c r="D224" s="62">
        <f t="shared" si="5"/>
        <v>-0.06744419324</v>
      </c>
      <c r="E224" s="62">
        <f t="shared" si="1"/>
        <v>-0.06744419324</v>
      </c>
      <c r="F224" s="127">
        <v>4478.03</v>
      </c>
      <c r="G224" s="62">
        <f t="shared" si="6"/>
        <v>-0.02300256162</v>
      </c>
      <c r="H224" s="62">
        <f t="shared" si="7"/>
        <v>-0.02373959866</v>
      </c>
      <c r="I224" s="62" t="b">
        <f t="shared" si="8"/>
        <v>1</v>
      </c>
      <c r="J224" s="62">
        <f t="shared" si="2"/>
        <v>-0.02373959866</v>
      </c>
      <c r="K224" s="128">
        <v>0.0398</v>
      </c>
      <c r="L224" s="62">
        <f t="shared" si="3"/>
        <v>0.000737037037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126">
        <v>45144.0</v>
      </c>
      <c r="B225" s="127">
        <v>21.83</v>
      </c>
      <c r="C225" s="62">
        <f t="shared" si="4"/>
        <v>0.06579140523</v>
      </c>
      <c r="D225" s="62">
        <f t="shared" si="5"/>
        <v>0.06501992374</v>
      </c>
      <c r="E225" s="62">
        <f t="shared" si="1"/>
        <v>0.06501992374</v>
      </c>
      <c r="F225" s="127">
        <v>4464.05</v>
      </c>
      <c r="G225" s="62">
        <f t="shared" si="6"/>
        <v>-0.00312679184</v>
      </c>
      <c r="H225" s="62">
        <f t="shared" si="7"/>
        <v>-0.003898273322</v>
      </c>
      <c r="I225" s="62" t="b">
        <f t="shared" si="8"/>
        <v>1</v>
      </c>
      <c r="J225" s="62">
        <f t="shared" si="2"/>
        <v>-0.003898273322</v>
      </c>
      <c r="K225" s="128">
        <v>0.04166</v>
      </c>
      <c r="L225" s="62">
        <f t="shared" si="3"/>
        <v>0.0007714814815</v>
      </c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126">
        <v>45151.0</v>
      </c>
      <c r="B226" s="127">
        <v>24.37</v>
      </c>
      <c r="C226" s="62">
        <f t="shared" si="4"/>
        <v>0.1100676971</v>
      </c>
      <c r="D226" s="62">
        <f t="shared" si="5"/>
        <v>0.1092839934</v>
      </c>
      <c r="E226" s="62">
        <f t="shared" si="1"/>
        <v>0.1092839934</v>
      </c>
      <c r="F226" s="127">
        <v>4369.71</v>
      </c>
      <c r="G226" s="62">
        <f t="shared" si="6"/>
        <v>-0.02135978038</v>
      </c>
      <c r="H226" s="62">
        <f t="shared" si="7"/>
        <v>-0.02214348409</v>
      </c>
      <c r="I226" s="62" t="b">
        <f t="shared" si="8"/>
        <v>1</v>
      </c>
      <c r="J226" s="62">
        <f t="shared" si="2"/>
        <v>-0.02214348409</v>
      </c>
      <c r="K226" s="128">
        <v>0.04232</v>
      </c>
      <c r="L226" s="62">
        <f t="shared" si="3"/>
        <v>0.0007837037037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126">
        <v>45158.0</v>
      </c>
      <c r="B227" s="127">
        <v>20.27</v>
      </c>
      <c r="C227" s="62">
        <f t="shared" si="4"/>
        <v>-0.1842109072</v>
      </c>
      <c r="D227" s="62">
        <f t="shared" si="5"/>
        <v>-0.1850175738</v>
      </c>
      <c r="E227" s="62" t="str">
        <f t="shared" si="1"/>
        <v/>
      </c>
      <c r="F227" s="127">
        <v>4405.71</v>
      </c>
      <c r="G227" s="62">
        <f t="shared" si="6"/>
        <v>0.008204781527</v>
      </c>
      <c r="H227" s="62">
        <f t="shared" si="7"/>
        <v>0.007398114861</v>
      </c>
      <c r="I227" s="62" t="b">
        <f t="shared" si="8"/>
        <v>0</v>
      </c>
      <c r="J227" s="62" t="str">
        <f t="shared" si="2"/>
        <v/>
      </c>
      <c r="K227" s="128">
        <v>0.04356</v>
      </c>
      <c r="L227" s="62">
        <f t="shared" si="3"/>
        <v>0.0008066666667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126">
        <v>45165.0</v>
      </c>
      <c r="B228" s="127">
        <v>20.23</v>
      </c>
      <c r="C228" s="62">
        <f t="shared" si="4"/>
        <v>-0.001975309284</v>
      </c>
      <c r="D228" s="62">
        <f t="shared" si="5"/>
        <v>-0.002780494469</v>
      </c>
      <c r="E228" s="62" t="str">
        <f t="shared" si="1"/>
        <v/>
      </c>
      <c r="F228" s="127">
        <v>4515.77</v>
      </c>
      <c r="G228" s="62">
        <f t="shared" si="6"/>
        <v>0.02467428809</v>
      </c>
      <c r="H228" s="62">
        <f t="shared" si="7"/>
        <v>0.0238691029</v>
      </c>
      <c r="I228" s="62" t="b">
        <f t="shared" si="8"/>
        <v>0</v>
      </c>
      <c r="J228" s="62" t="str">
        <f t="shared" si="2"/>
        <v/>
      </c>
      <c r="K228" s="128">
        <v>0.04348</v>
      </c>
      <c r="L228" s="62">
        <f t="shared" si="3"/>
        <v>0.0008051851852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126">
        <v>45172.0</v>
      </c>
      <c r="B229" s="127">
        <v>19.03</v>
      </c>
      <c r="C229" s="62">
        <f t="shared" si="4"/>
        <v>-0.06114996987</v>
      </c>
      <c r="D229" s="62">
        <f t="shared" si="5"/>
        <v>-0.06193663654</v>
      </c>
      <c r="E229" s="62">
        <f t="shared" si="1"/>
        <v>-0.06193663654</v>
      </c>
      <c r="F229" s="127">
        <v>4457.49</v>
      </c>
      <c r="G229" s="62">
        <f t="shared" si="6"/>
        <v>-0.01298988762</v>
      </c>
      <c r="H229" s="62">
        <f t="shared" si="7"/>
        <v>-0.01377655429</v>
      </c>
      <c r="I229" s="62" t="b">
        <f t="shared" si="8"/>
        <v>1</v>
      </c>
      <c r="J229" s="62">
        <f t="shared" si="2"/>
        <v>-0.01377655429</v>
      </c>
      <c r="K229" s="128">
        <v>0.04248</v>
      </c>
      <c r="L229" s="62">
        <f t="shared" si="3"/>
        <v>0.0007866666667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126">
        <v>45179.0</v>
      </c>
      <c r="B230" s="127">
        <v>17.25</v>
      </c>
      <c r="C230" s="62">
        <f t="shared" si="4"/>
        <v>-0.09820453783</v>
      </c>
      <c r="D230" s="62">
        <f t="shared" si="5"/>
        <v>-0.09901194524</v>
      </c>
      <c r="E230" s="62">
        <f t="shared" si="1"/>
        <v>-0.09901194524</v>
      </c>
      <c r="F230" s="127">
        <v>4450.32</v>
      </c>
      <c r="G230" s="62">
        <f t="shared" si="6"/>
        <v>-0.001609823638</v>
      </c>
      <c r="H230" s="62">
        <f t="shared" si="7"/>
        <v>-0.002417231045</v>
      </c>
      <c r="I230" s="62" t="b">
        <f t="shared" si="8"/>
        <v>1</v>
      </c>
      <c r="J230" s="62">
        <f t="shared" si="2"/>
        <v>-0.002417231045</v>
      </c>
      <c r="K230" s="128">
        <v>0.0436</v>
      </c>
      <c r="L230" s="62">
        <f t="shared" si="3"/>
        <v>0.0008074074074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126">
        <v>45186.0</v>
      </c>
      <c r="B231" s="127">
        <v>17.0</v>
      </c>
      <c r="C231" s="62">
        <f t="shared" si="4"/>
        <v>-0.01459879942</v>
      </c>
      <c r="D231" s="62">
        <f t="shared" si="5"/>
        <v>-0.01540879942</v>
      </c>
      <c r="E231" s="62">
        <f t="shared" si="1"/>
        <v>-0.01540879942</v>
      </c>
      <c r="F231" s="127">
        <v>4320.06</v>
      </c>
      <c r="G231" s="62">
        <f t="shared" si="6"/>
        <v>-0.02970671266</v>
      </c>
      <c r="H231" s="62">
        <f t="shared" si="7"/>
        <v>-0.03051671266</v>
      </c>
      <c r="I231" s="62" t="b">
        <f t="shared" si="8"/>
        <v>1</v>
      </c>
      <c r="J231" s="62">
        <f t="shared" si="2"/>
        <v>-0.03051671266</v>
      </c>
      <c r="K231" s="128">
        <v>0.04374</v>
      </c>
      <c r="L231" s="62">
        <f t="shared" si="3"/>
        <v>0.00081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126">
        <v>45193.0</v>
      </c>
      <c r="B232" s="127">
        <v>17.51</v>
      </c>
      <c r="C232" s="62">
        <f t="shared" si="4"/>
        <v>0.02955880224</v>
      </c>
      <c r="D232" s="62">
        <f t="shared" si="5"/>
        <v>0.02873213557</v>
      </c>
      <c r="E232" s="62">
        <f t="shared" si="1"/>
        <v>0.02873213557</v>
      </c>
      <c r="F232" s="127">
        <v>4288.05</v>
      </c>
      <c r="G232" s="62">
        <f t="shared" si="6"/>
        <v>-0.0074372069</v>
      </c>
      <c r="H232" s="62">
        <f t="shared" si="7"/>
        <v>-0.008263873567</v>
      </c>
      <c r="I232" s="62" t="b">
        <f t="shared" si="8"/>
        <v>1</v>
      </c>
      <c r="J232" s="62">
        <f t="shared" si="2"/>
        <v>-0.008263873567</v>
      </c>
      <c r="K232" s="128">
        <v>0.04464</v>
      </c>
      <c r="L232" s="62">
        <f t="shared" si="3"/>
        <v>0.0008266666667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126">
        <v>45200.0</v>
      </c>
      <c r="B233" s="127">
        <v>17.2</v>
      </c>
      <c r="C233" s="62">
        <f t="shared" si="4"/>
        <v>-0.01786276248</v>
      </c>
      <c r="D233" s="62">
        <f t="shared" si="5"/>
        <v>-0.01873461433</v>
      </c>
      <c r="E233" s="62" t="str">
        <f t="shared" si="1"/>
        <v/>
      </c>
      <c r="F233" s="127">
        <v>4308.5</v>
      </c>
      <c r="G233" s="62">
        <f t="shared" si="6"/>
        <v>0.004757731549</v>
      </c>
      <c r="H233" s="62">
        <f t="shared" si="7"/>
        <v>0.003885879698</v>
      </c>
      <c r="I233" s="62" t="b">
        <f t="shared" si="8"/>
        <v>0</v>
      </c>
      <c r="J233" s="62" t="str">
        <f t="shared" si="2"/>
        <v/>
      </c>
      <c r="K233" s="128">
        <v>0.04708</v>
      </c>
      <c r="L233" s="62">
        <f t="shared" si="3"/>
        <v>0.0008718518519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126">
        <v>45207.0</v>
      </c>
      <c r="B234" s="127">
        <v>17.5</v>
      </c>
      <c r="C234" s="62">
        <f t="shared" si="4"/>
        <v>0.01729149711</v>
      </c>
      <c r="D234" s="62">
        <f t="shared" si="5"/>
        <v>0.01638520081</v>
      </c>
      <c r="E234" s="62" t="str">
        <f t="shared" si="1"/>
        <v/>
      </c>
      <c r="F234" s="127">
        <v>4327.78</v>
      </c>
      <c r="G234" s="62">
        <f t="shared" si="6"/>
        <v>0.004464892762</v>
      </c>
      <c r="H234" s="62">
        <f t="shared" si="7"/>
        <v>0.003558596465</v>
      </c>
      <c r="I234" s="62" t="b">
        <f t="shared" si="8"/>
        <v>0</v>
      </c>
      <c r="J234" s="62" t="str">
        <f t="shared" si="2"/>
        <v/>
      </c>
      <c r="K234" s="128">
        <v>0.04894</v>
      </c>
      <c r="L234" s="62">
        <f t="shared" si="3"/>
        <v>0.0009062962963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126">
        <v>45214.0</v>
      </c>
      <c r="B235" s="127">
        <v>17.34</v>
      </c>
      <c r="C235" s="62">
        <f t="shared" si="4"/>
        <v>-0.009184909577</v>
      </c>
      <c r="D235" s="62">
        <f t="shared" si="5"/>
        <v>-0.01007472439</v>
      </c>
      <c r="E235" s="62">
        <f t="shared" si="1"/>
        <v>-0.01007472439</v>
      </c>
      <c r="F235" s="127">
        <v>4224.16</v>
      </c>
      <c r="G235" s="62">
        <f t="shared" si="6"/>
        <v>-0.02423428398</v>
      </c>
      <c r="H235" s="62">
        <f t="shared" si="7"/>
        <v>-0.0251240988</v>
      </c>
      <c r="I235" s="62" t="b">
        <f t="shared" si="8"/>
        <v>1</v>
      </c>
      <c r="J235" s="62">
        <f t="shared" si="2"/>
        <v>-0.0251240988</v>
      </c>
      <c r="K235" s="128">
        <v>0.04805</v>
      </c>
      <c r="L235" s="62">
        <f t="shared" si="3"/>
        <v>0.0008898148148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126">
        <v>45221.0</v>
      </c>
      <c r="B236" s="127">
        <v>16.79</v>
      </c>
      <c r="C236" s="62">
        <f t="shared" si="4"/>
        <v>-0.03223250026</v>
      </c>
      <c r="D236" s="62">
        <f t="shared" si="5"/>
        <v>-0.03315879656</v>
      </c>
      <c r="E236" s="62">
        <f t="shared" si="1"/>
        <v>-0.03315879656</v>
      </c>
      <c r="F236" s="127">
        <v>4117.37</v>
      </c>
      <c r="G236" s="62">
        <f t="shared" si="6"/>
        <v>-0.02560581446</v>
      </c>
      <c r="H236" s="62">
        <f t="shared" si="7"/>
        <v>-0.02653211076</v>
      </c>
      <c r="I236" s="62" t="b">
        <f t="shared" si="8"/>
        <v>1</v>
      </c>
      <c r="J236" s="62">
        <f t="shared" si="2"/>
        <v>-0.02653211076</v>
      </c>
      <c r="K236" s="128">
        <v>0.05002</v>
      </c>
      <c r="L236" s="62">
        <f t="shared" si="3"/>
        <v>0.0009262962963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126">
        <v>45228.0</v>
      </c>
      <c r="B237" s="127">
        <v>18.44</v>
      </c>
      <c r="C237" s="62">
        <f t="shared" si="4"/>
        <v>0.09373874704</v>
      </c>
      <c r="D237" s="62">
        <f t="shared" si="5"/>
        <v>0.09280911741</v>
      </c>
      <c r="E237" s="62" t="str">
        <f t="shared" si="1"/>
        <v/>
      </c>
      <c r="F237" s="127">
        <v>4358.34</v>
      </c>
      <c r="G237" s="62">
        <f t="shared" si="6"/>
        <v>0.0568766409</v>
      </c>
      <c r="H237" s="62">
        <f t="shared" si="7"/>
        <v>0.05594701127</v>
      </c>
      <c r="I237" s="62" t="b">
        <f t="shared" si="8"/>
        <v>0</v>
      </c>
      <c r="J237" s="62" t="str">
        <f t="shared" si="2"/>
        <v/>
      </c>
      <c r="K237" s="128">
        <v>0.0502</v>
      </c>
      <c r="L237" s="62">
        <f t="shared" si="3"/>
        <v>0.0009296296296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126">
        <v>45235.0</v>
      </c>
      <c r="B238" s="127">
        <v>19.26</v>
      </c>
      <c r="C238" s="62">
        <f t="shared" si="4"/>
        <v>0.04350818824</v>
      </c>
      <c r="D238" s="62">
        <f t="shared" si="5"/>
        <v>0.04259596602</v>
      </c>
      <c r="E238" s="62" t="str">
        <f t="shared" si="1"/>
        <v/>
      </c>
      <c r="F238" s="127">
        <v>4415.24</v>
      </c>
      <c r="G238" s="62">
        <f t="shared" si="6"/>
        <v>0.0129709418</v>
      </c>
      <c r="H238" s="62">
        <f t="shared" si="7"/>
        <v>0.01205871957</v>
      </c>
      <c r="I238" s="62" t="b">
        <f t="shared" si="8"/>
        <v>0</v>
      </c>
      <c r="J238" s="62" t="str">
        <f t="shared" si="2"/>
        <v/>
      </c>
      <c r="K238" s="128">
        <v>0.04926</v>
      </c>
      <c r="L238" s="62">
        <f t="shared" si="3"/>
        <v>0.0009122222222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126">
        <v>45242.0</v>
      </c>
      <c r="B239" s="127">
        <v>20.07</v>
      </c>
      <c r="C239" s="62">
        <f t="shared" si="4"/>
        <v>0.04119575644</v>
      </c>
      <c r="D239" s="62">
        <f t="shared" si="5"/>
        <v>0.04031686755</v>
      </c>
      <c r="E239" s="62" t="str">
        <f t="shared" si="1"/>
        <v/>
      </c>
      <c r="F239" s="127">
        <v>4514.02</v>
      </c>
      <c r="G239" s="62">
        <f t="shared" si="6"/>
        <v>0.02212591633</v>
      </c>
      <c r="H239" s="62">
        <f t="shared" si="7"/>
        <v>0.02124702744</v>
      </c>
      <c r="I239" s="62" t="b">
        <f t="shared" si="8"/>
        <v>0</v>
      </c>
      <c r="J239" s="62" t="str">
        <f t="shared" si="2"/>
        <v/>
      </c>
      <c r="K239" s="128">
        <v>0.04746</v>
      </c>
      <c r="L239" s="62">
        <f t="shared" si="3"/>
        <v>0.0008788888889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126">
        <v>45249.0</v>
      </c>
      <c r="B240" s="127">
        <v>20.89</v>
      </c>
      <c r="C240" s="62">
        <f t="shared" si="4"/>
        <v>0.04004441276</v>
      </c>
      <c r="D240" s="62">
        <f t="shared" si="5"/>
        <v>0.03918293128</v>
      </c>
      <c r="E240" s="62" t="str">
        <f t="shared" si="1"/>
        <v/>
      </c>
      <c r="F240" s="127">
        <v>4559.34</v>
      </c>
      <c r="G240" s="62">
        <f t="shared" si="6"/>
        <v>0.009989767163</v>
      </c>
      <c r="H240" s="62">
        <f t="shared" si="7"/>
        <v>0.009128285682</v>
      </c>
      <c r="I240" s="62" t="b">
        <f t="shared" si="8"/>
        <v>0</v>
      </c>
      <c r="J240" s="62" t="str">
        <f t="shared" si="2"/>
        <v/>
      </c>
      <c r="K240" s="128">
        <v>0.04652</v>
      </c>
      <c r="L240" s="62">
        <f t="shared" si="3"/>
        <v>0.0008614814815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126">
        <v>45256.0</v>
      </c>
      <c r="B241" s="127">
        <v>20.55</v>
      </c>
      <c r="C241" s="62">
        <f t="shared" si="4"/>
        <v>-0.01640963463</v>
      </c>
      <c r="D241" s="62">
        <f t="shared" si="5"/>
        <v>-0.01725639389</v>
      </c>
      <c r="E241" s="62" t="str">
        <f t="shared" si="1"/>
        <v/>
      </c>
      <c r="F241" s="127">
        <v>4594.63</v>
      </c>
      <c r="G241" s="62">
        <f t="shared" si="6"/>
        <v>0.00771035405</v>
      </c>
      <c r="H241" s="62">
        <f t="shared" si="7"/>
        <v>0.006863594791</v>
      </c>
      <c r="I241" s="62" t="b">
        <f t="shared" si="8"/>
        <v>0</v>
      </c>
      <c r="J241" s="62" t="str">
        <f t="shared" si="2"/>
        <v/>
      </c>
      <c r="K241" s="128">
        <v>0.045725</v>
      </c>
      <c r="L241" s="62">
        <f t="shared" si="3"/>
        <v>0.0008467592593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126">
        <v>45263.0</v>
      </c>
      <c r="B242" s="127">
        <v>21.69</v>
      </c>
      <c r="C242" s="62">
        <f t="shared" si="4"/>
        <v>0.0539903839</v>
      </c>
      <c r="D242" s="62">
        <f t="shared" si="5"/>
        <v>0.05315964316</v>
      </c>
      <c r="E242" s="62">
        <f t="shared" si="1"/>
        <v>0.05315964316</v>
      </c>
      <c r="F242" s="127">
        <v>4604.37</v>
      </c>
      <c r="G242" s="62">
        <f t="shared" si="6"/>
        <v>0.002117622272</v>
      </c>
      <c r="H242" s="62">
        <f t="shared" si="7"/>
        <v>0.001286881531</v>
      </c>
      <c r="I242" s="62" t="b">
        <f t="shared" si="8"/>
        <v>1</v>
      </c>
      <c r="J242" s="62">
        <f t="shared" si="2"/>
        <v>0.001286881531</v>
      </c>
      <c r="K242" s="128">
        <v>0.04486</v>
      </c>
      <c r="L242" s="62">
        <f t="shared" si="3"/>
        <v>0.0008307407407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126">
        <v>45270.0</v>
      </c>
      <c r="B243" s="127">
        <v>19.3</v>
      </c>
      <c r="C243" s="62">
        <f t="shared" si="4"/>
        <v>-0.1167462289</v>
      </c>
      <c r="D243" s="62">
        <f t="shared" si="5"/>
        <v>-0.1175428956</v>
      </c>
      <c r="E243" s="62" t="str">
        <f t="shared" si="1"/>
        <v/>
      </c>
      <c r="F243" s="127">
        <v>4719.19</v>
      </c>
      <c r="G243" s="62">
        <f t="shared" si="6"/>
        <v>0.02463132217</v>
      </c>
      <c r="H243" s="62">
        <f t="shared" si="7"/>
        <v>0.0238346555</v>
      </c>
      <c r="I243" s="62" t="b">
        <f t="shared" si="8"/>
        <v>0</v>
      </c>
      <c r="J243" s="62" t="str">
        <f t="shared" si="2"/>
        <v/>
      </c>
      <c r="K243" s="128">
        <v>0.04302</v>
      </c>
      <c r="L243" s="62">
        <f t="shared" si="3"/>
        <v>0.0007966666667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126">
        <v>45277.0</v>
      </c>
      <c r="B244" s="127">
        <v>23.07</v>
      </c>
      <c r="C244" s="62">
        <f t="shared" si="4"/>
        <v>0.1784279763</v>
      </c>
      <c r="D244" s="62">
        <f t="shared" si="5"/>
        <v>0.1776561244</v>
      </c>
      <c r="E244" s="62" t="str">
        <f t="shared" si="1"/>
        <v/>
      </c>
      <c r="F244" s="127">
        <v>4754.63</v>
      </c>
      <c r="G244" s="62">
        <f t="shared" si="6"/>
        <v>0.00748170544</v>
      </c>
      <c r="H244" s="62">
        <f t="shared" si="7"/>
        <v>0.006709853588</v>
      </c>
      <c r="I244" s="62" t="b">
        <f t="shared" si="8"/>
        <v>0</v>
      </c>
      <c r="J244" s="62" t="str">
        <f t="shared" si="2"/>
        <v/>
      </c>
      <c r="K244" s="128">
        <v>0.04168</v>
      </c>
      <c r="L244" s="62">
        <f t="shared" si="3"/>
        <v>0.0007718518519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126">
        <v>45284.0</v>
      </c>
      <c r="B245" s="127">
        <v>23.81</v>
      </c>
      <c r="C245" s="62">
        <f t="shared" si="4"/>
        <v>0.03157258831</v>
      </c>
      <c r="D245" s="62">
        <f t="shared" si="5"/>
        <v>0.03082666239</v>
      </c>
      <c r="E245" s="62" t="str">
        <f t="shared" si="1"/>
        <v/>
      </c>
      <c r="F245" s="127">
        <v>4769.83</v>
      </c>
      <c r="G245" s="62">
        <f t="shared" si="6"/>
        <v>0.003191784711</v>
      </c>
      <c r="H245" s="62">
        <f t="shared" si="7"/>
        <v>0.002445858785</v>
      </c>
      <c r="I245" s="62" t="b">
        <f t="shared" si="8"/>
        <v>0</v>
      </c>
      <c r="J245" s="62" t="str">
        <f t="shared" si="2"/>
        <v/>
      </c>
      <c r="K245" s="128">
        <v>0.04028</v>
      </c>
      <c r="L245" s="62">
        <f t="shared" si="3"/>
        <v>0.0007459259259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126">
        <v>45291.0</v>
      </c>
      <c r="B246" s="127">
        <v>22.48</v>
      </c>
      <c r="C246" s="62">
        <f t="shared" si="4"/>
        <v>-0.05747963547</v>
      </c>
      <c r="D246" s="62">
        <f t="shared" si="5"/>
        <v>-0.05822037621</v>
      </c>
      <c r="E246" s="62">
        <f t="shared" si="1"/>
        <v>-0.05822037621</v>
      </c>
      <c r="F246" s="127">
        <v>4697.24</v>
      </c>
      <c r="G246" s="62">
        <f t="shared" si="6"/>
        <v>-0.01533556267</v>
      </c>
      <c r="H246" s="62">
        <f t="shared" si="7"/>
        <v>-0.01607630341</v>
      </c>
      <c r="I246" s="62" t="b">
        <f t="shared" si="8"/>
        <v>1</v>
      </c>
      <c r="J246" s="62">
        <f t="shared" si="2"/>
        <v>-0.01607630341</v>
      </c>
      <c r="K246" s="128">
        <v>0.04</v>
      </c>
      <c r="L246" s="62">
        <f t="shared" si="3"/>
        <v>0.0007407407407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126">
        <v>45298.0</v>
      </c>
      <c r="B247" s="127">
        <v>27.88</v>
      </c>
      <c r="C247" s="62">
        <f t="shared" si="4"/>
        <v>0.2152835609</v>
      </c>
      <c r="D247" s="62">
        <f t="shared" si="5"/>
        <v>0.2145210609</v>
      </c>
      <c r="E247" s="62" t="str">
        <f t="shared" si="1"/>
        <v/>
      </c>
      <c r="F247" s="127">
        <v>4783.83</v>
      </c>
      <c r="G247" s="62">
        <f t="shared" si="6"/>
        <v>0.01826637872</v>
      </c>
      <c r="H247" s="62">
        <f t="shared" si="7"/>
        <v>0.01750387872</v>
      </c>
      <c r="I247" s="62" t="b">
        <f t="shared" si="8"/>
        <v>0</v>
      </c>
      <c r="J247" s="62" t="str">
        <f t="shared" si="2"/>
        <v/>
      </c>
      <c r="K247" s="128">
        <v>0.041175</v>
      </c>
      <c r="L247" s="62">
        <f t="shared" si="3"/>
        <v>0.0007625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126">
        <v>45305.0</v>
      </c>
      <c r="B248" s="127">
        <v>20.97</v>
      </c>
      <c r="C248" s="62">
        <f t="shared" si="4"/>
        <v>-0.284816741</v>
      </c>
      <c r="D248" s="62">
        <f t="shared" si="5"/>
        <v>-0.2855919262</v>
      </c>
      <c r="E248" s="62" t="str">
        <f t="shared" si="1"/>
        <v/>
      </c>
      <c r="F248" s="127">
        <v>4839.81</v>
      </c>
      <c r="G248" s="62">
        <f t="shared" si="6"/>
        <v>0.01163398286</v>
      </c>
      <c r="H248" s="62">
        <f t="shared" si="7"/>
        <v>0.01085879767</v>
      </c>
      <c r="I248" s="62" t="b">
        <f t="shared" si="8"/>
        <v>0</v>
      </c>
      <c r="J248" s="62" t="str">
        <f t="shared" si="2"/>
        <v/>
      </c>
      <c r="K248" s="128">
        <v>0.04186</v>
      </c>
      <c r="L248" s="62">
        <f t="shared" si="3"/>
        <v>0.0007751851852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126">
        <v>45312.0</v>
      </c>
      <c r="B249" s="127">
        <v>21.25</v>
      </c>
      <c r="C249" s="62">
        <f t="shared" si="4"/>
        <v>0.01326405046</v>
      </c>
      <c r="D249" s="62">
        <f t="shared" si="5"/>
        <v>0.01246127268</v>
      </c>
      <c r="E249" s="62" t="str">
        <f t="shared" si="1"/>
        <v/>
      </c>
      <c r="F249" s="127">
        <v>4890.97</v>
      </c>
      <c r="G249" s="62">
        <f t="shared" si="6"/>
        <v>0.01051518406</v>
      </c>
      <c r="H249" s="62">
        <f t="shared" si="7"/>
        <v>0.009712406286</v>
      </c>
      <c r="I249" s="62" t="b">
        <f t="shared" si="8"/>
        <v>0</v>
      </c>
      <c r="J249" s="62" t="str">
        <f t="shared" si="2"/>
        <v/>
      </c>
      <c r="K249" s="128">
        <v>0.04335</v>
      </c>
      <c r="L249" s="62">
        <f t="shared" si="3"/>
        <v>0.0008027777778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126">
        <v>45319.0</v>
      </c>
      <c r="B250" s="127">
        <v>23.09</v>
      </c>
      <c r="C250" s="62">
        <f t="shared" si="4"/>
        <v>0.083042728</v>
      </c>
      <c r="D250" s="62">
        <f t="shared" si="5"/>
        <v>0.082232728</v>
      </c>
      <c r="E250" s="62" t="str">
        <f t="shared" si="1"/>
        <v/>
      </c>
      <c r="F250" s="127">
        <v>4958.61</v>
      </c>
      <c r="G250" s="62">
        <f t="shared" si="6"/>
        <v>0.0137348117</v>
      </c>
      <c r="H250" s="62">
        <f t="shared" si="7"/>
        <v>0.0129248117</v>
      </c>
      <c r="I250" s="62" t="b">
        <f t="shared" si="8"/>
        <v>0</v>
      </c>
      <c r="J250" s="62" t="str">
        <f t="shared" si="2"/>
        <v/>
      </c>
      <c r="K250" s="128">
        <v>0.04374</v>
      </c>
      <c r="L250" s="62">
        <f t="shared" si="3"/>
        <v>0.00081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126">
        <v>45326.0</v>
      </c>
      <c r="B251" s="127">
        <v>22.95</v>
      </c>
      <c r="C251" s="62">
        <f t="shared" si="4"/>
        <v>-0.00608168686</v>
      </c>
      <c r="D251" s="62">
        <f t="shared" si="5"/>
        <v>-0.006864279452</v>
      </c>
      <c r="E251" s="62" t="str">
        <f t="shared" si="1"/>
        <v/>
      </c>
      <c r="F251" s="127">
        <v>5026.61</v>
      </c>
      <c r="G251" s="62">
        <f t="shared" si="6"/>
        <v>0.01362034111</v>
      </c>
      <c r="H251" s="62">
        <f t="shared" si="7"/>
        <v>0.01283774852</v>
      </c>
      <c r="I251" s="62" t="b">
        <f t="shared" si="8"/>
        <v>0</v>
      </c>
      <c r="J251" s="62" t="str">
        <f t="shared" si="2"/>
        <v/>
      </c>
      <c r="K251" s="128">
        <v>0.04226</v>
      </c>
      <c r="L251" s="62">
        <f t="shared" si="3"/>
        <v>0.0007825925926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126">
        <v>45333.0</v>
      </c>
      <c r="B252" s="127">
        <v>22.79</v>
      </c>
      <c r="C252" s="62">
        <f t="shared" si="4"/>
        <v>-0.006996093249</v>
      </c>
      <c r="D252" s="62">
        <f t="shared" si="5"/>
        <v>-0.007799056212</v>
      </c>
      <c r="E252" s="62">
        <f t="shared" si="1"/>
        <v>-0.007799056212</v>
      </c>
      <c r="F252" s="127">
        <v>5005.57</v>
      </c>
      <c r="G252" s="62">
        <f t="shared" si="6"/>
        <v>-0.004194508242</v>
      </c>
      <c r="H252" s="62">
        <f t="shared" si="7"/>
        <v>-0.004997471205</v>
      </c>
      <c r="I252" s="62" t="b">
        <f t="shared" si="8"/>
        <v>1</v>
      </c>
      <c r="J252" s="62">
        <f t="shared" si="2"/>
        <v>-0.004997471205</v>
      </c>
      <c r="K252" s="128">
        <v>0.04336</v>
      </c>
      <c r="L252" s="62">
        <f t="shared" si="3"/>
        <v>0.000802962963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126">
        <v>45340.0</v>
      </c>
      <c r="B253" s="127">
        <v>22.06</v>
      </c>
      <c r="C253" s="62">
        <f t="shared" si="4"/>
        <v>-0.03255582943</v>
      </c>
      <c r="D253" s="62">
        <f t="shared" si="5"/>
        <v>-0.0333761998</v>
      </c>
      <c r="E253" s="62" t="str">
        <f t="shared" si="1"/>
        <v/>
      </c>
      <c r="F253" s="127">
        <v>5088.8</v>
      </c>
      <c r="G253" s="62">
        <f t="shared" si="6"/>
        <v>0.01649075399</v>
      </c>
      <c r="H253" s="62">
        <f t="shared" si="7"/>
        <v>0.01567038362</v>
      </c>
      <c r="I253" s="62" t="b">
        <f t="shared" si="8"/>
        <v>0</v>
      </c>
      <c r="J253" s="62" t="str">
        <f t="shared" si="2"/>
        <v/>
      </c>
      <c r="K253" s="128">
        <v>0.0443</v>
      </c>
      <c r="L253" s="62">
        <f t="shared" si="3"/>
        <v>0.0008203703704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126">
        <v>45347.0</v>
      </c>
      <c r="B254" s="127">
        <v>21.95</v>
      </c>
      <c r="C254" s="62">
        <f t="shared" si="4"/>
        <v>-0.004998874304</v>
      </c>
      <c r="D254" s="62">
        <f t="shared" si="5"/>
        <v>-0.005821559489</v>
      </c>
      <c r="E254" s="62" t="str">
        <f t="shared" si="1"/>
        <v/>
      </c>
      <c r="F254" s="127">
        <v>5137.08</v>
      </c>
      <c r="G254" s="62">
        <f t="shared" si="6"/>
        <v>0.009442778273</v>
      </c>
      <c r="H254" s="62">
        <f t="shared" si="7"/>
        <v>0.008620093088</v>
      </c>
      <c r="I254" s="62" t="b">
        <f t="shared" si="8"/>
        <v>0</v>
      </c>
      <c r="J254" s="62" t="str">
        <f t="shared" si="2"/>
        <v/>
      </c>
      <c r="K254" s="128">
        <v>0.044425</v>
      </c>
      <c r="L254" s="62">
        <f t="shared" si="3"/>
        <v>0.0008226851852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126">
        <v>45354.0</v>
      </c>
      <c r="B255" s="127">
        <v>27.65</v>
      </c>
      <c r="C255" s="62">
        <f t="shared" si="4"/>
        <v>0.2308585884</v>
      </c>
      <c r="D255" s="62">
        <f t="shared" si="5"/>
        <v>0.2300456255</v>
      </c>
      <c r="E255" s="62">
        <f t="shared" si="1"/>
        <v>0.2300456255</v>
      </c>
      <c r="F255" s="127">
        <v>5123.69</v>
      </c>
      <c r="G255" s="62">
        <f t="shared" si="6"/>
        <v>-0.002609942061</v>
      </c>
      <c r="H255" s="62">
        <f t="shared" si="7"/>
        <v>-0.003422905024</v>
      </c>
      <c r="I255" s="62" t="b">
        <f t="shared" si="8"/>
        <v>1</v>
      </c>
      <c r="J255" s="62">
        <f t="shared" si="2"/>
        <v>-0.003422905024</v>
      </c>
      <c r="K255" s="128">
        <v>0.0439</v>
      </c>
      <c r="L255" s="62">
        <f t="shared" si="3"/>
        <v>0.000812962963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126">
        <v>45361.0</v>
      </c>
      <c r="B256" s="127">
        <v>28.19</v>
      </c>
      <c r="C256" s="62">
        <f t="shared" si="4"/>
        <v>0.01934157716</v>
      </c>
      <c r="D256" s="62">
        <f t="shared" si="5"/>
        <v>0.01854972531</v>
      </c>
      <c r="E256" s="62">
        <f t="shared" si="1"/>
        <v>0.01854972531</v>
      </c>
      <c r="F256" s="127">
        <v>5117.09</v>
      </c>
      <c r="G256" s="62">
        <f t="shared" si="6"/>
        <v>-0.001288964496</v>
      </c>
      <c r="H256" s="62">
        <f t="shared" si="7"/>
        <v>-0.002080816347</v>
      </c>
      <c r="I256" s="62" t="b">
        <f t="shared" si="8"/>
        <v>1</v>
      </c>
      <c r="J256" s="62">
        <f t="shared" si="2"/>
        <v>-0.002080816347</v>
      </c>
      <c r="K256" s="128">
        <v>0.04276</v>
      </c>
      <c r="L256" s="62">
        <f t="shared" si="3"/>
        <v>0.0007918518519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126">
        <v>45368.0</v>
      </c>
      <c r="B257" s="127">
        <v>33.42</v>
      </c>
      <c r="C257" s="62">
        <f t="shared" si="4"/>
        <v>0.170187218</v>
      </c>
      <c r="D257" s="62">
        <f t="shared" si="5"/>
        <v>0.169380181</v>
      </c>
      <c r="E257" s="62" t="str">
        <f t="shared" si="1"/>
        <v/>
      </c>
      <c r="F257" s="127">
        <v>5234.18</v>
      </c>
      <c r="G257" s="62">
        <f t="shared" si="6"/>
        <v>0.02262427594</v>
      </c>
      <c r="H257" s="62">
        <f t="shared" si="7"/>
        <v>0.0218172389</v>
      </c>
      <c r="I257" s="62" t="b">
        <f t="shared" si="8"/>
        <v>0</v>
      </c>
      <c r="J257" s="62" t="str">
        <f t="shared" si="2"/>
        <v/>
      </c>
      <c r="K257" s="128">
        <v>0.04358</v>
      </c>
      <c r="L257" s="62">
        <f t="shared" si="3"/>
        <v>0.000807037037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126">
        <v>45375.0</v>
      </c>
      <c r="B258" s="127">
        <v>32.31</v>
      </c>
      <c r="C258" s="62">
        <f t="shared" si="4"/>
        <v>-0.03377774333</v>
      </c>
      <c r="D258" s="62">
        <f t="shared" si="5"/>
        <v>-0.03459922481</v>
      </c>
      <c r="E258" s="62" t="str">
        <f t="shared" si="1"/>
        <v/>
      </c>
      <c r="F258" s="127">
        <v>5254.35</v>
      </c>
      <c r="G258" s="62">
        <f t="shared" si="6"/>
        <v>0.003846110916</v>
      </c>
      <c r="H258" s="62">
        <f t="shared" si="7"/>
        <v>0.003024629435</v>
      </c>
      <c r="I258" s="62" t="b">
        <f t="shared" si="8"/>
        <v>0</v>
      </c>
      <c r="J258" s="62" t="str">
        <f t="shared" si="2"/>
        <v/>
      </c>
      <c r="K258" s="128">
        <v>0.04436</v>
      </c>
      <c r="L258" s="62">
        <f t="shared" si="3"/>
        <v>0.0008214814815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126">
        <v>45382.0</v>
      </c>
      <c r="B259" s="127">
        <v>32.3</v>
      </c>
      <c r="C259" s="62">
        <f t="shared" si="4"/>
        <v>-0.0003095496078</v>
      </c>
      <c r="D259" s="62">
        <f t="shared" si="5"/>
        <v>-0.001120660719</v>
      </c>
      <c r="E259" s="62">
        <f t="shared" si="1"/>
        <v>-0.001120660719</v>
      </c>
      <c r="F259" s="127">
        <v>5204.34</v>
      </c>
      <c r="G259" s="62">
        <f t="shared" si="6"/>
        <v>-0.009563412082</v>
      </c>
      <c r="H259" s="62">
        <f t="shared" si="7"/>
        <v>-0.01037452319</v>
      </c>
      <c r="I259" s="62" t="b">
        <f t="shared" si="8"/>
        <v>1</v>
      </c>
      <c r="J259" s="62">
        <f t="shared" si="2"/>
        <v>-0.01037452319</v>
      </c>
      <c r="K259" s="128">
        <v>0.0438</v>
      </c>
      <c r="L259" s="62">
        <f t="shared" si="3"/>
        <v>0.0008111111111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126">
        <v>45389.0</v>
      </c>
      <c r="B260" s="127">
        <v>31.18</v>
      </c>
      <c r="C260" s="62">
        <f t="shared" si="4"/>
        <v>-0.0352903666</v>
      </c>
      <c r="D260" s="62">
        <f t="shared" si="5"/>
        <v>-0.03612369993</v>
      </c>
      <c r="E260" s="62">
        <f t="shared" si="1"/>
        <v>-0.03612369993</v>
      </c>
      <c r="F260" s="127">
        <v>5123.41</v>
      </c>
      <c r="G260" s="62">
        <f t="shared" si="6"/>
        <v>-0.01567265989</v>
      </c>
      <c r="H260" s="62">
        <f t="shared" si="7"/>
        <v>-0.01650599322</v>
      </c>
      <c r="I260" s="62" t="b">
        <f t="shared" si="8"/>
        <v>1</v>
      </c>
      <c r="J260" s="62">
        <f t="shared" si="2"/>
        <v>-0.01650599322</v>
      </c>
      <c r="K260" s="128">
        <v>0.045</v>
      </c>
      <c r="L260" s="62">
        <f t="shared" si="3"/>
        <v>0.0008333333333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126">
        <v>45396.0</v>
      </c>
      <c r="B261" s="127">
        <v>29.54</v>
      </c>
      <c r="C261" s="62">
        <f t="shared" si="4"/>
        <v>-0.05403158653</v>
      </c>
      <c r="D261" s="62">
        <f t="shared" si="5"/>
        <v>-0.05488158653</v>
      </c>
      <c r="E261" s="62">
        <f t="shared" si="1"/>
        <v>-0.05488158653</v>
      </c>
      <c r="F261" s="127">
        <v>4967.23</v>
      </c>
      <c r="G261" s="62">
        <f t="shared" si="6"/>
        <v>-0.03095789232</v>
      </c>
      <c r="H261" s="62">
        <f t="shared" si="7"/>
        <v>-0.03180789232</v>
      </c>
      <c r="I261" s="62" t="b">
        <f t="shared" si="8"/>
        <v>1</v>
      </c>
      <c r="J261" s="62">
        <f t="shared" si="2"/>
        <v>-0.03180789232</v>
      </c>
      <c r="K261" s="128">
        <v>0.0459</v>
      </c>
      <c r="L261" s="62">
        <f t="shared" si="3"/>
        <v>0.00085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126">
        <v>45403.0</v>
      </c>
      <c r="B262" s="127">
        <v>32.28</v>
      </c>
      <c r="C262" s="62">
        <f t="shared" si="4"/>
        <v>0.0887025663</v>
      </c>
      <c r="D262" s="62">
        <f t="shared" si="5"/>
        <v>0.08782552926</v>
      </c>
      <c r="E262" s="62" t="str">
        <f t="shared" si="1"/>
        <v/>
      </c>
      <c r="F262" s="127">
        <v>5099.96</v>
      </c>
      <c r="G262" s="62">
        <f t="shared" si="6"/>
        <v>0.02637035589</v>
      </c>
      <c r="H262" s="62">
        <f t="shared" si="7"/>
        <v>0.02549331886</v>
      </c>
      <c r="I262" s="62" t="b">
        <f t="shared" si="8"/>
        <v>0</v>
      </c>
      <c r="J262" s="62" t="str">
        <f t="shared" si="2"/>
        <v/>
      </c>
      <c r="K262" s="128">
        <v>0.04736</v>
      </c>
      <c r="L262" s="62">
        <f t="shared" si="3"/>
        <v>0.000877037037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126">
        <v>45410.0</v>
      </c>
      <c r="B263" s="127">
        <v>30.77</v>
      </c>
      <c r="C263" s="62">
        <f t="shared" si="4"/>
        <v>-0.04790765407</v>
      </c>
      <c r="D263" s="62">
        <f t="shared" si="5"/>
        <v>-0.04879024666</v>
      </c>
      <c r="E263" s="62" t="str">
        <f t="shared" si="1"/>
        <v/>
      </c>
      <c r="F263" s="127">
        <v>5127.79</v>
      </c>
      <c r="G263" s="62">
        <f t="shared" si="6"/>
        <v>0.005442070579</v>
      </c>
      <c r="H263" s="62">
        <f t="shared" si="7"/>
        <v>0.004559477987</v>
      </c>
      <c r="I263" s="62" t="b">
        <f t="shared" si="8"/>
        <v>0</v>
      </c>
      <c r="J263" s="62" t="str">
        <f t="shared" si="2"/>
        <v/>
      </c>
      <c r="K263" s="128">
        <v>0.04766</v>
      </c>
      <c r="L263" s="62">
        <f t="shared" si="3"/>
        <v>0.0008825925926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126">
        <v>45417.0</v>
      </c>
      <c r="B264" s="127">
        <v>23.5</v>
      </c>
      <c r="C264" s="62">
        <f t="shared" si="4"/>
        <v>-0.2695397682</v>
      </c>
      <c r="D264" s="62">
        <f t="shared" si="5"/>
        <v>-0.2704160645</v>
      </c>
      <c r="E264" s="62" t="str">
        <f t="shared" si="1"/>
        <v/>
      </c>
      <c r="F264" s="127">
        <v>5222.68</v>
      </c>
      <c r="G264" s="62">
        <f t="shared" si="6"/>
        <v>0.01833591296</v>
      </c>
      <c r="H264" s="62">
        <f t="shared" si="7"/>
        <v>0.01745961667</v>
      </c>
      <c r="I264" s="62" t="b">
        <f t="shared" si="8"/>
        <v>0</v>
      </c>
      <c r="J264" s="62" t="str">
        <f t="shared" si="2"/>
        <v/>
      </c>
      <c r="K264" s="128">
        <v>0.04732</v>
      </c>
      <c r="L264" s="62">
        <f t="shared" si="3"/>
        <v>0.0008762962963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126">
        <v>45424.0</v>
      </c>
      <c r="B265" s="127">
        <v>23.19</v>
      </c>
      <c r="C265" s="62">
        <f t="shared" si="4"/>
        <v>-0.01327926988</v>
      </c>
      <c r="D265" s="62">
        <f t="shared" si="5"/>
        <v>-0.01413593655</v>
      </c>
      <c r="E265" s="62" t="str">
        <f t="shared" si="1"/>
        <v/>
      </c>
      <c r="F265" s="127">
        <v>5303.27</v>
      </c>
      <c r="G265" s="62">
        <f t="shared" si="6"/>
        <v>0.01531293133</v>
      </c>
      <c r="H265" s="62">
        <f t="shared" si="7"/>
        <v>0.01445626466</v>
      </c>
      <c r="I265" s="62" t="b">
        <f t="shared" si="8"/>
        <v>0</v>
      </c>
      <c r="J265" s="62" t="str">
        <f t="shared" si="2"/>
        <v/>
      </c>
      <c r="K265" s="128">
        <v>0.04626</v>
      </c>
      <c r="L265" s="62">
        <f t="shared" si="3"/>
        <v>0.0008566666667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126">
        <v>45431.0</v>
      </c>
      <c r="B266" s="127">
        <v>24.1</v>
      </c>
      <c r="C266" s="62">
        <f t="shared" si="4"/>
        <v>0.03849068923</v>
      </c>
      <c r="D266" s="62">
        <f t="shared" si="5"/>
        <v>0.03764550404</v>
      </c>
      <c r="E266" s="62">
        <f t="shared" si="1"/>
        <v>0.03764550404</v>
      </c>
      <c r="F266" s="127">
        <v>5304.72</v>
      </c>
      <c r="G266" s="62">
        <f t="shared" si="6"/>
        <v>0.0002733788416</v>
      </c>
      <c r="H266" s="62">
        <f t="shared" si="7"/>
        <v>-0.0005718063436</v>
      </c>
      <c r="I266" s="62" t="b">
        <f t="shared" si="8"/>
        <v>1</v>
      </c>
      <c r="J266" s="62">
        <f t="shared" si="2"/>
        <v>-0.0005718063436</v>
      </c>
      <c r="K266" s="128">
        <v>0.04564</v>
      </c>
      <c r="L266" s="62">
        <f t="shared" si="3"/>
        <v>0.0008451851852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126">
        <v>45438.0</v>
      </c>
      <c r="B267" s="127">
        <v>22.69</v>
      </c>
      <c r="C267" s="62">
        <f t="shared" si="4"/>
        <v>-0.0602875417</v>
      </c>
      <c r="D267" s="62">
        <f t="shared" si="5"/>
        <v>-0.06113309726</v>
      </c>
      <c r="E267" s="62">
        <f t="shared" si="1"/>
        <v>-0.06113309726</v>
      </c>
      <c r="F267" s="127">
        <v>5277.51</v>
      </c>
      <c r="G267" s="62">
        <f t="shared" si="6"/>
        <v>-0.005142594702</v>
      </c>
      <c r="H267" s="62">
        <f t="shared" si="7"/>
        <v>-0.005988150258</v>
      </c>
      <c r="I267" s="62" t="b">
        <f t="shared" si="8"/>
        <v>1</v>
      </c>
      <c r="J267" s="62">
        <f t="shared" si="2"/>
        <v>-0.005988150258</v>
      </c>
      <c r="K267" s="128">
        <v>0.04566</v>
      </c>
      <c r="L267" s="62">
        <f t="shared" si="3"/>
        <v>0.0008455555556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126">
        <v>45445.0</v>
      </c>
      <c r="B268" s="127">
        <v>22.51</v>
      </c>
      <c r="C268" s="62">
        <f t="shared" si="4"/>
        <v>-0.007964643873</v>
      </c>
      <c r="D268" s="62">
        <f t="shared" si="5"/>
        <v>-0.008832236466</v>
      </c>
      <c r="E268" s="62" t="str">
        <f t="shared" si="1"/>
        <v/>
      </c>
      <c r="F268" s="127">
        <v>5346.99</v>
      </c>
      <c r="G268" s="62">
        <f t="shared" si="6"/>
        <v>0.01307939018</v>
      </c>
      <c r="H268" s="62">
        <f t="shared" si="7"/>
        <v>0.01221179759</v>
      </c>
      <c r="I268" s="62" t="b">
        <f t="shared" si="8"/>
        <v>0</v>
      </c>
      <c r="J268" s="62" t="str">
        <f t="shared" si="2"/>
        <v/>
      </c>
      <c r="K268" s="128">
        <v>0.04685</v>
      </c>
      <c r="L268" s="62">
        <f t="shared" si="3"/>
        <v>0.0008675925926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126">
        <v>45452.0</v>
      </c>
      <c r="B269" s="127">
        <v>22.21</v>
      </c>
      <c r="C269" s="62">
        <f t="shared" si="4"/>
        <v>-0.01341701701</v>
      </c>
      <c r="D269" s="62">
        <f t="shared" si="5"/>
        <v>-0.01424849849</v>
      </c>
      <c r="E269" s="62" t="str">
        <f t="shared" si="1"/>
        <v/>
      </c>
      <c r="F269" s="127">
        <v>5431.6</v>
      </c>
      <c r="G269" s="62">
        <f t="shared" si="6"/>
        <v>0.01569996409</v>
      </c>
      <c r="H269" s="62">
        <f t="shared" si="7"/>
        <v>0.0148684826</v>
      </c>
      <c r="I269" s="62" t="b">
        <f t="shared" si="8"/>
        <v>0</v>
      </c>
      <c r="J269" s="62" t="str">
        <f t="shared" si="2"/>
        <v/>
      </c>
      <c r="K269" s="128">
        <v>0.0449</v>
      </c>
      <c r="L269" s="62">
        <f t="shared" si="3"/>
        <v>0.0008314814815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126">
        <v>45459.0</v>
      </c>
      <c r="B270" s="127">
        <v>21.21</v>
      </c>
      <c r="C270" s="62">
        <f t="shared" si="4"/>
        <v>-0.04606986933</v>
      </c>
      <c r="D270" s="62">
        <f t="shared" si="5"/>
        <v>-0.04689690637</v>
      </c>
      <c r="E270" s="62" t="str">
        <f t="shared" si="1"/>
        <v/>
      </c>
      <c r="F270" s="127">
        <v>5464.62</v>
      </c>
      <c r="G270" s="62">
        <f t="shared" si="6"/>
        <v>0.006060835974</v>
      </c>
      <c r="H270" s="62">
        <f t="shared" si="7"/>
        <v>0.005233798937</v>
      </c>
      <c r="I270" s="62" t="b">
        <f t="shared" si="8"/>
        <v>0</v>
      </c>
      <c r="J270" s="62" t="str">
        <f t="shared" si="2"/>
        <v/>
      </c>
      <c r="K270" s="128">
        <v>0.04466</v>
      </c>
      <c r="L270" s="62">
        <f t="shared" si="3"/>
        <v>0.000827037037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126">
        <v>45466.0</v>
      </c>
      <c r="B271" s="127">
        <v>23.24</v>
      </c>
      <c r="C271" s="62">
        <f t="shared" si="4"/>
        <v>0.09140216341</v>
      </c>
      <c r="D271" s="62">
        <f t="shared" si="5"/>
        <v>0.09059012637</v>
      </c>
      <c r="E271" s="62">
        <f t="shared" si="1"/>
        <v>0.09059012637</v>
      </c>
      <c r="F271" s="127">
        <v>5460.48</v>
      </c>
      <c r="G271" s="62">
        <f t="shared" si="6"/>
        <v>-0.0007578878359</v>
      </c>
      <c r="H271" s="62">
        <f t="shared" si="7"/>
        <v>-0.001569924873</v>
      </c>
      <c r="I271" s="62" t="b">
        <f t="shared" si="8"/>
        <v>1</v>
      </c>
      <c r="J271" s="62">
        <f t="shared" si="2"/>
        <v>-0.001569924873</v>
      </c>
      <c r="K271" s="128">
        <v>0.04385</v>
      </c>
      <c r="L271" s="62">
        <f t="shared" si="3"/>
        <v>0.000812037037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126">
        <v>45473.0</v>
      </c>
      <c r="B272" s="127">
        <v>21.27</v>
      </c>
      <c r="C272" s="62">
        <f t="shared" si="4"/>
        <v>-0.08857730277</v>
      </c>
      <c r="D272" s="62">
        <f t="shared" si="5"/>
        <v>-0.0893969324</v>
      </c>
      <c r="E272" s="62" t="str">
        <f t="shared" si="1"/>
        <v/>
      </c>
      <c r="F272" s="127">
        <v>5567.19</v>
      </c>
      <c r="G272" s="62">
        <f t="shared" si="6"/>
        <v>0.01935374033</v>
      </c>
      <c r="H272" s="62">
        <f t="shared" si="7"/>
        <v>0.0185341107</v>
      </c>
      <c r="I272" s="62" t="b">
        <f t="shared" si="8"/>
        <v>0</v>
      </c>
      <c r="J272" s="62" t="str">
        <f t="shared" si="2"/>
        <v/>
      </c>
      <c r="K272" s="128">
        <v>0.04426</v>
      </c>
      <c r="L272" s="62">
        <f t="shared" si="3"/>
        <v>0.0008196296296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126">
        <v>45480.0</v>
      </c>
      <c r="B273" s="127">
        <v>21.91</v>
      </c>
      <c r="C273" s="62">
        <f t="shared" si="4"/>
        <v>0.0296455244</v>
      </c>
      <c r="D273" s="62">
        <f t="shared" si="5"/>
        <v>0.02880107995</v>
      </c>
      <c r="E273" s="62" t="str">
        <f t="shared" si="1"/>
        <v/>
      </c>
      <c r="F273" s="127">
        <v>5615.35</v>
      </c>
      <c r="G273" s="62">
        <f t="shared" si="6"/>
        <v>0.008613480972</v>
      </c>
      <c r="H273" s="62">
        <f t="shared" si="7"/>
        <v>0.007769036528</v>
      </c>
      <c r="I273" s="62" t="b">
        <f t="shared" si="8"/>
        <v>0</v>
      </c>
      <c r="J273" s="62" t="str">
        <f t="shared" si="2"/>
        <v/>
      </c>
      <c r="K273" s="128">
        <v>0.0456</v>
      </c>
      <c r="L273" s="62">
        <f t="shared" si="3"/>
        <v>0.0008444444444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126">
        <v>45487.0</v>
      </c>
      <c r="B274" s="127">
        <v>22.55</v>
      </c>
      <c r="C274" s="62">
        <f t="shared" si="4"/>
        <v>0.02879191234</v>
      </c>
      <c r="D274" s="62">
        <f t="shared" si="5"/>
        <v>0.02796894938</v>
      </c>
      <c r="E274" s="62">
        <f t="shared" si="1"/>
        <v>0.02796894938</v>
      </c>
      <c r="F274" s="127">
        <v>5505.0</v>
      </c>
      <c r="G274" s="62">
        <f t="shared" si="6"/>
        <v>-0.01984714911</v>
      </c>
      <c r="H274" s="62">
        <f t="shared" si="7"/>
        <v>-0.02067011207</v>
      </c>
      <c r="I274" s="62" t="b">
        <f t="shared" si="8"/>
        <v>1</v>
      </c>
      <c r="J274" s="62">
        <f t="shared" si="2"/>
        <v>-0.02067011207</v>
      </c>
      <c r="K274" s="128">
        <v>0.04444</v>
      </c>
      <c r="L274" s="62">
        <f t="shared" si="3"/>
        <v>0.000822962963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126">
        <v>45494.0</v>
      </c>
      <c r="B275" s="127">
        <v>23.9</v>
      </c>
      <c r="C275" s="62">
        <f t="shared" si="4"/>
        <v>0.05814339299</v>
      </c>
      <c r="D275" s="62">
        <f t="shared" si="5"/>
        <v>0.05732598558</v>
      </c>
      <c r="E275" s="62">
        <f t="shared" si="1"/>
        <v>0.05732598558</v>
      </c>
      <c r="F275" s="127">
        <v>5459.1</v>
      </c>
      <c r="G275" s="62">
        <f t="shared" si="6"/>
        <v>-0.008372829169</v>
      </c>
      <c r="H275" s="62">
        <f t="shared" si="7"/>
        <v>-0.009190236577</v>
      </c>
      <c r="I275" s="62" t="b">
        <f t="shared" si="8"/>
        <v>1</v>
      </c>
      <c r="J275" s="62">
        <f t="shared" si="2"/>
        <v>-0.009190236577</v>
      </c>
      <c r="K275" s="128">
        <v>0.04414</v>
      </c>
      <c r="L275" s="62">
        <f t="shared" si="3"/>
        <v>0.0008174074074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126">
        <v>45501.0</v>
      </c>
      <c r="B276" s="127">
        <v>21.9</v>
      </c>
      <c r="C276" s="62">
        <f t="shared" si="4"/>
        <v>-0.08739182212</v>
      </c>
      <c r="D276" s="62">
        <f t="shared" si="5"/>
        <v>-0.0882233036</v>
      </c>
      <c r="E276" s="62">
        <f t="shared" si="1"/>
        <v>-0.0882233036</v>
      </c>
      <c r="F276" s="127">
        <v>5346.56</v>
      </c>
      <c r="G276" s="62">
        <f t="shared" si="6"/>
        <v>-0.02083057756</v>
      </c>
      <c r="H276" s="62">
        <f t="shared" si="7"/>
        <v>-0.02166205904</v>
      </c>
      <c r="I276" s="62" t="b">
        <f t="shared" si="8"/>
        <v>1</v>
      </c>
      <c r="J276" s="62">
        <f t="shared" si="2"/>
        <v>-0.02166205904</v>
      </c>
      <c r="K276" s="128">
        <v>0.0449</v>
      </c>
      <c r="L276" s="62">
        <f t="shared" si="3"/>
        <v>0.0008314814815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126">
        <v>45508.0</v>
      </c>
      <c r="B277" s="127">
        <v>24.4</v>
      </c>
      <c r="C277" s="62">
        <f t="shared" si="4"/>
        <v>0.1080964955</v>
      </c>
      <c r="D277" s="62">
        <f t="shared" si="5"/>
        <v>0.1072983473</v>
      </c>
      <c r="E277" s="62">
        <f t="shared" si="1"/>
        <v>0.1072983473</v>
      </c>
      <c r="F277" s="127">
        <v>5344.16</v>
      </c>
      <c r="G277" s="62">
        <f t="shared" si="6"/>
        <v>-0.0004489875407</v>
      </c>
      <c r="H277" s="62">
        <f t="shared" si="7"/>
        <v>-0.001247135689</v>
      </c>
      <c r="I277" s="62" t="b">
        <f t="shared" si="8"/>
        <v>1</v>
      </c>
      <c r="J277" s="62">
        <f t="shared" si="2"/>
        <v>-0.001247135689</v>
      </c>
      <c r="K277" s="128">
        <v>0.0431</v>
      </c>
      <c r="L277" s="62">
        <f t="shared" si="3"/>
        <v>0.0007981481481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126">
        <v>45515.0</v>
      </c>
      <c r="B278" s="127">
        <v>32.5</v>
      </c>
      <c r="C278" s="62">
        <f t="shared" si="4"/>
        <v>0.286656957</v>
      </c>
      <c r="D278" s="62">
        <f t="shared" si="5"/>
        <v>0.2858788089</v>
      </c>
      <c r="E278" s="62" t="str">
        <f t="shared" si="1"/>
        <v/>
      </c>
      <c r="F278" s="127">
        <v>5554.25</v>
      </c>
      <c r="G278" s="62">
        <f t="shared" si="6"/>
        <v>0.03855902457</v>
      </c>
      <c r="H278" s="62">
        <f t="shared" si="7"/>
        <v>0.03778087642</v>
      </c>
      <c r="I278" s="62" t="b">
        <f t="shared" si="8"/>
        <v>0</v>
      </c>
      <c r="J278" s="62" t="str">
        <f t="shared" si="2"/>
        <v/>
      </c>
      <c r="K278" s="128">
        <v>0.04202</v>
      </c>
      <c r="L278" s="62">
        <f t="shared" si="3"/>
        <v>0.0007781481481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126">
        <v>45522.0</v>
      </c>
      <c r="B279" s="127">
        <v>27.41</v>
      </c>
      <c r="C279" s="62">
        <f t="shared" si="4"/>
        <v>-0.170332179</v>
      </c>
      <c r="D279" s="62">
        <f t="shared" si="5"/>
        <v>-0.1711025494</v>
      </c>
      <c r="E279" s="62" t="str">
        <f t="shared" si="1"/>
        <v/>
      </c>
      <c r="F279" s="127">
        <v>5634.61</v>
      </c>
      <c r="G279" s="62">
        <f t="shared" si="6"/>
        <v>0.01436453433</v>
      </c>
      <c r="H279" s="62">
        <f t="shared" si="7"/>
        <v>0.01359416396</v>
      </c>
      <c r="I279" s="62" t="b">
        <f t="shared" si="8"/>
        <v>0</v>
      </c>
      <c r="J279" s="62" t="str">
        <f t="shared" si="2"/>
        <v/>
      </c>
      <c r="K279" s="128">
        <v>0.0416</v>
      </c>
      <c r="L279" s="62">
        <f t="shared" si="3"/>
        <v>0.0007703703704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126">
        <v>45529.0</v>
      </c>
      <c r="B280" s="127">
        <v>29.87</v>
      </c>
      <c r="C280" s="62">
        <f t="shared" si="4"/>
        <v>0.08594672191</v>
      </c>
      <c r="D280" s="62">
        <f t="shared" si="5"/>
        <v>0.08518857377</v>
      </c>
      <c r="E280" s="62">
        <f t="shared" si="1"/>
        <v>0.08518857377</v>
      </c>
      <c r="F280" s="127">
        <v>5648.4</v>
      </c>
      <c r="G280" s="62">
        <f t="shared" si="6"/>
        <v>0.002444384409</v>
      </c>
      <c r="H280" s="62">
        <f t="shared" si="7"/>
        <v>0.001686236261</v>
      </c>
      <c r="I280" s="62" t="b">
        <f t="shared" si="8"/>
        <v>1</v>
      </c>
      <c r="J280" s="62">
        <f t="shared" si="2"/>
        <v>0.001686236261</v>
      </c>
      <c r="K280" s="128">
        <v>0.04094</v>
      </c>
      <c r="L280" s="62">
        <f t="shared" si="3"/>
        <v>0.0007581481481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</sheetData>
  <mergeCells count="2">
    <mergeCell ref="D9:E9"/>
    <mergeCell ref="A14:B14"/>
  </mergeCells>
  <hyperlinks>
    <hyperlink r:id="rId1" ref="A2"/>
    <hyperlink r:id="rId2" ref="A3"/>
    <hyperlink r:id="rId3" location="0" ref="A4"/>
  </hyperlinks>
  <drawing r:id="rId4"/>
  <tableParts count="1">
    <tablePart r:id="rId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2" max="12" width="14.13"/>
  </cols>
  <sheetData>
    <row r="1">
      <c r="A1" s="116" t="s">
        <v>314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117" t="s">
        <v>344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29" t="s">
        <v>345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17" t="s">
        <v>346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18" t="s">
        <v>318</v>
      </c>
      <c r="B6" s="40"/>
      <c r="C6" s="40"/>
      <c r="D6" s="40" t="s">
        <v>319</v>
      </c>
      <c r="E6" s="119">
        <f>_xlfn.COVARIANCE.P(C20:C280, G20:G280)/VARP(G20:G280)</f>
        <v>0.826417284</v>
      </c>
      <c r="F6" s="40"/>
      <c r="G6" s="40" t="s">
        <v>320</v>
      </c>
      <c r="H6" s="119">
        <f>E7/E16</f>
        <v>3.366193205</v>
      </c>
      <c r="I6" s="120"/>
      <c r="J6" s="40"/>
      <c r="K6" s="40"/>
      <c r="L6" s="40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3" t="s">
        <v>347</v>
      </c>
      <c r="B7" s="121">
        <f>average(C20:C280)</f>
        <v>0.004785643406</v>
      </c>
      <c r="C7" s="40"/>
      <c r="D7" s="122" t="s">
        <v>322</v>
      </c>
      <c r="E7" s="119">
        <f>_xlfn.COVARIANCE.P(E20:E280, J20:J280)/VARP(J20:J280)</f>
        <v>1.01491222</v>
      </c>
      <c r="F7" s="40"/>
      <c r="G7" s="43" t="s">
        <v>323</v>
      </c>
      <c r="H7" s="123">
        <f>42.9/228.05</f>
        <v>0.1881166411</v>
      </c>
      <c r="I7" s="120"/>
      <c r="J7" s="40"/>
      <c r="K7" s="40"/>
      <c r="L7" s="40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0" t="s">
        <v>324</v>
      </c>
      <c r="B8" s="121">
        <f>average(G20:Z280)</f>
        <v>0.005683209126</v>
      </c>
      <c r="C8" s="40"/>
      <c r="D8" s="40"/>
      <c r="E8" s="40"/>
      <c r="F8" s="40"/>
      <c r="G8" s="124" t="s">
        <v>325</v>
      </c>
      <c r="H8" s="40">
        <f>E7/(1+H7)</f>
        <v>0.8542193462</v>
      </c>
      <c r="I8" s="120"/>
      <c r="J8" s="40"/>
      <c r="K8" s="40"/>
      <c r="L8" s="40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0"/>
      <c r="B9" s="40"/>
      <c r="C9" s="40"/>
      <c r="D9" s="125" t="s">
        <v>326</v>
      </c>
      <c r="F9" s="40"/>
      <c r="G9" s="40"/>
      <c r="H9" s="40"/>
      <c r="I9" s="40"/>
      <c r="J9" s="40"/>
      <c r="K9" s="40"/>
      <c r="L9" s="40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18" t="s">
        <v>327</v>
      </c>
      <c r="B10" s="40"/>
      <c r="C10" s="40"/>
      <c r="D10" s="40" t="str">
        <f>A7</f>
        <v>Virco:</v>
      </c>
      <c r="E10" s="119">
        <f>IFERROR(__xludf.DUMMYFUNCTION("STDEV(FILTER(E20:E280, E20:E280&lt;&gt;""""))"),0.07506302206155696)</f>
        <v>0.07506302206</v>
      </c>
      <c r="F10" s="40"/>
      <c r="G10" s="124"/>
      <c r="H10" s="40"/>
      <c r="I10" s="40"/>
      <c r="J10" s="40"/>
      <c r="K10" s="40"/>
      <c r="L10" s="40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0" t="str">
        <f>A7</f>
        <v>Virco:</v>
      </c>
      <c r="B11" s="121">
        <f>average(D20:D280)</f>
        <v>0.004249038349</v>
      </c>
      <c r="C11" s="40"/>
      <c r="D11" s="40" t="s">
        <v>324</v>
      </c>
      <c r="E11" s="119">
        <f>IFERROR(__xludf.DUMMYFUNCTION("STDEV(FILTER(J20:J280, J20:J280&lt;&gt;""""))"),0.022918996529327974)</f>
        <v>0.02291899653</v>
      </c>
      <c r="F11" s="40"/>
      <c r="G11" s="43"/>
      <c r="H11" s="40"/>
      <c r="I11" s="40"/>
      <c r="J11" s="40"/>
      <c r="K11" s="40"/>
      <c r="L11" s="40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0" t="s">
        <v>324</v>
      </c>
      <c r="B12" s="121">
        <f>average(H20:H280)</f>
        <v>0.001924479552</v>
      </c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0"/>
      <c r="B13" s="40"/>
      <c r="C13" s="40"/>
      <c r="D13" s="40" t="s">
        <v>328</v>
      </c>
      <c r="E13" s="119">
        <f>IFERROR(__xludf.DUMMYFUNCTION("COUNTA(FILTER(E20:E280, E20:E280&lt;&gt;""""))"),118.0)</f>
        <v>118</v>
      </c>
      <c r="F13" s="40"/>
      <c r="G13" s="40"/>
      <c r="H13" s="40"/>
      <c r="I13" s="40"/>
      <c r="J13" s="40"/>
      <c r="K13" s="40"/>
      <c r="L13" s="40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25" t="s">
        <v>329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0" t="str">
        <f>A7</f>
        <v>Virco:</v>
      </c>
      <c r="B15" s="121">
        <f>IFERROR(__xludf.DUMMYFUNCTION("AVERAGE(FILTER(E20:E280, E20:E280&lt;&gt;""""))"),-0.011768894232252735)</f>
        <v>-0.01176889423</v>
      </c>
      <c r="C15" s="40"/>
      <c r="D15" s="40" t="s">
        <v>330</v>
      </c>
      <c r="E15" s="119">
        <f>IFERROR(__xludf.DUMMYFUNCTION("COVAR(FILTER(E20:E280, E20:E280&lt;&gt;""""), FILTER(J20:J280, J20:J280&lt;&gt;""""))"),5.285955880205293E-4)</f>
        <v>0.000528595588</v>
      </c>
      <c r="F15" s="40"/>
      <c r="G15" s="40"/>
      <c r="H15" s="40"/>
      <c r="I15" s="40"/>
      <c r="J15" s="40"/>
      <c r="K15" s="40"/>
      <c r="L15" s="40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0" t="s">
        <v>324</v>
      </c>
      <c r="B16" s="121">
        <f>IFERROR(__xludf.DUMMYFUNCTION("AVERAGE(FILTER(J20:J280, J20:J280&lt;&gt;""""))"),-0.018994087601513793)</f>
        <v>-0.0189940876</v>
      </c>
      <c r="C16" s="40"/>
      <c r="D16" s="122" t="s">
        <v>331</v>
      </c>
      <c r="E16" s="119">
        <f>E10 / SQRT(E13) / E11</f>
        <v>0.3015014761</v>
      </c>
      <c r="F16" s="40"/>
      <c r="G16" s="40"/>
      <c r="H16" s="40"/>
      <c r="I16" s="40"/>
      <c r="J16" s="40"/>
      <c r="K16" s="40"/>
      <c r="L16" s="40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5"/>
      <c r="B18" s="44" t="s">
        <v>348</v>
      </c>
      <c r="C18" s="45"/>
      <c r="D18" s="45"/>
      <c r="E18" s="45"/>
      <c r="F18" s="45" t="s">
        <v>333</v>
      </c>
      <c r="G18" s="45"/>
      <c r="H18" s="45"/>
      <c r="I18" s="45"/>
      <c r="J18" s="45"/>
      <c r="K18" s="45" t="s">
        <v>334</v>
      </c>
      <c r="L18" s="45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0" t="s">
        <v>335</v>
      </c>
      <c r="B19" s="50" t="s">
        <v>336</v>
      </c>
      <c r="C19" s="50" t="s">
        <v>337</v>
      </c>
      <c r="D19" s="50" t="s">
        <v>338</v>
      </c>
      <c r="E19" s="50" t="s">
        <v>339</v>
      </c>
      <c r="F19" s="50" t="s">
        <v>336</v>
      </c>
      <c r="G19" s="50" t="s">
        <v>337</v>
      </c>
      <c r="H19" s="50" t="s">
        <v>340</v>
      </c>
      <c r="I19" s="50" t="s">
        <v>341</v>
      </c>
      <c r="J19" s="50" t="s">
        <v>339</v>
      </c>
      <c r="K19" s="50" t="s">
        <v>342</v>
      </c>
      <c r="L19" s="50" t="s">
        <v>343</v>
      </c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26">
        <v>43709.0</v>
      </c>
      <c r="B20" s="127">
        <v>4.475</v>
      </c>
      <c r="C20" s="62"/>
      <c r="D20" s="62"/>
      <c r="E20" s="62" t="str">
        <f t="shared" ref="E20:E280" si="1">IF(I20, D20, "")</f>
        <v/>
      </c>
      <c r="F20" s="127">
        <v>2978.71</v>
      </c>
      <c r="G20" s="62"/>
      <c r="H20" s="62"/>
      <c r="I20" s="62"/>
      <c r="J20" s="62" t="str">
        <f t="shared" ref="J20:J280" si="2">IF(I20, H20, "")</f>
        <v/>
      </c>
      <c r="K20" s="128">
        <v>0.01976</v>
      </c>
      <c r="L20" s="62">
        <f t="shared" ref="L20:L280" si="3">K20/54</f>
        <v>0.0003659259259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26">
        <v>43716.0</v>
      </c>
      <c r="B21" s="127">
        <v>4.35</v>
      </c>
      <c r="C21" s="62">
        <f t="shared" ref="C21:C280" si="4">ln(B21/B20)</f>
        <v>-0.02833050663</v>
      </c>
      <c r="D21" s="62">
        <f t="shared" ref="D21:D280" si="5">C21-L21</f>
        <v>-0.028700877</v>
      </c>
      <c r="E21" s="62" t="str">
        <f t="shared" si="1"/>
        <v/>
      </c>
      <c r="F21" s="127">
        <v>3007.39</v>
      </c>
      <c r="G21" s="62">
        <f t="shared" ref="G21:G280" si="6">ln(F21/F20)</f>
        <v>0.00958227208</v>
      </c>
      <c r="H21" s="62">
        <f t="shared" ref="H21:H280" si="7">G21-L21</f>
        <v>0.00921190171</v>
      </c>
      <c r="I21" s="62" t="b">
        <f t="shared" ref="I21:I280" si="8">H21&lt;$B$12</f>
        <v>0</v>
      </c>
      <c r="J21" s="62" t="str">
        <f t="shared" si="2"/>
        <v/>
      </c>
      <c r="K21" s="128">
        <v>0.02</v>
      </c>
      <c r="L21" s="62">
        <f t="shared" si="3"/>
        <v>0.0003703703704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126">
        <v>43723.0</v>
      </c>
      <c r="B22" s="127">
        <v>3.9</v>
      </c>
      <c r="C22" s="62">
        <f t="shared" si="4"/>
        <v>-0.109199292</v>
      </c>
      <c r="D22" s="62">
        <f t="shared" si="5"/>
        <v>-0.1096107734</v>
      </c>
      <c r="E22" s="62">
        <f t="shared" si="1"/>
        <v>-0.1096107734</v>
      </c>
      <c r="F22" s="127">
        <v>2992.07</v>
      </c>
      <c r="G22" s="62">
        <f t="shared" si="6"/>
        <v>-0.005107137409</v>
      </c>
      <c r="H22" s="62">
        <f t="shared" si="7"/>
        <v>-0.00551861889</v>
      </c>
      <c r="I22" s="62" t="b">
        <f t="shared" si="8"/>
        <v>1</v>
      </c>
      <c r="J22" s="62">
        <f t="shared" si="2"/>
        <v>-0.00551861889</v>
      </c>
      <c r="K22" s="128">
        <v>0.02222</v>
      </c>
      <c r="L22" s="62">
        <f t="shared" si="3"/>
        <v>0.0004114814815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126">
        <v>43730.0</v>
      </c>
      <c r="B23" s="127">
        <v>3.76</v>
      </c>
      <c r="C23" s="62">
        <f t="shared" si="4"/>
        <v>-0.03655759573</v>
      </c>
      <c r="D23" s="62">
        <f t="shared" si="5"/>
        <v>-0.03697315129</v>
      </c>
      <c r="E23" s="62">
        <f t="shared" si="1"/>
        <v>-0.03697315129</v>
      </c>
      <c r="F23" s="127">
        <v>2961.79</v>
      </c>
      <c r="G23" s="62">
        <f t="shared" si="6"/>
        <v>-0.01017164027</v>
      </c>
      <c r="H23" s="62">
        <f t="shared" si="7"/>
        <v>-0.01058719583</v>
      </c>
      <c r="I23" s="62" t="b">
        <f t="shared" si="8"/>
        <v>1</v>
      </c>
      <c r="J23" s="62">
        <f t="shared" si="2"/>
        <v>-0.01058719583</v>
      </c>
      <c r="K23" s="128">
        <v>0.02244</v>
      </c>
      <c r="L23" s="62">
        <f t="shared" si="3"/>
        <v>0.0004155555556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126">
        <v>43737.0</v>
      </c>
      <c r="B24" s="127">
        <v>3.81</v>
      </c>
      <c r="C24" s="62">
        <f t="shared" si="4"/>
        <v>0.01321023174</v>
      </c>
      <c r="D24" s="62">
        <f t="shared" si="5"/>
        <v>0.01281356507</v>
      </c>
      <c r="E24" s="62">
        <f t="shared" si="1"/>
        <v>0.01281356507</v>
      </c>
      <c r="F24" s="127">
        <v>2952.01</v>
      </c>
      <c r="G24" s="62">
        <f t="shared" si="6"/>
        <v>-0.003307521024</v>
      </c>
      <c r="H24" s="62">
        <f t="shared" si="7"/>
        <v>-0.003704187691</v>
      </c>
      <c r="I24" s="62" t="b">
        <f t="shared" si="8"/>
        <v>1</v>
      </c>
      <c r="J24" s="62">
        <f t="shared" si="2"/>
        <v>-0.003704187691</v>
      </c>
      <c r="K24" s="128">
        <v>0.02142</v>
      </c>
      <c r="L24" s="62">
        <f t="shared" si="3"/>
        <v>0.0003966666667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126">
        <v>43744.0</v>
      </c>
      <c r="B25" s="127">
        <v>3.995</v>
      </c>
      <c r="C25" s="62">
        <f t="shared" si="4"/>
        <v>0.04741439008</v>
      </c>
      <c r="D25" s="62">
        <f t="shared" si="5"/>
        <v>0.04703031601</v>
      </c>
      <c r="E25" s="62" t="str">
        <f t="shared" si="1"/>
        <v/>
      </c>
      <c r="F25" s="127">
        <v>2970.27</v>
      </c>
      <c r="G25" s="62">
        <f t="shared" si="6"/>
        <v>0.006166563507</v>
      </c>
      <c r="H25" s="62">
        <f t="shared" si="7"/>
        <v>0.005782489433</v>
      </c>
      <c r="I25" s="62" t="b">
        <f t="shared" si="8"/>
        <v>0</v>
      </c>
      <c r="J25" s="62" t="str">
        <f t="shared" si="2"/>
        <v/>
      </c>
      <c r="K25" s="128">
        <v>0.02074</v>
      </c>
      <c r="L25" s="62">
        <f t="shared" si="3"/>
        <v>0.0003840740741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126">
        <v>43751.0</v>
      </c>
      <c r="B26" s="127">
        <v>3.962</v>
      </c>
      <c r="C26" s="62">
        <f t="shared" si="4"/>
        <v>-0.008294630942</v>
      </c>
      <c r="D26" s="62">
        <f t="shared" si="5"/>
        <v>-0.008685371683</v>
      </c>
      <c r="E26" s="62" t="str">
        <f t="shared" si="1"/>
        <v/>
      </c>
      <c r="F26" s="127">
        <v>2986.2</v>
      </c>
      <c r="G26" s="62">
        <f t="shared" si="6"/>
        <v>0.005348818337</v>
      </c>
      <c r="H26" s="62">
        <f t="shared" si="7"/>
        <v>0.004958077596</v>
      </c>
      <c r="I26" s="62" t="b">
        <f t="shared" si="8"/>
        <v>0</v>
      </c>
      <c r="J26" s="62" t="str">
        <f t="shared" si="2"/>
        <v/>
      </c>
      <c r="K26" s="128">
        <v>0.0211</v>
      </c>
      <c r="L26" s="62">
        <f t="shared" si="3"/>
        <v>0.0003907407407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126">
        <v>43758.0</v>
      </c>
      <c r="B27" s="127">
        <v>3.96</v>
      </c>
      <c r="C27" s="62">
        <f t="shared" si="4"/>
        <v>-0.00050492301</v>
      </c>
      <c r="D27" s="62">
        <f t="shared" si="5"/>
        <v>-0.0009192748618</v>
      </c>
      <c r="E27" s="62" t="str">
        <f t="shared" si="1"/>
        <v/>
      </c>
      <c r="F27" s="127">
        <v>3022.55</v>
      </c>
      <c r="G27" s="62">
        <f t="shared" si="6"/>
        <v>0.01209916986</v>
      </c>
      <c r="H27" s="62">
        <f t="shared" si="7"/>
        <v>0.011684818</v>
      </c>
      <c r="I27" s="62" t="b">
        <f t="shared" si="8"/>
        <v>0</v>
      </c>
      <c r="J27" s="62" t="str">
        <f t="shared" si="2"/>
        <v/>
      </c>
      <c r="K27" s="128">
        <v>0.022375</v>
      </c>
      <c r="L27" s="62">
        <f t="shared" si="3"/>
        <v>0.0004143518519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126">
        <v>43765.0</v>
      </c>
      <c r="B28" s="127">
        <v>4.01</v>
      </c>
      <c r="C28" s="62">
        <f t="shared" si="4"/>
        <v>0.01254721605</v>
      </c>
      <c r="D28" s="62">
        <f t="shared" si="5"/>
        <v>0.01212721605</v>
      </c>
      <c r="E28" s="62" t="str">
        <f t="shared" si="1"/>
        <v/>
      </c>
      <c r="F28" s="127">
        <v>3066.91</v>
      </c>
      <c r="G28" s="62">
        <f t="shared" si="6"/>
        <v>0.0145696941</v>
      </c>
      <c r="H28" s="62">
        <f t="shared" si="7"/>
        <v>0.0141496941</v>
      </c>
      <c r="I28" s="62" t="b">
        <f t="shared" si="8"/>
        <v>0</v>
      </c>
      <c r="J28" s="62" t="str">
        <f t="shared" si="2"/>
        <v/>
      </c>
      <c r="K28" s="128">
        <v>0.02268</v>
      </c>
      <c r="L28" s="62">
        <f t="shared" si="3"/>
        <v>0.00042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126">
        <v>43772.0</v>
      </c>
      <c r="B29" s="127">
        <v>4.09</v>
      </c>
      <c r="C29" s="62">
        <f t="shared" si="4"/>
        <v>0.01975372874</v>
      </c>
      <c r="D29" s="62">
        <f t="shared" si="5"/>
        <v>0.01933483985</v>
      </c>
      <c r="E29" s="62" t="str">
        <f t="shared" si="1"/>
        <v/>
      </c>
      <c r="F29" s="127">
        <v>3093.08</v>
      </c>
      <c r="G29" s="62">
        <f t="shared" si="6"/>
        <v>0.008496818159</v>
      </c>
      <c r="H29" s="62">
        <f t="shared" si="7"/>
        <v>0.008077929271</v>
      </c>
      <c r="I29" s="62" t="b">
        <f t="shared" si="8"/>
        <v>0</v>
      </c>
      <c r="J29" s="62" t="str">
        <f t="shared" si="2"/>
        <v/>
      </c>
      <c r="K29" s="128">
        <v>0.02262</v>
      </c>
      <c r="L29" s="62">
        <f t="shared" si="3"/>
        <v>0.0004188888889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126">
        <v>43779.0</v>
      </c>
      <c r="B30" s="127">
        <v>3.93</v>
      </c>
      <c r="C30" s="62">
        <f t="shared" si="4"/>
        <v>-0.03990554417</v>
      </c>
      <c r="D30" s="62">
        <f t="shared" si="5"/>
        <v>-0.04034035899</v>
      </c>
      <c r="E30" s="62" t="str">
        <f t="shared" si="1"/>
        <v/>
      </c>
      <c r="F30" s="127">
        <v>3120.46</v>
      </c>
      <c r="G30" s="62">
        <f t="shared" si="6"/>
        <v>0.008813068627</v>
      </c>
      <c r="H30" s="62">
        <f t="shared" si="7"/>
        <v>0.008378253812</v>
      </c>
      <c r="I30" s="62" t="b">
        <f t="shared" si="8"/>
        <v>0</v>
      </c>
      <c r="J30" s="62" t="str">
        <f t="shared" si="2"/>
        <v/>
      </c>
      <c r="K30" s="128">
        <v>0.02348</v>
      </c>
      <c r="L30" s="62">
        <f t="shared" si="3"/>
        <v>0.0004348148148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126">
        <v>43786.0</v>
      </c>
      <c r="B31" s="127">
        <v>3.68</v>
      </c>
      <c r="C31" s="62">
        <f t="shared" si="4"/>
        <v>-0.0657266737</v>
      </c>
      <c r="D31" s="62">
        <f t="shared" si="5"/>
        <v>-0.06616047</v>
      </c>
      <c r="E31" s="62">
        <f t="shared" si="1"/>
        <v>-0.06616047</v>
      </c>
      <c r="F31" s="127">
        <v>3110.29</v>
      </c>
      <c r="G31" s="62">
        <f t="shared" si="6"/>
        <v>-0.003264457419</v>
      </c>
      <c r="H31" s="62">
        <f t="shared" si="7"/>
        <v>-0.003698253715</v>
      </c>
      <c r="I31" s="62" t="b">
        <f t="shared" si="8"/>
        <v>1</v>
      </c>
      <c r="J31" s="62">
        <f t="shared" si="2"/>
        <v>-0.003698253715</v>
      </c>
      <c r="K31" s="128">
        <v>0.023425</v>
      </c>
      <c r="L31" s="62">
        <f t="shared" si="3"/>
        <v>0.0004337962963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126">
        <v>43793.0</v>
      </c>
      <c r="B32" s="127">
        <v>3.9</v>
      </c>
      <c r="C32" s="62">
        <f t="shared" si="4"/>
        <v>0.05806380095</v>
      </c>
      <c r="D32" s="62">
        <f t="shared" si="5"/>
        <v>0.0576482454</v>
      </c>
      <c r="E32" s="62" t="str">
        <f t="shared" si="1"/>
        <v/>
      </c>
      <c r="F32" s="127">
        <v>3140.98</v>
      </c>
      <c r="G32" s="62">
        <f t="shared" si="6"/>
        <v>0.009818883705</v>
      </c>
      <c r="H32" s="62">
        <f t="shared" si="7"/>
        <v>0.009403328149</v>
      </c>
      <c r="I32" s="62" t="b">
        <f t="shared" si="8"/>
        <v>0</v>
      </c>
      <c r="J32" s="62" t="str">
        <f t="shared" si="2"/>
        <v/>
      </c>
      <c r="K32" s="128">
        <v>0.02244</v>
      </c>
      <c r="L32" s="62">
        <f t="shared" si="3"/>
        <v>0.0004155555556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126">
        <v>43800.0</v>
      </c>
      <c r="B33" s="127">
        <v>3.88</v>
      </c>
      <c r="C33" s="62">
        <f t="shared" si="4"/>
        <v>-0.0051413995</v>
      </c>
      <c r="D33" s="62">
        <f t="shared" si="5"/>
        <v>-0.005548343945</v>
      </c>
      <c r="E33" s="62">
        <f t="shared" si="1"/>
        <v>-0.005548343945</v>
      </c>
      <c r="F33" s="127">
        <v>3145.91</v>
      </c>
      <c r="G33" s="62">
        <f t="shared" si="6"/>
        <v>0.001568343334</v>
      </c>
      <c r="H33" s="62">
        <f t="shared" si="7"/>
        <v>0.001161398889</v>
      </c>
      <c r="I33" s="62" t="b">
        <f t="shared" si="8"/>
        <v>1</v>
      </c>
      <c r="J33" s="62">
        <f t="shared" si="2"/>
        <v>0.001161398889</v>
      </c>
      <c r="K33" s="128">
        <v>0.021975</v>
      </c>
      <c r="L33" s="62">
        <f t="shared" si="3"/>
        <v>0.0004069444444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126">
        <v>43807.0</v>
      </c>
      <c r="B34" s="127">
        <v>3.8</v>
      </c>
      <c r="C34" s="62">
        <f t="shared" si="4"/>
        <v>-0.0208340869</v>
      </c>
      <c r="D34" s="62">
        <f t="shared" si="5"/>
        <v>-0.02124890172</v>
      </c>
      <c r="E34" s="62" t="str">
        <f t="shared" si="1"/>
        <v/>
      </c>
      <c r="F34" s="127">
        <v>3168.8</v>
      </c>
      <c r="G34" s="62">
        <f t="shared" si="6"/>
        <v>0.007249770855</v>
      </c>
      <c r="H34" s="62">
        <f t="shared" si="7"/>
        <v>0.00683495604</v>
      </c>
      <c r="I34" s="62" t="b">
        <f t="shared" si="8"/>
        <v>0</v>
      </c>
      <c r="J34" s="62" t="str">
        <f t="shared" si="2"/>
        <v/>
      </c>
      <c r="K34" s="128">
        <v>0.0224</v>
      </c>
      <c r="L34" s="62">
        <f t="shared" si="3"/>
        <v>0.0004148148148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126">
        <v>43814.0</v>
      </c>
      <c r="B35" s="127">
        <v>4.26</v>
      </c>
      <c r="C35" s="62">
        <f t="shared" si="4"/>
        <v>0.1142680935</v>
      </c>
      <c r="D35" s="62">
        <f t="shared" si="5"/>
        <v>0.1138480935</v>
      </c>
      <c r="E35" s="62" t="str">
        <f t="shared" si="1"/>
        <v/>
      </c>
      <c r="F35" s="127">
        <v>3221.22</v>
      </c>
      <c r="G35" s="62">
        <f t="shared" si="6"/>
        <v>0.01640720246</v>
      </c>
      <c r="H35" s="62">
        <f t="shared" si="7"/>
        <v>0.01598720246</v>
      </c>
      <c r="I35" s="62" t="b">
        <f t="shared" si="8"/>
        <v>0</v>
      </c>
      <c r="J35" s="62" t="str">
        <f t="shared" si="2"/>
        <v/>
      </c>
      <c r="K35" s="128">
        <v>0.02268</v>
      </c>
      <c r="L35" s="62">
        <f t="shared" si="3"/>
        <v>0.00042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126">
        <v>43821.0</v>
      </c>
      <c r="B36" s="127">
        <v>4.38</v>
      </c>
      <c r="C36" s="62">
        <f t="shared" si="4"/>
        <v>0.02777956411</v>
      </c>
      <c r="D36" s="62">
        <f t="shared" si="5"/>
        <v>0.02734808263</v>
      </c>
      <c r="E36" s="62" t="str">
        <f t="shared" si="1"/>
        <v/>
      </c>
      <c r="F36" s="127">
        <v>3240.02</v>
      </c>
      <c r="G36" s="62">
        <f t="shared" si="6"/>
        <v>0.005819332838</v>
      </c>
      <c r="H36" s="62">
        <f t="shared" si="7"/>
        <v>0.005387851357</v>
      </c>
      <c r="I36" s="62" t="b">
        <f t="shared" si="8"/>
        <v>0</v>
      </c>
      <c r="J36" s="62" t="str">
        <f t="shared" si="2"/>
        <v/>
      </c>
      <c r="K36" s="128">
        <v>0.0233</v>
      </c>
      <c r="L36" s="62">
        <f t="shared" si="3"/>
        <v>0.0004314814815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126">
        <v>43828.0</v>
      </c>
      <c r="B37" s="127">
        <v>4.28</v>
      </c>
      <c r="C37" s="62">
        <f t="shared" si="4"/>
        <v>-0.02309571479</v>
      </c>
      <c r="D37" s="62">
        <f t="shared" si="5"/>
        <v>-0.02352765924</v>
      </c>
      <c r="E37" s="62">
        <f t="shared" si="1"/>
        <v>-0.02352765924</v>
      </c>
      <c r="F37" s="127">
        <v>3234.85</v>
      </c>
      <c r="G37" s="62">
        <f t="shared" si="6"/>
        <v>-0.001596943598</v>
      </c>
      <c r="H37" s="62">
        <f t="shared" si="7"/>
        <v>-0.002028888043</v>
      </c>
      <c r="I37" s="62" t="b">
        <f t="shared" si="8"/>
        <v>1</v>
      </c>
      <c r="J37" s="62">
        <f t="shared" si="2"/>
        <v>-0.002028888043</v>
      </c>
      <c r="K37" s="128">
        <v>0.023325</v>
      </c>
      <c r="L37" s="62">
        <f t="shared" si="3"/>
        <v>0.0004319444444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126">
        <v>43835.0</v>
      </c>
      <c r="B38" s="127">
        <v>4.23</v>
      </c>
      <c r="C38" s="62">
        <f t="shared" si="4"/>
        <v>-0.01175101654</v>
      </c>
      <c r="D38" s="62">
        <f t="shared" si="5"/>
        <v>-0.01218249802</v>
      </c>
      <c r="E38" s="62" t="str">
        <f t="shared" si="1"/>
        <v/>
      </c>
      <c r="F38" s="127">
        <v>3265.35</v>
      </c>
      <c r="G38" s="62">
        <f t="shared" si="6"/>
        <v>0.009384395507</v>
      </c>
      <c r="H38" s="62">
        <f t="shared" si="7"/>
        <v>0.008952914025</v>
      </c>
      <c r="I38" s="62" t="b">
        <f t="shared" si="8"/>
        <v>0</v>
      </c>
      <c r="J38" s="62" t="str">
        <f t="shared" si="2"/>
        <v/>
      </c>
      <c r="K38" s="128">
        <v>0.0233</v>
      </c>
      <c r="L38" s="62">
        <f t="shared" si="3"/>
        <v>0.0004314814815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126">
        <v>43842.0</v>
      </c>
      <c r="B39" s="127">
        <v>4.24</v>
      </c>
      <c r="C39" s="62">
        <f t="shared" si="4"/>
        <v>0.002361276186</v>
      </c>
      <c r="D39" s="62">
        <f t="shared" si="5"/>
        <v>0.001931646556</v>
      </c>
      <c r="E39" s="62" t="str">
        <f t="shared" si="1"/>
        <v/>
      </c>
      <c r="F39" s="127">
        <v>3329.62</v>
      </c>
      <c r="G39" s="62">
        <f t="shared" si="6"/>
        <v>0.01949122883</v>
      </c>
      <c r="H39" s="62">
        <f t="shared" si="7"/>
        <v>0.0190615992</v>
      </c>
      <c r="I39" s="62" t="b">
        <f t="shared" si="8"/>
        <v>0</v>
      </c>
      <c r="J39" s="62" t="str">
        <f t="shared" si="2"/>
        <v/>
      </c>
      <c r="K39" s="128">
        <v>0.0232</v>
      </c>
      <c r="L39" s="62">
        <f t="shared" si="3"/>
        <v>0.0004296296296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126">
        <v>43849.0</v>
      </c>
      <c r="B40" s="127">
        <v>3.9</v>
      </c>
      <c r="C40" s="62">
        <f t="shared" si="4"/>
        <v>-0.08358671611</v>
      </c>
      <c r="D40" s="62">
        <f t="shared" si="5"/>
        <v>-0.08400708648</v>
      </c>
      <c r="E40" s="62">
        <f t="shared" si="1"/>
        <v>-0.08400708648</v>
      </c>
      <c r="F40" s="127">
        <v>3295.47</v>
      </c>
      <c r="G40" s="62">
        <f t="shared" si="6"/>
        <v>-0.01030938522</v>
      </c>
      <c r="H40" s="62">
        <f t="shared" si="7"/>
        <v>-0.01072975559</v>
      </c>
      <c r="I40" s="62" t="b">
        <f t="shared" si="8"/>
        <v>1</v>
      </c>
      <c r="J40" s="62">
        <f t="shared" si="2"/>
        <v>-0.01072975559</v>
      </c>
      <c r="K40" s="128">
        <v>0.0227</v>
      </c>
      <c r="L40" s="62">
        <f t="shared" si="3"/>
        <v>0.0004203703704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126">
        <v>43856.0</v>
      </c>
      <c r="B41" s="127">
        <v>4.14</v>
      </c>
      <c r="C41" s="62">
        <f t="shared" si="4"/>
        <v>0.0597192347</v>
      </c>
      <c r="D41" s="62">
        <f t="shared" si="5"/>
        <v>0.05931321618</v>
      </c>
      <c r="E41" s="62">
        <f t="shared" si="1"/>
        <v>0.05931321618</v>
      </c>
      <c r="F41" s="127">
        <v>3225.52</v>
      </c>
      <c r="G41" s="62">
        <f t="shared" si="6"/>
        <v>-0.02145462059</v>
      </c>
      <c r="H41" s="62">
        <f t="shared" si="7"/>
        <v>-0.02186063911</v>
      </c>
      <c r="I41" s="62" t="b">
        <f t="shared" si="8"/>
        <v>1</v>
      </c>
      <c r="J41" s="62">
        <f t="shared" si="2"/>
        <v>-0.02186063911</v>
      </c>
      <c r="K41" s="128">
        <v>0.021925</v>
      </c>
      <c r="L41" s="62">
        <f t="shared" si="3"/>
        <v>0.0004060185185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126">
        <v>43863.0</v>
      </c>
      <c r="B42" s="127">
        <v>3.99</v>
      </c>
      <c r="C42" s="62">
        <f t="shared" si="4"/>
        <v>-0.03690455694</v>
      </c>
      <c r="D42" s="62">
        <f t="shared" si="5"/>
        <v>-0.03728344582</v>
      </c>
      <c r="E42" s="62" t="str">
        <f t="shared" si="1"/>
        <v/>
      </c>
      <c r="F42" s="127">
        <v>3327.71</v>
      </c>
      <c r="G42" s="62">
        <f t="shared" si="6"/>
        <v>0.03119020218</v>
      </c>
      <c r="H42" s="62">
        <f t="shared" si="7"/>
        <v>0.03081131329</v>
      </c>
      <c r="I42" s="62" t="b">
        <f t="shared" si="8"/>
        <v>0</v>
      </c>
      <c r="J42" s="62" t="str">
        <f t="shared" si="2"/>
        <v/>
      </c>
      <c r="K42" s="128">
        <v>0.02046</v>
      </c>
      <c r="L42" s="62">
        <f t="shared" si="3"/>
        <v>0.0003788888889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126">
        <v>43870.0</v>
      </c>
      <c r="B43" s="127">
        <v>3.889</v>
      </c>
      <c r="C43" s="62">
        <f t="shared" si="4"/>
        <v>-0.02563917573</v>
      </c>
      <c r="D43" s="62">
        <f t="shared" si="5"/>
        <v>-0.02602399054</v>
      </c>
      <c r="E43" s="62" t="str">
        <f t="shared" si="1"/>
        <v/>
      </c>
      <c r="F43" s="127">
        <v>3380.16</v>
      </c>
      <c r="G43" s="62">
        <f t="shared" si="6"/>
        <v>0.01563866591</v>
      </c>
      <c r="H43" s="62">
        <f t="shared" si="7"/>
        <v>0.0152538511</v>
      </c>
      <c r="I43" s="62" t="b">
        <f t="shared" si="8"/>
        <v>0</v>
      </c>
      <c r="J43" s="62" t="str">
        <f t="shared" si="2"/>
        <v/>
      </c>
      <c r="K43" s="128">
        <v>0.02078</v>
      </c>
      <c r="L43" s="62">
        <f t="shared" si="3"/>
        <v>0.0003848148148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126">
        <v>43877.0</v>
      </c>
      <c r="B44" s="127">
        <v>3.99</v>
      </c>
      <c r="C44" s="62">
        <f t="shared" si="4"/>
        <v>0.02563917573</v>
      </c>
      <c r="D44" s="62">
        <f t="shared" si="5"/>
        <v>0.02525843499</v>
      </c>
      <c r="E44" s="62">
        <f t="shared" si="1"/>
        <v>0.02525843499</v>
      </c>
      <c r="F44" s="127">
        <v>3337.75</v>
      </c>
      <c r="G44" s="62">
        <f t="shared" si="6"/>
        <v>-0.01262611836</v>
      </c>
      <c r="H44" s="62">
        <f t="shared" si="7"/>
        <v>-0.01300685911</v>
      </c>
      <c r="I44" s="62" t="b">
        <f t="shared" si="8"/>
        <v>1</v>
      </c>
      <c r="J44" s="62">
        <f t="shared" si="2"/>
        <v>-0.01300685911</v>
      </c>
      <c r="K44" s="128">
        <v>0.02056</v>
      </c>
      <c r="L44" s="62">
        <f t="shared" si="3"/>
        <v>0.0003807407407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126">
        <v>43884.0</v>
      </c>
      <c r="B45" s="127">
        <v>3.84</v>
      </c>
      <c r="C45" s="62">
        <f t="shared" si="4"/>
        <v>-0.0383188643</v>
      </c>
      <c r="D45" s="62">
        <f t="shared" si="5"/>
        <v>-0.03868367912</v>
      </c>
      <c r="E45" s="62">
        <f t="shared" si="1"/>
        <v>-0.03868367912</v>
      </c>
      <c r="F45" s="127">
        <v>2954.22</v>
      </c>
      <c r="G45" s="62">
        <f t="shared" si="6"/>
        <v>-0.1220622707</v>
      </c>
      <c r="H45" s="62">
        <f t="shared" si="7"/>
        <v>-0.1224270855</v>
      </c>
      <c r="I45" s="62" t="b">
        <f t="shared" si="8"/>
        <v>1</v>
      </c>
      <c r="J45" s="62">
        <f t="shared" si="2"/>
        <v>-0.1224270855</v>
      </c>
      <c r="K45" s="128">
        <v>0.0197</v>
      </c>
      <c r="L45" s="62">
        <f t="shared" si="3"/>
        <v>0.0003648148148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126">
        <v>43891.0</v>
      </c>
      <c r="B46" s="127">
        <v>3.9</v>
      </c>
      <c r="C46" s="62">
        <f t="shared" si="4"/>
        <v>0.01550418654</v>
      </c>
      <c r="D46" s="62">
        <f t="shared" si="5"/>
        <v>0.01517492728</v>
      </c>
      <c r="E46" s="62" t="str">
        <f t="shared" si="1"/>
        <v/>
      </c>
      <c r="F46" s="127">
        <v>2972.37</v>
      </c>
      <c r="G46" s="62">
        <f t="shared" si="6"/>
        <v>0.006124957772</v>
      </c>
      <c r="H46" s="62">
        <f t="shared" si="7"/>
        <v>0.005795698513</v>
      </c>
      <c r="I46" s="62" t="b">
        <f t="shared" si="8"/>
        <v>0</v>
      </c>
      <c r="J46" s="62" t="str">
        <f t="shared" si="2"/>
        <v/>
      </c>
      <c r="K46" s="128">
        <v>0.01778</v>
      </c>
      <c r="L46" s="62">
        <f t="shared" si="3"/>
        <v>0.0003292592593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126">
        <v>43898.0</v>
      </c>
      <c r="B47" s="127">
        <v>3.06</v>
      </c>
      <c r="C47" s="62">
        <f t="shared" si="4"/>
        <v>-0.2425616372</v>
      </c>
      <c r="D47" s="62">
        <f t="shared" si="5"/>
        <v>-0.2428497853</v>
      </c>
      <c r="E47" s="62">
        <f t="shared" si="1"/>
        <v>-0.2428497853</v>
      </c>
      <c r="F47" s="127">
        <v>2711.02</v>
      </c>
      <c r="G47" s="62">
        <f t="shared" si="6"/>
        <v>-0.09203466656</v>
      </c>
      <c r="H47" s="62">
        <f t="shared" si="7"/>
        <v>-0.0923228147</v>
      </c>
      <c r="I47" s="62" t="b">
        <f t="shared" si="8"/>
        <v>1</v>
      </c>
      <c r="J47" s="62">
        <f t="shared" si="2"/>
        <v>-0.0923228147</v>
      </c>
      <c r="K47" s="128">
        <v>0.01556</v>
      </c>
      <c r="L47" s="62">
        <f t="shared" si="3"/>
        <v>0.0002881481481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126">
        <v>43905.0</v>
      </c>
      <c r="B48" s="127">
        <v>2.344</v>
      </c>
      <c r="C48" s="62">
        <f t="shared" si="4"/>
        <v>-0.2665560442</v>
      </c>
      <c r="D48" s="62">
        <f t="shared" si="5"/>
        <v>-0.2668012294</v>
      </c>
      <c r="E48" s="62">
        <f t="shared" si="1"/>
        <v>-0.2668012294</v>
      </c>
      <c r="F48" s="127">
        <v>2304.92</v>
      </c>
      <c r="G48" s="62">
        <f t="shared" si="6"/>
        <v>-0.1622789792</v>
      </c>
      <c r="H48" s="62">
        <f t="shared" si="7"/>
        <v>-0.1625241643</v>
      </c>
      <c r="I48" s="62" t="b">
        <f t="shared" si="8"/>
        <v>1</v>
      </c>
      <c r="J48" s="62">
        <f t="shared" si="2"/>
        <v>-0.1625241643</v>
      </c>
      <c r="K48" s="128">
        <v>0.01324</v>
      </c>
      <c r="L48" s="62">
        <f t="shared" si="3"/>
        <v>0.0002451851852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126">
        <v>43912.0</v>
      </c>
      <c r="B49" s="127">
        <v>2.14</v>
      </c>
      <c r="C49" s="62">
        <f t="shared" si="4"/>
        <v>-0.09105304268</v>
      </c>
      <c r="D49" s="62">
        <f t="shared" si="5"/>
        <v>-0.09135193157</v>
      </c>
      <c r="E49" s="62" t="str">
        <f t="shared" si="1"/>
        <v/>
      </c>
      <c r="F49" s="127">
        <v>2541.47</v>
      </c>
      <c r="G49" s="62">
        <f t="shared" si="6"/>
        <v>0.09769668509</v>
      </c>
      <c r="H49" s="62">
        <f t="shared" si="7"/>
        <v>0.09739779621</v>
      </c>
      <c r="I49" s="62" t="b">
        <f t="shared" si="8"/>
        <v>0</v>
      </c>
      <c r="J49" s="62" t="str">
        <f t="shared" si="2"/>
        <v/>
      </c>
      <c r="K49" s="128">
        <v>0.01614</v>
      </c>
      <c r="L49" s="62">
        <f t="shared" si="3"/>
        <v>0.0002988888889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126">
        <v>43919.0</v>
      </c>
      <c r="B50" s="127">
        <v>2.16</v>
      </c>
      <c r="C50" s="62">
        <f t="shared" si="4"/>
        <v>0.009302392662</v>
      </c>
      <c r="D50" s="62">
        <f t="shared" si="5"/>
        <v>0.009047577847</v>
      </c>
      <c r="E50" s="62">
        <f t="shared" si="1"/>
        <v>0.009047577847</v>
      </c>
      <c r="F50" s="127">
        <v>2488.65</v>
      </c>
      <c r="G50" s="62">
        <f t="shared" si="6"/>
        <v>-0.02100225901</v>
      </c>
      <c r="H50" s="62">
        <f t="shared" si="7"/>
        <v>-0.02125707382</v>
      </c>
      <c r="I50" s="62" t="b">
        <f t="shared" si="8"/>
        <v>1</v>
      </c>
      <c r="J50" s="62">
        <f t="shared" si="2"/>
        <v>-0.02125707382</v>
      </c>
      <c r="K50" s="128">
        <v>0.01376</v>
      </c>
      <c r="L50" s="62">
        <f t="shared" si="3"/>
        <v>0.0002548148148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126">
        <v>43926.0</v>
      </c>
      <c r="B51" s="127">
        <v>2.53</v>
      </c>
      <c r="C51" s="62">
        <f t="shared" si="4"/>
        <v>0.158111081</v>
      </c>
      <c r="D51" s="62">
        <f t="shared" si="5"/>
        <v>0.1578729329</v>
      </c>
      <c r="E51" s="62" t="str">
        <f t="shared" si="1"/>
        <v/>
      </c>
      <c r="F51" s="127">
        <v>2789.82</v>
      </c>
      <c r="G51" s="62">
        <f t="shared" si="6"/>
        <v>0.1142366828</v>
      </c>
      <c r="H51" s="62">
        <f t="shared" si="7"/>
        <v>0.1139985347</v>
      </c>
      <c r="I51" s="62" t="b">
        <f t="shared" si="8"/>
        <v>0</v>
      </c>
      <c r="J51" s="62" t="str">
        <f t="shared" si="2"/>
        <v/>
      </c>
      <c r="K51" s="128">
        <v>0.01286</v>
      </c>
      <c r="L51" s="62">
        <f t="shared" si="3"/>
        <v>0.0002381481481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126">
        <v>43933.0</v>
      </c>
      <c r="B52" s="127">
        <v>2.49</v>
      </c>
      <c r="C52" s="62">
        <f t="shared" si="4"/>
        <v>-0.01593659226</v>
      </c>
      <c r="D52" s="62">
        <f t="shared" si="5"/>
        <v>-0.0161824256</v>
      </c>
      <c r="E52" s="62" t="str">
        <f t="shared" si="1"/>
        <v/>
      </c>
      <c r="F52" s="127">
        <v>2874.56</v>
      </c>
      <c r="G52" s="62">
        <f t="shared" si="6"/>
        <v>0.02992254144</v>
      </c>
      <c r="H52" s="62">
        <f t="shared" si="7"/>
        <v>0.0296767081</v>
      </c>
      <c r="I52" s="62" t="b">
        <f t="shared" si="8"/>
        <v>0</v>
      </c>
      <c r="J52" s="62" t="str">
        <f t="shared" si="2"/>
        <v/>
      </c>
      <c r="K52" s="128">
        <v>0.013275</v>
      </c>
      <c r="L52" s="62">
        <f t="shared" si="3"/>
        <v>0.0002458333333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126">
        <v>43940.0</v>
      </c>
      <c r="B53" s="127">
        <v>2.504</v>
      </c>
      <c r="C53" s="62">
        <f t="shared" si="4"/>
        <v>0.005606742761</v>
      </c>
      <c r="D53" s="62">
        <f t="shared" si="5"/>
        <v>0.005364150169</v>
      </c>
      <c r="E53" s="62">
        <f t="shared" si="1"/>
        <v>0.005364150169</v>
      </c>
      <c r="F53" s="127">
        <v>2836.74</v>
      </c>
      <c r="G53" s="62">
        <f t="shared" si="6"/>
        <v>-0.01324411354</v>
      </c>
      <c r="H53" s="62">
        <f t="shared" si="7"/>
        <v>-0.01348670613</v>
      </c>
      <c r="I53" s="62" t="b">
        <f t="shared" si="8"/>
        <v>1</v>
      </c>
      <c r="J53" s="62">
        <f t="shared" si="2"/>
        <v>-0.01348670613</v>
      </c>
      <c r="K53" s="128">
        <v>0.0131</v>
      </c>
      <c r="L53" s="62">
        <f t="shared" si="3"/>
        <v>0.0002425925926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126">
        <v>43947.0</v>
      </c>
      <c r="B54" s="127">
        <v>2.358</v>
      </c>
      <c r="C54" s="62">
        <f t="shared" si="4"/>
        <v>-0.06007565112</v>
      </c>
      <c r="D54" s="62">
        <f t="shared" si="5"/>
        <v>-0.06029676223</v>
      </c>
      <c r="E54" s="62">
        <f t="shared" si="1"/>
        <v>-0.06029676223</v>
      </c>
      <c r="F54" s="127">
        <v>2830.71</v>
      </c>
      <c r="G54" s="62">
        <f t="shared" si="6"/>
        <v>-0.002127941941</v>
      </c>
      <c r="H54" s="62">
        <f t="shared" si="7"/>
        <v>-0.002349053052</v>
      </c>
      <c r="I54" s="62" t="b">
        <f t="shared" si="8"/>
        <v>1</v>
      </c>
      <c r="J54" s="62">
        <f t="shared" si="2"/>
        <v>-0.002349053052</v>
      </c>
      <c r="K54" s="128">
        <v>0.01194</v>
      </c>
      <c r="L54" s="62">
        <f t="shared" si="3"/>
        <v>0.0002211111111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126">
        <v>43954.0</v>
      </c>
      <c r="B55" s="127">
        <v>2.25</v>
      </c>
      <c r="C55" s="62">
        <f t="shared" si="4"/>
        <v>-0.0468835859</v>
      </c>
      <c r="D55" s="62">
        <f t="shared" si="5"/>
        <v>-0.04711469701</v>
      </c>
      <c r="E55" s="62" t="str">
        <f t="shared" si="1"/>
        <v/>
      </c>
      <c r="F55" s="127">
        <v>2929.8</v>
      </c>
      <c r="G55" s="62">
        <f t="shared" si="6"/>
        <v>0.03440659773</v>
      </c>
      <c r="H55" s="62">
        <f t="shared" si="7"/>
        <v>0.03417548662</v>
      </c>
      <c r="I55" s="62" t="b">
        <f t="shared" si="8"/>
        <v>0</v>
      </c>
      <c r="J55" s="62" t="str">
        <f t="shared" si="2"/>
        <v/>
      </c>
      <c r="K55" s="128">
        <v>0.01248</v>
      </c>
      <c r="L55" s="62">
        <f t="shared" si="3"/>
        <v>0.0002311111111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126">
        <v>43961.0</v>
      </c>
      <c r="B56" s="127">
        <v>2.16</v>
      </c>
      <c r="C56" s="62">
        <f t="shared" si="4"/>
        <v>-0.04082199452</v>
      </c>
      <c r="D56" s="62">
        <f t="shared" si="5"/>
        <v>-0.04107088341</v>
      </c>
      <c r="E56" s="62">
        <f t="shared" si="1"/>
        <v>-0.04107088341</v>
      </c>
      <c r="F56" s="127">
        <v>2863.7</v>
      </c>
      <c r="G56" s="62">
        <f t="shared" si="6"/>
        <v>-0.02281966631</v>
      </c>
      <c r="H56" s="62">
        <f t="shared" si="7"/>
        <v>-0.02306855519</v>
      </c>
      <c r="I56" s="62" t="b">
        <f t="shared" si="8"/>
        <v>1</v>
      </c>
      <c r="J56" s="62">
        <f t="shared" si="2"/>
        <v>-0.02306855519</v>
      </c>
      <c r="K56" s="128">
        <v>0.01344</v>
      </c>
      <c r="L56" s="62">
        <f t="shared" si="3"/>
        <v>0.0002488888889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126">
        <v>43968.0</v>
      </c>
      <c r="B57" s="127">
        <v>2.22</v>
      </c>
      <c r="C57" s="62">
        <f t="shared" si="4"/>
        <v>0.02739897419</v>
      </c>
      <c r="D57" s="62">
        <f t="shared" si="5"/>
        <v>0.02714786308</v>
      </c>
      <c r="E57" s="62" t="str">
        <f t="shared" si="1"/>
        <v/>
      </c>
      <c r="F57" s="127">
        <v>2955.45</v>
      </c>
      <c r="G57" s="62">
        <f t="shared" si="6"/>
        <v>0.03153642852</v>
      </c>
      <c r="H57" s="62">
        <f t="shared" si="7"/>
        <v>0.03128531741</v>
      </c>
      <c r="I57" s="62" t="b">
        <f t="shared" si="8"/>
        <v>0</v>
      </c>
      <c r="J57" s="62" t="str">
        <f t="shared" si="2"/>
        <v/>
      </c>
      <c r="K57" s="128">
        <v>0.01356</v>
      </c>
      <c r="L57" s="62">
        <f t="shared" si="3"/>
        <v>0.0002511111111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126">
        <v>43975.0</v>
      </c>
      <c r="B58" s="127">
        <v>2.33</v>
      </c>
      <c r="C58" s="62">
        <f t="shared" si="4"/>
        <v>0.04836107169</v>
      </c>
      <c r="D58" s="62">
        <f t="shared" si="5"/>
        <v>0.04810033095</v>
      </c>
      <c r="E58" s="62" t="str">
        <f t="shared" si="1"/>
        <v/>
      </c>
      <c r="F58" s="127">
        <v>3044.31</v>
      </c>
      <c r="G58" s="62">
        <f t="shared" si="6"/>
        <v>0.02962335097</v>
      </c>
      <c r="H58" s="62">
        <f t="shared" si="7"/>
        <v>0.02936261023</v>
      </c>
      <c r="I58" s="62" t="b">
        <f t="shared" si="8"/>
        <v>0</v>
      </c>
      <c r="J58" s="62" t="str">
        <f t="shared" si="2"/>
        <v/>
      </c>
      <c r="K58" s="128">
        <v>0.01408</v>
      </c>
      <c r="L58" s="62">
        <f t="shared" si="3"/>
        <v>0.0002607407407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126">
        <v>43982.0</v>
      </c>
      <c r="B59" s="127">
        <v>2.95</v>
      </c>
      <c r="C59" s="62">
        <f t="shared" si="4"/>
        <v>0.2359369028</v>
      </c>
      <c r="D59" s="62">
        <f t="shared" si="5"/>
        <v>0.2356706991</v>
      </c>
      <c r="E59" s="62" t="str">
        <f t="shared" si="1"/>
        <v/>
      </c>
      <c r="F59" s="127">
        <v>3193.93</v>
      </c>
      <c r="G59" s="62">
        <f t="shared" si="6"/>
        <v>0.04797785896</v>
      </c>
      <c r="H59" s="62">
        <f t="shared" si="7"/>
        <v>0.04771165526</v>
      </c>
      <c r="I59" s="62" t="b">
        <f t="shared" si="8"/>
        <v>0</v>
      </c>
      <c r="J59" s="62" t="str">
        <f t="shared" si="2"/>
        <v/>
      </c>
      <c r="K59" s="128">
        <v>0.014375</v>
      </c>
      <c r="L59" s="62">
        <f t="shared" si="3"/>
        <v>0.0002662037037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126">
        <v>43989.0</v>
      </c>
      <c r="B60" s="127">
        <v>2.987</v>
      </c>
      <c r="C60" s="62">
        <f t="shared" si="4"/>
        <v>0.01246436888</v>
      </c>
      <c r="D60" s="62">
        <f t="shared" si="5"/>
        <v>0.01217585036</v>
      </c>
      <c r="E60" s="62">
        <f t="shared" si="1"/>
        <v>0.01217585036</v>
      </c>
      <c r="F60" s="127">
        <v>3041.31</v>
      </c>
      <c r="G60" s="62">
        <f t="shared" si="6"/>
        <v>-0.04896378981</v>
      </c>
      <c r="H60" s="62">
        <f t="shared" si="7"/>
        <v>-0.04925230833</v>
      </c>
      <c r="I60" s="62" t="b">
        <f t="shared" si="8"/>
        <v>1</v>
      </c>
      <c r="J60" s="62">
        <f t="shared" si="2"/>
        <v>-0.04925230833</v>
      </c>
      <c r="K60" s="128">
        <v>0.01558</v>
      </c>
      <c r="L60" s="62">
        <f t="shared" si="3"/>
        <v>0.0002885185185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126">
        <v>43996.0</v>
      </c>
      <c r="B61" s="127">
        <v>2.58</v>
      </c>
      <c r="C61" s="62">
        <f t="shared" si="4"/>
        <v>-0.1464801403</v>
      </c>
      <c r="D61" s="62">
        <f t="shared" si="5"/>
        <v>-0.1467627329</v>
      </c>
      <c r="E61" s="62" t="str">
        <f t="shared" si="1"/>
        <v/>
      </c>
      <c r="F61" s="127">
        <v>3097.74</v>
      </c>
      <c r="G61" s="62">
        <f t="shared" si="6"/>
        <v>0.01838446971</v>
      </c>
      <c r="H61" s="62">
        <f t="shared" si="7"/>
        <v>0.01810187712</v>
      </c>
      <c r="I61" s="62" t="b">
        <f t="shared" si="8"/>
        <v>0</v>
      </c>
      <c r="J61" s="62" t="str">
        <f t="shared" si="2"/>
        <v/>
      </c>
      <c r="K61" s="128">
        <v>0.01526</v>
      </c>
      <c r="L61" s="62">
        <f t="shared" si="3"/>
        <v>0.0002825925926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126">
        <v>44003.0</v>
      </c>
      <c r="B62" s="127">
        <v>3.1</v>
      </c>
      <c r="C62" s="62">
        <f t="shared" si="4"/>
        <v>0.1836127126</v>
      </c>
      <c r="D62" s="62">
        <f t="shared" si="5"/>
        <v>0.1833367866</v>
      </c>
      <c r="E62" s="62">
        <f t="shared" si="1"/>
        <v>0.1833367866</v>
      </c>
      <c r="F62" s="127">
        <v>3009.05</v>
      </c>
      <c r="G62" s="62">
        <f t="shared" si="6"/>
        <v>-0.02904839903</v>
      </c>
      <c r="H62" s="62">
        <f t="shared" si="7"/>
        <v>-0.02932432496</v>
      </c>
      <c r="I62" s="62" t="b">
        <f t="shared" si="8"/>
        <v>1</v>
      </c>
      <c r="J62" s="62">
        <f t="shared" si="2"/>
        <v>-0.02932432496</v>
      </c>
      <c r="K62" s="128">
        <v>0.0149</v>
      </c>
      <c r="L62" s="62">
        <f t="shared" si="3"/>
        <v>0.0002759259259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126">
        <v>44010.0</v>
      </c>
      <c r="B63" s="127">
        <v>2.78</v>
      </c>
      <c r="C63" s="62">
        <f t="shared" si="4"/>
        <v>-0.1089511838</v>
      </c>
      <c r="D63" s="62">
        <f t="shared" si="5"/>
        <v>-0.1092174801</v>
      </c>
      <c r="E63" s="62" t="str">
        <f t="shared" si="1"/>
        <v/>
      </c>
      <c r="F63" s="127">
        <v>3130.01</v>
      </c>
      <c r="G63" s="62">
        <f t="shared" si="6"/>
        <v>0.03941178511</v>
      </c>
      <c r="H63" s="62">
        <f t="shared" si="7"/>
        <v>0.03914548881</v>
      </c>
      <c r="I63" s="62" t="b">
        <f t="shared" si="8"/>
        <v>0</v>
      </c>
      <c r="J63" s="62" t="str">
        <f t="shared" si="2"/>
        <v/>
      </c>
      <c r="K63" s="128">
        <v>0.01438</v>
      </c>
      <c r="L63" s="62">
        <f t="shared" si="3"/>
        <v>0.0002662962963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126">
        <v>44017.0</v>
      </c>
      <c r="B64" s="127">
        <v>2.56</v>
      </c>
      <c r="C64" s="62">
        <f t="shared" si="4"/>
        <v>-0.08244366921</v>
      </c>
      <c r="D64" s="62">
        <f t="shared" si="5"/>
        <v>-0.08270570625</v>
      </c>
      <c r="E64" s="62" t="str">
        <f t="shared" si="1"/>
        <v/>
      </c>
      <c r="F64" s="127">
        <v>3185.04</v>
      </c>
      <c r="G64" s="62">
        <f t="shared" si="6"/>
        <v>0.01742864838</v>
      </c>
      <c r="H64" s="62">
        <f t="shared" si="7"/>
        <v>0.01716661134</v>
      </c>
      <c r="I64" s="62" t="b">
        <f t="shared" si="8"/>
        <v>0</v>
      </c>
      <c r="J64" s="62" t="str">
        <f t="shared" si="2"/>
        <v/>
      </c>
      <c r="K64" s="128">
        <v>0.01415</v>
      </c>
      <c r="L64" s="62">
        <f t="shared" si="3"/>
        <v>0.000262037037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126">
        <v>44024.0</v>
      </c>
      <c r="B65" s="127">
        <v>2.31</v>
      </c>
      <c r="C65" s="62">
        <f t="shared" si="4"/>
        <v>-0.102759734</v>
      </c>
      <c r="D65" s="62">
        <f t="shared" si="5"/>
        <v>-0.1030141784</v>
      </c>
      <c r="E65" s="62" t="str">
        <f t="shared" si="1"/>
        <v/>
      </c>
      <c r="F65" s="127">
        <v>3224.73</v>
      </c>
      <c r="G65" s="62">
        <f t="shared" si="6"/>
        <v>0.012384378</v>
      </c>
      <c r="H65" s="62">
        <f t="shared" si="7"/>
        <v>0.01212993355</v>
      </c>
      <c r="I65" s="62" t="b">
        <f t="shared" si="8"/>
        <v>0</v>
      </c>
      <c r="J65" s="62" t="str">
        <f t="shared" si="2"/>
        <v/>
      </c>
      <c r="K65" s="128">
        <v>0.01374</v>
      </c>
      <c r="L65" s="62">
        <f t="shared" si="3"/>
        <v>0.0002544444444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126">
        <v>44031.0</v>
      </c>
      <c r="B66" s="127">
        <v>2.33</v>
      </c>
      <c r="C66" s="62">
        <f t="shared" si="4"/>
        <v>0.008620743044</v>
      </c>
      <c r="D66" s="62">
        <f t="shared" si="5"/>
        <v>0.008376298599</v>
      </c>
      <c r="E66" s="62">
        <f t="shared" si="1"/>
        <v>0.008376298599</v>
      </c>
      <c r="F66" s="127">
        <v>3215.63</v>
      </c>
      <c r="G66" s="62">
        <f t="shared" si="6"/>
        <v>-0.002825930866</v>
      </c>
      <c r="H66" s="62">
        <f t="shared" si="7"/>
        <v>-0.00307037531</v>
      </c>
      <c r="I66" s="62" t="b">
        <f t="shared" si="8"/>
        <v>1</v>
      </c>
      <c r="J66" s="62">
        <f t="shared" si="2"/>
        <v>-0.00307037531</v>
      </c>
      <c r="K66" s="128">
        <v>0.0132</v>
      </c>
      <c r="L66" s="62">
        <f t="shared" si="3"/>
        <v>0.0002444444444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126">
        <v>44038.0</v>
      </c>
      <c r="B67" s="127">
        <v>2.22</v>
      </c>
      <c r="C67" s="62">
        <f t="shared" si="4"/>
        <v>-0.04836107169</v>
      </c>
      <c r="D67" s="62">
        <f t="shared" si="5"/>
        <v>-0.04859773836</v>
      </c>
      <c r="E67" s="62" t="str">
        <f t="shared" si="1"/>
        <v/>
      </c>
      <c r="F67" s="127">
        <v>3271.12</v>
      </c>
      <c r="G67" s="62">
        <f t="shared" si="6"/>
        <v>0.01710913897</v>
      </c>
      <c r="H67" s="62">
        <f t="shared" si="7"/>
        <v>0.0168724723</v>
      </c>
      <c r="I67" s="62" t="b">
        <f t="shared" si="8"/>
        <v>0</v>
      </c>
      <c r="J67" s="62" t="str">
        <f t="shared" si="2"/>
        <v/>
      </c>
      <c r="K67" s="128">
        <v>0.01278</v>
      </c>
      <c r="L67" s="62">
        <f t="shared" si="3"/>
        <v>0.0002366666667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126">
        <v>44045.0</v>
      </c>
      <c r="B68" s="127">
        <v>2.3</v>
      </c>
      <c r="C68" s="62">
        <f t="shared" si="4"/>
        <v>0.03540192705</v>
      </c>
      <c r="D68" s="62">
        <f t="shared" si="5"/>
        <v>0.03517563075</v>
      </c>
      <c r="E68" s="62" t="str">
        <f t="shared" si="1"/>
        <v/>
      </c>
      <c r="F68" s="127">
        <v>3351.28</v>
      </c>
      <c r="G68" s="62">
        <f t="shared" si="6"/>
        <v>0.0242099285</v>
      </c>
      <c r="H68" s="62">
        <f t="shared" si="7"/>
        <v>0.0239836322</v>
      </c>
      <c r="I68" s="62" t="b">
        <f t="shared" si="8"/>
        <v>0</v>
      </c>
      <c r="J68" s="62" t="str">
        <f t="shared" si="2"/>
        <v/>
      </c>
      <c r="K68" s="128">
        <v>0.01222</v>
      </c>
      <c r="L68" s="62">
        <f t="shared" si="3"/>
        <v>0.0002262962963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126">
        <v>44052.0</v>
      </c>
      <c r="B69" s="127">
        <v>2.36</v>
      </c>
      <c r="C69" s="62">
        <f t="shared" si="4"/>
        <v>0.0257524961</v>
      </c>
      <c r="D69" s="62">
        <f t="shared" si="5"/>
        <v>0.02552768129</v>
      </c>
      <c r="E69" s="62" t="str">
        <f t="shared" si="1"/>
        <v/>
      </c>
      <c r="F69" s="127">
        <v>3372.85</v>
      </c>
      <c r="G69" s="62">
        <f t="shared" si="6"/>
        <v>0.006415721882</v>
      </c>
      <c r="H69" s="62">
        <f t="shared" si="7"/>
        <v>0.006190907067</v>
      </c>
      <c r="I69" s="62" t="b">
        <f t="shared" si="8"/>
        <v>0</v>
      </c>
      <c r="J69" s="62" t="str">
        <f t="shared" si="2"/>
        <v/>
      </c>
      <c r="K69" s="128">
        <v>0.01214</v>
      </c>
      <c r="L69" s="62">
        <f t="shared" si="3"/>
        <v>0.0002248148148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126">
        <v>44059.0</v>
      </c>
      <c r="B70" s="127">
        <v>2.23</v>
      </c>
      <c r="C70" s="62">
        <f t="shared" si="4"/>
        <v>-0.05666003357</v>
      </c>
      <c r="D70" s="62">
        <f t="shared" si="5"/>
        <v>-0.05691225579</v>
      </c>
      <c r="E70" s="62" t="str">
        <f t="shared" si="1"/>
        <v/>
      </c>
      <c r="F70" s="127">
        <v>3397.16</v>
      </c>
      <c r="G70" s="62">
        <f t="shared" si="6"/>
        <v>0.007181704159</v>
      </c>
      <c r="H70" s="62">
        <f t="shared" si="7"/>
        <v>0.006929481937</v>
      </c>
      <c r="I70" s="62" t="b">
        <f t="shared" si="8"/>
        <v>0</v>
      </c>
      <c r="J70" s="62" t="str">
        <f t="shared" si="2"/>
        <v/>
      </c>
      <c r="K70" s="128">
        <v>0.01362</v>
      </c>
      <c r="L70" s="62">
        <f t="shared" si="3"/>
        <v>0.0002522222222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126">
        <v>44066.0</v>
      </c>
      <c r="B71" s="127">
        <v>2.21</v>
      </c>
      <c r="C71" s="62">
        <f t="shared" si="4"/>
        <v>-0.009009069942</v>
      </c>
      <c r="D71" s="62">
        <f t="shared" si="5"/>
        <v>-0.009267588461</v>
      </c>
      <c r="E71" s="62" t="str">
        <f t="shared" si="1"/>
        <v/>
      </c>
      <c r="F71" s="127">
        <v>3508.01</v>
      </c>
      <c r="G71" s="62">
        <f t="shared" si="6"/>
        <v>0.03210913668</v>
      </c>
      <c r="H71" s="62">
        <f t="shared" si="7"/>
        <v>0.03185061816</v>
      </c>
      <c r="I71" s="62" t="b">
        <f t="shared" si="8"/>
        <v>0</v>
      </c>
      <c r="J71" s="62" t="str">
        <f t="shared" si="2"/>
        <v/>
      </c>
      <c r="K71" s="128">
        <v>0.01396</v>
      </c>
      <c r="L71" s="62">
        <f t="shared" si="3"/>
        <v>0.0002585185185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126">
        <v>44073.0</v>
      </c>
      <c r="B72" s="127">
        <v>2.2</v>
      </c>
      <c r="C72" s="62">
        <f t="shared" si="4"/>
        <v>-0.004535155165</v>
      </c>
      <c r="D72" s="62">
        <f t="shared" si="5"/>
        <v>-0.004800710721</v>
      </c>
      <c r="E72" s="62">
        <f t="shared" si="1"/>
        <v>-0.004800710721</v>
      </c>
      <c r="F72" s="127">
        <v>3426.96</v>
      </c>
      <c r="G72" s="62">
        <f t="shared" si="6"/>
        <v>-0.02337535432</v>
      </c>
      <c r="H72" s="62">
        <f t="shared" si="7"/>
        <v>-0.02364090988</v>
      </c>
      <c r="I72" s="62" t="b">
        <f t="shared" si="8"/>
        <v>1</v>
      </c>
      <c r="J72" s="62">
        <f t="shared" si="2"/>
        <v>-0.02364090988</v>
      </c>
      <c r="K72" s="128">
        <v>0.01434</v>
      </c>
      <c r="L72" s="62">
        <f t="shared" si="3"/>
        <v>0.0002655555556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126">
        <v>44080.0</v>
      </c>
      <c r="B73" s="127">
        <v>2.1</v>
      </c>
      <c r="C73" s="62">
        <f t="shared" si="4"/>
        <v>-0.04652001563</v>
      </c>
      <c r="D73" s="62">
        <f t="shared" si="5"/>
        <v>-0.0467829786</v>
      </c>
      <c r="E73" s="62">
        <f t="shared" si="1"/>
        <v>-0.0467829786</v>
      </c>
      <c r="F73" s="127">
        <v>3340.97</v>
      </c>
      <c r="G73" s="62">
        <f t="shared" si="6"/>
        <v>-0.02541238682</v>
      </c>
      <c r="H73" s="62">
        <f t="shared" si="7"/>
        <v>-0.02567534978</v>
      </c>
      <c r="I73" s="62" t="b">
        <f t="shared" si="8"/>
        <v>1</v>
      </c>
      <c r="J73" s="62">
        <f t="shared" si="2"/>
        <v>-0.02567534978</v>
      </c>
      <c r="K73" s="128">
        <v>0.0142</v>
      </c>
      <c r="L73" s="62">
        <f t="shared" si="3"/>
        <v>0.000262962963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126">
        <v>44087.0</v>
      </c>
      <c r="B74" s="127">
        <v>2.12</v>
      </c>
      <c r="C74" s="62">
        <f t="shared" si="4"/>
        <v>0.009478743955</v>
      </c>
      <c r="D74" s="62">
        <f t="shared" si="5"/>
        <v>0.009213466177</v>
      </c>
      <c r="E74" s="62">
        <f t="shared" si="1"/>
        <v>0.009213466177</v>
      </c>
      <c r="F74" s="127">
        <v>3319.47</v>
      </c>
      <c r="G74" s="62">
        <f t="shared" si="6"/>
        <v>-0.006456052356</v>
      </c>
      <c r="H74" s="62">
        <f t="shared" si="7"/>
        <v>-0.006721330134</v>
      </c>
      <c r="I74" s="62" t="b">
        <f t="shared" si="8"/>
        <v>1</v>
      </c>
      <c r="J74" s="62">
        <f t="shared" si="2"/>
        <v>-0.006721330134</v>
      </c>
      <c r="K74" s="128">
        <v>0.014325</v>
      </c>
      <c r="L74" s="62">
        <f t="shared" si="3"/>
        <v>0.0002652777778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126">
        <v>44094.0</v>
      </c>
      <c r="B75" s="127">
        <v>2.05</v>
      </c>
      <c r="C75" s="62">
        <f t="shared" si="4"/>
        <v>-0.03357629553</v>
      </c>
      <c r="D75" s="62">
        <f t="shared" si="5"/>
        <v>-0.03384222146</v>
      </c>
      <c r="E75" s="62">
        <f t="shared" si="1"/>
        <v>-0.03384222146</v>
      </c>
      <c r="F75" s="127">
        <v>3298.46</v>
      </c>
      <c r="G75" s="62">
        <f t="shared" si="6"/>
        <v>-0.006349438748</v>
      </c>
      <c r="H75" s="62">
        <f t="shared" si="7"/>
        <v>-0.006615364674</v>
      </c>
      <c r="I75" s="62" t="b">
        <f t="shared" si="8"/>
        <v>1</v>
      </c>
      <c r="J75" s="62">
        <f t="shared" si="2"/>
        <v>-0.006615364674</v>
      </c>
      <c r="K75" s="128">
        <v>0.01436</v>
      </c>
      <c r="L75" s="62">
        <f t="shared" si="3"/>
        <v>0.0002659259259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126">
        <v>44101.0</v>
      </c>
      <c r="B76" s="127">
        <v>2.3</v>
      </c>
      <c r="C76" s="62">
        <f t="shared" si="4"/>
        <v>0.1150693298</v>
      </c>
      <c r="D76" s="62">
        <f t="shared" si="5"/>
        <v>0.1148074779</v>
      </c>
      <c r="E76" s="62" t="str">
        <f t="shared" si="1"/>
        <v/>
      </c>
      <c r="F76" s="127">
        <v>3348.44</v>
      </c>
      <c r="G76" s="62">
        <f t="shared" si="6"/>
        <v>0.01503887285</v>
      </c>
      <c r="H76" s="62">
        <f t="shared" si="7"/>
        <v>0.014777021</v>
      </c>
      <c r="I76" s="62" t="b">
        <f t="shared" si="8"/>
        <v>0</v>
      </c>
      <c r="J76" s="62" t="str">
        <f t="shared" si="2"/>
        <v/>
      </c>
      <c r="K76" s="128">
        <v>0.01414</v>
      </c>
      <c r="L76" s="62">
        <f t="shared" si="3"/>
        <v>0.0002618518519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126">
        <v>44108.0</v>
      </c>
      <c r="B77" s="127">
        <v>2.2</v>
      </c>
      <c r="C77" s="62">
        <f t="shared" si="4"/>
        <v>-0.04445176257</v>
      </c>
      <c r="D77" s="62">
        <f t="shared" si="5"/>
        <v>-0.04471916998</v>
      </c>
      <c r="E77" s="62" t="str">
        <f t="shared" si="1"/>
        <v/>
      </c>
      <c r="F77" s="127">
        <v>3477.13</v>
      </c>
      <c r="G77" s="62">
        <f t="shared" si="6"/>
        <v>0.03771267514</v>
      </c>
      <c r="H77" s="62">
        <f t="shared" si="7"/>
        <v>0.03744526774</v>
      </c>
      <c r="I77" s="62" t="b">
        <f t="shared" si="8"/>
        <v>0</v>
      </c>
      <c r="J77" s="62" t="str">
        <f t="shared" si="2"/>
        <v/>
      </c>
      <c r="K77" s="128">
        <v>0.01444</v>
      </c>
      <c r="L77" s="62">
        <f t="shared" si="3"/>
        <v>0.0002674074074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126">
        <v>44115.0</v>
      </c>
      <c r="B78" s="127">
        <v>2.09</v>
      </c>
      <c r="C78" s="62">
        <f t="shared" si="4"/>
        <v>-0.05129329439</v>
      </c>
      <c r="D78" s="62">
        <f t="shared" si="5"/>
        <v>-0.05158514624</v>
      </c>
      <c r="E78" s="62">
        <f t="shared" si="1"/>
        <v>-0.05158514624</v>
      </c>
      <c r="F78" s="127">
        <v>3483.81</v>
      </c>
      <c r="G78" s="62">
        <f t="shared" si="6"/>
        <v>0.001919281606</v>
      </c>
      <c r="H78" s="62">
        <f t="shared" si="7"/>
        <v>0.001627429754</v>
      </c>
      <c r="I78" s="62" t="b">
        <f t="shared" si="8"/>
        <v>1</v>
      </c>
      <c r="J78" s="62">
        <f t="shared" si="2"/>
        <v>0.001627429754</v>
      </c>
      <c r="K78" s="128">
        <v>0.01576</v>
      </c>
      <c r="L78" s="62">
        <f t="shared" si="3"/>
        <v>0.0002918518519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126">
        <v>44122.0</v>
      </c>
      <c r="B79" s="127">
        <v>2.09</v>
      </c>
      <c r="C79" s="62">
        <f t="shared" si="4"/>
        <v>0</v>
      </c>
      <c r="D79" s="62">
        <f t="shared" si="5"/>
        <v>-0.0002805555556</v>
      </c>
      <c r="E79" s="62">
        <f t="shared" si="1"/>
        <v>-0.0002805555556</v>
      </c>
      <c r="F79" s="127">
        <v>3465.39</v>
      </c>
      <c r="G79" s="62">
        <f t="shared" si="6"/>
        <v>-0.005301342065</v>
      </c>
      <c r="H79" s="62">
        <f t="shared" si="7"/>
        <v>-0.005581897621</v>
      </c>
      <c r="I79" s="62" t="b">
        <f t="shared" si="8"/>
        <v>1</v>
      </c>
      <c r="J79" s="62">
        <f t="shared" si="2"/>
        <v>-0.005581897621</v>
      </c>
      <c r="K79" s="128">
        <v>0.01515</v>
      </c>
      <c r="L79" s="62">
        <f t="shared" si="3"/>
        <v>0.0002805555556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126">
        <v>44129.0</v>
      </c>
      <c r="B80" s="127">
        <v>1.96</v>
      </c>
      <c r="C80" s="62">
        <f t="shared" si="4"/>
        <v>-0.06421959273</v>
      </c>
      <c r="D80" s="62">
        <f t="shared" si="5"/>
        <v>-0.06451885199</v>
      </c>
      <c r="E80" s="62">
        <f t="shared" si="1"/>
        <v>-0.06451885199</v>
      </c>
      <c r="F80" s="127">
        <v>3269.96</v>
      </c>
      <c r="G80" s="62">
        <f t="shared" si="6"/>
        <v>-0.058047428</v>
      </c>
      <c r="H80" s="62">
        <f t="shared" si="7"/>
        <v>-0.05834668726</v>
      </c>
      <c r="I80" s="62" t="b">
        <f t="shared" si="8"/>
        <v>1</v>
      </c>
      <c r="J80" s="62">
        <f t="shared" si="2"/>
        <v>-0.05834668726</v>
      </c>
      <c r="K80" s="128">
        <v>0.01616</v>
      </c>
      <c r="L80" s="62">
        <f t="shared" si="3"/>
        <v>0.0002992592593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126">
        <v>44136.0</v>
      </c>
      <c r="B81" s="127">
        <v>1.99</v>
      </c>
      <c r="C81" s="62">
        <f t="shared" si="4"/>
        <v>0.01519016549</v>
      </c>
      <c r="D81" s="62">
        <f t="shared" si="5"/>
        <v>0.01489423957</v>
      </c>
      <c r="E81" s="62" t="str">
        <f t="shared" si="1"/>
        <v/>
      </c>
      <c r="F81" s="127">
        <v>3509.44</v>
      </c>
      <c r="G81" s="62">
        <f t="shared" si="6"/>
        <v>0.07067872817</v>
      </c>
      <c r="H81" s="62">
        <f t="shared" si="7"/>
        <v>0.07038280225</v>
      </c>
      <c r="I81" s="62" t="b">
        <f t="shared" si="8"/>
        <v>0</v>
      </c>
      <c r="J81" s="62" t="str">
        <f t="shared" si="2"/>
        <v/>
      </c>
      <c r="K81" s="128">
        <v>0.01598</v>
      </c>
      <c r="L81" s="62">
        <f t="shared" si="3"/>
        <v>0.0002959259259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126">
        <v>44143.0</v>
      </c>
      <c r="B82" s="127">
        <v>2.18</v>
      </c>
      <c r="C82" s="62">
        <f t="shared" si="4"/>
        <v>0.09119023806</v>
      </c>
      <c r="D82" s="62">
        <f t="shared" si="5"/>
        <v>0.09089468251</v>
      </c>
      <c r="E82" s="62" t="str">
        <f t="shared" si="1"/>
        <v/>
      </c>
      <c r="F82" s="127">
        <v>3585.15</v>
      </c>
      <c r="G82" s="62">
        <f t="shared" si="6"/>
        <v>0.02134383359</v>
      </c>
      <c r="H82" s="62">
        <f t="shared" si="7"/>
        <v>0.02104827804</v>
      </c>
      <c r="I82" s="62" t="b">
        <f t="shared" si="8"/>
        <v>0</v>
      </c>
      <c r="J82" s="62" t="str">
        <f t="shared" si="2"/>
        <v/>
      </c>
      <c r="K82" s="128">
        <v>0.01596</v>
      </c>
      <c r="L82" s="62">
        <f t="shared" si="3"/>
        <v>0.0002955555556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126">
        <v>44150.0</v>
      </c>
      <c r="B83" s="127">
        <v>2.21</v>
      </c>
      <c r="C83" s="62">
        <f t="shared" si="4"/>
        <v>0.01366763873</v>
      </c>
      <c r="D83" s="62">
        <f t="shared" si="5"/>
        <v>0.0133542128</v>
      </c>
      <c r="E83" s="62">
        <f t="shared" si="1"/>
        <v>0.0133542128</v>
      </c>
      <c r="F83" s="127">
        <v>3557.54</v>
      </c>
      <c r="G83" s="62">
        <f t="shared" si="6"/>
        <v>-0.007731019411</v>
      </c>
      <c r="H83" s="62">
        <f t="shared" si="7"/>
        <v>-0.008044445337</v>
      </c>
      <c r="I83" s="62" t="b">
        <f t="shared" si="8"/>
        <v>1</v>
      </c>
      <c r="J83" s="62">
        <f t="shared" si="2"/>
        <v>-0.008044445337</v>
      </c>
      <c r="K83" s="128">
        <v>0.016925</v>
      </c>
      <c r="L83" s="62">
        <f t="shared" si="3"/>
        <v>0.0003134259259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126">
        <v>44157.0</v>
      </c>
      <c r="B84" s="127">
        <v>2.4</v>
      </c>
      <c r="C84" s="62">
        <f t="shared" si="4"/>
        <v>0.08247622182</v>
      </c>
      <c r="D84" s="62">
        <f t="shared" si="5"/>
        <v>0.08217955516</v>
      </c>
      <c r="E84" s="62" t="str">
        <f t="shared" si="1"/>
        <v/>
      </c>
      <c r="F84" s="127">
        <v>3638.35</v>
      </c>
      <c r="G84" s="62">
        <f t="shared" si="6"/>
        <v>0.02246098741</v>
      </c>
      <c r="H84" s="62">
        <f t="shared" si="7"/>
        <v>0.02216432074</v>
      </c>
      <c r="I84" s="62" t="b">
        <f t="shared" si="8"/>
        <v>0</v>
      </c>
      <c r="J84" s="62" t="str">
        <f t="shared" si="2"/>
        <v/>
      </c>
      <c r="K84" s="128">
        <v>0.01602</v>
      </c>
      <c r="L84" s="62">
        <f t="shared" si="3"/>
        <v>0.0002966666667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126">
        <v>44164.0</v>
      </c>
      <c r="B85" s="127">
        <v>2.45</v>
      </c>
      <c r="C85" s="62">
        <f t="shared" si="4"/>
        <v>0.0206192872</v>
      </c>
      <c r="D85" s="62">
        <f t="shared" si="5"/>
        <v>0.02032530572</v>
      </c>
      <c r="E85" s="62" t="str">
        <f t="shared" si="1"/>
        <v/>
      </c>
      <c r="F85" s="127">
        <v>3699.12</v>
      </c>
      <c r="G85" s="62">
        <f t="shared" si="6"/>
        <v>0.01656467135</v>
      </c>
      <c r="H85" s="62">
        <f t="shared" si="7"/>
        <v>0.01627068987</v>
      </c>
      <c r="I85" s="62" t="b">
        <f t="shared" si="8"/>
        <v>0</v>
      </c>
      <c r="J85" s="62" t="str">
        <f t="shared" si="2"/>
        <v/>
      </c>
      <c r="K85" s="128">
        <v>0.015875</v>
      </c>
      <c r="L85" s="62">
        <f t="shared" si="3"/>
        <v>0.0002939814815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126">
        <v>44171.0</v>
      </c>
      <c r="B86" s="127">
        <v>2.31</v>
      </c>
      <c r="C86" s="62">
        <f t="shared" si="4"/>
        <v>-0.05884050002</v>
      </c>
      <c r="D86" s="62">
        <f t="shared" si="5"/>
        <v>-0.05914938891</v>
      </c>
      <c r="E86" s="62">
        <f t="shared" si="1"/>
        <v>-0.05914938891</v>
      </c>
      <c r="F86" s="127">
        <v>3663.46</v>
      </c>
      <c r="G86" s="62">
        <f t="shared" si="6"/>
        <v>-0.009686897487</v>
      </c>
      <c r="H86" s="62">
        <f t="shared" si="7"/>
        <v>-0.009995786376</v>
      </c>
      <c r="I86" s="62" t="b">
        <f t="shared" si="8"/>
        <v>1</v>
      </c>
      <c r="J86" s="62">
        <f t="shared" si="2"/>
        <v>-0.009995786376</v>
      </c>
      <c r="K86" s="128">
        <v>0.01668</v>
      </c>
      <c r="L86" s="62">
        <f t="shared" si="3"/>
        <v>0.0003088888889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126">
        <v>44178.0</v>
      </c>
      <c r="B87" s="127">
        <v>2.49</v>
      </c>
      <c r="C87" s="62">
        <f t="shared" si="4"/>
        <v>0.07503518594</v>
      </c>
      <c r="D87" s="62">
        <f t="shared" si="5"/>
        <v>0.07472666742</v>
      </c>
      <c r="E87" s="62" t="str">
        <f t="shared" si="1"/>
        <v/>
      </c>
      <c r="F87" s="127">
        <v>3709.41</v>
      </c>
      <c r="G87" s="62">
        <f t="shared" si="6"/>
        <v>0.01246477829</v>
      </c>
      <c r="H87" s="62">
        <f t="shared" si="7"/>
        <v>0.01215625977</v>
      </c>
      <c r="I87" s="62" t="b">
        <f t="shared" si="8"/>
        <v>0</v>
      </c>
      <c r="J87" s="62" t="str">
        <f t="shared" si="2"/>
        <v/>
      </c>
      <c r="K87" s="128">
        <v>0.01666</v>
      </c>
      <c r="L87" s="62">
        <f t="shared" si="3"/>
        <v>0.0003085185185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126">
        <v>44185.0</v>
      </c>
      <c r="B88" s="127">
        <v>2.509</v>
      </c>
      <c r="C88" s="62">
        <f t="shared" si="4"/>
        <v>0.007601556908</v>
      </c>
      <c r="D88" s="62">
        <f t="shared" si="5"/>
        <v>0.00729340876</v>
      </c>
      <c r="E88" s="62">
        <f t="shared" si="1"/>
        <v>0.00729340876</v>
      </c>
      <c r="F88" s="127">
        <v>3703.06</v>
      </c>
      <c r="G88" s="62">
        <f t="shared" si="6"/>
        <v>-0.001713329444</v>
      </c>
      <c r="H88" s="62">
        <f t="shared" si="7"/>
        <v>-0.002021477593</v>
      </c>
      <c r="I88" s="62" t="b">
        <f t="shared" si="8"/>
        <v>1</v>
      </c>
      <c r="J88" s="62">
        <f t="shared" si="2"/>
        <v>-0.002021477593</v>
      </c>
      <c r="K88" s="128">
        <v>0.01664</v>
      </c>
      <c r="L88" s="62">
        <f t="shared" si="3"/>
        <v>0.0003081481481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126">
        <v>44192.0</v>
      </c>
      <c r="B89" s="127">
        <v>2.53</v>
      </c>
      <c r="C89" s="62">
        <f t="shared" si="4"/>
        <v>0.008335035355</v>
      </c>
      <c r="D89" s="62">
        <f t="shared" si="5"/>
        <v>0.008025313133</v>
      </c>
      <c r="E89" s="62" t="str">
        <f t="shared" si="1"/>
        <v/>
      </c>
      <c r="F89" s="127">
        <v>3756.07</v>
      </c>
      <c r="G89" s="62">
        <f t="shared" si="6"/>
        <v>0.01421369314</v>
      </c>
      <c r="H89" s="62">
        <f t="shared" si="7"/>
        <v>0.01390397092</v>
      </c>
      <c r="I89" s="62" t="b">
        <f t="shared" si="8"/>
        <v>0</v>
      </c>
      <c r="J89" s="62" t="str">
        <f t="shared" si="2"/>
        <v/>
      </c>
      <c r="K89" s="128">
        <v>0.016725</v>
      </c>
      <c r="L89" s="62">
        <f t="shared" si="3"/>
        <v>0.0003097222222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126">
        <v>44199.0</v>
      </c>
      <c r="B90" s="127">
        <v>2.4</v>
      </c>
      <c r="C90" s="62">
        <f t="shared" si="4"/>
        <v>-0.05275056539</v>
      </c>
      <c r="D90" s="62">
        <f t="shared" si="5"/>
        <v>-0.05305843576</v>
      </c>
      <c r="E90" s="62" t="str">
        <f t="shared" si="1"/>
        <v/>
      </c>
      <c r="F90" s="127">
        <v>3824.68</v>
      </c>
      <c r="G90" s="62">
        <f t="shared" si="6"/>
        <v>0.01810160563</v>
      </c>
      <c r="H90" s="62">
        <f t="shared" si="7"/>
        <v>0.01779373526</v>
      </c>
      <c r="I90" s="62" t="b">
        <f t="shared" si="8"/>
        <v>0</v>
      </c>
      <c r="J90" s="62" t="str">
        <f t="shared" si="2"/>
        <v/>
      </c>
      <c r="K90" s="128">
        <v>0.016625</v>
      </c>
      <c r="L90" s="62">
        <f t="shared" si="3"/>
        <v>0.0003078703704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126">
        <v>44206.0</v>
      </c>
      <c r="B91" s="127">
        <v>2.67</v>
      </c>
      <c r="C91" s="62">
        <f t="shared" si="4"/>
        <v>0.1066097351</v>
      </c>
      <c r="D91" s="62">
        <f t="shared" si="5"/>
        <v>0.1062804758</v>
      </c>
      <c r="E91" s="62">
        <f t="shared" si="1"/>
        <v>0.1062804758</v>
      </c>
      <c r="F91" s="127">
        <v>3768.25</v>
      </c>
      <c r="G91" s="62">
        <f t="shared" si="6"/>
        <v>-0.01486410094</v>
      </c>
      <c r="H91" s="62">
        <f t="shared" si="7"/>
        <v>-0.0151933602</v>
      </c>
      <c r="I91" s="62" t="b">
        <f t="shared" si="8"/>
        <v>1</v>
      </c>
      <c r="J91" s="62">
        <f t="shared" si="2"/>
        <v>-0.0151933602</v>
      </c>
      <c r="K91" s="128">
        <v>0.01778</v>
      </c>
      <c r="L91" s="62">
        <f t="shared" si="3"/>
        <v>0.0003292592593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126">
        <v>44213.0</v>
      </c>
      <c r="B92" s="127">
        <v>2.74</v>
      </c>
      <c r="C92" s="62">
        <f t="shared" si="4"/>
        <v>0.02587944799</v>
      </c>
      <c r="D92" s="62">
        <f t="shared" si="5"/>
        <v>0.02553463317</v>
      </c>
      <c r="E92" s="62" t="str">
        <f t="shared" si="1"/>
        <v/>
      </c>
      <c r="F92" s="127">
        <v>3841.47</v>
      </c>
      <c r="G92" s="62">
        <f t="shared" si="6"/>
        <v>0.01924440314</v>
      </c>
      <c r="H92" s="62">
        <f t="shared" si="7"/>
        <v>0.01889958832</v>
      </c>
      <c r="I92" s="62" t="b">
        <f t="shared" si="8"/>
        <v>0</v>
      </c>
      <c r="J92" s="62" t="str">
        <f t="shared" si="2"/>
        <v/>
      </c>
      <c r="K92" s="128">
        <v>0.01862</v>
      </c>
      <c r="L92" s="62">
        <f t="shared" si="3"/>
        <v>0.0003448148148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126">
        <v>44220.0</v>
      </c>
      <c r="B93" s="127">
        <v>2.75</v>
      </c>
      <c r="C93" s="62">
        <f t="shared" si="4"/>
        <v>0.003642991279</v>
      </c>
      <c r="D93" s="62">
        <f t="shared" si="5"/>
        <v>0.003300398686</v>
      </c>
      <c r="E93" s="62">
        <f t="shared" si="1"/>
        <v>0.003300398686</v>
      </c>
      <c r="F93" s="127">
        <v>3714.24</v>
      </c>
      <c r="G93" s="62">
        <f t="shared" si="6"/>
        <v>-0.03368102465</v>
      </c>
      <c r="H93" s="62">
        <f t="shared" si="7"/>
        <v>-0.03402361724</v>
      </c>
      <c r="I93" s="62" t="b">
        <f t="shared" si="8"/>
        <v>1</v>
      </c>
      <c r="J93" s="62">
        <f t="shared" si="2"/>
        <v>-0.03402361724</v>
      </c>
      <c r="K93" s="128">
        <v>0.0185</v>
      </c>
      <c r="L93" s="62">
        <f t="shared" si="3"/>
        <v>0.0003425925926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126">
        <v>44227.0</v>
      </c>
      <c r="B94" s="127">
        <v>3.31</v>
      </c>
      <c r="C94" s="62">
        <f t="shared" si="4"/>
        <v>0.1853472777</v>
      </c>
      <c r="D94" s="62">
        <f t="shared" si="5"/>
        <v>0.1850113518</v>
      </c>
      <c r="E94" s="62" t="str">
        <f t="shared" si="1"/>
        <v/>
      </c>
      <c r="F94" s="127">
        <v>3886.83</v>
      </c>
      <c r="G94" s="62">
        <f t="shared" si="6"/>
        <v>0.04541983419</v>
      </c>
      <c r="H94" s="62">
        <f t="shared" si="7"/>
        <v>0.04508390826</v>
      </c>
      <c r="I94" s="62" t="b">
        <f t="shared" si="8"/>
        <v>0</v>
      </c>
      <c r="J94" s="62" t="str">
        <f t="shared" si="2"/>
        <v/>
      </c>
      <c r="K94" s="128">
        <v>0.01814</v>
      </c>
      <c r="L94" s="62">
        <f t="shared" si="3"/>
        <v>0.0003359259259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126">
        <v>44234.0</v>
      </c>
      <c r="B95" s="127">
        <v>3.58</v>
      </c>
      <c r="C95" s="62">
        <f t="shared" si="4"/>
        <v>0.07841461102</v>
      </c>
      <c r="D95" s="62">
        <f t="shared" si="5"/>
        <v>0.07806164806</v>
      </c>
      <c r="E95" s="62" t="str">
        <f t="shared" si="1"/>
        <v/>
      </c>
      <c r="F95" s="127">
        <v>3934.83</v>
      </c>
      <c r="G95" s="62">
        <f t="shared" si="6"/>
        <v>0.01227376352</v>
      </c>
      <c r="H95" s="62">
        <f t="shared" si="7"/>
        <v>0.01192080056</v>
      </c>
      <c r="I95" s="62" t="b">
        <f t="shared" si="8"/>
        <v>0</v>
      </c>
      <c r="J95" s="62" t="str">
        <f t="shared" si="2"/>
        <v/>
      </c>
      <c r="K95" s="128">
        <v>0.01906</v>
      </c>
      <c r="L95" s="62">
        <f t="shared" si="3"/>
        <v>0.000352962963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126">
        <v>44241.0</v>
      </c>
      <c r="B96" s="127">
        <v>3.57</v>
      </c>
      <c r="C96" s="62">
        <f t="shared" si="4"/>
        <v>-0.002797204621</v>
      </c>
      <c r="D96" s="62">
        <f t="shared" si="5"/>
        <v>-0.003159426843</v>
      </c>
      <c r="E96" s="62">
        <f t="shared" si="1"/>
        <v>-0.003159426843</v>
      </c>
      <c r="F96" s="127">
        <v>3906.71</v>
      </c>
      <c r="G96" s="62">
        <f t="shared" si="6"/>
        <v>-0.007172091334</v>
      </c>
      <c r="H96" s="62">
        <f t="shared" si="7"/>
        <v>-0.007534313556</v>
      </c>
      <c r="I96" s="62" t="b">
        <f t="shared" si="8"/>
        <v>1</v>
      </c>
      <c r="J96" s="62">
        <f t="shared" si="2"/>
        <v>-0.007534313556</v>
      </c>
      <c r="K96" s="128">
        <v>0.01956</v>
      </c>
      <c r="L96" s="62">
        <f t="shared" si="3"/>
        <v>0.0003622222222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126">
        <v>44248.0</v>
      </c>
      <c r="B97" s="127">
        <v>3.1</v>
      </c>
      <c r="C97" s="62">
        <f t="shared" si="4"/>
        <v>-0.1411634843</v>
      </c>
      <c r="D97" s="62">
        <f t="shared" si="5"/>
        <v>-0.1415505213</v>
      </c>
      <c r="E97" s="62">
        <f t="shared" si="1"/>
        <v>-0.1415505213</v>
      </c>
      <c r="F97" s="127">
        <v>3811.15</v>
      </c>
      <c r="G97" s="62">
        <f t="shared" si="6"/>
        <v>-0.0247646067</v>
      </c>
      <c r="H97" s="62">
        <f t="shared" si="7"/>
        <v>-0.02515164374</v>
      </c>
      <c r="I97" s="62" t="b">
        <f t="shared" si="8"/>
        <v>1</v>
      </c>
      <c r="J97" s="62">
        <f t="shared" si="2"/>
        <v>-0.02515164374</v>
      </c>
      <c r="K97" s="128">
        <v>0.0209</v>
      </c>
      <c r="L97" s="62">
        <f t="shared" si="3"/>
        <v>0.000387037037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126">
        <v>44255.0</v>
      </c>
      <c r="B98" s="127">
        <v>3.32</v>
      </c>
      <c r="C98" s="62">
        <f t="shared" si="4"/>
        <v>0.06856267144</v>
      </c>
      <c r="D98" s="62">
        <f t="shared" si="5"/>
        <v>0.06815007884</v>
      </c>
      <c r="E98" s="62" t="str">
        <f t="shared" si="1"/>
        <v/>
      </c>
      <c r="F98" s="127">
        <v>3841.94</v>
      </c>
      <c r="G98" s="62">
        <f t="shared" si="6"/>
        <v>0.008046466493</v>
      </c>
      <c r="H98" s="62">
        <f t="shared" si="7"/>
        <v>0.0076338739</v>
      </c>
      <c r="I98" s="62" t="b">
        <f t="shared" si="8"/>
        <v>0</v>
      </c>
      <c r="J98" s="62" t="str">
        <f t="shared" si="2"/>
        <v/>
      </c>
      <c r="K98" s="128">
        <v>0.02228</v>
      </c>
      <c r="L98" s="62">
        <f t="shared" si="3"/>
        <v>0.0004125925926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126">
        <v>44262.0</v>
      </c>
      <c r="B99" s="127">
        <v>3.47</v>
      </c>
      <c r="C99" s="62">
        <f t="shared" si="4"/>
        <v>0.04418981103</v>
      </c>
      <c r="D99" s="62">
        <f t="shared" si="5"/>
        <v>0.04377240362</v>
      </c>
      <c r="E99" s="62" t="str">
        <f t="shared" si="1"/>
        <v/>
      </c>
      <c r="F99" s="127">
        <v>3943.34</v>
      </c>
      <c r="G99" s="62">
        <f t="shared" si="6"/>
        <v>0.02605063258</v>
      </c>
      <c r="H99" s="62">
        <f t="shared" si="7"/>
        <v>0.02563322517</v>
      </c>
      <c r="I99" s="62" t="b">
        <f t="shared" si="8"/>
        <v>0</v>
      </c>
      <c r="J99" s="62" t="str">
        <f t="shared" si="2"/>
        <v/>
      </c>
      <c r="K99" s="128">
        <v>0.02254</v>
      </c>
      <c r="L99" s="62">
        <f t="shared" si="3"/>
        <v>0.0004174074074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126">
        <v>44269.0</v>
      </c>
      <c r="B100" s="127">
        <v>3.3</v>
      </c>
      <c r="C100" s="62">
        <f t="shared" si="4"/>
        <v>-0.05023212549</v>
      </c>
      <c r="D100" s="62">
        <f t="shared" si="5"/>
        <v>-0.05065805141</v>
      </c>
      <c r="E100" s="62">
        <f t="shared" si="1"/>
        <v>-0.05065805141</v>
      </c>
      <c r="F100" s="127">
        <v>3913.1</v>
      </c>
      <c r="G100" s="62">
        <f t="shared" si="6"/>
        <v>-0.007698181197</v>
      </c>
      <c r="H100" s="62">
        <f t="shared" si="7"/>
        <v>-0.008124107123</v>
      </c>
      <c r="I100" s="62" t="b">
        <f t="shared" si="8"/>
        <v>1</v>
      </c>
      <c r="J100" s="62">
        <f t="shared" si="2"/>
        <v>-0.008124107123</v>
      </c>
      <c r="K100" s="128">
        <v>0.023</v>
      </c>
      <c r="L100" s="62">
        <f t="shared" si="3"/>
        <v>0.0004259259259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126">
        <v>44276.0</v>
      </c>
      <c r="B101" s="127">
        <v>3.19</v>
      </c>
      <c r="C101" s="62">
        <f t="shared" si="4"/>
        <v>-0.03390155168</v>
      </c>
      <c r="D101" s="62">
        <f t="shared" si="5"/>
        <v>-0.03434858871</v>
      </c>
      <c r="E101" s="62" t="str">
        <f t="shared" si="1"/>
        <v/>
      </c>
      <c r="F101" s="127">
        <v>3974.54</v>
      </c>
      <c r="G101" s="62">
        <f t="shared" si="6"/>
        <v>0.0155791194</v>
      </c>
      <c r="H101" s="62">
        <f t="shared" si="7"/>
        <v>0.01513208236</v>
      </c>
      <c r="I101" s="62" t="b">
        <f t="shared" si="8"/>
        <v>0</v>
      </c>
      <c r="J101" s="62" t="str">
        <f t="shared" si="2"/>
        <v/>
      </c>
      <c r="K101" s="128">
        <v>0.02414</v>
      </c>
      <c r="L101" s="62">
        <f t="shared" si="3"/>
        <v>0.000447037037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126">
        <v>44283.0</v>
      </c>
      <c r="B102" s="127">
        <v>3.1</v>
      </c>
      <c r="C102" s="62">
        <f t="shared" si="4"/>
        <v>-0.02861880531</v>
      </c>
      <c r="D102" s="62">
        <f t="shared" si="5"/>
        <v>-0.02905362012</v>
      </c>
      <c r="E102" s="62" t="str">
        <f t="shared" si="1"/>
        <v/>
      </c>
      <c r="F102" s="127">
        <v>4019.87</v>
      </c>
      <c r="G102" s="62">
        <f t="shared" si="6"/>
        <v>0.01134054566</v>
      </c>
      <c r="H102" s="62">
        <f t="shared" si="7"/>
        <v>0.01090573085</v>
      </c>
      <c r="I102" s="62" t="b">
        <f t="shared" si="8"/>
        <v>0</v>
      </c>
      <c r="J102" s="62" t="str">
        <f t="shared" si="2"/>
        <v/>
      </c>
      <c r="K102" s="128">
        <v>0.02348</v>
      </c>
      <c r="L102" s="62">
        <f t="shared" si="3"/>
        <v>0.0004348148148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126">
        <v>44290.0</v>
      </c>
      <c r="B103" s="127">
        <v>3.17</v>
      </c>
      <c r="C103" s="62">
        <f t="shared" si="4"/>
        <v>0.0223294764</v>
      </c>
      <c r="D103" s="62">
        <f t="shared" si="5"/>
        <v>0.02188836529</v>
      </c>
      <c r="E103" s="62" t="str">
        <f t="shared" si="1"/>
        <v/>
      </c>
      <c r="F103" s="127">
        <v>4128.8</v>
      </c>
      <c r="G103" s="62">
        <f t="shared" si="6"/>
        <v>0.02673724405</v>
      </c>
      <c r="H103" s="62">
        <f t="shared" si="7"/>
        <v>0.02629613294</v>
      </c>
      <c r="I103" s="62" t="b">
        <f t="shared" si="8"/>
        <v>0</v>
      </c>
      <c r="J103" s="62" t="str">
        <f t="shared" si="2"/>
        <v/>
      </c>
      <c r="K103" s="128">
        <v>0.02382</v>
      </c>
      <c r="L103" s="62">
        <f t="shared" si="3"/>
        <v>0.0004411111111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126">
        <v>44297.0</v>
      </c>
      <c r="B104" s="127">
        <v>3.17</v>
      </c>
      <c r="C104" s="62">
        <f t="shared" si="4"/>
        <v>0</v>
      </c>
      <c r="D104" s="62">
        <f t="shared" si="5"/>
        <v>-0.000432962963</v>
      </c>
      <c r="E104" s="62" t="str">
        <f t="shared" si="1"/>
        <v/>
      </c>
      <c r="F104" s="127">
        <v>4185.47</v>
      </c>
      <c r="G104" s="62">
        <f t="shared" si="6"/>
        <v>0.01363219564</v>
      </c>
      <c r="H104" s="62">
        <f t="shared" si="7"/>
        <v>0.01319923267</v>
      </c>
      <c r="I104" s="62" t="b">
        <f t="shared" si="8"/>
        <v>0</v>
      </c>
      <c r="J104" s="62" t="str">
        <f t="shared" si="2"/>
        <v/>
      </c>
      <c r="K104" s="128">
        <v>0.02338</v>
      </c>
      <c r="L104" s="62">
        <f t="shared" si="3"/>
        <v>0.000432962963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126">
        <v>44304.0</v>
      </c>
      <c r="B105" s="127">
        <v>3.08</v>
      </c>
      <c r="C105" s="62">
        <f t="shared" si="4"/>
        <v>-0.0288019909</v>
      </c>
      <c r="D105" s="62">
        <f t="shared" si="5"/>
        <v>-0.02922680572</v>
      </c>
      <c r="E105" s="62">
        <f t="shared" si="1"/>
        <v>-0.02922680572</v>
      </c>
      <c r="F105" s="127">
        <v>4180.17</v>
      </c>
      <c r="G105" s="62">
        <f t="shared" si="6"/>
        <v>-0.001267087924</v>
      </c>
      <c r="H105" s="62">
        <f t="shared" si="7"/>
        <v>-0.001691902739</v>
      </c>
      <c r="I105" s="62" t="b">
        <f t="shared" si="8"/>
        <v>1</v>
      </c>
      <c r="J105" s="62">
        <f t="shared" si="2"/>
        <v>-0.001691902739</v>
      </c>
      <c r="K105" s="128">
        <v>0.02294</v>
      </c>
      <c r="L105" s="62">
        <f t="shared" si="3"/>
        <v>0.0004248148148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126">
        <v>44311.0</v>
      </c>
      <c r="B106" s="127">
        <v>3.19</v>
      </c>
      <c r="C106" s="62">
        <f t="shared" si="4"/>
        <v>0.03509131981</v>
      </c>
      <c r="D106" s="62">
        <f t="shared" si="5"/>
        <v>0.03467243092</v>
      </c>
      <c r="E106" s="62">
        <f t="shared" si="1"/>
        <v>0.03467243092</v>
      </c>
      <c r="F106" s="127">
        <v>4181.17</v>
      </c>
      <c r="G106" s="62">
        <f t="shared" si="6"/>
        <v>0.0002391961109</v>
      </c>
      <c r="H106" s="62">
        <f t="shared" si="7"/>
        <v>-0.000179692778</v>
      </c>
      <c r="I106" s="62" t="b">
        <f t="shared" si="8"/>
        <v>1</v>
      </c>
      <c r="J106" s="62">
        <f t="shared" si="2"/>
        <v>-0.000179692778</v>
      </c>
      <c r="K106" s="128">
        <v>0.02262</v>
      </c>
      <c r="L106" s="62">
        <f t="shared" si="3"/>
        <v>0.0004188888889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126">
        <v>44318.0</v>
      </c>
      <c r="B107" s="127">
        <v>3.25</v>
      </c>
      <c r="C107" s="62">
        <f t="shared" si="4"/>
        <v>0.01863407954</v>
      </c>
      <c r="D107" s="62">
        <f t="shared" si="5"/>
        <v>0.01821074621</v>
      </c>
      <c r="E107" s="62" t="str">
        <f t="shared" si="1"/>
        <v/>
      </c>
      <c r="F107" s="127">
        <v>4232.6</v>
      </c>
      <c r="G107" s="62">
        <f t="shared" si="6"/>
        <v>0.01222534977</v>
      </c>
      <c r="H107" s="62">
        <f t="shared" si="7"/>
        <v>0.01180201643</v>
      </c>
      <c r="I107" s="62" t="b">
        <f t="shared" si="8"/>
        <v>0</v>
      </c>
      <c r="J107" s="62" t="str">
        <f t="shared" si="2"/>
        <v/>
      </c>
      <c r="K107" s="128">
        <v>0.02286</v>
      </c>
      <c r="L107" s="62">
        <f t="shared" si="3"/>
        <v>0.0004233333333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126">
        <v>44325.0</v>
      </c>
      <c r="B108" s="127">
        <v>3.19</v>
      </c>
      <c r="C108" s="62">
        <f t="shared" si="4"/>
        <v>-0.01863407954</v>
      </c>
      <c r="D108" s="62">
        <f t="shared" si="5"/>
        <v>-0.01905407954</v>
      </c>
      <c r="E108" s="62">
        <f t="shared" si="1"/>
        <v>-0.01905407954</v>
      </c>
      <c r="F108" s="127">
        <v>4173.85</v>
      </c>
      <c r="G108" s="62">
        <f t="shared" si="6"/>
        <v>-0.01397759019</v>
      </c>
      <c r="H108" s="62">
        <f t="shared" si="7"/>
        <v>-0.01439759019</v>
      </c>
      <c r="I108" s="62" t="b">
        <f t="shared" si="8"/>
        <v>1</v>
      </c>
      <c r="J108" s="62">
        <f t="shared" si="2"/>
        <v>-0.01439759019</v>
      </c>
      <c r="K108" s="128">
        <v>0.02268</v>
      </c>
      <c r="L108" s="62">
        <f t="shared" si="3"/>
        <v>0.00042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126">
        <v>44332.0</v>
      </c>
      <c r="B109" s="127">
        <v>3.16</v>
      </c>
      <c r="C109" s="62">
        <f t="shared" si="4"/>
        <v>-0.009448889198</v>
      </c>
      <c r="D109" s="62">
        <f t="shared" si="5"/>
        <v>-0.009886296605</v>
      </c>
      <c r="E109" s="62">
        <f t="shared" si="1"/>
        <v>-0.009886296605</v>
      </c>
      <c r="F109" s="127">
        <v>4155.86</v>
      </c>
      <c r="G109" s="62">
        <f t="shared" si="6"/>
        <v>-0.004319484825</v>
      </c>
      <c r="H109" s="62">
        <f t="shared" si="7"/>
        <v>-0.004756892233</v>
      </c>
      <c r="I109" s="62" t="b">
        <f t="shared" si="8"/>
        <v>1</v>
      </c>
      <c r="J109" s="62">
        <f t="shared" si="2"/>
        <v>-0.004756892233</v>
      </c>
      <c r="K109" s="128">
        <v>0.02362</v>
      </c>
      <c r="L109" s="62">
        <f t="shared" si="3"/>
        <v>0.0004374074074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126">
        <v>44339.0</v>
      </c>
      <c r="B110" s="127">
        <v>3.11</v>
      </c>
      <c r="C110" s="62">
        <f t="shared" si="4"/>
        <v>-0.01594930141</v>
      </c>
      <c r="D110" s="62">
        <f t="shared" si="5"/>
        <v>-0.0163855977</v>
      </c>
      <c r="E110" s="62" t="str">
        <f t="shared" si="1"/>
        <v/>
      </c>
      <c r="F110" s="127">
        <v>4204.11</v>
      </c>
      <c r="G110" s="62">
        <f t="shared" si="6"/>
        <v>0.0115432318</v>
      </c>
      <c r="H110" s="62">
        <f t="shared" si="7"/>
        <v>0.0111069355</v>
      </c>
      <c r="I110" s="62" t="b">
        <f t="shared" si="8"/>
        <v>0</v>
      </c>
      <c r="J110" s="62" t="str">
        <f t="shared" si="2"/>
        <v/>
      </c>
      <c r="K110" s="128">
        <v>0.02356</v>
      </c>
      <c r="L110" s="62">
        <f t="shared" si="3"/>
        <v>0.0004362962963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126">
        <v>44346.0</v>
      </c>
      <c r="B111" s="127">
        <v>3.5</v>
      </c>
      <c r="C111" s="62">
        <f t="shared" si="4"/>
        <v>0.1181402423</v>
      </c>
      <c r="D111" s="62">
        <f t="shared" si="5"/>
        <v>0.1177183905</v>
      </c>
      <c r="E111" s="62" t="str">
        <f t="shared" si="1"/>
        <v/>
      </c>
      <c r="F111" s="127">
        <v>4229.89</v>
      </c>
      <c r="G111" s="62">
        <f t="shared" si="6"/>
        <v>0.006113369763</v>
      </c>
      <c r="H111" s="62">
        <f t="shared" si="7"/>
        <v>0.005691517911</v>
      </c>
      <c r="I111" s="62" t="b">
        <f t="shared" si="8"/>
        <v>0</v>
      </c>
      <c r="J111" s="62" t="str">
        <f t="shared" si="2"/>
        <v/>
      </c>
      <c r="K111" s="128">
        <v>0.02278</v>
      </c>
      <c r="L111" s="62">
        <f t="shared" si="3"/>
        <v>0.0004218518519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126">
        <v>44353.0</v>
      </c>
      <c r="B112" s="127">
        <v>3.69</v>
      </c>
      <c r="C112" s="62">
        <f t="shared" si="4"/>
        <v>0.05286348956</v>
      </c>
      <c r="D112" s="62">
        <f t="shared" si="5"/>
        <v>0.05244126733</v>
      </c>
      <c r="E112" s="62" t="str">
        <f t="shared" si="1"/>
        <v/>
      </c>
      <c r="F112" s="127">
        <v>4247.44</v>
      </c>
      <c r="G112" s="62">
        <f t="shared" si="6"/>
        <v>0.004140460516</v>
      </c>
      <c r="H112" s="62">
        <f t="shared" si="7"/>
        <v>0.003718238294</v>
      </c>
      <c r="I112" s="62" t="b">
        <f t="shared" si="8"/>
        <v>0</v>
      </c>
      <c r="J112" s="62" t="str">
        <f t="shared" si="2"/>
        <v/>
      </c>
      <c r="K112" s="128">
        <v>0.0228</v>
      </c>
      <c r="L112" s="62">
        <f t="shared" si="3"/>
        <v>0.0004222222222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126">
        <v>44360.0</v>
      </c>
      <c r="B113" s="127">
        <v>3.6</v>
      </c>
      <c r="C113" s="62">
        <f t="shared" si="4"/>
        <v>-0.02469261259</v>
      </c>
      <c r="D113" s="62">
        <f t="shared" si="5"/>
        <v>-0.02509742741</v>
      </c>
      <c r="E113" s="62">
        <f t="shared" si="1"/>
        <v>-0.02509742741</v>
      </c>
      <c r="F113" s="127">
        <v>4166.45</v>
      </c>
      <c r="G113" s="62">
        <f t="shared" si="6"/>
        <v>-0.01925209422</v>
      </c>
      <c r="H113" s="62">
        <f t="shared" si="7"/>
        <v>-0.01965690903</v>
      </c>
      <c r="I113" s="62" t="b">
        <f t="shared" si="8"/>
        <v>1</v>
      </c>
      <c r="J113" s="62">
        <f t="shared" si="2"/>
        <v>-0.01965690903</v>
      </c>
      <c r="K113" s="128">
        <v>0.02186</v>
      </c>
      <c r="L113" s="62">
        <f t="shared" si="3"/>
        <v>0.0004048148148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126">
        <v>44367.0</v>
      </c>
      <c r="B114" s="127">
        <v>3.4</v>
      </c>
      <c r="C114" s="62">
        <f t="shared" si="4"/>
        <v>-0.05715841384</v>
      </c>
      <c r="D114" s="62">
        <f t="shared" si="5"/>
        <v>-0.05755508051</v>
      </c>
      <c r="E114" s="62" t="str">
        <f t="shared" si="1"/>
        <v/>
      </c>
      <c r="F114" s="127">
        <v>4280.7</v>
      </c>
      <c r="G114" s="62">
        <f t="shared" si="6"/>
        <v>0.02705219333</v>
      </c>
      <c r="H114" s="62">
        <f t="shared" si="7"/>
        <v>0.02665552667</v>
      </c>
      <c r="I114" s="62" t="b">
        <f t="shared" si="8"/>
        <v>0</v>
      </c>
      <c r="J114" s="62" t="str">
        <f t="shared" si="2"/>
        <v/>
      </c>
      <c r="K114" s="128">
        <v>0.02142</v>
      </c>
      <c r="L114" s="62">
        <f t="shared" si="3"/>
        <v>0.0003966666667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126">
        <v>44374.0</v>
      </c>
      <c r="B115" s="127">
        <v>3.72</v>
      </c>
      <c r="C115" s="62">
        <f t="shared" si="4"/>
        <v>0.08994823666</v>
      </c>
      <c r="D115" s="62">
        <f t="shared" si="5"/>
        <v>0.08955638481</v>
      </c>
      <c r="E115" s="62" t="str">
        <f t="shared" si="1"/>
        <v/>
      </c>
      <c r="F115" s="127">
        <v>4352.34</v>
      </c>
      <c r="G115" s="62">
        <f t="shared" si="6"/>
        <v>0.01659708388</v>
      </c>
      <c r="H115" s="62">
        <f t="shared" si="7"/>
        <v>0.01620523203</v>
      </c>
      <c r="I115" s="62" t="b">
        <f t="shared" si="8"/>
        <v>0</v>
      </c>
      <c r="J115" s="62" t="str">
        <f t="shared" si="2"/>
        <v/>
      </c>
      <c r="K115" s="128">
        <v>0.02116</v>
      </c>
      <c r="L115" s="62">
        <f t="shared" si="3"/>
        <v>0.0003918518519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126">
        <v>44381.0</v>
      </c>
      <c r="B116" s="127">
        <v>3.71</v>
      </c>
      <c r="C116" s="62">
        <f t="shared" si="4"/>
        <v>-0.002691791666</v>
      </c>
      <c r="D116" s="62">
        <f t="shared" si="5"/>
        <v>-0.00307623611</v>
      </c>
      <c r="E116" s="62" t="str">
        <f t="shared" si="1"/>
        <v/>
      </c>
      <c r="F116" s="127">
        <v>4369.55</v>
      </c>
      <c r="G116" s="62">
        <f t="shared" si="6"/>
        <v>0.003946397475</v>
      </c>
      <c r="H116" s="62">
        <f t="shared" si="7"/>
        <v>0.00356195303</v>
      </c>
      <c r="I116" s="62" t="b">
        <f t="shared" si="8"/>
        <v>0</v>
      </c>
      <c r="J116" s="62" t="str">
        <f t="shared" si="2"/>
        <v/>
      </c>
      <c r="K116" s="128">
        <v>0.02076</v>
      </c>
      <c r="L116" s="62">
        <f t="shared" si="3"/>
        <v>0.0003844444444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126">
        <v>44388.0</v>
      </c>
      <c r="B117" s="127">
        <v>3.43</v>
      </c>
      <c r="C117" s="62">
        <f t="shared" si="4"/>
        <v>-0.07847161544</v>
      </c>
      <c r="D117" s="62">
        <f t="shared" si="5"/>
        <v>-0.0788345784</v>
      </c>
      <c r="E117" s="62">
        <f t="shared" si="1"/>
        <v>-0.0788345784</v>
      </c>
      <c r="F117" s="127">
        <v>4327.16</v>
      </c>
      <c r="G117" s="62">
        <f t="shared" si="6"/>
        <v>-0.009748591297</v>
      </c>
      <c r="H117" s="62">
        <f t="shared" si="7"/>
        <v>-0.01011155426</v>
      </c>
      <c r="I117" s="62" t="b">
        <f t="shared" si="8"/>
        <v>1</v>
      </c>
      <c r="J117" s="62">
        <f t="shared" si="2"/>
        <v>-0.01011155426</v>
      </c>
      <c r="K117" s="128">
        <v>0.0196</v>
      </c>
      <c r="L117" s="62">
        <f t="shared" si="3"/>
        <v>0.000362962963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126">
        <v>44395.0</v>
      </c>
      <c r="B118" s="127">
        <v>3.291</v>
      </c>
      <c r="C118" s="62">
        <f t="shared" si="4"/>
        <v>-0.04136879122</v>
      </c>
      <c r="D118" s="62">
        <f t="shared" si="5"/>
        <v>-0.04173434677</v>
      </c>
      <c r="E118" s="62" t="str">
        <f t="shared" si="1"/>
        <v/>
      </c>
      <c r="F118" s="127">
        <v>4411.79</v>
      </c>
      <c r="G118" s="62">
        <f t="shared" si="6"/>
        <v>0.01936906512</v>
      </c>
      <c r="H118" s="62">
        <f t="shared" si="7"/>
        <v>0.01900350956</v>
      </c>
      <c r="I118" s="62" t="b">
        <f t="shared" si="8"/>
        <v>0</v>
      </c>
      <c r="J118" s="62" t="str">
        <f t="shared" si="2"/>
        <v/>
      </c>
      <c r="K118" s="128">
        <v>0.01974</v>
      </c>
      <c r="L118" s="62">
        <f t="shared" si="3"/>
        <v>0.0003655555556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126">
        <v>44402.0</v>
      </c>
      <c r="B119" s="127">
        <v>3.32</v>
      </c>
      <c r="C119" s="62">
        <f t="shared" si="4"/>
        <v>0.008773312967</v>
      </c>
      <c r="D119" s="62">
        <f t="shared" si="5"/>
        <v>0.008423312967</v>
      </c>
      <c r="E119" s="62">
        <f t="shared" si="1"/>
        <v>0.008423312967</v>
      </c>
      <c r="F119" s="127">
        <v>4395.26</v>
      </c>
      <c r="G119" s="62">
        <f t="shared" si="6"/>
        <v>-0.003753815275</v>
      </c>
      <c r="H119" s="62">
        <f t="shared" si="7"/>
        <v>-0.004103815275</v>
      </c>
      <c r="I119" s="62" t="b">
        <f t="shared" si="8"/>
        <v>1</v>
      </c>
      <c r="J119" s="62">
        <f t="shared" si="2"/>
        <v>-0.004103815275</v>
      </c>
      <c r="K119" s="128">
        <v>0.0189</v>
      </c>
      <c r="L119" s="62">
        <f t="shared" si="3"/>
        <v>0.00035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126">
        <v>44409.0</v>
      </c>
      <c r="B120" s="127">
        <v>3.49</v>
      </c>
      <c r="C120" s="62">
        <f t="shared" si="4"/>
        <v>0.04993695329</v>
      </c>
      <c r="D120" s="62">
        <f t="shared" si="5"/>
        <v>0.04958436069</v>
      </c>
      <c r="E120" s="62" t="str">
        <f t="shared" si="1"/>
        <v/>
      </c>
      <c r="F120" s="127">
        <v>4436.52</v>
      </c>
      <c r="G120" s="62">
        <f t="shared" si="6"/>
        <v>0.00934359782</v>
      </c>
      <c r="H120" s="62">
        <f t="shared" si="7"/>
        <v>0.008991005227</v>
      </c>
      <c r="I120" s="62" t="b">
        <f t="shared" si="8"/>
        <v>0</v>
      </c>
      <c r="J120" s="62" t="str">
        <f t="shared" si="2"/>
        <v/>
      </c>
      <c r="K120" s="128">
        <v>0.01904</v>
      </c>
      <c r="L120" s="62">
        <f t="shared" si="3"/>
        <v>0.0003525925926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126">
        <v>44416.0</v>
      </c>
      <c r="B121" s="127">
        <v>3.74</v>
      </c>
      <c r="C121" s="62">
        <f t="shared" si="4"/>
        <v>0.06918387521</v>
      </c>
      <c r="D121" s="62">
        <f t="shared" si="5"/>
        <v>0.06883794929</v>
      </c>
      <c r="E121" s="62" t="str">
        <f t="shared" si="1"/>
        <v/>
      </c>
      <c r="F121" s="127">
        <v>4468.0</v>
      </c>
      <c r="G121" s="62">
        <f t="shared" si="6"/>
        <v>0.007070595866</v>
      </c>
      <c r="H121" s="62">
        <f t="shared" si="7"/>
        <v>0.00672466994</v>
      </c>
      <c r="I121" s="62" t="b">
        <f t="shared" si="8"/>
        <v>0</v>
      </c>
      <c r="J121" s="62" t="str">
        <f t="shared" si="2"/>
        <v/>
      </c>
      <c r="K121" s="128">
        <v>0.01868</v>
      </c>
      <c r="L121" s="62">
        <f t="shared" si="3"/>
        <v>0.0003459259259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126">
        <v>44423.0</v>
      </c>
      <c r="B122" s="127">
        <v>3.49</v>
      </c>
      <c r="C122" s="62">
        <f t="shared" si="4"/>
        <v>-0.06918387521</v>
      </c>
      <c r="D122" s="62">
        <f t="shared" si="5"/>
        <v>-0.06955091225</v>
      </c>
      <c r="E122" s="62">
        <f t="shared" si="1"/>
        <v>-0.06955091225</v>
      </c>
      <c r="F122" s="127">
        <v>4441.67</v>
      </c>
      <c r="G122" s="62">
        <f t="shared" si="6"/>
        <v>-0.005910449354</v>
      </c>
      <c r="H122" s="62">
        <f t="shared" si="7"/>
        <v>-0.006277486391</v>
      </c>
      <c r="I122" s="62" t="b">
        <f t="shared" si="8"/>
        <v>1</v>
      </c>
      <c r="J122" s="62">
        <f t="shared" si="2"/>
        <v>-0.006277486391</v>
      </c>
      <c r="K122" s="128">
        <v>0.01982</v>
      </c>
      <c r="L122" s="62">
        <f t="shared" si="3"/>
        <v>0.000367037037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126">
        <v>44430.0</v>
      </c>
      <c r="B123" s="127">
        <v>3.68</v>
      </c>
      <c r="C123" s="62">
        <f t="shared" si="4"/>
        <v>0.05301101597</v>
      </c>
      <c r="D123" s="62">
        <f t="shared" si="5"/>
        <v>0.05265916411</v>
      </c>
      <c r="E123" s="62" t="str">
        <f t="shared" si="1"/>
        <v/>
      </c>
      <c r="F123" s="127">
        <v>4509.37</v>
      </c>
      <c r="G123" s="62">
        <f t="shared" si="6"/>
        <v>0.01512702233</v>
      </c>
      <c r="H123" s="62">
        <f t="shared" si="7"/>
        <v>0.01477517047</v>
      </c>
      <c r="I123" s="62" t="b">
        <f t="shared" si="8"/>
        <v>0</v>
      </c>
      <c r="J123" s="62" t="str">
        <f t="shared" si="2"/>
        <v/>
      </c>
      <c r="K123" s="128">
        <v>0.019</v>
      </c>
      <c r="L123" s="62">
        <f t="shared" si="3"/>
        <v>0.0003518518519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126">
        <v>44437.0</v>
      </c>
      <c r="B124" s="127">
        <v>3.73</v>
      </c>
      <c r="C124" s="62">
        <f t="shared" si="4"/>
        <v>0.01349548147</v>
      </c>
      <c r="D124" s="62">
        <f t="shared" si="5"/>
        <v>0.01314029629</v>
      </c>
      <c r="E124" s="62" t="str">
        <f t="shared" si="1"/>
        <v/>
      </c>
      <c r="F124" s="127">
        <v>4535.43</v>
      </c>
      <c r="G124" s="62">
        <f t="shared" si="6"/>
        <v>0.005762442975</v>
      </c>
      <c r="H124" s="62">
        <f t="shared" si="7"/>
        <v>0.00540725779</v>
      </c>
      <c r="I124" s="62" t="b">
        <f t="shared" si="8"/>
        <v>0</v>
      </c>
      <c r="J124" s="62" t="str">
        <f t="shared" si="2"/>
        <v/>
      </c>
      <c r="K124" s="128">
        <v>0.01918</v>
      </c>
      <c r="L124" s="62">
        <f t="shared" si="3"/>
        <v>0.0003551851852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126">
        <v>44444.0</v>
      </c>
      <c r="B125" s="127">
        <v>3.45</v>
      </c>
      <c r="C125" s="62">
        <f t="shared" si="4"/>
        <v>-0.07803400261</v>
      </c>
      <c r="D125" s="62">
        <f t="shared" si="5"/>
        <v>-0.07838881743</v>
      </c>
      <c r="E125" s="62">
        <f t="shared" si="1"/>
        <v>-0.07838881743</v>
      </c>
      <c r="F125" s="127">
        <v>4458.58</v>
      </c>
      <c r="G125" s="62">
        <f t="shared" si="6"/>
        <v>-0.01708956747</v>
      </c>
      <c r="H125" s="62">
        <f t="shared" si="7"/>
        <v>-0.01744438228</v>
      </c>
      <c r="I125" s="62" t="b">
        <f t="shared" si="8"/>
        <v>1</v>
      </c>
      <c r="J125" s="62">
        <f t="shared" si="2"/>
        <v>-0.01744438228</v>
      </c>
      <c r="K125" s="128">
        <v>0.01916</v>
      </c>
      <c r="L125" s="62">
        <f t="shared" si="3"/>
        <v>0.0003548148148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126">
        <v>44451.0</v>
      </c>
      <c r="B126" s="127">
        <v>3.63</v>
      </c>
      <c r="C126" s="62">
        <f t="shared" si="4"/>
        <v>0.05085841723</v>
      </c>
      <c r="D126" s="62">
        <f t="shared" si="5"/>
        <v>0.05049823205</v>
      </c>
      <c r="E126" s="62">
        <f t="shared" si="1"/>
        <v>0.05049823205</v>
      </c>
      <c r="F126" s="127">
        <v>4432.99</v>
      </c>
      <c r="G126" s="62">
        <f t="shared" si="6"/>
        <v>-0.005756029735</v>
      </c>
      <c r="H126" s="62">
        <f t="shared" si="7"/>
        <v>-0.00611621492</v>
      </c>
      <c r="I126" s="62" t="b">
        <f t="shared" si="8"/>
        <v>1</v>
      </c>
      <c r="J126" s="62">
        <f t="shared" si="2"/>
        <v>-0.00611621492</v>
      </c>
      <c r="K126" s="128">
        <v>0.01945</v>
      </c>
      <c r="L126" s="62">
        <f t="shared" si="3"/>
        <v>0.0003601851852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126">
        <v>44458.0</v>
      </c>
      <c r="B127" s="127">
        <v>3.62</v>
      </c>
      <c r="C127" s="62">
        <f t="shared" si="4"/>
        <v>-0.002758622439</v>
      </c>
      <c r="D127" s="62">
        <f t="shared" si="5"/>
        <v>-0.003107511328</v>
      </c>
      <c r="E127" s="62" t="str">
        <f t="shared" si="1"/>
        <v/>
      </c>
      <c r="F127" s="127">
        <v>4455.48</v>
      </c>
      <c r="G127" s="62">
        <f t="shared" si="6"/>
        <v>0.005060499275</v>
      </c>
      <c r="H127" s="62">
        <f t="shared" si="7"/>
        <v>0.004711610386</v>
      </c>
      <c r="I127" s="62" t="b">
        <f t="shared" si="8"/>
        <v>0</v>
      </c>
      <c r="J127" s="62" t="str">
        <f t="shared" si="2"/>
        <v/>
      </c>
      <c r="K127" s="128">
        <v>0.01884</v>
      </c>
      <c r="L127" s="62">
        <f t="shared" si="3"/>
        <v>0.0003488888889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126">
        <v>44465.0</v>
      </c>
      <c r="B128" s="127">
        <v>3.51</v>
      </c>
      <c r="C128" s="62">
        <f t="shared" si="4"/>
        <v>-0.03085798836</v>
      </c>
      <c r="D128" s="62">
        <f t="shared" si="5"/>
        <v>-0.03120835873</v>
      </c>
      <c r="E128" s="62">
        <f t="shared" si="1"/>
        <v>-0.03120835873</v>
      </c>
      <c r="F128" s="127">
        <v>4357.04</v>
      </c>
      <c r="G128" s="62">
        <f t="shared" si="6"/>
        <v>-0.0223418715</v>
      </c>
      <c r="H128" s="62">
        <f t="shared" si="7"/>
        <v>-0.02269224187</v>
      </c>
      <c r="I128" s="62" t="b">
        <f t="shared" si="8"/>
        <v>1</v>
      </c>
      <c r="J128" s="62">
        <f t="shared" si="2"/>
        <v>-0.02269224187</v>
      </c>
      <c r="K128" s="128">
        <v>0.01892</v>
      </c>
      <c r="L128" s="62">
        <f t="shared" si="3"/>
        <v>0.0003503703704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126">
        <v>44472.0</v>
      </c>
      <c r="B129" s="127">
        <v>3.45</v>
      </c>
      <c r="C129" s="62">
        <f t="shared" si="4"/>
        <v>-0.01724180643</v>
      </c>
      <c r="D129" s="62">
        <f t="shared" si="5"/>
        <v>-0.0176221768</v>
      </c>
      <c r="E129" s="62" t="str">
        <f t="shared" si="1"/>
        <v/>
      </c>
      <c r="F129" s="127">
        <v>4391.34</v>
      </c>
      <c r="G129" s="62">
        <f t="shared" si="6"/>
        <v>0.007841491969</v>
      </c>
      <c r="H129" s="62">
        <f t="shared" si="7"/>
        <v>0.007461121599</v>
      </c>
      <c r="I129" s="62" t="b">
        <f t="shared" si="8"/>
        <v>0</v>
      </c>
      <c r="J129" s="62" t="str">
        <f t="shared" si="2"/>
        <v/>
      </c>
      <c r="K129" s="128">
        <v>0.02054</v>
      </c>
      <c r="L129" s="62">
        <f t="shared" si="3"/>
        <v>0.0003803703704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126">
        <v>44479.0</v>
      </c>
      <c r="B130" s="127">
        <v>3.36</v>
      </c>
      <c r="C130" s="62">
        <f t="shared" si="4"/>
        <v>-0.02643325707</v>
      </c>
      <c r="D130" s="62">
        <f t="shared" si="5"/>
        <v>-0.0268228867</v>
      </c>
      <c r="E130" s="62" t="str">
        <f t="shared" si="1"/>
        <v/>
      </c>
      <c r="F130" s="127">
        <v>4471.37</v>
      </c>
      <c r="G130" s="62">
        <f t="shared" si="6"/>
        <v>0.01806042967</v>
      </c>
      <c r="H130" s="62">
        <f t="shared" si="7"/>
        <v>0.01767080004</v>
      </c>
      <c r="I130" s="62" t="b">
        <f t="shared" si="8"/>
        <v>0</v>
      </c>
      <c r="J130" s="62" t="str">
        <f t="shared" si="2"/>
        <v/>
      </c>
      <c r="K130" s="128">
        <v>0.02104</v>
      </c>
      <c r="L130" s="62">
        <f t="shared" si="3"/>
        <v>0.0003896296296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126">
        <v>44486.0</v>
      </c>
      <c r="B131" s="127">
        <v>3.31</v>
      </c>
      <c r="C131" s="62">
        <f t="shared" si="4"/>
        <v>-0.01499278459</v>
      </c>
      <c r="D131" s="62">
        <f t="shared" si="5"/>
        <v>-0.01537334014</v>
      </c>
      <c r="E131" s="62" t="str">
        <f t="shared" si="1"/>
        <v/>
      </c>
      <c r="F131" s="127">
        <v>4544.9</v>
      </c>
      <c r="G131" s="62">
        <f t="shared" si="6"/>
        <v>0.01631087582</v>
      </c>
      <c r="H131" s="62">
        <f t="shared" si="7"/>
        <v>0.01593032027</v>
      </c>
      <c r="I131" s="62" t="b">
        <f t="shared" si="8"/>
        <v>0</v>
      </c>
      <c r="J131" s="62" t="str">
        <f t="shared" si="2"/>
        <v/>
      </c>
      <c r="K131" s="128">
        <v>0.02055</v>
      </c>
      <c r="L131" s="62">
        <f t="shared" si="3"/>
        <v>0.0003805555556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126">
        <v>44493.0</v>
      </c>
      <c r="B132" s="127">
        <v>3.32</v>
      </c>
      <c r="C132" s="62">
        <f t="shared" si="4"/>
        <v>0.003016593539</v>
      </c>
      <c r="D132" s="62">
        <f t="shared" si="5"/>
        <v>0.002630297243</v>
      </c>
      <c r="E132" s="62" t="str">
        <f t="shared" si="1"/>
        <v/>
      </c>
      <c r="F132" s="127">
        <v>4605.38</v>
      </c>
      <c r="G132" s="62">
        <f t="shared" si="6"/>
        <v>0.01321946012</v>
      </c>
      <c r="H132" s="62">
        <f t="shared" si="7"/>
        <v>0.01283316382</v>
      </c>
      <c r="I132" s="62" t="b">
        <f t="shared" si="8"/>
        <v>0</v>
      </c>
      <c r="J132" s="62" t="str">
        <f t="shared" si="2"/>
        <v/>
      </c>
      <c r="K132" s="128">
        <v>0.02086</v>
      </c>
      <c r="L132" s="62">
        <f t="shared" si="3"/>
        <v>0.0003862962963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126">
        <v>44500.0</v>
      </c>
      <c r="B133" s="127">
        <v>3.32</v>
      </c>
      <c r="C133" s="62">
        <f t="shared" si="4"/>
        <v>0</v>
      </c>
      <c r="D133" s="62">
        <f t="shared" si="5"/>
        <v>-0.0003696296296</v>
      </c>
      <c r="E133" s="62" t="str">
        <f t="shared" si="1"/>
        <v/>
      </c>
      <c r="F133" s="127">
        <v>4697.53</v>
      </c>
      <c r="G133" s="62">
        <f t="shared" si="6"/>
        <v>0.01981165336</v>
      </c>
      <c r="H133" s="62">
        <f t="shared" si="7"/>
        <v>0.01944202373</v>
      </c>
      <c r="I133" s="62" t="b">
        <f t="shared" si="8"/>
        <v>0</v>
      </c>
      <c r="J133" s="62" t="str">
        <f t="shared" si="2"/>
        <v/>
      </c>
      <c r="K133" s="128">
        <v>0.01996</v>
      </c>
      <c r="L133" s="62">
        <f t="shared" si="3"/>
        <v>0.0003696296296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126">
        <v>44507.0</v>
      </c>
      <c r="B134" s="127">
        <v>3.43</v>
      </c>
      <c r="C134" s="62">
        <f t="shared" si="4"/>
        <v>0.03259547825</v>
      </c>
      <c r="D134" s="62">
        <f t="shared" si="5"/>
        <v>0.0322336264</v>
      </c>
      <c r="E134" s="62">
        <f t="shared" si="1"/>
        <v>0.0322336264</v>
      </c>
      <c r="F134" s="127">
        <v>4682.85</v>
      </c>
      <c r="G134" s="62">
        <f t="shared" si="6"/>
        <v>-0.003129939722</v>
      </c>
      <c r="H134" s="62">
        <f t="shared" si="7"/>
        <v>-0.003491791574</v>
      </c>
      <c r="I134" s="62" t="b">
        <f t="shared" si="8"/>
        <v>1</v>
      </c>
      <c r="J134" s="62">
        <f t="shared" si="2"/>
        <v>-0.003491791574</v>
      </c>
      <c r="K134" s="128">
        <v>0.01954</v>
      </c>
      <c r="L134" s="62">
        <f t="shared" si="3"/>
        <v>0.0003618518519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126">
        <v>44514.0</v>
      </c>
      <c r="B135" s="127">
        <v>3.39</v>
      </c>
      <c r="C135" s="62">
        <f t="shared" si="4"/>
        <v>-0.01173033979</v>
      </c>
      <c r="D135" s="62">
        <f t="shared" si="5"/>
        <v>-0.01208172867</v>
      </c>
      <c r="E135" s="62" t="str">
        <f t="shared" si="1"/>
        <v/>
      </c>
      <c r="F135" s="127">
        <v>4697.96</v>
      </c>
      <c r="G135" s="62">
        <f t="shared" si="6"/>
        <v>0.003221473</v>
      </c>
      <c r="H135" s="62">
        <f t="shared" si="7"/>
        <v>0.002870084111</v>
      </c>
      <c r="I135" s="62" t="b">
        <f t="shared" si="8"/>
        <v>0</v>
      </c>
      <c r="J135" s="62" t="str">
        <f t="shared" si="2"/>
        <v/>
      </c>
      <c r="K135" s="128">
        <v>0.018975</v>
      </c>
      <c r="L135" s="62">
        <f t="shared" si="3"/>
        <v>0.0003513888889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126">
        <v>44521.0</v>
      </c>
      <c r="B136" s="127">
        <v>3.39</v>
      </c>
      <c r="C136" s="62">
        <f t="shared" si="4"/>
        <v>0</v>
      </c>
      <c r="D136" s="62">
        <f t="shared" si="5"/>
        <v>-0.000367037037</v>
      </c>
      <c r="E136" s="62">
        <f t="shared" si="1"/>
        <v>-0.000367037037</v>
      </c>
      <c r="F136" s="127">
        <v>4594.62</v>
      </c>
      <c r="G136" s="62">
        <f t="shared" si="6"/>
        <v>-0.02224231814</v>
      </c>
      <c r="H136" s="62">
        <f t="shared" si="7"/>
        <v>-0.02260935517</v>
      </c>
      <c r="I136" s="62" t="b">
        <f t="shared" si="8"/>
        <v>1</v>
      </c>
      <c r="J136" s="62">
        <f t="shared" si="2"/>
        <v>-0.02260935517</v>
      </c>
      <c r="K136" s="128">
        <v>0.01982</v>
      </c>
      <c r="L136" s="62">
        <f t="shared" si="3"/>
        <v>0.000367037037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126">
        <v>44528.0</v>
      </c>
      <c r="B137" s="127">
        <v>3.27</v>
      </c>
      <c r="C137" s="62">
        <f t="shared" si="4"/>
        <v>-0.03603993648</v>
      </c>
      <c r="D137" s="62">
        <f t="shared" si="5"/>
        <v>-0.03640058463</v>
      </c>
      <c r="E137" s="62">
        <f t="shared" si="1"/>
        <v>-0.03640058463</v>
      </c>
      <c r="F137" s="127">
        <v>4538.43</v>
      </c>
      <c r="G137" s="62">
        <f t="shared" si="6"/>
        <v>-0.01230491654</v>
      </c>
      <c r="H137" s="62">
        <f t="shared" si="7"/>
        <v>-0.01266556468</v>
      </c>
      <c r="I137" s="62" t="b">
        <f t="shared" si="8"/>
        <v>1</v>
      </c>
      <c r="J137" s="62">
        <f t="shared" si="2"/>
        <v>-0.01266556468</v>
      </c>
      <c r="K137" s="128">
        <v>0.019475</v>
      </c>
      <c r="L137" s="62">
        <f t="shared" si="3"/>
        <v>0.0003606481481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126">
        <v>44535.0</v>
      </c>
      <c r="B138" s="127">
        <v>3.23</v>
      </c>
      <c r="C138" s="62">
        <f t="shared" si="4"/>
        <v>-0.01230784767</v>
      </c>
      <c r="D138" s="62">
        <f t="shared" si="5"/>
        <v>-0.01263636619</v>
      </c>
      <c r="E138" s="62" t="str">
        <f t="shared" si="1"/>
        <v/>
      </c>
      <c r="F138" s="127">
        <v>4712.02</v>
      </c>
      <c r="G138" s="62">
        <f t="shared" si="6"/>
        <v>0.03753555355</v>
      </c>
      <c r="H138" s="62">
        <f t="shared" si="7"/>
        <v>0.03720703504</v>
      </c>
      <c r="I138" s="62" t="b">
        <f t="shared" si="8"/>
        <v>0</v>
      </c>
      <c r="J138" s="62" t="str">
        <f t="shared" si="2"/>
        <v/>
      </c>
      <c r="K138" s="128">
        <v>0.01774</v>
      </c>
      <c r="L138" s="62">
        <f t="shared" si="3"/>
        <v>0.0003285185185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126">
        <v>44542.0</v>
      </c>
      <c r="B139" s="127">
        <v>3.12</v>
      </c>
      <c r="C139" s="62">
        <f t="shared" si="4"/>
        <v>-0.03464913541</v>
      </c>
      <c r="D139" s="62">
        <f t="shared" si="5"/>
        <v>-0.03498876504</v>
      </c>
      <c r="E139" s="62">
        <f t="shared" si="1"/>
        <v>-0.03498876504</v>
      </c>
      <c r="F139" s="127">
        <v>4620.64</v>
      </c>
      <c r="G139" s="62">
        <f t="shared" si="6"/>
        <v>-0.01958346718</v>
      </c>
      <c r="H139" s="62">
        <f t="shared" si="7"/>
        <v>-0.01992309681</v>
      </c>
      <c r="I139" s="62" t="b">
        <f t="shared" si="8"/>
        <v>1</v>
      </c>
      <c r="J139" s="62">
        <f t="shared" si="2"/>
        <v>-0.01992309681</v>
      </c>
      <c r="K139" s="128">
        <v>0.01834</v>
      </c>
      <c r="L139" s="62">
        <f t="shared" si="3"/>
        <v>0.0003396296296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126">
        <v>44549.0</v>
      </c>
      <c r="B140" s="127">
        <v>3.02</v>
      </c>
      <c r="C140" s="62">
        <f t="shared" si="4"/>
        <v>-0.03257617043</v>
      </c>
      <c r="D140" s="62">
        <f t="shared" si="5"/>
        <v>-0.03291617043</v>
      </c>
      <c r="E140" s="62" t="str">
        <f t="shared" si="1"/>
        <v/>
      </c>
      <c r="F140" s="127">
        <v>4725.79</v>
      </c>
      <c r="G140" s="62">
        <f t="shared" si="6"/>
        <v>0.0225015191</v>
      </c>
      <c r="H140" s="62">
        <f t="shared" si="7"/>
        <v>0.0221615191</v>
      </c>
      <c r="I140" s="62" t="b">
        <f t="shared" si="8"/>
        <v>0</v>
      </c>
      <c r="J140" s="62" t="str">
        <f t="shared" si="2"/>
        <v/>
      </c>
      <c r="K140" s="128">
        <v>0.01836</v>
      </c>
      <c r="L140" s="62">
        <f t="shared" si="3"/>
        <v>0.00034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126">
        <v>44556.0</v>
      </c>
      <c r="B141" s="127">
        <v>3.01</v>
      </c>
      <c r="C141" s="62">
        <f t="shared" si="4"/>
        <v>-0.003316752626</v>
      </c>
      <c r="D141" s="62">
        <f t="shared" si="5"/>
        <v>-0.003664437811</v>
      </c>
      <c r="E141" s="62" t="str">
        <f t="shared" si="1"/>
        <v/>
      </c>
      <c r="F141" s="127">
        <v>4766.18</v>
      </c>
      <c r="G141" s="62">
        <f t="shared" si="6"/>
        <v>0.008510402746</v>
      </c>
      <c r="H141" s="62">
        <f t="shared" si="7"/>
        <v>0.008162717561</v>
      </c>
      <c r="I141" s="62" t="b">
        <f t="shared" si="8"/>
        <v>0</v>
      </c>
      <c r="J141" s="62" t="str">
        <f t="shared" si="2"/>
        <v/>
      </c>
      <c r="K141" s="128">
        <v>0.018775</v>
      </c>
      <c r="L141" s="62">
        <f t="shared" si="3"/>
        <v>0.0003476851852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126">
        <v>44563.0</v>
      </c>
      <c r="B142" s="127">
        <v>3.11</v>
      </c>
      <c r="C142" s="62">
        <f t="shared" si="4"/>
        <v>0.03268264743</v>
      </c>
      <c r="D142" s="62">
        <f t="shared" si="5"/>
        <v>0.03232820299</v>
      </c>
      <c r="E142" s="62">
        <f t="shared" si="1"/>
        <v>0.03232820299</v>
      </c>
      <c r="F142" s="127">
        <v>4677.03</v>
      </c>
      <c r="G142" s="62">
        <f t="shared" si="6"/>
        <v>-0.01888185239</v>
      </c>
      <c r="H142" s="62">
        <f t="shared" si="7"/>
        <v>-0.01923629684</v>
      </c>
      <c r="I142" s="62" t="b">
        <f t="shared" si="8"/>
        <v>1</v>
      </c>
      <c r="J142" s="62">
        <f t="shared" si="2"/>
        <v>-0.01923629684</v>
      </c>
      <c r="K142" s="128">
        <v>0.01914</v>
      </c>
      <c r="L142" s="62">
        <f t="shared" si="3"/>
        <v>0.0003544444444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126">
        <v>44570.0</v>
      </c>
      <c r="B143" s="127">
        <v>3.141</v>
      </c>
      <c r="C143" s="62">
        <f t="shared" si="4"/>
        <v>0.009918494365</v>
      </c>
      <c r="D143" s="62">
        <f t="shared" si="5"/>
        <v>0.009534420291</v>
      </c>
      <c r="E143" s="62">
        <f t="shared" si="1"/>
        <v>0.009534420291</v>
      </c>
      <c r="F143" s="127">
        <v>4662.85</v>
      </c>
      <c r="G143" s="62">
        <f t="shared" si="6"/>
        <v>-0.003036443915</v>
      </c>
      <c r="H143" s="62">
        <f t="shared" si="7"/>
        <v>-0.003420517989</v>
      </c>
      <c r="I143" s="62" t="b">
        <f t="shared" si="8"/>
        <v>1</v>
      </c>
      <c r="J143" s="62">
        <f t="shared" si="2"/>
        <v>-0.003420517989</v>
      </c>
      <c r="K143" s="128">
        <v>0.02074</v>
      </c>
      <c r="L143" s="62">
        <f t="shared" si="3"/>
        <v>0.0003840740741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126">
        <v>44577.0</v>
      </c>
      <c r="B144" s="127">
        <v>3.09</v>
      </c>
      <c r="C144" s="62">
        <f t="shared" si="4"/>
        <v>-0.01637012965</v>
      </c>
      <c r="D144" s="62">
        <f t="shared" si="5"/>
        <v>-0.01675679631</v>
      </c>
      <c r="E144" s="62">
        <f t="shared" si="1"/>
        <v>-0.01675679631</v>
      </c>
      <c r="F144" s="127">
        <v>4397.94</v>
      </c>
      <c r="G144" s="62">
        <f t="shared" si="6"/>
        <v>-0.0584905997</v>
      </c>
      <c r="H144" s="62">
        <f t="shared" si="7"/>
        <v>-0.05887726637</v>
      </c>
      <c r="I144" s="62" t="b">
        <f t="shared" si="8"/>
        <v>1</v>
      </c>
      <c r="J144" s="62">
        <f t="shared" si="2"/>
        <v>-0.05887726637</v>
      </c>
      <c r="K144" s="128">
        <v>0.02088</v>
      </c>
      <c r="L144" s="62">
        <f t="shared" si="3"/>
        <v>0.0003866666667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126">
        <v>44584.0</v>
      </c>
      <c r="B145" s="127">
        <v>3.04</v>
      </c>
      <c r="C145" s="62">
        <f t="shared" si="4"/>
        <v>-0.01631357549</v>
      </c>
      <c r="D145" s="62">
        <f t="shared" si="5"/>
        <v>-0.0167084829</v>
      </c>
      <c r="E145" s="62" t="str">
        <f t="shared" si="1"/>
        <v/>
      </c>
      <c r="F145" s="127">
        <v>4431.85</v>
      </c>
      <c r="G145" s="62">
        <f t="shared" si="6"/>
        <v>0.007680854632</v>
      </c>
      <c r="H145" s="62">
        <f t="shared" si="7"/>
        <v>0.007285947225</v>
      </c>
      <c r="I145" s="62" t="b">
        <f t="shared" si="8"/>
        <v>0</v>
      </c>
      <c r="J145" s="62" t="str">
        <f t="shared" si="2"/>
        <v/>
      </c>
      <c r="K145" s="128">
        <v>0.021325</v>
      </c>
      <c r="L145" s="62">
        <f t="shared" si="3"/>
        <v>0.0003949074074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126">
        <v>44591.0</v>
      </c>
      <c r="B146" s="127">
        <v>2.95</v>
      </c>
      <c r="C146" s="62">
        <f t="shared" si="4"/>
        <v>-0.03005234507</v>
      </c>
      <c r="D146" s="62">
        <f t="shared" si="5"/>
        <v>-0.03044271544</v>
      </c>
      <c r="E146" s="62" t="str">
        <f t="shared" si="1"/>
        <v/>
      </c>
      <c r="F146" s="127">
        <v>4500.53</v>
      </c>
      <c r="G146" s="62">
        <f t="shared" si="6"/>
        <v>0.01537806351</v>
      </c>
      <c r="H146" s="62">
        <f t="shared" si="7"/>
        <v>0.01498769314</v>
      </c>
      <c r="I146" s="62" t="b">
        <f t="shared" si="8"/>
        <v>0</v>
      </c>
      <c r="J146" s="62" t="str">
        <f t="shared" si="2"/>
        <v/>
      </c>
      <c r="K146" s="128">
        <v>0.02108</v>
      </c>
      <c r="L146" s="62">
        <f t="shared" si="3"/>
        <v>0.0003903703704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126">
        <v>44598.0</v>
      </c>
      <c r="B147" s="127">
        <v>3.12</v>
      </c>
      <c r="C147" s="62">
        <f t="shared" si="4"/>
        <v>0.05602783147</v>
      </c>
      <c r="D147" s="62">
        <f t="shared" si="5"/>
        <v>0.0556311648</v>
      </c>
      <c r="E147" s="62">
        <f t="shared" si="1"/>
        <v>0.0556311648</v>
      </c>
      <c r="F147" s="127">
        <v>4418.64</v>
      </c>
      <c r="G147" s="62">
        <f t="shared" si="6"/>
        <v>-0.01836321118</v>
      </c>
      <c r="H147" s="62">
        <f t="shared" si="7"/>
        <v>-0.01875987785</v>
      </c>
      <c r="I147" s="62" t="b">
        <f t="shared" si="8"/>
        <v>1</v>
      </c>
      <c r="J147" s="62">
        <f t="shared" si="2"/>
        <v>-0.01875987785</v>
      </c>
      <c r="K147" s="128">
        <v>0.02142</v>
      </c>
      <c r="L147" s="62">
        <f t="shared" si="3"/>
        <v>0.0003966666667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126">
        <v>44605.0</v>
      </c>
      <c r="B148" s="127">
        <v>2.93</v>
      </c>
      <c r="C148" s="62">
        <f t="shared" si="4"/>
        <v>-0.06283057879</v>
      </c>
      <c r="D148" s="62">
        <f t="shared" si="5"/>
        <v>-0.06324761583</v>
      </c>
      <c r="E148" s="62">
        <f t="shared" si="1"/>
        <v>-0.06324761583</v>
      </c>
      <c r="F148" s="127">
        <v>4348.87</v>
      </c>
      <c r="G148" s="62">
        <f t="shared" si="6"/>
        <v>-0.0159159152</v>
      </c>
      <c r="H148" s="62">
        <f t="shared" si="7"/>
        <v>-0.01633295223</v>
      </c>
      <c r="I148" s="62" t="b">
        <f t="shared" si="8"/>
        <v>1</v>
      </c>
      <c r="J148" s="62">
        <f t="shared" si="2"/>
        <v>-0.01633295223</v>
      </c>
      <c r="K148" s="128">
        <v>0.02252</v>
      </c>
      <c r="L148" s="62">
        <f t="shared" si="3"/>
        <v>0.000417037037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126">
        <v>44612.0</v>
      </c>
      <c r="B149" s="127">
        <v>3.03</v>
      </c>
      <c r="C149" s="62">
        <f t="shared" si="4"/>
        <v>0.03356019649</v>
      </c>
      <c r="D149" s="62">
        <f t="shared" si="5"/>
        <v>0.03313241871</v>
      </c>
      <c r="E149" s="62" t="str">
        <f t="shared" si="1"/>
        <v/>
      </c>
      <c r="F149" s="127">
        <v>4384.65</v>
      </c>
      <c r="G149" s="62">
        <f t="shared" si="6"/>
        <v>0.008193763839</v>
      </c>
      <c r="H149" s="62">
        <f t="shared" si="7"/>
        <v>0.007765986061</v>
      </c>
      <c r="I149" s="62" t="b">
        <f t="shared" si="8"/>
        <v>0</v>
      </c>
      <c r="J149" s="62" t="str">
        <f t="shared" si="2"/>
        <v/>
      </c>
      <c r="K149" s="128">
        <v>0.0231</v>
      </c>
      <c r="L149" s="62">
        <f t="shared" si="3"/>
        <v>0.0004277777778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126">
        <v>44619.0</v>
      </c>
      <c r="B150" s="127">
        <v>2.92</v>
      </c>
      <c r="C150" s="62">
        <f t="shared" si="4"/>
        <v>-0.03697900324</v>
      </c>
      <c r="D150" s="62">
        <f t="shared" si="5"/>
        <v>-0.03740029954</v>
      </c>
      <c r="E150" s="62">
        <f t="shared" si="1"/>
        <v>-0.03740029954</v>
      </c>
      <c r="F150" s="127">
        <v>4328.87</v>
      </c>
      <c r="G150" s="62">
        <f t="shared" si="6"/>
        <v>-0.0128032671</v>
      </c>
      <c r="H150" s="62">
        <f t="shared" si="7"/>
        <v>-0.0132245634</v>
      </c>
      <c r="I150" s="62" t="b">
        <f t="shared" si="8"/>
        <v>1</v>
      </c>
      <c r="J150" s="62">
        <f t="shared" si="2"/>
        <v>-0.0132245634</v>
      </c>
      <c r="K150" s="128">
        <v>0.02275</v>
      </c>
      <c r="L150" s="62">
        <f t="shared" si="3"/>
        <v>0.0004212962963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126">
        <v>44626.0</v>
      </c>
      <c r="B151" s="127">
        <v>2.94</v>
      </c>
      <c r="C151" s="62">
        <f t="shared" si="4"/>
        <v>0.00682596507</v>
      </c>
      <c r="D151" s="62">
        <f t="shared" si="5"/>
        <v>0.006421520626</v>
      </c>
      <c r="E151" s="62">
        <f t="shared" si="1"/>
        <v>0.006421520626</v>
      </c>
      <c r="F151" s="127">
        <v>4204.31</v>
      </c>
      <c r="G151" s="62">
        <f t="shared" si="6"/>
        <v>-0.02919634839</v>
      </c>
      <c r="H151" s="62">
        <f t="shared" si="7"/>
        <v>-0.02960079283</v>
      </c>
      <c r="I151" s="62" t="b">
        <f t="shared" si="8"/>
        <v>1</v>
      </c>
      <c r="J151" s="62">
        <f t="shared" si="2"/>
        <v>-0.02960079283</v>
      </c>
      <c r="K151" s="128">
        <v>0.02184</v>
      </c>
      <c r="L151" s="62">
        <f t="shared" si="3"/>
        <v>0.0004044444444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126">
        <v>44633.0</v>
      </c>
      <c r="B152" s="127">
        <v>2.97</v>
      </c>
      <c r="C152" s="62">
        <f t="shared" si="4"/>
        <v>0.01015237146</v>
      </c>
      <c r="D152" s="62">
        <f t="shared" si="5"/>
        <v>0.00972792702</v>
      </c>
      <c r="E152" s="62" t="str">
        <f t="shared" si="1"/>
        <v/>
      </c>
      <c r="F152" s="127">
        <v>4463.12</v>
      </c>
      <c r="G152" s="62">
        <f t="shared" si="6"/>
        <v>0.05973788344</v>
      </c>
      <c r="H152" s="62">
        <f t="shared" si="7"/>
        <v>0.05931343899</v>
      </c>
      <c r="I152" s="62" t="b">
        <f t="shared" si="8"/>
        <v>0</v>
      </c>
      <c r="J152" s="62" t="str">
        <f t="shared" si="2"/>
        <v/>
      </c>
      <c r="K152" s="128">
        <v>0.02292</v>
      </c>
      <c r="L152" s="62">
        <f t="shared" si="3"/>
        <v>0.0004244444444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126">
        <v>44640.0</v>
      </c>
      <c r="B153" s="127">
        <v>2.94</v>
      </c>
      <c r="C153" s="62">
        <f t="shared" si="4"/>
        <v>-0.01015237146</v>
      </c>
      <c r="D153" s="62">
        <f t="shared" si="5"/>
        <v>-0.0106094085</v>
      </c>
      <c r="E153" s="62" t="str">
        <f t="shared" si="1"/>
        <v/>
      </c>
      <c r="F153" s="127">
        <v>4543.06</v>
      </c>
      <c r="G153" s="62">
        <f t="shared" si="6"/>
        <v>0.01775272079</v>
      </c>
      <c r="H153" s="62">
        <f t="shared" si="7"/>
        <v>0.01729568376</v>
      </c>
      <c r="I153" s="62" t="b">
        <f t="shared" si="8"/>
        <v>0</v>
      </c>
      <c r="J153" s="62" t="str">
        <f t="shared" si="2"/>
        <v/>
      </c>
      <c r="K153" s="128">
        <v>0.02468</v>
      </c>
      <c r="L153" s="62">
        <f t="shared" si="3"/>
        <v>0.000457037037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126">
        <v>44647.0</v>
      </c>
      <c r="B154" s="127">
        <v>2.93</v>
      </c>
      <c r="C154" s="62">
        <f t="shared" si="4"/>
        <v>-0.003407158322</v>
      </c>
      <c r="D154" s="62">
        <f t="shared" si="5"/>
        <v>-0.003880491655</v>
      </c>
      <c r="E154" s="62">
        <f t="shared" si="1"/>
        <v>-0.003880491655</v>
      </c>
      <c r="F154" s="127">
        <v>4545.86</v>
      </c>
      <c r="G154" s="62">
        <f t="shared" si="6"/>
        <v>0.0006161348298</v>
      </c>
      <c r="H154" s="62">
        <f t="shared" si="7"/>
        <v>0.0001428014965</v>
      </c>
      <c r="I154" s="62" t="b">
        <f t="shared" si="8"/>
        <v>1</v>
      </c>
      <c r="J154" s="62">
        <f t="shared" si="2"/>
        <v>0.0001428014965</v>
      </c>
      <c r="K154" s="128">
        <v>0.02556</v>
      </c>
      <c r="L154" s="62">
        <f t="shared" si="3"/>
        <v>0.0004733333333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126">
        <v>44654.0</v>
      </c>
      <c r="B155" s="127">
        <v>3.12</v>
      </c>
      <c r="C155" s="62">
        <f t="shared" si="4"/>
        <v>0.06283057879</v>
      </c>
      <c r="D155" s="62">
        <f t="shared" si="5"/>
        <v>0.06236909731</v>
      </c>
      <c r="E155" s="62">
        <f t="shared" si="1"/>
        <v>0.06236909731</v>
      </c>
      <c r="F155" s="127">
        <v>4488.28</v>
      </c>
      <c r="G155" s="62">
        <f t="shared" si="6"/>
        <v>-0.01274737379</v>
      </c>
      <c r="H155" s="62">
        <f t="shared" si="7"/>
        <v>-0.01320885527</v>
      </c>
      <c r="I155" s="62" t="b">
        <f t="shared" si="8"/>
        <v>1</v>
      </c>
      <c r="J155" s="62">
        <f t="shared" si="2"/>
        <v>-0.01320885527</v>
      </c>
      <c r="K155" s="128">
        <v>0.02492</v>
      </c>
      <c r="L155" s="62">
        <f t="shared" si="3"/>
        <v>0.0004614814815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126">
        <v>44661.0</v>
      </c>
      <c r="B156" s="127">
        <v>2.92</v>
      </c>
      <c r="C156" s="62">
        <f t="shared" si="4"/>
        <v>-0.06624938554</v>
      </c>
      <c r="D156" s="62">
        <f t="shared" si="5"/>
        <v>-0.06673568184</v>
      </c>
      <c r="E156" s="62">
        <f t="shared" si="1"/>
        <v>-0.06673568184</v>
      </c>
      <c r="F156" s="127">
        <v>4392.59</v>
      </c>
      <c r="G156" s="62">
        <f t="shared" si="6"/>
        <v>-0.02155052453</v>
      </c>
      <c r="H156" s="62">
        <f t="shared" si="7"/>
        <v>-0.02203682082</v>
      </c>
      <c r="I156" s="62" t="b">
        <f t="shared" si="8"/>
        <v>1</v>
      </c>
      <c r="J156" s="62">
        <f t="shared" si="2"/>
        <v>-0.02203682082</v>
      </c>
      <c r="K156" s="128">
        <v>0.02626</v>
      </c>
      <c r="L156" s="62">
        <f t="shared" si="3"/>
        <v>0.0004862962963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126">
        <v>44668.0</v>
      </c>
      <c r="B157" s="127">
        <v>2.86</v>
      </c>
      <c r="C157" s="62">
        <f t="shared" si="4"/>
        <v>-0.02076199145</v>
      </c>
      <c r="D157" s="62">
        <f t="shared" si="5"/>
        <v>-0.02128930626</v>
      </c>
      <c r="E157" s="62">
        <f t="shared" si="1"/>
        <v>-0.02128930626</v>
      </c>
      <c r="F157" s="127">
        <v>4271.78</v>
      </c>
      <c r="G157" s="62">
        <f t="shared" si="6"/>
        <v>-0.02788842814</v>
      </c>
      <c r="H157" s="62">
        <f t="shared" si="7"/>
        <v>-0.02841574295</v>
      </c>
      <c r="I157" s="62" t="b">
        <f t="shared" si="8"/>
        <v>1</v>
      </c>
      <c r="J157" s="62">
        <f t="shared" si="2"/>
        <v>-0.02841574295</v>
      </c>
      <c r="K157" s="128">
        <v>0.028475</v>
      </c>
      <c r="L157" s="62">
        <f t="shared" si="3"/>
        <v>0.0005273148148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126">
        <v>44675.0</v>
      </c>
      <c r="B158" s="127">
        <v>2.78</v>
      </c>
      <c r="C158" s="62">
        <f t="shared" si="4"/>
        <v>-0.02837069713</v>
      </c>
      <c r="D158" s="62">
        <f t="shared" si="5"/>
        <v>-0.02891699343</v>
      </c>
      <c r="E158" s="62">
        <f t="shared" si="1"/>
        <v>-0.02891699343</v>
      </c>
      <c r="F158" s="127">
        <v>4131.93</v>
      </c>
      <c r="G158" s="62">
        <f t="shared" si="6"/>
        <v>-0.03328599204</v>
      </c>
      <c r="H158" s="62">
        <f t="shared" si="7"/>
        <v>-0.03383228834</v>
      </c>
      <c r="I158" s="62" t="b">
        <f t="shared" si="8"/>
        <v>1</v>
      </c>
      <c r="J158" s="62">
        <f t="shared" si="2"/>
        <v>-0.03383228834</v>
      </c>
      <c r="K158" s="128">
        <v>0.0295</v>
      </c>
      <c r="L158" s="62">
        <f t="shared" si="3"/>
        <v>0.0005462962963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126">
        <v>44682.0</v>
      </c>
      <c r="B159" s="127">
        <v>2.86</v>
      </c>
      <c r="C159" s="62">
        <f t="shared" si="4"/>
        <v>0.02837069713</v>
      </c>
      <c r="D159" s="62">
        <f t="shared" si="5"/>
        <v>0.02783254898</v>
      </c>
      <c r="E159" s="62">
        <f t="shared" si="1"/>
        <v>0.02783254898</v>
      </c>
      <c r="F159" s="127">
        <v>4123.34</v>
      </c>
      <c r="G159" s="62">
        <f t="shared" si="6"/>
        <v>-0.002081095615</v>
      </c>
      <c r="H159" s="62">
        <f t="shared" si="7"/>
        <v>-0.002619243763</v>
      </c>
      <c r="I159" s="62" t="b">
        <f t="shared" si="8"/>
        <v>1</v>
      </c>
      <c r="J159" s="62">
        <f t="shared" si="2"/>
        <v>-0.002619243763</v>
      </c>
      <c r="K159" s="128">
        <v>0.02906</v>
      </c>
      <c r="L159" s="62">
        <f t="shared" si="3"/>
        <v>0.0005381481481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126">
        <v>44689.0</v>
      </c>
      <c r="B160" s="127">
        <v>2.97</v>
      </c>
      <c r="C160" s="62">
        <f t="shared" si="4"/>
        <v>0.03774032798</v>
      </c>
      <c r="D160" s="62">
        <f t="shared" si="5"/>
        <v>0.03716662428</v>
      </c>
      <c r="E160" s="62">
        <f t="shared" si="1"/>
        <v>0.03716662428</v>
      </c>
      <c r="F160" s="127">
        <v>4023.89</v>
      </c>
      <c r="G160" s="62">
        <f t="shared" si="6"/>
        <v>-0.02441441811</v>
      </c>
      <c r="H160" s="62">
        <f t="shared" si="7"/>
        <v>-0.02498812181</v>
      </c>
      <c r="I160" s="62" t="b">
        <f t="shared" si="8"/>
        <v>1</v>
      </c>
      <c r="J160" s="62">
        <f t="shared" si="2"/>
        <v>-0.02498812181</v>
      </c>
      <c r="K160" s="128">
        <v>0.03098</v>
      </c>
      <c r="L160" s="62">
        <f t="shared" si="3"/>
        <v>0.0005737037037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126">
        <v>44696.0</v>
      </c>
      <c r="B161" s="127">
        <v>2.77</v>
      </c>
      <c r="C161" s="62">
        <f t="shared" si="4"/>
        <v>-0.06971463262</v>
      </c>
      <c r="D161" s="62">
        <f t="shared" si="5"/>
        <v>-0.07028722521</v>
      </c>
      <c r="E161" s="62">
        <f t="shared" si="1"/>
        <v>-0.07028722521</v>
      </c>
      <c r="F161" s="127">
        <v>3901.36</v>
      </c>
      <c r="G161" s="62">
        <f t="shared" si="6"/>
        <v>-0.03092388614</v>
      </c>
      <c r="H161" s="62">
        <f t="shared" si="7"/>
        <v>-0.03149647874</v>
      </c>
      <c r="I161" s="62" t="b">
        <f t="shared" si="8"/>
        <v>1</v>
      </c>
      <c r="J161" s="62">
        <f t="shared" si="2"/>
        <v>-0.03149647874</v>
      </c>
      <c r="K161" s="128">
        <v>0.03092</v>
      </c>
      <c r="L161" s="62">
        <f t="shared" si="3"/>
        <v>0.0005725925926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126">
        <v>44703.0</v>
      </c>
      <c r="B162" s="127">
        <v>3.01</v>
      </c>
      <c r="C162" s="62">
        <f t="shared" si="4"/>
        <v>0.08309275856</v>
      </c>
      <c r="D162" s="62">
        <f t="shared" si="5"/>
        <v>0.0825234993</v>
      </c>
      <c r="E162" s="62" t="str">
        <f t="shared" si="1"/>
        <v/>
      </c>
      <c r="F162" s="127">
        <v>4158.24</v>
      </c>
      <c r="G162" s="62">
        <f t="shared" si="6"/>
        <v>0.06376669753</v>
      </c>
      <c r="H162" s="62">
        <f t="shared" si="7"/>
        <v>0.06319743827</v>
      </c>
      <c r="I162" s="62" t="b">
        <f t="shared" si="8"/>
        <v>0</v>
      </c>
      <c r="J162" s="62" t="str">
        <f t="shared" si="2"/>
        <v/>
      </c>
      <c r="K162" s="128">
        <v>0.03074</v>
      </c>
      <c r="L162" s="62">
        <f t="shared" si="3"/>
        <v>0.0005692592593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126">
        <v>44710.0</v>
      </c>
      <c r="B163" s="127">
        <v>3.36</v>
      </c>
      <c r="C163" s="62">
        <f t="shared" si="4"/>
        <v>0.1100008952</v>
      </c>
      <c r="D163" s="62">
        <f t="shared" si="5"/>
        <v>0.10944571</v>
      </c>
      <c r="E163" s="62">
        <f t="shared" si="1"/>
        <v>0.10944571</v>
      </c>
      <c r="F163" s="127">
        <v>4108.54</v>
      </c>
      <c r="G163" s="62">
        <f t="shared" si="6"/>
        <v>-0.01202417357</v>
      </c>
      <c r="H163" s="62">
        <f t="shared" si="7"/>
        <v>-0.01257935876</v>
      </c>
      <c r="I163" s="62" t="b">
        <f t="shared" si="8"/>
        <v>1</v>
      </c>
      <c r="J163" s="62">
        <f t="shared" si="2"/>
        <v>-0.01257935876</v>
      </c>
      <c r="K163" s="128">
        <v>0.02998</v>
      </c>
      <c r="L163" s="62">
        <f t="shared" si="3"/>
        <v>0.0005551851852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126">
        <v>44717.0</v>
      </c>
      <c r="B164" s="127">
        <v>3.51</v>
      </c>
      <c r="C164" s="62">
        <f t="shared" si="4"/>
        <v>0.0436750635</v>
      </c>
      <c r="D164" s="62">
        <f t="shared" si="5"/>
        <v>0.04310284128</v>
      </c>
      <c r="E164" s="62">
        <f t="shared" si="1"/>
        <v>0.04310284128</v>
      </c>
      <c r="F164" s="127">
        <v>3900.86</v>
      </c>
      <c r="G164" s="62">
        <f t="shared" si="6"/>
        <v>-0.05187069261</v>
      </c>
      <c r="H164" s="62">
        <f t="shared" si="7"/>
        <v>-0.05244291483</v>
      </c>
      <c r="I164" s="62" t="b">
        <f t="shared" si="8"/>
        <v>1</v>
      </c>
      <c r="J164" s="62">
        <f t="shared" si="2"/>
        <v>-0.05244291483</v>
      </c>
      <c r="K164" s="128">
        <v>0.0309</v>
      </c>
      <c r="L164" s="62">
        <f t="shared" si="3"/>
        <v>0.0005722222222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126">
        <v>44724.0</v>
      </c>
      <c r="B165" s="127">
        <v>3.67</v>
      </c>
      <c r="C165" s="62">
        <f t="shared" si="4"/>
        <v>0.04457562459</v>
      </c>
      <c r="D165" s="62">
        <f t="shared" si="5"/>
        <v>0.04398747644</v>
      </c>
      <c r="E165" s="62">
        <f t="shared" si="1"/>
        <v>0.04398747644</v>
      </c>
      <c r="F165" s="127">
        <v>3674.84</v>
      </c>
      <c r="G165" s="62">
        <f t="shared" si="6"/>
        <v>-0.05968744734</v>
      </c>
      <c r="H165" s="62">
        <f t="shared" si="7"/>
        <v>-0.06027559549</v>
      </c>
      <c r="I165" s="62" t="b">
        <f t="shared" si="8"/>
        <v>1</v>
      </c>
      <c r="J165" s="62">
        <f t="shared" si="2"/>
        <v>-0.06027559549</v>
      </c>
      <c r="K165" s="128">
        <v>0.03176</v>
      </c>
      <c r="L165" s="62">
        <f t="shared" si="3"/>
        <v>0.0005881481481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126">
        <v>44731.0</v>
      </c>
      <c r="B166" s="127">
        <v>3.9</v>
      </c>
      <c r="C166" s="62">
        <f t="shared" si="4"/>
        <v>0.06078489107</v>
      </c>
      <c r="D166" s="62">
        <f t="shared" si="5"/>
        <v>0.06015859477</v>
      </c>
      <c r="E166" s="62" t="str">
        <f t="shared" si="1"/>
        <v/>
      </c>
      <c r="F166" s="127">
        <v>3911.74</v>
      </c>
      <c r="G166" s="62">
        <f t="shared" si="6"/>
        <v>0.06247269349</v>
      </c>
      <c r="H166" s="62">
        <f t="shared" si="7"/>
        <v>0.0618463972</v>
      </c>
      <c r="I166" s="62" t="b">
        <f t="shared" si="8"/>
        <v>0</v>
      </c>
      <c r="J166" s="62" t="str">
        <f t="shared" si="2"/>
        <v/>
      </c>
      <c r="K166" s="128">
        <v>0.03382</v>
      </c>
      <c r="L166" s="62">
        <f t="shared" si="3"/>
        <v>0.0006262962963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126">
        <v>44738.0</v>
      </c>
      <c r="B167" s="127">
        <v>3.87</v>
      </c>
      <c r="C167" s="62">
        <f t="shared" si="4"/>
        <v>-0.007722046094</v>
      </c>
      <c r="D167" s="62">
        <f t="shared" si="5"/>
        <v>-0.008328990538</v>
      </c>
      <c r="E167" s="62">
        <f t="shared" si="1"/>
        <v>-0.008328990538</v>
      </c>
      <c r="F167" s="127">
        <v>3825.33</v>
      </c>
      <c r="G167" s="62">
        <f t="shared" si="6"/>
        <v>-0.02233754973</v>
      </c>
      <c r="H167" s="62">
        <f t="shared" si="7"/>
        <v>-0.02294449417</v>
      </c>
      <c r="I167" s="62" t="b">
        <f t="shared" si="8"/>
        <v>1</v>
      </c>
      <c r="J167" s="62">
        <f t="shared" si="2"/>
        <v>-0.02294449417</v>
      </c>
      <c r="K167" s="128">
        <v>0.032775</v>
      </c>
      <c r="L167" s="62">
        <f t="shared" si="3"/>
        <v>0.0006069444444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126">
        <v>44745.0</v>
      </c>
      <c r="B168" s="127">
        <v>3.53</v>
      </c>
      <c r="C168" s="62">
        <f t="shared" si="4"/>
        <v>-0.0919566361</v>
      </c>
      <c r="D168" s="62">
        <f t="shared" si="5"/>
        <v>-0.09255219165</v>
      </c>
      <c r="E168" s="62" t="str">
        <f t="shared" si="1"/>
        <v/>
      </c>
      <c r="F168" s="127">
        <v>3899.38</v>
      </c>
      <c r="G168" s="62">
        <f t="shared" si="6"/>
        <v>0.01917282807</v>
      </c>
      <c r="H168" s="62">
        <f t="shared" si="7"/>
        <v>0.01857727252</v>
      </c>
      <c r="I168" s="62" t="b">
        <f t="shared" si="8"/>
        <v>0</v>
      </c>
      <c r="J168" s="62" t="str">
        <f t="shared" si="2"/>
        <v/>
      </c>
      <c r="K168" s="128">
        <v>0.03216</v>
      </c>
      <c r="L168" s="62">
        <f t="shared" si="3"/>
        <v>0.0005955555556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126">
        <v>44752.0</v>
      </c>
      <c r="B169" s="127">
        <v>3.56</v>
      </c>
      <c r="C169" s="62">
        <f t="shared" si="4"/>
        <v>0.008462673919</v>
      </c>
      <c r="D169" s="62">
        <f t="shared" si="5"/>
        <v>0.007876562808</v>
      </c>
      <c r="E169" s="62">
        <f t="shared" si="1"/>
        <v>0.007876562808</v>
      </c>
      <c r="F169" s="127">
        <v>3863.16</v>
      </c>
      <c r="G169" s="62">
        <f t="shared" si="6"/>
        <v>-0.009332064726</v>
      </c>
      <c r="H169" s="62">
        <f t="shared" si="7"/>
        <v>-0.009918175837</v>
      </c>
      <c r="I169" s="62" t="b">
        <f t="shared" si="8"/>
        <v>1</v>
      </c>
      <c r="J169" s="62">
        <f t="shared" si="2"/>
        <v>-0.009918175837</v>
      </c>
      <c r="K169" s="128">
        <v>0.03165</v>
      </c>
      <c r="L169" s="62">
        <f t="shared" si="3"/>
        <v>0.0005861111111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126">
        <v>44759.0</v>
      </c>
      <c r="B170" s="127">
        <v>3.26</v>
      </c>
      <c r="C170" s="62">
        <f t="shared" si="4"/>
        <v>-0.08803334949</v>
      </c>
      <c r="D170" s="62">
        <f t="shared" si="5"/>
        <v>-0.08861112726</v>
      </c>
      <c r="E170" s="62" t="str">
        <f t="shared" si="1"/>
        <v/>
      </c>
      <c r="F170" s="127">
        <v>3961.63</v>
      </c>
      <c r="G170" s="62">
        <f t="shared" si="6"/>
        <v>0.02517005532</v>
      </c>
      <c r="H170" s="62">
        <f t="shared" si="7"/>
        <v>0.02459227755</v>
      </c>
      <c r="I170" s="62" t="b">
        <f t="shared" si="8"/>
        <v>0</v>
      </c>
      <c r="J170" s="62" t="str">
        <f t="shared" si="2"/>
        <v/>
      </c>
      <c r="K170" s="128">
        <v>0.0312</v>
      </c>
      <c r="L170" s="62">
        <f t="shared" si="3"/>
        <v>0.0005777777778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126">
        <v>44766.0</v>
      </c>
      <c r="B171" s="127">
        <v>4.2</v>
      </c>
      <c r="C171" s="62">
        <f t="shared" si="4"/>
        <v>0.2533573299</v>
      </c>
      <c r="D171" s="62">
        <f t="shared" si="5"/>
        <v>0.2527810336</v>
      </c>
      <c r="E171" s="62" t="str">
        <f t="shared" si="1"/>
        <v/>
      </c>
      <c r="F171" s="127">
        <v>4130.29</v>
      </c>
      <c r="G171" s="62">
        <f t="shared" si="6"/>
        <v>0.04169206569</v>
      </c>
      <c r="H171" s="62">
        <f t="shared" si="7"/>
        <v>0.04111576939</v>
      </c>
      <c r="I171" s="62" t="b">
        <f t="shared" si="8"/>
        <v>0</v>
      </c>
      <c r="J171" s="62" t="str">
        <f t="shared" si="2"/>
        <v/>
      </c>
      <c r="K171" s="128">
        <v>0.03112</v>
      </c>
      <c r="L171" s="62">
        <f t="shared" si="3"/>
        <v>0.0005762962963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126">
        <v>44773.0</v>
      </c>
      <c r="B172" s="127">
        <v>4.4</v>
      </c>
      <c r="C172" s="62">
        <f t="shared" si="4"/>
        <v>0.04652001563</v>
      </c>
      <c r="D172" s="62">
        <f t="shared" si="5"/>
        <v>0.04596001563</v>
      </c>
      <c r="E172" s="62" t="str">
        <f t="shared" si="1"/>
        <v/>
      </c>
      <c r="F172" s="127">
        <v>4145.19</v>
      </c>
      <c r="G172" s="62">
        <f t="shared" si="6"/>
        <v>0.003601003471</v>
      </c>
      <c r="H172" s="62">
        <f t="shared" si="7"/>
        <v>0.003041003471</v>
      </c>
      <c r="I172" s="62" t="b">
        <f t="shared" si="8"/>
        <v>0</v>
      </c>
      <c r="J172" s="62" t="str">
        <f t="shared" si="2"/>
        <v/>
      </c>
      <c r="K172" s="128">
        <v>0.03024</v>
      </c>
      <c r="L172" s="62">
        <f t="shared" si="3"/>
        <v>0.00056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126">
        <v>44780.0</v>
      </c>
      <c r="B173" s="127">
        <v>4.665</v>
      </c>
      <c r="C173" s="62">
        <f t="shared" si="4"/>
        <v>0.05848329338</v>
      </c>
      <c r="D173" s="62">
        <f t="shared" si="5"/>
        <v>0.05793107115</v>
      </c>
      <c r="E173" s="62" t="str">
        <f t="shared" si="1"/>
        <v/>
      </c>
      <c r="F173" s="127">
        <v>4280.15</v>
      </c>
      <c r="G173" s="62">
        <f t="shared" si="6"/>
        <v>0.03203942981</v>
      </c>
      <c r="H173" s="62">
        <f t="shared" si="7"/>
        <v>0.03148720759</v>
      </c>
      <c r="I173" s="62" t="b">
        <f t="shared" si="8"/>
        <v>0</v>
      </c>
      <c r="J173" s="62" t="str">
        <f t="shared" si="2"/>
        <v/>
      </c>
      <c r="K173" s="128">
        <v>0.02982</v>
      </c>
      <c r="L173" s="62">
        <f t="shared" si="3"/>
        <v>0.0005522222222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126">
        <v>44787.0</v>
      </c>
      <c r="B174" s="127">
        <v>4.5</v>
      </c>
      <c r="C174" s="62">
        <f t="shared" si="4"/>
        <v>-0.03601043752</v>
      </c>
      <c r="D174" s="62">
        <f t="shared" si="5"/>
        <v>-0.03657784493</v>
      </c>
      <c r="E174" s="62">
        <f t="shared" si="1"/>
        <v>-0.03657784493</v>
      </c>
      <c r="F174" s="127">
        <v>4228.48</v>
      </c>
      <c r="G174" s="62">
        <f t="shared" si="6"/>
        <v>-0.01214546529</v>
      </c>
      <c r="H174" s="62">
        <f t="shared" si="7"/>
        <v>-0.0127128727</v>
      </c>
      <c r="I174" s="62" t="b">
        <f t="shared" si="8"/>
        <v>1</v>
      </c>
      <c r="J174" s="62">
        <f t="shared" si="2"/>
        <v>-0.0127128727</v>
      </c>
      <c r="K174" s="128">
        <v>0.03064</v>
      </c>
      <c r="L174" s="62">
        <f t="shared" si="3"/>
        <v>0.0005674074074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126">
        <v>44794.0</v>
      </c>
      <c r="B175" s="127">
        <v>4.15</v>
      </c>
      <c r="C175" s="62">
        <f t="shared" si="4"/>
        <v>-0.08096906253</v>
      </c>
      <c r="D175" s="62">
        <f t="shared" si="5"/>
        <v>-0.08155128476</v>
      </c>
      <c r="E175" s="62">
        <f t="shared" si="1"/>
        <v>-0.08155128476</v>
      </c>
      <c r="F175" s="127">
        <v>4057.66</v>
      </c>
      <c r="G175" s="62">
        <f t="shared" si="6"/>
        <v>-0.04123613764</v>
      </c>
      <c r="H175" s="62">
        <f t="shared" si="7"/>
        <v>-0.04181835986</v>
      </c>
      <c r="I175" s="62" t="b">
        <f t="shared" si="8"/>
        <v>1</v>
      </c>
      <c r="J175" s="62">
        <f t="shared" si="2"/>
        <v>-0.04181835986</v>
      </c>
      <c r="K175" s="128">
        <v>0.03144</v>
      </c>
      <c r="L175" s="62">
        <f t="shared" si="3"/>
        <v>0.0005822222222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126">
        <v>44801.0</v>
      </c>
      <c r="B176" s="127">
        <v>4.23</v>
      </c>
      <c r="C176" s="62">
        <f t="shared" si="4"/>
        <v>0.01909365882</v>
      </c>
      <c r="D176" s="62">
        <f t="shared" si="5"/>
        <v>0.01849069585</v>
      </c>
      <c r="E176" s="62">
        <f t="shared" si="1"/>
        <v>0.01849069585</v>
      </c>
      <c r="F176" s="127">
        <v>3924.26</v>
      </c>
      <c r="G176" s="62">
        <f t="shared" si="6"/>
        <v>-0.03342865435</v>
      </c>
      <c r="H176" s="62">
        <f t="shared" si="7"/>
        <v>-0.03403161731</v>
      </c>
      <c r="I176" s="62" t="b">
        <f t="shared" si="8"/>
        <v>1</v>
      </c>
      <c r="J176" s="62">
        <f t="shared" si="2"/>
        <v>-0.03403161731</v>
      </c>
      <c r="K176" s="128">
        <v>0.03256</v>
      </c>
      <c r="L176" s="62">
        <f t="shared" si="3"/>
        <v>0.000602962963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126">
        <v>44808.0</v>
      </c>
      <c r="B177" s="127">
        <v>4.12</v>
      </c>
      <c r="C177" s="62">
        <f t="shared" si="4"/>
        <v>-0.0263488297</v>
      </c>
      <c r="D177" s="62">
        <f t="shared" si="5"/>
        <v>-0.0269588297</v>
      </c>
      <c r="E177" s="62" t="str">
        <f t="shared" si="1"/>
        <v/>
      </c>
      <c r="F177" s="127">
        <v>4067.36</v>
      </c>
      <c r="G177" s="62">
        <f t="shared" si="6"/>
        <v>0.03581634191</v>
      </c>
      <c r="H177" s="62">
        <f t="shared" si="7"/>
        <v>0.03520634191</v>
      </c>
      <c r="I177" s="62" t="b">
        <f t="shared" si="8"/>
        <v>0</v>
      </c>
      <c r="J177" s="62" t="str">
        <f t="shared" si="2"/>
        <v/>
      </c>
      <c r="K177" s="128">
        <v>0.03294</v>
      </c>
      <c r="L177" s="62">
        <f t="shared" si="3"/>
        <v>0.00061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126">
        <v>44815.0</v>
      </c>
      <c r="B178" s="127">
        <v>4.8</v>
      </c>
      <c r="C178" s="62">
        <f t="shared" si="4"/>
        <v>0.1527627546</v>
      </c>
      <c r="D178" s="62">
        <f t="shared" si="5"/>
        <v>0.1521224768</v>
      </c>
      <c r="E178" s="62">
        <f t="shared" si="1"/>
        <v>0.1521224768</v>
      </c>
      <c r="F178" s="127">
        <v>3873.33</v>
      </c>
      <c r="G178" s="62">
        <f t="shared" si="6"/>
        <v>-0.04887953817</v>
      </c>
      <c r="H178" s="62">
        <f t="shared" si="7"/>
        <v>-0.04951981595</v>
      </c>
      <c r="I178" s="62" t="b">
        <f t="shared" si="8"/>
        <v>1</v>
      </c>
      <c r="J178" s="62">
        <f t="shared" si="2"/>
        <v>-0.04951981595</v>
      </c>
      <c r="K178" s="128">
        <v>0.034575</v>
      </c>
      <c r="L178" s="62">
        <f t="shared" si="3"/>
        <v>0.0006402777778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126">
        <v>44822.0</v>
      </c>
      <c r="B179" s="127">
        <v>4.34</v>
      </c>
      <c r="C179" s="62">
        <f t="shared" si="4"/>
        <v>-0.1007415698</v>
      </c>
      <c r="D179" s="62">
        <f t="shared" si="5"/>
        <v>-0.1013900883</v>
      </c>
      <c r="E179" s="62">
        <f t="shared" si="1"/>
        <v>-0.1013900883</v>
      </c>
      <c r="F179" s="127">
        <v>3693.23</v>
      </c>
      <c r="G179" s="62">
        <f t="shared" si="6"/>
        <v>-0.04761318825</v>
      </c>
      <c r="H179" s="62">
        <f t="shared" si="7"/>
        <v>-0.04826170677</v>
      </c>
      <c r="I179" s="62" t="b">
        <f t="shared" si="8"/>
        <v>1</v>
      </c>
      <c r="J179" s="62">
        <f t="shared" si="2"/>
        <v>-0.04826170677</v>
      </c>
      <c r="K179" s="128">
        <v>0.03502</v>
      </c>
      <c r="L179" s="62">
        <f t="shared" si="3"/>
        <v>0.0006485185185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126">
        <v>44829.0</v>
      </c>
      <c r="B180" s="127">
        <v>4.26</v>
      </c>
      <c r="C180" s="62">
        <f t="shared" si="4"/>
        <v>-0.01860518783</v>
      </c>
      <c r="D180" s="62">
        <f t="shared" si="5"/>
        <v>-0.01926703968</v>
      </c>
      <c r="E180" s="62">
        <f t="shared" si="1"/>
        <v>-0.01926703968</v>
      </c>
      <c r="F180" s="127">
        <v>3585.62</v>
      </c>
      <c r="G180" s="62">
        <f t="shared" si="6"/>
        <v>-0.029570012</v>
      </c>
      <c r="H180" s="62">
        <f t="shared" si="7"/>
        <v>-0.03023186386</v>
      </c>
      <c r="I180" s="62" t="b">
        <f t="shared" si="8"/>
        <v>1</v>
      </c>
      <c r="J180" s="62">
        <f t="shared" si="2"/>
        <v>-0.03023186386</v>
      </c>
      <c r="K180" s="128">
        <v>0.03574</v>
      </c>
      <c r="L180" s="62">
        <f t="shared" si="3"/>
        <v>0.0006618518519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126">
        <v>44836.0</v>
      </c>
      <c r="B181" s="127">
        <v>4.3</v>
      </c>
      <c r="C181" s="62">
        <f t="shared" si="4"/>
        <v>0.009345862418</v>
      </c>
      <c r="D181" s="62">
        <f t="shared" si="5"/>
        <v>0.008649936492</v>
      </c>
      <c r="E181" s="62" t="str">
        <f t="shared" si="1"/>
        <v/>
      </c>
      <c r="F181" s="127">
        <v>3639.66</v>
      </c>
      <c r="G181" s="62">
        <f t="shared" si="6"/>
        <v>0.01495886878</v>
      </c>
      <c r="H181" s="62">
        <f t="shared" si="7"/>
        <v>0.01426294285</v>
      </c>
      <c r="I181" s="62" t="b">
        <f t="shared" si="8"/>
        <v>0</v>
      </c>
      <c r="J181" s="62" t="str">
        <f t="shared" si="2"/>
        <v/>
      </c>
      <c r="K181" s="128">
        <v>0.03758</v>
      </c>
      <c r="L181" s="62">
        <f t="shared" si="3"/>
        <v>0.0006959259259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126">
        <v>44843.0</v>
      </c>
      <c r="B182" s="127">
        <v>4.02</v>
      </c>
      <c r="C182" s="62">
        <f t="shared" si="4"/>
        <v>-0.06733312007</v>
      </c>
      <c r="D182" s="62">
        <f t="shared" si="5"/>
        <v>-0.06803237933</v>
      </c>
      <c r="E182" s="62">
        <f t="shared" si="1"/>
        <v>-0.06803237933</v>
      </c>
      <c r="F182" s="127">
        <v>3583.07</v>
      </c>
      <c r="G182" s="62">
        <f t="shared" si="6"/>
        <v>-0.01567029586</v>
      </c>
      <c r="H182" s="62">
        <f t="shared" si="7"/>
        <v>-0.01636955512</v>
      </c>
      <c r="I182" s="62" t="b">
        <f t="shared" si="8"/>
        <v>1</v>
      </c>
      <c r="J182" s="62">
        <f t="shared" si="2"/>
        <v>-0.01636955512</v>
      </c>
      <c r="K182" s="128">
        <v>0.03776</v>
      </c>
      <c r="L182" s="62">
        <f t="shared" si="3"/>
        <v>0.0006992592593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126">
        <v>44850.0</v>
      </c>
      <c r="B183" s="127">
        <v>4.32</v>
      </c>
      <c r="C183" s="62">
        <f t="shared" si="4"/>
        <v>0.07197349963</v>
      </c>
      <c r="D183" s="62">
        <f t="shared" si="5"/>
        <v>0.07124294407</v>
      </c>
      <c r="E183" s="62" t="str">
        <f t="shared" si="1"/>
        <v/>
      </c>
      <c r="F183" s="127">
        <v>3752.75</v>
      </c>
      <c r="G183" s="62">
        <f t="shared" si="6"/>
        <v>0.04626892973</v>
      </c>
      <c r="H183" s="62">
        <f t="shared" si="7"/>
        <v>0.04553837417</v>
      </c>
      <c r="I183" s="62" t="b">
        <f t="shared" si="8"/>
        <v>0</v>
      </c>
      <c r="J183" s="62" t="str">
        <f t="shared" si="2"/>
        <v/>
      </c>
      <c r="K183" s="128">
        <v>0.03945</v>
      </c>
      <c r="L183" s="62">
        <f t="shared" si="3"/>
        <v>0.0007305555556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126">
        <v>44857.0</v>
      </c>
      <c r="B184" s="127">
        <v>4.21</v>
      </c>
      <c r="C184" s="62">
        <f t="shared" si="4"/>
        <v>-0.02579275456</v>
      </c>
      <c r="D184" s="62">
        <f t="shared" si="5"/>
        <v>-0.02656312493</v>
      </c>
      <c r="E184" s="62" t="str">
        <f t="shared" si="1"/>
        <v/>
      </c>
      <c r="F184" s="127">
        <v>3901.06</v>
      </c>
      <c r="G184" s="62">
        <f t="shared" si="6"/>
        <v>0.03875940652</v>
      </c>
      <c r="H184" s="62">
        <f t="shared" si="7"/>
        <v>0.03798903615</v>
      </c>
      <c r="I184" s="62" t="b">
        <f t="shared" si="8"/>
        <v>0</v>
      </c>
      <c r="J184" s="62" t="str">
        <f t="shared" si="2"/>
        <v/>
      </c>
      <c r="K184" s="128">
        <v>0.0416</v>
      </c>
      <c r="L184" s="62">
        <f t="shared" si="3"/>
        <v>0.0007703703704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126">
        <v>44864.0</v>
      </c>
      <c r="B185" s="127">
        <v>4.07</v>
      </c>
      <c r="C185" s="62">
        <f t="shared" si="4"/>
        <v>-0.03381964824</v>
      </c>
      <c r="D185" s="62">
        <f t="shared" si="5"/>
        <v>-0.03460187046</v>
      </c>
      <c r="E185" s="62">
        <f t="shared" si="1"/>
        <v>-0.03460187046</v>
      </c>
      <c r="F185" s="127">
        <v>3770.55</v>
      </c>
      <c r="G185" s="62">
        <f t="shared" si="6"/>
        <v>-0.03402743166</v>
      </c>
      <c r="H185" s="62">
        <f t="shared" si="7"/>
        <v>-0.03480965389</v>
      </c>
      <c r="I185" s="62" t="b">
        <f t="shared" si="8"/>
        <v>1</v>
      </c>
      <c r="J185" s="62">
        <f t="shared" si="2"/>
        <v>-0.03480965389</v>
      </c>
      <c r="K185" s="128">
        <v>0.04224</v>
      </c>
      <c r="L185" s="62">
        <f t="shared" si="3"/>
        <v>0.0007822222222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126">
        <v>44871.0</v>
      </c>
      <c r="B186" s="127">
        <v>4.06</v>
      </c>
      <c r="C186" s="62">
        <f t="shared" si="4"/>
        <v>-0.002460025841</v>
      </c>
      <c r="D186" s="62">
        <f t="shared" si="5"/>
        <v>-0.003236322137</v>
      </c>
      <c r="E186" s="62" t="str">
        <f t="shared" si="1"/>
        <v/>
      </c>
      <c r="F186" s="127">
        <v>3992.93</v>
      </c>
      <c r="G186" s="62">
        <f t="shared" si="6"/>
        <v>0.05730441784</v>
      </c>
      <c r="H186" s="62">
        <f t="shared" si="7"/>
        <v>0.05652812154</v>
      </c>
      <c r="I186" s="62" t="b">
        <f t="shared" si="8"/>
        <v>0</v>
      </c>
      <c r="J186" s="62" t="str">
        <f t="shared" si="2"/>
        <v/>
      </c>
      <c r="K186" s="128">
        <v>0.04192</v>
      </c>
      <c r="L186" s="62">
        <f t="shared" si="3"/>
        <v>0.0007762962963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126">
        <v>44878.0</v>
      </c>
      <c r="B187" s="127">
        <v>4.16</v>
      </c>
      <c r="C187" s="62">
        <f t="shared" si="4"/>
        <v>0.02433210066</v>
      </c>
      <c r="D187" s="62">
        <f t="shared" si="5"/>
        <v>0.02354691547</v>
      </c>
      <c r="E187" s="62">
        <f t="shared" si="1"/>
        <v>0.02354691547</v>
      </c>
      <c r="F187" s="127">
        <v>3965.34</v>
      </c>
      <c r="G187" s="62">
        <f t="shared" si="6"/>
        <v>-0.006933695523</v>
      </c>
      <c r="H187" s="62">
        <f t="shared" si="7"/>
        <v>-0.007718880708</v>
      </c>
      <c r="I187" s="62" t="b">
        <f t="shared" si="8"/>
        <v>1</v>
      </c>
      <c r="J187" s="62">
        <f t="shared" si="2"/>
        <v>-0.007718880708</v>
      </c>
      <c r="K187" s="128">
        <v>0.0424</v>
      </c>
      <c r="L187" s="62">
        <f t="shared" si="3"/>
        <v>0.0007851851852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126">
        <v>44885.0</v>
      </c>
      <c r="B188" s="127">
        <v>4.21</v>
      </c>
      <c r="C188" s="62">
        <f t="shared" si="4"/>
        <v>0.01194757342</v>
      </c>
      <c r="D188" s="62">
        <f t="shared" si="5"/>
        <v>0.01121757342</v>
      </c>
      <c r="E188" s="62" t="str">
        <f t="shared" si="1"/>
        <v/>
      </c>
      <c r="F188" s="127">
        <v>4026.12</v>
      </c>
      <c r="G188" s="62">
        <f t="shared" si="6"/>
        <v>0.01521153131</v>
      </c>
      <c r="H188" s="62">
        <f t="shared" si="7"/>
        <v>0.01448153131</v>
      </c>
      <c r="I188" s="62" t="b">
        <f t="shared" si="8"/>
        <v>0</v>
      </c>
      <c r="J188" s="62" t="str">
        <f t="shared" si="2"/>
        <v/>
      </c>
      <c r="K188" s="128">
        <v>0.03942</v>
      </c>
      <c r="L188" s="62">
        <f t="shared" si="3"/>
        <v>0.00073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126">
        <v>44892.0</v>
      </c>
      <c r="B189" s="127">
        <v>4.26</v>
      </c>
      <c r="C189" s="62">
        <f t="shared" si="4"/>
        <v>0.01180651259</v>
      </c>
      <c r="D189" s="62">
        <f t="shared" si="5"/>
        <v>0.01110188296</v>
      </c>
      <c r="E189" s="62" t="str">
        <f t="shared" si="1"/>
        <v/>
      </c>
      <c r="F189" s="127">
        <v>4071.7</v>
      </c>
      <c r="G189" s="62">
        <f t="shared" si="6"/>
        <v>0.01125746963</v>
      </c>
      <c r="H189" s="62">
        <f t="shared" si="7"/>
        <v>0.01055284</v>
      </c>
      <c r="I189" s="62" t="b">
        <f t="shared" si="8"/>
        <v>0</v>
      </c>
      <c r="J189" s="62" t="str">
        <f t="shared" si="2"/>
        <v/>
      </c>
      <c r="K189" s="128">
        <v>0.03805</v>
      </c>
      <c r="L189" s="62">
        <f t="shared" si="3"/>
        <v>0.0007046296296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126">
        <v>44899.0</v>
      </c>
      <c r="B190" s="127">
        <v>4.05</v>
      </c>
      <c r="C190" s="62">
        <f t="shared" si="4"/>
        <v>-0.05055227916</v>
      </c>
      <c r="D190" s="62">
        <f t="shared" si="5"/>
        <v>-0.0512393162</v>
      </c>
      <c r="E190" s="62">
        <f t="shared" si="1"/>
        <v>-0.0512393162</v>
      </c>
      <c r="F190" s="127">
        <v>3934.38</v>
      </c>
      <c r="G190" s="62">
        <f t="shared" si="6"/>
        <v>-0.03430729356</v>
      </c>
      <c r="H190" s="62">
        <f t="shared" si="7"/>
        <v>-0.0349943306</v>
      </c>
      <c r="I190" s="62" t="b">
        <f t="shared" si="8"/>
        <v>1</v>
      </c>
      <c r="J190" s="62">
        <f t="shared" si="2"/>
        <v>-0.0349943306</v>
      </c>
      <c r="K190" s="128">
        <v>0.0371</v>
      </c>
      <c r="L190" s="62">
        <f t="shared" si="3"/>
        <v>0.000687037037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126">
        <v>44906.0</v>
      </c>
      <c r="B191" s="127">
        <v>4.0</v>
      </c>
      <c r="C191" s="62">
        <f t="shared" si="4"/>
        <v>-0.01242252</v>
      </c>
      <c r="D191" s="62">
        <f t="shared" si="5"/>
        <v>-0.01307289037</v>
      </c>
      <c r="E191" s="62">
        <f t="shared" si="1"/>
        <v>-0.01307289037</v>
      </c>
      <c r="F191" s="127">
        <v>3852.36</v>
      </c>
      <c r="G191" s="62">
        <f t="shared" si="6"/>
        <v>-0.02106736159</v>
      </c>
      <c r="H191" s="62">
        <f t="shared" si="7"/>
        <v>-0.02171773196</v>
      </c>
      <c r="I191" s="62" t="b">
        <f t="shared" si="8"/>
        <v>1</v>
      </c>
      <c r="J191" s="62">
        <f t="shared" si="2"/>
        <v>-0.02171773196</v>
      </c>
      <c r="K191" s="128">
        <v>0.03512</v>
      </c>
      <c r="L191" s="62">
        <f t="shared" si="3"/>
        <v>0.0006503703704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126">
        <v>44913.0</v>
      </c>
      <c r="B192" s="127">
        <v>4.299</v>
      </c>
      <c r="C192" s="62">
        <f t="shared" si="4"/>
        <v>0.07208807639</v>
      </c>
      <c r="D192" s="62">
        <f t="shared" si="5"/>
        <v>0.07143511343</v>
      </c>
      <c r="E192" s="62">
        <f t="shared" si="1"/>
        <v>0.07143511343</v>
      </c>
      <c r="F192" s="127">
        <v>3844.82</v>
      </c>
      <c r="G192" s="62">
        <f t="shared" si="6"/>
        <v>-0.001959159695</v>
      </c>
      <c r="H192" s="62">
        <f t="shared" si="7"/>
        <v>-0.002612122658</v>
      </c>
      <c r="I192" s="62" t="b">
        <f t="shared" si="8"/>
        <v>1</v>
      </c>
      <c r="J192" s="62">
        <f t="shared" si="2"/>
        <v>-0.002612122658</v>
      </c>
      <c r="K192" s="128">
        <v>0.03526</v>
      </c>
      <c r="L192" s="62">
        <f t="shared" si="3"/>
        <v>0.000652962963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126">
        <v>44920.0</v>
      </c>
      <c r="B193" s="127">
        <v>4.52</v>
      </c>
      <c r="C193" s="62">
        <f t="shared" si="4"/>
        <v>0.05012955633</v>
      </c>
      <c r="D193" s="62">
        <f t="shared" si="5"/>
        <v>0.04943881559</v>
      </c>
      <c r="E193" s="62">
        <f t="shared" si="1"/>
        <v>0.04943881559</v>
      </c>
      <c r="F193" s="127">
        <v>3839.5</v>
      </c>
      <c r="G193" s="62">
        <f t="shared" si="6"/>
        <v>-0.001384638029</v>
      </c>
      <c r="H193" s="62">
        <f t="shared" si="7"/>
        <v>-0.00207537877</v>
      </c>
      <c r="I193" s="62" t="b">
        <f t="shared" si="8"/>
        <v>1</v>
      </c>
      <c r="J193" s="62">
        <f t="shared" si="2"/>
        <v>-0.00207537877</v>
      </c>
      <c r="K193" s="128">
        <v>0.0373</v>
      </c>
      <c r="L193" s="62">
        <f t="shared" si="3"/>
        <v>0.0006907407407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126">
        <v>44927.0</v>
      </c>
      <c r="B194" s="127">
        <v>4.58</v>
      </c>
      <c r="C194" s="62">
        <f t="shared" si="4"/>
        <v>0.01318700428</v>
      </c>
      <c r="D194" s="62">
        <f t="shared" si="5"/>
        <v>0.0124555228</v>
      </c>
      <c r="E194" s="62" t="str">
        <f t="shared" si="1"/>
        <v/>
      </c>
      <c r="F194" s="127">
        <v>3895.08</v>
      </c>
      <c r="G194" s="62">
        <f t="shared" si="6"/>
        <v>0.01437206848</v>
      </c>
      <c r="H194" s="62">
        <f t="shared" si="7"/>
        <v>0.01364058699</v>
      </c>
      <c r="I194" s="62" t="b">
        <f t="shared" si="8"/>
        <v>0</v>
      </c>
      <c r="J194" s="62" t="str">
        <f t="shared" si="2"/>
        <v/>
      </c>
      <c r="K194" s="128">
        <v>0.0395</v>
      </c>
      <c r="L194" s="62">
        <f t="shared" si="3"/>
        <v>0.0007314814815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126">
        <v>44934.0</v>
      </c>
      <c r="B195" s="127">
        <v>4.83</v>
      </c>
      <c r="C195" s="62">
        <f t="shared" si="4"/>
        <v>0.05314746954</v>
      </c>
      <c r="D195" s="62">
        <f t="shared" si="5"/>
        <v>0.05244654361</v>
      </c>
      <c r="E195" s="62" t="str">
        <f t="shared" si="1"/>
        <v/>
      </c>
      <c r="F195" s="127">
        <v>3999.09</v>
      </c>
      <c r="G195" s="62">
        <f t="shared" si="6"/>
        <v>0.02635261697</v>
      </c>
      <c r="H195" s="62">
        <f t="shared" si="7"/>
        <v>0.02565169105</v>
      </c>
      <c r="I195" s="62" t="b">
        <f t="shared" si="8"/>
        <v>0</v>
      </c>
      <c r="J195" s="62" t="str">
        <f t="shared" si="2"/>
        <v/>
      </c>
      <c r="K195" s="128">
        <v>0.03785</v>
      </c>
      <c r="L195" s="62">
        <f t="shared" si="3"/>
        <v>0.0007009259259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126">
        <v>44941.0</v>
      </c>
      <c r="B196" s="127">
        <v>4.57</v>
      </c>
      <c r="C196" s="62">
        <f t="shared" si="4"/>
        <v>-0.05533326276</v>
      </c>
      <c r="D196" s="62">
        <f t="shared" si="5"/>
        <v>-0.05600881831</v>
      </c>
      <c r="E196" s="62">
        <f t="shared" si="1"/>
        <v>-0.05600881831</v>
      </c>
      <c r="F196" s="127">
        <v>3972.61</v>
      </c>
      <c r="G196" s="62">
        <f t="shared" si="6"/>
        <v>-0.006643525821</v>
      </c>
      <c r="H196" s="62">
        <f t="shared" si="7"/>
        <v>-0.007319081377</v>
      </c>
      <c r="I196" s="62" t="b">
        <f t="shared" si="8"/>
        <v>1</v>
      </c>
      <c r="J196" s="62">
        <f t="shared" si="2"/>
        <v>-0.007319081377</v>
      </c>
      <c r="K196" s="128">
        <v>0.03648</v>
      </c>
      <c r="L196" s="62">
        <f t="shared" si="3"/>
        <v>0.0006755555556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126">
        <v>44948.0</v>
      </c>
      <c r="B197" s="127">
        <v>4.836</v>
      </c>
      <c r="C197" s="62">
        <f t="shared" si="4"/>
        <v>0.05657472785</v>
      </c>
      <c r="D197" s="62">
        <f t="shared" si="5"/>
        <v>0.05590759822</v>
      </c>
      <c r="E197" s="62" t="str">
        <f t="shared" si="1"/>
        <v/>
      </c>
      <c r="F197" s="127">
        <v>4070.56</v>
      </c>
      <c r="G197" s="62">
        <f t="shared" si="6"/>
        <v>0.02435727271</v>
      </c>
      <c r="H197" s="62">
        <f t="shared" si="7"/>
        <v>0.02369014308</v>
      </c>
      <c r="I197" s="62" t="b">
        <f t="shared" si="8"/>
        <v>0</v>
      </c>
      <c r="J197" s="62" t="str">
        <f t="shared" si="2"/>
        <v/>
      </c>
      <c r="K197" s="128">
        <v>0.036025</v>
      </c>
      <c r="L197" s="62">
        <f t="shared" si="3"/>
        <v>0.0006671296296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126">
        <v>44955.0</v>
      </c>
      <c r="B198" s="127">
        <v>4.8</v>
      </c>
      <c r="C198" s="62">
        <f t="shared" si="4"/>
        <v>-0.007472014839</v>
      </c>
      <c r="D198" s="62">
        <f t="shared" si="5"/>
        <v>-0.008145718542</v>
      </c>
      <c r="E198" s="62" t="str">
        <f t="shared" si="1"/>
        <v/>
      </c>
      <c r="F198" s="127">
        <v>4136.48</v>
      </c>
      <c r="G198" s="62">
        <f t="shared" si="6"/>
        <v>0.0160646025</v>
      </c>
      <c r="H198" s="62">
        <f t="shared" si="7"/>
        <v>0.0153908988</v>
      </c>
      <c r="I198" s="62" t="b">
        <f t="shared" si="8"/>
        <v>0</v>
      </c>
      <c r="J198" s="62" t="str">
        <f t="shared" si="2"/>
        <v/>
      </c>
      <c r="K198" s="128">
        <v>0.03638</v>
      </c>
      <c r="L198" s="62">
        <f t="shared" si="3"/>
        <v>0.0006737037037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126">
        <v>44962.0</v>
      </c>
      <c r="B199" s="127">
        <v>4.83</v>
      </c>
      <c r="C199" s="62">
        <f t="shared" si="4"/>
        <v>0.006230549751</v>
      </c>
      <c r="D199" s="62">
        <f t="shared" si="5"/>
        <v>0.005562401602</v>
      </c>
      <c r="E199" s="62">
        <f t="shared" si="1"/>
        <v>0.005562401602</v>
      </c>
      <c r="F199" s="127">
        <v>4090.46</v>
      </c>
      <c r="G199" s="62">
        <f t="shared" si="6"/>
        <v>-0.01118775146</v>
      </c>
      <c r="H199" s="62">
        <f t="shared" si="7"/>
        <v>-0.01185589961</v>
      </c>
      <c r="I199" s="62" t="b">
        <f t="shared" si="8"/>
        <v>1</v>
      </c>
      <c r="J199" s="62">
        <f t="shared" si="2"/>
        <v>-0.01185589961</v>
      </c>
      <c r="K199" s="128">
        <v>0.03608</v>
      </c>
      <c r="L199" s="62">
        <f t="shared" si="3"/>
        <v>0.0006681481481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126">
        <v>44969.0</v>
      </c>
      <c r="B200" s="127">
        <v>4.78</v>
      </c>
      <c r="C200" s="62">
        <f t="shared" si="4"/>
        <v>-0.01040592116</v>
      </c>
      <c r="D200" s="62">
        <f t="shared" si="5"/>
        <v>-0.01109740264</v>
      </c>
      <c r="E200" s="62">
        <f t="shared" si="1"/>
        <v>-0.01109740264</v>
      </c>
      <c r="F200" s="127">
        <v>4079.09</v>
      </c>
      <c r="G200" s="62">
        <f t="shared" si="6"/>
        <v>-0.002783508845</v>
      </c>
      <c r="H200" s="62">
        <f t="shared" si="7"/>
        <v>-0.003474990326</v>
      </c>
      <c r="I200" s="62" t="b">
        <f t="shared" si="8"/>
        <v>1</v>
      </c>
      <c r="J200" s="62">
        <f t="shared" si="2"/>
        <v>-0.003474990326</v>
      </c>
      <c r="K200" s="128">
        <v>0.03734</v>
      </c>
      <c r="L200" s="62">
        <f t="shared" si="3"/>
        <v>0.0006914814815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126">
        <v>44976.0</v>
      </c>
      <c r="B201" s="127">
        <v>4.46</v>
      </c>
      <c r="C201" s="62">
        <f t="shared" si="4"/>
        <v>-0.06929178047</v>
      </c>
      <c r="D201" s="62">
        <f t="shared" si="5"/>
        <v>-0.07000474343</v>
      </c>
      <c r="E201" s="62">
        <f t="shared" si="1"/>
        <v>-0.07000474343</v>
      </c>
      <c r="F201" s="127">
        <v>3970.04</v>
      </c>
      <c r="G201" s="62">
        <f t="shared" si="6"/>
        <v>-0.02709775411</v>
      </c>
      <c r="H201" s="62">
        <f t="shared" si="7"/>
        <v>-0.02781071707</v>
      </c>
      <c r="I201" s="62" t="b">
        <f t="shared" si="8"/>
        <v>1</v>
      </c>
      <c r="J201" s="62">
        <f t="shared" si="2"/>
        <v>-0.02781071707</v>
      </c>
      <c r="K201" s="128">
        <v>0.0385</v>
      </c>
      <c r="L201" s="62">
        <f t="shared" si="3"/>
        <v>0.000712962963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126">
        <v>44983.0</v>
      </c>
      <c r="B202" s="127">
        <v>4.61</v>
      </c>
      <c r="C202" s="62">
        <f t="shared" si="4"/>
        <v>0.03307909098</v>
      </c>
      <c r="D202" s="62">
        <f t="shared" si="5"/>
        <v>0.03235085024</v>
      </c>
      <c r="E202" s="62" t="str">
        <f t="shared" si="1"/>
        <v/>
      </c>
      <c r="F202" s="127">
        <v>4045.64</v>
      </c>
      <c r="G202" s="62">
        <f t="shared" si="6"/>
        <v>0.0188635878</v>
      </c>
      <c r="H202" s="62">
        <f t="shared" si="7"/>
        <v>0.01813534706</v>
      </c>
      <c r="I202" s="62" t="b">
        <f t="shared" si="8"/>
        <v>0</v>
      </c>
      <c r="J202" s="62" t="str">
        <f t="shared" si="2"/>
        <v/>
      </c>
      <c r="K202" s="128">
        <v>0.039325</v>
      </c>
      <c r="L202" s="62">
        <f t="shared" si="3"/>
        <v>0.0007282407407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126">
        <v>44990.0</v>
      </c>
      <c r="B203" s="127">
        <v>4.12</v>
      </c>
      <c r="C203" s="62">
        <f t="shared" si="4"/>
        <v>-0.1123746936</v>
      </c>
      <c r="D203" s="62">
        <f t="shared" si="5"/>
        <v>-0.1131065455</v>
      </c>
      <c r="E203" s="62">
        <f t="shared" si="1"/>
        <v>-0.1131065455</v>
      </c>
      <c r="F203" s="127">
        <v>3861.59</v>
      </c>
      <c r="G203" s="62">
        <f t="shared" si="6"/>
        <v>-0.04656074226</v>
      </c>
      <c r="H203" s="62">
        <f t="shared" si="7"/>
        <v>-0.04729259411</v>
      </c>
      <c r="I203" s="62" t="b">
        <f t="shared" si="8"/>
        <v>1</v>
      </c>
      <c r="J203" s="62">
        <f t="shared" si="2"/>
        <v>-0.04729259411</v>
      </c>
      <c r="K203" s="128">
        <v>0.03952</v>
      </c>
      <c r="L203" s="62">
        <f t="shared" si="3"/>
        <v>0.0007318518519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126">
        <v>44997.0</v>
      </c>
      <c r="B204" s="127">
        <v>3.92</v>
      </c>
      <c r="C204" s="62">
        <f t="shared" si="4"/>
        <v>-0.04976150956</v>
      </c>
      <c r="D204" s="62">
        <f t="shared" si="5"/>
        <v>-0.05047484289</v>
      </c>
      <c r="E204" s="62" t="str">
        <f t="shared" si="1"/>
        <v/>
      </c>
      <c r="F204" s="127">
        <v>3916.64</v>
      </c>
      <c r="G204" s="62">
        <f t="shared" si="6"/>
        <v>0.01415512763</v>
      </c>
      <c r="H204" s="62">
        <f t="shared" si="7"/>
        <v>0.01344179429</v>
      </c>
      <c r="I204" s="62" t="b">
        <f t="shared" si="8"/>
        <v>0</v>
      </c>
      <c r="J204" s="62" t="str">
        <f t="shared" si="2"/>
        <v/>
      </c>
      <c r="K204" s="128">
        <v>0.03852</v>
      </c>
      <c r="L204" s="62">
        <f t="shared" si="3"/>
        <v>0.0007133333333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126">
        <v>45004.0</v>
      </c>
      <c r="B205" s="127">
        <v>3.66</v>
      </c>
      <c r="C205" s="62">
        <f t="shared" si="4"/>
        <v>-0.06862850639</v>
      </c>
      <c r="D205" s="62">
        <f t="shared" si="5"/>
        <v>-0.06931295083</v>
      </c>
      <c r="E205" s="62" t="str">
        <f t="shared" si="1"/>
        <v/>
      </c>
      <c r="F205" s="127">
        <v>3970.99</v>
      </c>
      <c r="G205" s="62">
        <f t="shared" si="6"/>
        <v>0.0137812905</v>
      </c>
      <c r="H205" s="62">
        <f t="shared" si="7"/>
        <v>0.01309684606</v>
      </c>
      <c r="I205" s="62" t="b">
        <f t="shared" si="8"/>
        <v>0</v>
      </c>
      <c r="J205" s="62" t="str">
        <f t="shared" si="2"/>
        <v/>
      </c>
      <c r="K205" s="128">
        <v>0.03696</v>
      </c>
      <c r="L205" s="62">
        <f t="shared" si="3"/>
        <v>0.0006844444444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126">
        <v>45011.0</v>
      </c>
      <c r="B206" s="127">
        <v>3.96</v>
      </c>
      <c r="C206" s="62">
        <f t="shared" si="4"/>
        <v>0.07878087785</v>
      </c>
      <c r="D206" s="62">
        <f t="shared" si="5"/>
        <v>0.07810087785</v>
      </c>
      <c r="E206" s="62" t="str">
        <f t="shared" si="1"/>
        <v/>
      </c>
      <c r="F206" s="127">
        <v>4109.31</v>
      </c>
      <c r="G206" s="62">
        <f t="shared" si="6"/>
        <v>0.03423969731</v>
      </c>
      <c r="H206" s="62">
        <f t="shared" si="7"/>
        <v>0.03355969731</v>
      </c>
      <c r="I206" s="62" t="b">
        <f t="shared" si="8"/>
        <v>0</v>
      </c>
      <c r="J206" s="62" t="str">
        <f t="shared" si="2"/>
        <v/>
      </c>
      <c r="K206" s="128">
        <v>0.03672</v>
      </c>
      <c r="L206" s="62">
        <f t="shared" si="3"/>
        <v>0.00068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126">
        <v>45018.0</v>
      </c>
      <c r="B207" s="127">
        <v>4.03</v>
      </c>
      <c r="C207" s="62">
        <f t="shared" si="4"/>
        <v>0.01752235069</v>
      </c>
      <c r="D207" s="62">
        <f t="shared" si="5"/>
        <v>0.01682864699</v>
      </c>
      <c r="E207" s="62">
        <f t="shared" si="1"/>
        <v>0.01682864699</v>
      </c>
      <c r="F207" s="127">
        <v>4105.02</v>
      </c>
      <c r="G207" s="62">
        <f t="shared" si="6"/>
        <v>-0.001044516203</v>
      </c>
      <c r="H207" s="62">
        <f t="shared" si="7"/>
        <v>-0.001738219906</v>
      </c>
      <c r="I207" s="62" t="b">
        <f t="shared" si="8"/>
        <v>1</v>
      </c>
      <c r="J207" s="62">
        <f t="shared" si="2"/>
        <v>-0.001738219906</v>
      </c>
      <c r="K207" s="128">
        <v>0.03746</v>
      </c>
      <c r="L207" s="62">
        <f t="shared" si="3"/>
        <v>0.0006937037037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126">
        <v>45025.0</v>
      </c>
      <c r="B208" s="127">
        <v>4.385</v>
      </c>
      <c r="C208" s="62">
        <f t="shared" si="4"/>
        <v>0.08442324987</v>
      </c>
      <c r="D208" s="62">
        <f t="shared" si="5"/>
        <v>0.08375843505</v>
      </c>
      <c r="E208" s="62" t="str">
        <f t="shared" si="1"/>
        <v/>
      </c>
      <c r="F208" s="127">
        <v>4137.64</v>
      </c>
      <c r="G208" s="62">
        <f t="shared" si="6"/>
        <v>0.007914961989</v>
      </c>
      <c r="H208" s="62">
        <f t="shared" si="7"/>
        <v>0.007250147174</v>
      </c>
      <c r="I208" s="62" t="b">
        <f t="shared" si="8"/>
        <v>0</v>
      </c>
      <c r="J208" s="62" t="str">
        <f t="shared" si="2"/>
        <v/>
      </c>
      <c r="K208" s="128">
        <v>0.0359</v>
      </c>
      <c r="L208" s="62">
        <f t="shared" si="3"/>
        <v>0.0006648148148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126">
        <v>45032.0</v>
      </c>
      <c r="B209" s="127">
        <v>4.105</v>
      </c>
      <c r="C209" s="62">
        <f t="shared" si="4"/>
        <v>-0.06598388292</v>
      </c>
      <c r="D209" s="62">
        <f t="shared" si="5"/>
        <v>-0.06666203107</v>
      </c>
      <c r="E209" s="62">
        <f t="shared" si="1"/>
        <v>-0.06666203107</v>
      </c>
      <c r="F209" s="127">
        <v>4133.52</v>
      </c>
      <c r="G209" s="62">
        <f t="shared" si="6"/>
        <v>-0.0009962327753</v>
      </c>
      <c r="H209" s="62">
        <f t="shared" si="7"/>
        <v>-0.001674380923</v>
      </c>
      <c r="I209" s="62" t="b">
        <f t="shared" si="8"/>
        <v>1</v>
      </c>
      <c r="J209" s="62">
        <f t="shared" si="2"/>
        <v>-0.001674380923</v>
      </c>
      <c r="K209" s="128">
        <v>0.03662</v>
      </c>
      <c r="L209" s="62">
        <f t="shared" si="3"/>
        <v>0.0006781481481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126">
        <v>45039.0</v>
      </c>
      <c r="B210" s="127">
        <v>3.723</v>
      </c>
      <c r="C210" s="62">
        <f t="shared" si="4"/>
        <v>-0.09767594801</v>
      </c>
      <c r="D210" s="62">
        <f t="shared" si="5"/>
        <v>-0.09837668875</v>
      </c>
      <c r="E210" s="62" t="str">
        <f t="shared" si="1"/>
        <v/>
      </c>
      <c r="F210" s="127">
        <v>4169.48</v>
      </c>
      <c r="G210" s="62">
        <f t="shared" si="6"/>
        <v>0.008661983582</v>
      </c>
      <c r="H210" s="62">
        <f t="shared" si="7"/>
        <v>0.007961242841</v>
      </c>
      <c r="I210" s="62" t="b">
        <f t="shared" si="8"/>
        <v>0</v>
      </c>
      <c r="J210" s="62" t="str">
        <f t="shared" si="2"/>
        <v/>
      </c>
      <c r="K210" s="128">
        <v>0.03784</v>
      </c>
      <c r="L210" s="62">
        <f t="shared" si="3"/>
        <v>0.0007007407407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126">
        <v>45046.0</v>
      </c>
      <c r="B211" s="127">
        <v>3.83</v>
      </c>
      <c r="C211" s="62">
        <f t="shared" si="4"/>
        <v>0.0283350083</v>
      </c>
      <c r="D211" s="62">
        <f t="shared" si="5"/>
        <v>0.02764945275</v>
      </c>
      <c r="E211" s="62">
        <f t="shared" si="1"/>
        <v>0.02764945275</v>
      </c>
      <c r="F211" s="127">
        <v>4136.25</v>
      </c>
      <c r="G211" s="62">
        <f t="shared" si="6"/>
        <v>-0.008001747541</v>
      </c>
      <c r="H211" s="62">
        <f t="shared" si="7"/>
        <v>-0.008687303097</v>
      </c>
      <c r="I211" s="62" t="b">
        <f t="shared" si="8"/>
        <v>1</v>
      </c>
      <c r="J211" s="62">
        <f t="shared" si="2"/>
        <v>-0.008687303097</v>
      </c>
      <c r="K211" s="128">
        <v>0.03702</v>
      </c>
      <c r="L211" s="62">
        <f t="shared" si="3"/>
        <v>0.0006855555556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126">
        <v>45053.0</v>
      </c>
      <c r="B212" s="127">
        <v>3.73</v>
      </c>
      <c r="C212" s="62">
        <f t="shared" si="4"/>
        <v>-0.02645656954</v>
      </c>
      <c r="D212" s="62">
        <f t="shared" si="5"/>
        <v>-0.02715101398</v>
      </c>
      <c r="E212" s="62">
        <f t="shared" si="1"/>
        <v>-0.02715101398</v>
      </c>
      <c r="F212" s="127">
        <v>4124.08</v>
      </c>
      <c r="G212" s="62">
        <f t="shared" si="6"/>
        <v>-0.002946615645</v>
      </c>
      <c r="H212" s="62">
        <f t="shared" si="7"/>
        <v>-0.003641060089</v>
      </c>
      <c r="I212" s="62" t="b">
        <f t="shared" si="8"/>
        <v>1</v>
      </c>
      <c r="J212" s="62">
        <f t="shared" si="2"/>
        <v>-0.003641060089</v>
      </c>
      <c r="K212" s="128">
        <v>0.0375</v>
      </c>
      <c r="L212" s="62">
        <f t="shared" si="3"/>
        <v>0.0006944444444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126">
        <v>45060.0</v>
      </c>
      <c r="B213" s="127">
        <v>3.965</v>
      </c>
      <c r="C213" s="62">
        <f t="shared" si="4"/>
        <v>0.06109762143</v>
      </c>
      <c r="D213" s="62">
        <f t="shared" si="5"/>
        <v>0.06039391773</v>
      </c>
      <c r="E213" s="62" t="str">
        <f t="shared" si="1"/>
        <v/>
      </c>
      <c r="F213" s="127">
        <v>4191.98</v>
      </c>
      <c r="G213" s="62">
        <f t="shared" si="6"/>
        <v>0.01633021141</v>
      </c>
      <c r="H213" s="62">
        <f t="shared" si="7"/>
        <v>0.0156265077</v>
      </c>
      <c r="I213" s="62" t="b">
        <f t="shared" si="8"/>
        <v>0</v>
      </c>
      <c r="J213" s="62" t="str">
        <f t="shared" si="2"/>
        <v/>
      </c>
      <c r="K213" s="128">
        <v>0.038</v>
      </c>
      <c r="L213" s="62">
        <f t="shared" si="3"/>
        <v>0.0007037037037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126">
        <v>45067.0</v>
      </c>
      <c r="B214" s="127">
        <v>3.785</v>
      </c>
      <c r="C214" s="62">
        <f t="shared" si="4"/>
        <v>-0.0464599682</v>
      </c>
      <c r="D214" s="62">
        <f t="shared" si="5"/>
        <v>-0.04718033857</v>
      </c>
      <c r="E214" s="62" t="str">
        <f t="shared" si="1"/>
        <v/>
      </c>
      <c r="F214" s="127">
        <v>4205.45</v>
      </c>
      <c r="G214" s="62">
        <f t="shared" si="6"/>
        <v>0.003208127142</v>
      </c>
      <c r="H214" s="62">
        <f t="shared" si="7"/>
        <v>0.002487756772</v>
      </c>
      <c r="I214" s="62" t="b">
        <f t="shared" si="8"/>
        <v>0</v>
      </c>
      <c r="J214" s="62" t="str">
        <f t="shared" si="2"/>
        <v/>
      </c>
      <c r="K214" s="128">
        <v>0.0389</v>
      </c>
      <c r="L214" s="62">
        <f t="shared" si="3"/>
        <v>0.0007203703704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126">
        <v>45074.0</v>
      </c>
      <c r="B215" s="127">
        <v>3.91</v>
      </c>
      <c r="C215" s="62">
        <f t="shared" si="4"/>
        <v>0.03249148711</v>
      </c>
      <c r="D215" s="62">
        <f t="shared" si="5"/>
        <v>0.03175556118</v>
      </c>
      <c r="E215" s="62" t="str">
        <f t="shared" si="1"/>
        <v/>
      </c>
      <c r="F215" s="127">
        <v>4282.37</v>
      </c>
      <c r="G215" s="62">
        <f t="shared" si="6"/>
        <v>0.0181252915</v>
      </c>
      <c r="H215" s="62">
        <f t="shared" si="7"/>
        <v>0.01738936557</v>
      </c>
      <c r="I215" s="62" t="b">
        <f t="shared" si="8"/>
        <v>0</v>
      </c>
      <c r="J215" s="62" t="str">
        <f t="shared" si="2"/>
        <v/>
      </c>
      <c r="K215" s="128">
        <v>0.03974</v>
      </c>
      <c r="L215" s="62">
        <f t="shared" si="3"/>
        <v>0.0007359259259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126">
        <v>45081.0</v>
      </c>
      <c r="B216" s="127">
        <v>3.71</v>
      </c>
      <c r="C216" s="62">
        <f t="shared" si="4"/>
        <v>-0.05250549738</v>
      </c>
      <c r="D216" s="62">
        <f t="shared" si="5"/>
        <v>-0.05322170108</v>
      </c>
      <c r="E216" s="62" t="str">
        <f t="shared" si="1"/>
        <v/>
      </c>
      <c r="F216" s="127">
        <v>4298.86</v>
      </c>
      <c r="G216" s="62">
        <f t="shared" si="6"/>
        <v>0.003843276616</v>
      </c>
      <c r="H216" s="62">
        <f t="shared" si="7"/>
        <v>0.003127072912</v>
      </c>
      <c r="I216" s="62" t="b">
        <f t="shared" si="8"/>
        <v>0</v>
      </c>
      <c r="J216" s="62" t="str">
        <f t="shared" si="2"/>
        <v/>
      </c>
      <c r="K216" s="128">
        <v>0.038675</v>
      </c>
      <c r="L216" s="62">
        <f t="shared" si="3"/>
        <v>0.0007162037037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126">
        <v>45088.0</v>
      </c>
      <c r="B217" s="127">
        <v>3.88</v>
      </c>
      <c r="C217" s="62">
        <f t="shared" si="4"/>
        <v>0.04480327702</v>
      </c>
      <c r="D217" s="62">
        <f t="shared" si="5"/>
        <v>0.04408142516</v>
      </c>
      <c r="E217" s="62" t="str">
        <f t="shared" si="1"/>
        <v/>
      </c>
      <c r="F217" s="127">
        <v>4409.59</v>
      </c>
      <c r="G217" s="62">
        <f t="shared" si="6"/>
        <v>0.02543184334</v>
      </c>
      <c r="H217" s="62">
        <f t="shared" si="7"/>
        <v>0.02470999149</v>
      </c>
      <c r="I217" s="62" t="b">
        <f t="shared" si="8"/>
        <v>0</v>
      </c>
      <c r="J217" s="62" t="str">
        <f t="shared" si="2"/>
        <v/>
      </c>
      <c r="K217" s="128">
        <v>0.03898</v>
      </c>
      <c r="L217" s="62">
        <f t="shared" si="3"/>
        <v>0.0007218518519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126">
        <v>45095.0</v>
      </c>
      <c r="B218" s="127">
        <v>3.88</v>
      </c>
      <c r="C218" s="62">
        <f t="shared" si="4"/>
        <v>0</v>
      </c>
      <c r="D218" s="62">
        <f t="shared" si="5"/>
        <v>-0.0007192592593</v>
      </c>
      <c r="E218" s="62">
        <f t="shared" si="1"/>
        <v>-0.0007192592593</v>
      </c>
      <c r="F218" s="127">
        <v>4348.33</v>
      </c>
      <c r="G218" s="62">
        <f t="shared" si="6"/>
        <v>-0.01398985127</v>
      </c>
      <c r="H218" s="62">
        <f t="shared" si="7"/>
        <v>-0.01470911053</v>
      </c>
      <c r="I218" s="62" t="b">
        <f t="shared" si="8"/>
        <v>1</v>
      </c>
      <c r="J218" s="62">
        <f t="shared" si="2"/>
        <v>-0.01470911053</v>
      </c>
      <c r="K218" s="128">
        <v>0.03884</v>
      </c>
      <c r="L218" s="62">
        <f t="shared" si="3"/>
        <v>0.0007192592593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126">
        <v>45102.0</v>
      </c>
      <c r="B219" s="127">
        <v>4.17</v>
      </c>
      <c r="C219" s="62">
        <f t="shared" si="4"/>
        <v>0.07208088218</v>
      </c>
      <c r="D219" s="62">
        <f t="shared" si="5"/>
        <v>0.07137069699</v>
      </c>
      <c r="E219" s="62" t="str">
        <f t="shared" si="1"/>
        <v/>
      </c>
      <c r="F219" s="127">
        <v>4450.38</v>
      </c>
      <c r="G219" s="62">
        <f t="shared" si="6"/>
        <v>0.02319762245</v>
      </c>
      <c r="H219" s="62">
        <f t="shared" si="7"/>
        <v>0.02248743726</v>
      </c>
      <c r="I219" s="62" t="b">
        <f t="shared" si="8"/>
        <v>0</v>
      </c>
      <c r="J219" s="62" t="str">
        <f t="shared" si="2"/>
        <v/>
      </c>
      <c r="K219" s="128">
        <v>0.03835</v>
      </c>
      <c r="L219" s="62">
        <f t="shared" si="3"/>
        <v>0.0007101851852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126">
        <v>45109.0</v>
      </c>
      <c r="B220" s="127">
        <v>3.99</v>
      </c>
      <c r="C220" s="62">
        <f t="shared" si="4"/>
        <v>-0.04412480491</v>
      </c>
      <c r="D220" s="62">
        <f t="shared" si="5"/>
        <v>-0.04483776787</v>
      </c>
      <c r="E220" s="62">
        <f t="shared" si="1"/>
        <v>-0.04483776787</v>
      </c>
      <c r="F220" s="127">
        <v>4398.95</v>
      </c>
      <c r="G220" s="62">
        <f t="shared" si="6"/>
        <v>-0.01162360971</v>
      </c>
      <c r="H220" s="62">
        <f t="shared" si="7"/>
        <v>-0.01233657267</v>
      </c>
      <c r="I220" s="62" t="b">
        <f t="shared" si="8"/>
        <v>1</v>
      </c>
      <c r="J220" s="62">
        <f t="shared" si="2"/>
        <v>-0.01233657267</v>
      </c>
      <c r="K220" s="128">
        <v>0.0385</v>
      </c>
      <c r="L220" s="62">
        <f t="shared" si="3"/>
        <v>0.000712962963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126">
        <v>45116.0</v>
      </c>
      <c r="B221" s="127">
        <v>4.01</v>
      </c>
      <c r="C221" s="62">
        <f t="shared" si="4"/>
        <v>0.005000010417</v>
      </c>
      <c r="D221" s="62">
        <f t="shared" si="5"/>
        <v>0.004264825232</v>
      </c>
      <c r="E221" s="62" t="str">
        <f t="shared" si="1"/>
        <v/>
      </c>
      <c r="F221" s="127">
        <v>4505.42</v>
      </c>
      <c r="G221" s="62">
        <f t="shared" si="6"/>
        <v>0.02391524038</v>
      </c>
      <c r="H221" s="62">
        <f t="shared" si="7"/>
        <v>0.02318005519</v>
      </c>
      <c r="I221" s="62" t="b">
        <f t="shared" si="8"/>
        <v>0</v>
      </c>
      <c r="J221" s="62" t="str">
        <f t="shared" si="2"/>
        <v/>
      </c>
      <c r="K221" s="128">
        <v>0.0397</v>
      </c>
      <c r="L221" s="62">
        <f t="shared" si="3"/>
        <v>0.0007351851852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126">
        <v>45123.0</v>
      </c>
      <c r="B222" s="127">
        <v>4.24</v>
      </c>
      <c r="C222" s="62">
        <f t="shared" si="4"/>
        <v>0.05577202793</v>
      </c>
      <c r="D222" s="62">
        <f t="shared" si="5"/>
        <v>0.055036102</v>
      </c>
      <c r="E222" s="62" t="str">
        <f t="shared" si="1"/>
        <v/>
      </c>
      <c r="F222" s="127">
        <v>4536.34</v>
      </c>
      <c r="G222" s="62">
        <f t="shared" si="6"/>
        <v>0.006839403065</v>
      </c>
      <c r="H222" s="62">
        <f t="shared" si="7"/>
        <v>0.006103477139</v>
      </c>
      <c r="I222" s="62" t="b">
        <f t="shared" si="8"/>
        <v>0</v>
      </c>
      <c r="J222" s="62" t="str">
        <f t="shared" si="2"/>
        <v/>
      </c>
      <c r="K222" s="128">
        <v>0.03974</v>
      </c>
      <c r="L222" s="62">
        <f t="shared" si="3"/>
        <v>0.0007359259259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126">
        <v>45130.0</v>
      </c>
      <c r="B223" s="127">
        <v>4.47</v>
      </c>
      <c r="C223" s="62">
        <f t="shared" si="4"/>
        <v>0.05282513938</v>
      </c>
      <c r="D223" s="62">
        <f t="shared" si="5"/>
        <v>0.05210254679</v>
      </c>
      <c r="E223" s="62" t="str">
        <f t="shared" si="1"/>
        <v/>
      </c>
      <c r="F223" s="127">
        <v>4582.23</v>
      </c>
      <c r="G223" s="62">
        <f t="shared" si="6"/>
        <v>0.01006525967</v>
      </c>
      <c r="H223" s="62">
        <f t="shared" si="7"/>
        <v>0.009342667075</v>
      </c>
      <c r="I223" s="62" t="b">
        <f t="shared" si="8"/>
        <v>0</v>
      </c>
      <c r="J223" s="62" t="str">
        <f t="shared" si="2"/>
        <v/>
      </c>
      <c r="K223" s="128">
        <v>0.03902</v>
      </c>
      <c r="L223" s="62">
        <f t="shared" si="3"/>
        <v>0.0007225925926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126">
        <v>45137.0</v>
      </c>
      <c r="B224" s="127">
        <v>4.54</v>
      </c>
      <c r="C224" s="62">
        <f t="shared" si="4"/>
        <v>0.01553860343</v>
      </c>
      <c r="D224" s="62">
        <f t="shared" si="5"/>
        <v>0.01480156639</v>
      </c>
      <c r="E224" s="62">
        <f t="shared" si="1"/>
        <v>0.01480156639</v>
      </c>
      <c r="F224" s="127">
        <v>4478.03</v>
      </c>
      <c r="G224" s="62">
        <f t="shared" si="6"/>
        <v>-0.02300256162</v>
      </c>
      <c r="H224" s="62">
        <f t="shared" si="7"/>
        <v>-0.02373959866</v>
      </c>
      <c r="I224" s="62" t="b">
        <f t="shared" si="8"/>
        <v>1</v>
      </c>
      <c r="J224" s="62">
        <f t="shared" si="2"/>
        <v>-0.02373959866</v>
      </c>
      <c r="K224" s="128">
        <v>0.0398</v>
      </c>
      <c r="L224" s="62">
        <f t="shared" si="3"/>
        <v>0.000737037037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126">
        <v>45144.0</v>
      </c>
      <c r="B225" s="127">
        <v>4.48</v>
      </c>
      <c r="C225" s="62">
        <f t="shared" si="4"/>
        <v>-0.01330396563</v>
      </c>
      <c r="D225" s="62">
        <f t="shared" si="5"/>
        <v>-0.01407544711</v>
      </c>
      <c r="E225" s="62">
        <f t="shared" si="1"/>
        <v>-0.01407544711</v>
      </c>
      <c r="F225" s="127">
        <v>4464.05</v>
      </c>
      <c r="G225" s="62">
        <f t="shared" si="6"/>
        <v>-0.00312679184</v>
      </c>
      <c r="H225" s="62">
        <f t="shared" si="7"/>
        <v>-0.003898273322</v>
      </c>
      <c r="I225" s="62" t="b">
        <f t="shared" si="8"/>
        <v>1</v>
      </c>
      <c r="J225" s="62">
        <f t="shared" si="2"/>
        <v>-0.003898273322</v>
      </c>
      <c r="K225" s="128">
        <v>0.04166</v>
      </c>
      <c r="L225" s="62">
        <f t="shared" si="3"/>
        <v>0.0007714814815</v>
      </c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126">
        <v>45151.0</v>
      </c>
      <c r="B226" s="127">
        <v>4.44</v>
      </c>
      <c r="C226" s="62">
        <f t="shared" si="4"/>
        <v>-0.008968669983</v>
      </c>
      <c r="D226" s="62">
        <f t="shared" si="5"/>
        <v>-0.009752373686</v>
      </c>
      <c r="E226" s="62">
        <f t="shared" si="1"/>
        <v>-0.009752373686</v>
      </c>
      <c r="F226" s="127">
        <v>4369.71</v>
      </c>
      <c r="G226" s="62">
        <f t="shared" si="6"/>
        <v>-0.02135978038</v>
      </c>
      <c r="H226" s="62">
        <f t="shared" si="7"/>
        <v>-0.02214348409</v>
      </c>
      <c r="I226" s="62" t="b">
        <f t="shared" si="8"/>
        <v>1</v>
      </c>
      <c r="J226" s="62">
        <f t="shared" si="2"/>
        <v>-0.02214348409</v>
      </c>
      <c r="K226" s="128">
        <v>0.04232</v>
      </c>
      <c r="L226" s="62">
        <f t="shared" si="3"/>
        <v>0.0007837037037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126">
        <v>45158.0</v>
      </c>
      <c r="B227" s="127">
        <v>4.38</v>
      </c>
      <c r="C227" s="62">
        <f t="shared" si="4"/>
        <v>-0.01360565206</v>
      </c>
      <c r="D227" s="62">
        <f t="shared" si="5"/>
        <v>-0.01441231872</v>
      </c>
      <c r="E227" s="62" t="str">
        <f t="shared" si="1"/>
        <v/>
      </c>
      <c r="F227" s="127">
        <v>4405.71</v>
      </c>
      <c r="G227" s="62">
        <f t="shared" si="6"/>
        <v>0.008204781527</v>
      </c>
      <c r="H227" s="62">
        <f t="shared" si="7"/>
        <v>0.007398114861</v>
      </c>
      <c r="I227" s="62" t="b">
        <f t="shared" si="8"/>
        <v>0</v>
      </c>
      <c r="J227" s="62" t="str">
        <f t="shared" si="2"/>
        <v/>
      </c>
      <c r="K227" s="128">
        <v>0.04356</v>
      </c>
      <c r="L227" s="62">
        <f t="shared" si="3"/>
        <v>0.0008066666667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126">
        <v>45165.0</v>
      </c>
      <c r="B228" s="127">
        <v>4.65</v>
      </c>
      <c r="C228" s="62">
        <f t="shared" si="4"/>
        <v>0.05981849521</v>
      </c>
      <c r="D228" s="62">
        <f t="shared" si="5"/>
        <v>0.05901331003</v>
      </c>
      <c r="E228" s="62" t="str">
        <f t="shared" si="1"/>
        <v/>
      </c>
      <c r="F228" s="127">
        <v>4515.77</v>
      </c>
      <c r="G228" s="62">
        <f t="shared" si="6"/>
        <v>0.02467428809</v>
      </c>
      <c r="H228" s="62">
        <f t="shared" si="7"/>
        <v>0.0238691029</v>
      </c>
      <c r="I228" s="62" t="b">
        <f t="shared" si="8"/>
        <v>0</v>
      </c>
      <c r="J228" s="62" t="str">
        <f t="shared" si="2"/>
        <v/>
      </c>
      <c r="K228" s="128">
        <v>0.04348</v>
      </c>
      <c r="L228" s="62">
        <f t="shared" si="3"/>
        <v>0.0008051851852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126">
        <v>45172.0</v>
      </c>
      <c r="B229" s="127">
        <v>4.64</v>
      </c>
      <c r="C229" s="62">
        <f t="shared" si="4"/>
        <v>-0.002152853361</v>
      </c>
      <c r="D229" s="62">
        <f t="shared" si="5"/>
        <v>-0.002939520028</v>
      </c>
      <c r="E229" s="62">
        <f t="shared" si="1"/>
        <v>-0.002939520028</v>
      </c>
      <c r="F229" s="127">
        <v>4457.49</v>
      </c>
      <c r="G229" s="62">
        <f t="shared" si="6"/>
        <v>-0.01298988762</v>
      </c>
      <c r="H229" s="62">
        <f t="shared" si="7"/>
        <v>-0.01377655429</v>
      </c>
      <c r="I229" s="62" t="b">
        <f t="shared" si="8"/>
        <v>1</v>
      </c>
      <c r="J229" s="62">
        <f t="shared" si="2"/>
        <v>-0.01377655429</v>
      </c>
      <c r="K229" s="128">
        <v>0.04248</v>
      </c>
      <c r="L229" s="62">
        <f t="shared" si="3"/>
        <v>0.0007866666667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126">
        <v>45179.0</v>
      </c>
      <c r="B230" s="127">
        <v>5.65</v>
      </c>
      <c r="C230" s="62">
        <f t="shared" si="4"/>
        <v>0.1969411789</v>
      </c>
      <c r="D230" s="62">
        <f t="shared" si="5"/>
        <v>0.1961337715</v>
      </c>
      <c r="E230" s="62">
        <f t="shared" si="1"/>
        <v>0.1961337715</v>
      </c>
      <c r="F230" s="127">
        <v>4450.32</v>
      </c>
      <c r="G230" s="62">
        <f t="shared" si="6"/>
        <v>-0.001609823638</v>
      </c>
      <c r="H230" s="62">
        <f t="shared" si="7"/>
        <v>-0.002417231045</v>
      </c>
      <c r="I230" s="62" t="b">
        <f t="shared" si="8"/>
        <v>1</v>
      </c>
      <c r="J230" s="62">
        <f t="shared" si="2"/>
        <v>-0.002417231045</v>
      </c>
      <c r="K230" s="128">
        <v>0.0436</v>
      </c>
      <c r="L230" s="62">
        <f t="shared" si="3"/>
        <v>0.0008074074074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126">
        <v>45186.0</v>
      </c>
      <c r="B231" s="127">
        <v>6.39</v>
      </c>
      <c r="C231" s="62">
        <f t="shared" si="4"/>
        <v>0.1230787232</v>
      </c>
      <c r="D231" s="62">
        <f t="shared" si="5"/>
        <v>0.1222687232</v>
      </c>
      <c r="E231" s="62">
        <f t="shared" si="1"/>
        <v>0.1222687232</v>
      </c>
      <c r="F231" s="127">
        <v>4320.06</v>
      </c>
      <c r="G231" s="62">
        <f t="shared" si="6"/>
        <v>-0.02970671266</v>
      </c>
      <c r="H231" s="62">
        <f t="shared" si="7"/>
        <v>-0.03051671266</v>
      </c>
      <c r="I231" s="62" t="b">
        <f t="shared" si="8"/>
        <v>1</v>
      </c>
      <c r="J231" s="62">
        <f t="shared" si="2"/>
        <v>-0.03051671266</v>
      </c>
      <c r="K231" s="128">
        <v>0.04374</v>
      </c>
      <c r="L231" s="62">
        <f t="shared" si="3"/>
        <v>0.00081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126">
        <v>45193.0</v>
      </c>
      <c r="B232" s="127">
        <v>7.94</v>
      </c>
      <c r="C232" s="62">
        <f t="shared" si="4"/>
        <v>0.2171790069</v>
      </c>
      <c r="D232" s="62">
        <f t="shared" si="5"/>
        <v>0.2163523402</v>
      </c>
      <c r="E232" s="62">
        <f t="shared" si="1"/>
        <v>0.2163523402</v>
      </c>
      <c r="F232" s="127">
        <v>4288.05</v>
      </c>
      <c r="G232" s="62">
        <f t="shared" si="6"/>
        <v>-0.0074372069</v>
      </c>
      <c r="H232" s="62">
        <f t="shared" si="7"/>
        <v>-0.008263873567</v>
      </c>
      <c r="I232" s="62" t="b">
        <f t="shared" si="8"/>
        <v>1</v>
      </c>
      <c r="J232" s="62">
        <f t="shared" si="2"/>
        <v>-0.008263873567</v>
      </c>
      <c r="K232" s="128">
        <v>0.04464</v>
      </c>
      <c r="L232" s="62">
        <f t="shared" si="3"/>
        <v>0.0008266666667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126">
        <v>45200.0</v>
      </c>
      <c r="B233" s="127">
        <v>7.29</v>
      </c>
      <c r="C233" s="62">
        <f t="shared" si="4"/>
        <v>-0.08540972924</v>
      </c>
      <c r="D233" s="62">
        <f t="shared" si="5"/>
        <v>-0.08628158109</v>
      </c>
      <c r="E233" s="62" t="str">
        <f t="shared" si="1"/>
        <v/>
      </c>
      <c r="F233" s="127">
        <v>4308.5</v>
      </c>
      <c r="G233" s="62">
        <f t="shared" si="6"/>
        <v>0.004757731549</v>
      </c>
      <c r="H233" s="62">
        <f t="shared" si="7"/>
        <v>0.003885879698</v>
      </c>
      <c r="I233" s="62" t="b">
        <f t="shared" si="8"/>
        <v>0</v>
      </c>
      <c r="J233" s="62" t="str">
        <f t="shared" si="2"/>
        <v/>
      </c>
      <c r="K233" s="128">
        <v>0.04708</v>
      </c>
      <c r="L233" s="62">
        <f t="shared" si="3"/>
        <v>0.0008718518519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126">
        <v>45207.0</v>
      </c>
      <c r="B234" s="127">
        <v>6.61</v>
      </c>
      <c r="C234" s="62">
        <f t="shared" si="4"/>
        <v>-0.09791989216</v>
      </c>
      <c r="D234" s="62">
        <f t="shared" si="5"/>
        <v>-0.09882618845</v>
      </c>
      <c r="E234" s="62" t="str">
        <f t="shared" si="1"/>
        <v/>
      </c>
      <c r="F234" s="127">
        <v>4327.78</v>
      </c>
      <c r="G234" s="62">
        <f t="shared" si="6"/>
        <v>0.004464892762</v>
      </c>
      <c r="H234" s="62">
        <f t="shared" si="7"/>
        <v>0.003558596465</v>
      </c>
      <c r="I234" s="62" t="b">
        <f t="shared" si="8"/>
        <v>0</v>
      </c>
      <c r="J234" s="62" t="str">
        <f t="shared" si="2"/>
        <v/>
      </c>
      <c r="K234" s="128">
        <v>0.04894</v>
      </c>
      <c r="L234" s="62">
        <f t="shared" si="3"/>
        <v>0.0009062962963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126">
        <v>45214.0</v>
      </c>
      <c r="B235" s="127">
        <v>6.97</v>
      </c>
      <c r="C235" s="62">
        <f t="shared" si="4"/>
        <v>0.05303157091</v>
      </c>
      <c r="D235" s="62">
        <f t="shared" si="5"/>
        <v>0.05214175609</v>
      </c>
      <c r="E235" s="62">
        <f t="shared" si="1"/>
        <v>0.05214175609</v>
      </c>
      <c r="F235" s="127">
        <v>4224.16</v>
      </c>
      <c r="G235" s="62">
        <f t="shared" si="6"/>
        <v>-0.02423428398</v>
      </c>
      <c r="H235" s="62">
        <f t="shared" si="7"/>
        <v>-0.0251240988</v>
      </c>
      <c r="I235" s="62" t="b">
        <f t="shared" si="8"/>
        <v>1</v>
      </c>
      <c r="J235" s="62">
        <f t="shared" si="2"/>
        <v>-0.0251240988</v>
      </c>
      <c r="K235" s="128">
        <v>0.04805</v>
      </c>
      <c r="L235" s="62">
        <f t="shared" si="3"/>
        <v>0.0008898148148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126">
        <v>45221.0</v>
      </c>
      <c r="B236" s="127">
        <v>6.04</v>
      </c>
      <c r="C236" s="62">
        <f t="shared" si="4"/>
        <v>-0.1432112128</v>
      </c>
      <c r="D236" s="62">
        <f t="shared" si="5"/>
        <v>-0.1441375091</v>
      </c>
      <c r="E236" s="62">
        <f t="shared" si="1"/>
        <v>-0.1441375091</v>
      </c>
      <c r="F236" s="127">
        <v>4117.37</v>
      </c>
      <c r="G236" s="62">
        <f t="shared" si="6"/>
        <v>-0.02560581446</v>
      </c>
      <c r="H236" s="62">
        <f t="shared" si="7"/>
        <v>-0.02653211076</v>
      </c>
      <c r="I236" s="62" t="b">
        <f t="shared" si="8"/>
        <v>1</v>
      </c>
      <c r="J236" s="62">
        <f t="shared" si="2"/>
        <v>-0.02653211076</v>
      </c>
      <c r="K236" s="128">
        <v>0.05002</v>
      </c>
      <c r="L236" s="62">
        <f t="shared" si="3"/>
        <v>0.0009262962963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126">
        <v>45228.0</v>
      </c>
      <c r="B237" s="127">
        <v>6.06</v>
      </c>
      <c r="C237" s="62">
        <f t="shared" si="4"/>
        <v>0.003305788134</v>
      </c>
      <c r="D237" s="62">
        <f t="shared" si="5"/>
        <v>0.002376158505</v>
      </c>
      <c r="E237" s="62" t="str">
        <f t="shared" si="1"/>
        <v/>
      </c>
      <c r="F237" s="127">
        <v>4358.34</v>
      </c>
      <c r="G237" s="62">
        <f t="shared" si="6"/>
        <v>0.0568766409</v>
      </c>
      <c r="H237" s="62">
        <f t="shared" si="7"/>
        <v>0.05594701127</v>
      </c>
      <c r="I237" s="62" t="b">
        <f t="shared" si="8"/>
        <v>0</v>
      </c>
      <c r="J237" s="62" t="str">
        <f t="shared" si="2"/>
        <v/>
      </c>
      <c r="K237" s="128">
        <v>0.0502</v>
      </c>
      <c r="L237" s="62">
        <f t="shared" si="3"/>
        <v>0.0009296296296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126">
        <v>45235.0</v>
      </c>
      <c r="B238" s="127">
        <v>7.09</v>
      </c>
      <c r="C238" s="62">
        <f t="shared" si="4"/>
        <v>0.1569755405</v>
      </c>
      <c r="D238" s="62">
        <f t="shared" si="5"/>
        <v>0.1560633182</v>
      </c>
      <c r="E238" s="62" t="str">
        <f t="shared" si="1"/>
        <v/>
      </c>
      <c r="F238" s="127">
        <v>4415.24</v>
      </c>
      <c r="G238" s="62">
        <f t="shared" si="6"/>
        <v>0.0129709418</v>
      </c>
      <c r="H238" s="62">
        <f t="shared" si="7"/>
        <v>0.01205871957</v>
      </c>
      <c r="I238" s="62" t="b">
        <f t="shared" si="8"/>
        <v>0</v>
      </c>
      <c r="J238" s="62" t="str">
        <f t="shared" si="2"/>
        <v/>
      </c>
      <c r="K238" s="128">
        <v>0.04926</v>
      </c>
      <c r="L238" s="62">
        <f t="shared" si="3"/>
        <v>0.0009122222222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126">
        <v>45242.0</v>
      </c>
      <c r="B239" s="127">
        <v>6.31</v>
      </c>
      <c r="C239" s="62">
        <f t="shared" si="4"/>
        <v>-0.116549664</v>
      </c>
      <c r="D239" s="62">
        <f t="shared" si="5"/>
        <v>-0.1174285529</v>
      </c>
      <c r="E239" s="62" t="str">
        <f t="shared" si="1"/>
        <v/>
      </c>
      <c r="F239" s="127">
        <v>4514.02</v>
      </c>
      <c r="G239" s="62">
        <f t="shared" si="6"/>
        <v>0.02212591633</v>
      </c>
      <c r="H239" s="62">
        <f t="shared" si="7"/>
        <v>0.02124702744</v>
      </c>
      <c r="I239" s="62" t="b">
        <f t="shared" si="8"/>
        <v>0</v>
      </c>
      <c r="J239" s="62" t="str">
        <f t="shared" si="2"/>
        <v/>
      </c>
      <c r="K239" s="128">
        <v>0.04746</v>
      </c>
      <c r="L239" s="62">
        <f t="shared" si="3"/>
        <v>0.0008788888889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126">
        <v>45249.0</v>
      </c>
      <c r="B240" s="127">
        <v>6.5</v>
      </c>
      <c r="C240" s="62">
        <f t="shared" si="4"/>
        <v>0.02966650035</v>
      </c>
      <c r="D240" s="62">
        <f t="shared" si="5"/>
        <v>0.02880501887</v>
      </c>
      <c r="E240" s="62" t="str">
        <f t="shared" si="1"/>
        <v/>
      </c>
      <c r="F240" s="127">
        <v>4559.34</v>
      </c>
      <c r="G240" s="62">
        <f t="shared" si="6"/>
        <v>0.009989767163</v>
      </c>
      <c r="H240" s="62">
        <f t="shared" si="7"/>
        <v>0.009128285682</v>
      </c>
      <c r="I240" s="62" t="b">
        <f t="shared" si="8"/>
        <v>0</v>
      </c>
      <c r="J240" s="62" t="str">
        <f t="shared" si="2"/>
        <v/>
      </c>
      <c r="K240" s="128">
        <v>0.04652</v>
      </c>
      <c r="L240" s="62">
        <f t="shared" si="3"/>
        <v>0.0008614814815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126">
        <v>45256.0</v>
      </c>
      <c r="B241" s="127">
        <v>6.945</v>
      </c>
      <c r="C241" s="62">
        <f t="shared" si="4"/>
        <v>0.0662197993</v>
      </c>
      <c r="D241" s="62">
        <f t="shared" si="5"/>
        <v>0.06537304005</v>
      </c>
      <c r="E241" s="62" t="str">
        <f t="shared" si="1"/>
        <v/>
      </c>
      <c r="F241" s="127">
        <v>4594.63</v>
      </c>
      <c r="G241" s="62">
        <f t="shared" si="6"/>
        <v>0.00771035405</v>
      </c>
      <c r="H241" s="62">
        <f t="shared" si="7"/>
        <v>0.006863594791</v>
      </c>
      <c r="I241" s="62" t="b">
        <f t="shared" si="8"/>
        <v>0</v>
      </c>
      <c r="J241" s="62" t="str">
        <f t="shared" si="2"/>
        <v/>
      </c>
      <c r="K241" s="128">
        <v>0.045725</v>
      </c>
      <c r="L241" s="62">
        <f t="shared" si="3"/>
        <v>0.0008467592593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126">
        <v>45263.0</v>
      </c>
      <c r="B242" s="127">
        <v>8.51</v>
      </c>
      <c r="C242" s="62">
        <f t="shared" si="4"/>
        <v>0.2032199664</v>
      </c>
      <c r="D242" s="62">
        <f t="shared" si="5"/>
        <v>0.2023892256</v>
      </c>
      <c r="E242" s="62">
        <f t="shared" si="1"/>
        <v>0.2023892256</v>
      </c>
      <c r="F242" s="127">
        <v>4604.37</v>
      </c>
      <c r="G242" s="62">
        <f t="shared" si="6"/>
        <v>0.002117622272</v>
      </c>
      <c r="H242" s="62">
        <f t="shared" si="7"/>
        <v>0.001286881531</v>
      </c>
      <c r="I242" s="62" t="b">
        <f t="shared" si="8"/>
        <v>1</v>
      </c>
      <c r="J242" s="62">
        <f t="shared" si="2"/>
        <v>0.001286881531</v>
      </c>
      <c r="K242" s="128">
        <v>0.04486</v>
      </c>
      <c r="L242" s="62">
        <f t="shared" si="3"/>
        <v>0.0008307407407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126">
        <v>45270.0</v>
      </c>
      <c r="B243" s="127">
        <v>10.5</v>
      </c>
      <c r="C243" s="62">
        <f t="shared" si="4"/>
        <v>0.2101333146</v>
      </c>
      <c r="D243" s="62">
        <f t="shared" si="5"/>
        <v>0.2093366479</v>
      </c>
      <c r="E243" s="62" t="str">
        <f t="shared" si="1"/>
        <v/>
      </c>
      <c r="F243" s="127">
        <v>4719.19</v>
      </c>
      <c r="G243" s="62">
        <f t="shared" si="6"/>
        <v>0.02463132217</v>
      </c>
      <c r="H243" s="62">
        <f t="shared" si="7"/>
        <v>0.0238346555</v>
      </c>
      <c r="I243" s="62" t="b">
        <f t="shared" si="8"/>
        <v>0</v>
      </c>
      <c r="J243" s="62" t="str">
        <f t="shared" si="2"/>
        <v/>
      </c>
      <c r="K243" s="128">
        <v>0.04302</v>
      </c>
      <c r="L243" s="62">
        <f t="shared" si="3"/>
        <v>0.0007966666667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126">
        <v>45277.0</v>
      </c>
      <c r="B244" s="127">
        <v>11.58</v>
      </c>
      <c r="C244" s="62">
        <f t="shared" si="4"/>
        <v>0.09790421498</v>
      </c>
      <c r="D244" s="62">
        <f t="shared" si="5"/>
        <v>0.09713236313</v>
      </c>
      <c r="E244" s="62" t="str">
        <f t="shared" si="1"/>
        <v/>
      </c>
      <c r="F244" s="127">
        <v>4754.63</v>
      </c>
      <c r="G244" s="62">
        <f t="shared" si="6"/>
        <v>0.00748170544</v>
      </c>
      <c r="H244" s="62">
        <f t="shared" si="7"/>
        <v>0.006709853588</v>
      </c>
      <c r="I244" s="62" t="b">
        <f t="shared" si="8"/>
        <v>0</v>
      </c>
      <c r="J244" s="62" t="str">
        <f t="shared" si="2"/>
        <v/>
      </c>
      <c r="K244" s="128">
        <v>0.04168</v>
      </c>
      <c r="L244" s="62">
        <f t="shared" si="3"/>
        <v>0.0007718518519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126">
        <v>45284.0</v>
      </c>
      <c r="B245" s="127">
        <v>12.03</v>
      </c>
      <c r="C245" s="62">
        <f t="shared" si="4"/>
        <v>0.03812405784</v>
      </c>
      <c r="D245" s="62">
        <f t="shared" si="5"/>
        <v>0.03737813192</v>
      </c>
      <c r="E245" s="62" t="str">
        <f t="shared" si="1"/>
        <v/>
      </c>
      <c r="F245" s="127">
        <v>4769.83</v>
      </c>
      <c r="G245" s="62">
        <f t="shared" si="6"/>
        <v>0.003191784711</v>
      </c>
      <c r="H245" s="62">
        <f t="shared" si="7"/>
        <v>0.002445858785</v>
      </c>
      <c r="I245" s="62" t="b">
        <f t="shared" si="8"/>
        <v>0</v>
      </c>
      <c r="J245" s="62" t="str">
        <f t="shared" si="2"/>
        <v/>
      </c>
      <c r="K245" s="128">
        <v>0.04028</v>
      </c>
      <c r="L245" s="62">
        <f t="shared" si="3"/>
        <v>0.0007459259259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126">
        <v>45291.0</v>
      </c>
      <c r="B246" s="127">
        <v>12.44</v>
      </c>
      <c r="C246" s="62">
        <f t="shared" si="4"/>
        <v>0.03351355732</v>
      </c>
      <c r="D246" s="62">
        <f t="shared" si="5"/>
        <v>0.03277281658</v>
      </c>
      <c r="E246" s="62">
        <f t="shared" si="1"/>
        <v>0.03277281658</v>
      </c>
      <c r="F246" s="127">
        <v>4697.24</v>
      </c>
      <c r="G246" s="62">
        <f t="shared" si="6"/>
        <v>-0.01533556267</v>
      </c>
      <c r="H246" s="62">
        <f t="shared" si="7"/>
        <v>-0.01607630341</v>
      </c>
      <c r="I246" s="62" t="b">
        <f t="shared" si="8"/>
        <v>1</v>
      </c>
      <c r="J246" s="62">
        <f t="shared" si="2"/>
        <v>-0.01607630341</v>
      </c>
      <c r="K246" s="128">
        <v>0.04</v>
      </c>
      <c r="L246" s="62">
        <f t="shared" si="3"/>
        <v>0.0007407407407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126">
        <v>45298.0</v>
      </c>
      <c r="B247" s="127">
        <v>11.83</v>
      </c>
      <c r="C247" s="62">
        <f t="shared" si="4"/>
        <v>-0.05027840932</v>
      </c>
      <c r="D247" s="62">
        <f t="shared" si="5"/>
        <v>-0.05104090932</v>
      </c>
      <c r="E247" s="62" t="str">
        <f t="shared" si="1"/>
        <v/>
      </c>
      <c r="F247" s="127">
        <v>4783.83</v>
      </c>
      <c r="G247" s="62">
        <f t="shared" si="6"/>
        <v>0.01826637872</v>
      </c>
      <c r="H247" s="62">
        <f t="shared" si="7"/>
        <v>0.01750387872</v>
      </c>
      <c r="I247" s="62" t="b">
        <f t="shared" si="8"/>
        <v>0</v>
      </c>
      <c r="J247" s="62" t="str">
        <f t="shared" si="2"/>
        <v/>
      </c>
      <c r="K247" s="128">
        <v>0.041175</v>
      </c>
      <c r="L247" s="62">
        <f t="shared" si="3"/>
        <v>0.0007625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126">
        <v>45305.0</v>
      </c>
      <c r="B248" s="127">
        <v>11.42</v>
      </c>
      <c r="C248" s="62">
        <f t="shared" si="4"/>
        <v>-0.03527247376</v>
      </c>
      <c r="D248" s="62">
        <f t="shared" si="5"/>
        <v>-0.03604765895</v>
      </c>
      <c r="E248" s="62" t="str">
        <f t="shared" si="1"/>
        <v/>
      </c>
      <c r="F248" s="127">
        <v>4839.81</v>
      </c>
      <c r="G248" s="62">
        <f t="shared" si="6"/>
        <v>0.01163398286</v>
      </c>
      <c r="H248" s="62">
        <f t="shared" si="7"/>
        <v>0.01085879767</v>
      </c>
      <c r="I248" s="62" t="b">
        <f t="shared" si="8"/>
        <v>0</v>
      </c>
      <c r="J248" s="62" t="str">
        <f t="shared" si="2"/>
        <v/>
      </c>
      <c r="K248" s="128">
        <v>0.04186</v>
      </c>
      <c r="L248" s="62">
        <f t="shared" si="3"/>
        <v>0.0007751851852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126">
        <v>45312.0</v>
      </c>
      <c r="B249" s="127">
        <v>12.6</v>
      </c>
      <c r="C249" s="62">
        <f t="shared" si="4"/>
        <v>0.09833060973</v>
      </c>
      <c r="D249" s="62">
        <f t="shared" si="5"/>
        <v>0.09752783195</v>
      </c>
      <c r="E249" s="62" t="str">
        <f t="shared" si="1"/>
        <v/>
      </c>
      <c r="F249" s="127">
        <v>4890.97</v>
      </c>
      <c r="G249" s="62">
        <f t="shared" si="6"/>
        <v>0.01051518406</v>
      </c>
      <c r="H249" s="62">
        <f t="shared" si="7"/>
        <v>0.009712406286</v>
      </c>
      <c r="I249" s="62" t="b">
        <f t="shared" si="8"/>
        <v>0</v>
      </c>
      <c r="J249" s="62" t="str">
        <f t="shared" si="2"/>
        <v/>
      </c>
      <c r="K249" s="128">
        <v>0.04335</v>
      </c>
      <c r="L249" s="62">
        <f t="shared" si="3"/>
        <v>0.0008027777778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126">
        <v>45319.0</v>
      </c>
      <c r="B250" s="127">
        <v>11.79</v>
      </c>
      <c r="C250" s="62">
        <f t="shared" si="4"/>
        <v>-0.06644509941</v>
      </c>
      <c r="D250" s="62">
        <f t="shared" si="5"/>
        <v>-0.06725509941</v>
      </c>
      <c r="E250" s="62" t="str">
        <f t="shared" si="1"/>
        <v/>
      </c>
      <c r="F250" s="127">
        <v>4958.61</v>
      </c>
      <c r="G250" s="62">
        <f t="shared" si="6"/>
        <v>0.0137348117</v>
      </c>
      <c r="H250" s="62">
        <f t="shared" si="7"/>
        <v>0.0129248117</v>
      </c>
      <c r="I250" s="62" t="b">
        <f t="shared" si="8"/>
        <v>0</v>
      </c>
      <c r="J250" s="62" t="str">
        <f t="shared" si="2"/>
        <v/>
      </c>
      <c r="K250" s="128">
        <v>0.04374</v>
      </c>
      <c r="L250" s="62">
        <f t="shared" si="3"/>
        <v>0.00081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126">
        <v>45326.0</v>
      </c>
      <c r="B251" s="127">
        <v>9.47</v>
      </c>
      <c r="C251" s="62">
        <f t="shared" si="4"/>
        <v>-0.2191228074</v>
      </c>
      <c r="D251" s="62">
        <f t="shared" si="5"/>
        <v>-0.2199053999</v>
      </c>
      <c r="E251" s="62" t="str">
        <f t="shared" si="1"/>
        <v/>
      </c>
      <c r="F251" s="127">
        <v>5026.61</v>
      </c>
      <c r="G251" s="62">
        <f t="shared" si="6"/>
        <v>0.01362034111</v>
      </c>
      <c r="H251" s="62">
        <f t="shared" si="7"/>
        <v>0.01283774852</v>
      </c>
      <c r="I251" s="62" t="b">
        <f t="shared" si="8"/>
        <v>0</v>
      </c>
      <c r="J251" s="62" t="str">
        <f t="shared" si="2"/>
        <v/>
      </c>
      <c r="K251" s="128">
        <v>0.04226</v>
      </c>
      <c r="L251" s="62">
        <f t="shared" si="3"/>
        <v>0.0007825925926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126">
        <v>45333.0</v>
      </c>
      <c r="B252" s="127">
        <v>9.2</v>
      </c>
      <c r="C252" s="62">
        <f t="shared" si="4"/>
        <v>-0.02892542314</v>
      </c>
      <c r="D252" s="62">
        <f t="shared" si="5"/>
        <v>-0.02972838611</v>
      </c>
      <c r="E252" s="62">
        <f t="shared" si="1"/>
        <v>-0.02972838611</v>
      </c>
      <c r="F252" s="127">
        <v>5005.57</v>
      </c>
      <c r="G252" s="62">
        <f t="shared" si="6"/>
        <v>-0.004194508242</v>
      </c>
      <c r="H252" s="62">
        <f t="shared" si="7"/>
        <v>-0.004997471205</v>
      </c>
      <c r="I252" s="62" t="b">
        <f t="shared" si="8"/>
        <v>1</v>
      </c>
      <c r="J252" s="62">
        <f t="shared" si="2"/>
        <v>-0.004997471205</v>
      </c>
      <c r="K252" s="128">
        <v>0.04336</v>
      </c>
      <c r="L252" s="62">
        <f t="shared" si="3"/>
        <v>0.000802962963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126">
        <v>45340.0</v>
      </c>
      <c r="B253" s="127">
        <v>9.34</v>
      </c>
      <c r="C253" s="62">
        <f t="shared" si="4"/>
        <v>0.01510276819</v>
      </c>
      <c r="D253" s="62">
        <f t="shared" si="5"/>
        <v>0.01428239782</v>
      </c>
      <c r="E253" s="62" t="str">
        <f t="shared" si="1"/>
        <v/>
      </c>
      <c r="F253" s="127">
        <v>5088.8</v>
      </c>
      <c r="G253" s="62">
        <f t="shared" si="6"/>
        <v>0.01649075399</v>
      </c>
      <c r="H253" s="62">
        <f t="shared" si="7"/>
        <v>0.01567038362</v>
      </c>
      <c r="I253" s="62" t="b">
        <f t="shared" si="8"/>
        <v>0</v>
      </c>
      <c r="J253" s="62" t="str">
        <f t="shared" si="2"/>
        <v/>
      </c>
      <c r="K253" s="128">
        <v>0.0443</v>
      </c>
      <c r="L253" s="62">
        <f t="shared" si="3"/>
        <v>0.0008203703704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126">
        <v>45347.0</v>
      </c>
      <c r="B254" s="127">
        <v>10.75</v>
      </c>
      <c r="C254" s="62">
        <f t="shared" si="4"/>
        <v>0.1405995023</v>
      </c>
      <c r="D254" s="62">
        <f t="shared" si="5"/>
        <v>0.1397768171</v>
      </c>
      <c r="E254" s="62" t="str">
        <f t="shared" si="1"/>
        <v/>
      </c>
      <c r="F254" s="127">
        <v>5137.08</v>
      </c>
      <c r="G254" s="62">
        <f t="shared" si="6"/>
        <v>0.009442778273</v>
      </c>
      <c r="H254" s="62">
        <f t="shared" si="7"/>
        <v>0.008620093088</v>
      </c>
      <c r="I254" s="62" t="b">
        <f t="shared" si="8"/>
        <v>0</v>
      </c>
      <c r="J254" s="62" t="str">
        <f t="shared" si="2"/>
        <v/>
      </c>
      <c r="K254" s="128">
        <v>0.044425</v>
      </c>
      <c r="L254" s="62">
        <f t="shared" si="3"/>
        <v>0.0008226851852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126">
        <v>45354.0</v>
      </c>
      <c r="B255" s="127">
        <v>9.76</v>
      </c>
      <c r="C255" s="62">
        <f t="shared" si="4"/>
        <v>-0.09661335415</v>
      </c>
      <c r="D255" s="62">
        <f t="shared" si="5"/>
        <v>-0.09742631711</v>
      </c>
      <c r="E255" s="62">
        <f t="shared" si="1"/>
        <v>-0.09742631711</v>
      </c>
      <c r="F255" s="127">
        <v>5123.69</v>
      </c>
      <c r="G255" s="62">
        <f t="shared" si="6"/>
        <v>-0.002609942061</v>
      </c>
      <c r="H255" s="62">
        <f t="shared" si="7"/>
        <v>-0.003422905024</v>
      </c>
      <c r="I255" s="62" t="b">
        <f t="shared" si="8"/>
        <v>1</v>
      </c>
      <c r="J255" s="62">
        <f t="shared" si="2"/>
        <v>-0.003422905024</v>
      </c>
      <c r="K255" s="128">
        <v>0.0439</v>
      </c>
      <c r="L255" s="62">
        <f t="shared" si="3"/>
        <v>0.000812962963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126">
        <v>45361.0</v>
      </c>
      <c r="B256" s="127">
        <v>10.03</v>
      </c>
      <c r="C256" s="62">
        <f t="shared" si="4"/>
        <v>0.02728820155</v>
      </c>
      <c r="D256" s="62">
        <f t="shared" si="5"/>
        <v>0.0264963497</v>
      </c>
      <c r="E256" s="62">
        <f t="shared" si="1"/>
        <v>0.0264963497</v>
      </c>
      <c r="F256" s="127">
        <v>5117.09</v>
      </c>
      <c r="G256" s="62">
        <f t="shared" si="6"/>
        <v>-0.001288964496</v>
      </c>
      <c r="H256" s="62">
        <f t="shared" si="7"/>
        <v>-0.002080816347</v>
      </c>
      <c r="I256" s="62" t="b">
        <f t="shared" si="8"/>
        <v>1</v>
      </c>
      <c r="J256" s="62">
        <f t="shared" si="2"/>
        <v>-0.002080816347</v>
      </c>
      <c r="K256" s="128">
        <v>0.04276</v>
      </c>
      <c r="L256" s="62">
        <f t="shared" si="3"/>
        <v>0.0007918518519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126">
        <v>45368.0</v>
      </c>
      <c r="B257" s="127">
        <v>10.77</v>
      </c>
      <c r="C257" s="62">
        <f t="shared" si="4"/>
        <v>0.07118388919</v>
      </c>
      <c r="D257" s="62">
        <f t="shared" si="5"/>
        <v>0.07037685216</v>
      </c>
      <c r="E257" s="62" t="str">
        <f t="shared" si="1"/>
        <v/>
      </c>
      <c r="F257" s="127">
        <v>5234.18</v>
      </c>
      <c r="G257" s="62">
        <f t="shared" si="6"/>
        <v>0.02262427594</v>
      </c>
      <c r="H257" s="62">
        <f t="shared" si="7"/>
        <v>0.0218172389</v>
      </c>
      <c r="I257" s="62" t="b">
        <f t="shared" si="8"/>
        <v>0</v>
      </c>
      <c r="J257" s="62" t="str">
        <f t="shared" si="2"/>
        <v/>
      </c>
      <c r="K257" s="128">
        <v>0.04358</v>
      </c>
      <c r="L257" s="62">
        <f t="shared" si="3"/>
        <v>0.000807037037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126">
        <v>45375.0</v>
      </c>
      <c r="B258" s="127">
        <v>10.93</v>
      </c>
      <c r="C258" s="62">
        <f t="shared" si="4"/>
        <v>0.01474681102</v>
      </c>
      <c r="D258" s="62">
        <f t="shared" si="5"/>
        <v>0.01392532954</v>
      </c>
      <c r="E258" s="62" t="str">
        <f t="shared" si="1"/>
        <v/>
      </c>
      <c r="F258" s="127">
        <v>5254.35</v>
      </c>
      <c r="G258" s="62">
        <f t="shared" si="6"/>
        <v>0.003846110916</v>
      </c>
      <c r="H258" s="62">
        <f t="shared" si="7"/>
        <v>0.003024629435</v>
      </c>
      <c r="I258" s="62" t="b">
        <f t="shared" si="8"/>
        <v>0</v>
      </c>
      <c r="J258" s="62" t="str">
        <f t="shared" si="2"/>
        <v/>
      </c>
      <c r="K258" s="128">
        <v>0.04436</v>
      </c>
      <c r="L258" s="62">
        <f t="shared" si="3"/>
        <v>0.0008214814815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126">
        <v>45382.0</v>
      </c>
      <c r="B259" s="127">
        <v>11.99</v>
      </c>
      <c r="C259" s="62">
        <f t="shared" si="4"/>
        <v>0.09256166685</v>
      </c>
      <c r="D259" s="62">
        <f t="shared" si="5"/>
        <v>0.09175055574</v>
      </c>
      <c r="E259" s="62">
        <f t="shared" si="1"/>
        <v>0.09175055574</v>
      </c>
      <c r="F259" s="127">
        <v>5204.34</v>
      </c>
      <c r="G259" s="62">
        <f t="shared" si="6"/>
        <v>-0.009563412082</v>
      </c>
      <c r="H259" s="62">
        <f t="shared" si="7"/>
        <v>-0.01037452319</v>
      </c>
      <c r="I259" s="62" t="b">
        <f t="shared" si="8"/>
        <v>1</v>
      </c>
      <c r="J259" s="62">
        <f t="shared" si="2"/>
        <v>-0.01037452319</v>
      </c>
      <c r="K259" s="128">
        <v>0.0438</v>
      </c>
      <c r="L259" s="62">
        <f t="shared" si="3"/>
        <v>0.0008111111111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126">
        <v>45389.0</v>
      </c>
      <c r="B260" s="127">
        <v>11.9</v>
      </c>
      <c r="C260" s="62">
        <f t="shared" si="4"/>
        <v>-0.007534568922</v>
      </c>
      <c r="D260" s="62">
        <f t="shared" si="5"/>
        <v>-0.008367902255</v>
      </c>
      <c r="E260" s="62">
        <f t="shared" si="1"/>
        <v>-0.008367902255</v>
      </c>
      <c r="F260" s="127">
        <v>5123.41</v>
      </c>
      <c r="G260" s="62">
        <f t="shared" si="6"/>
        <v>-0.01567265989</v>
      </c>
      <c r="H260" s="62">
        <f t="shared" si="7"/>
        <v>-0.01650599322</v>
      </c>
      <c r="I260" s="62" t="b">
        <f t="shared" si="8"/>
        <v>1</v>
      </c>
      <c r="J260" s="62">
        <f t="shared" si="2"/>
        <v>-0.01650599322</v>
      </c>
      <c r="K260" s="128">
        <v>0.045</v>
      </c>
      <c r="L260" s="62">
        <f t="shared" si="3"/>
        <v>0.0008333333333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126">
        <v>45396.0</v>
      </c>
      <c r="B261" s="127">
        <v>10.26</v>
      </c>
      <c r="C261" s="62">
        <f t="shared" si="4"/>
        <v>-0.1482855604</v>
      </c>
      <c r="D261" s="62">
        <f t="shared" si="5"/>
        <v>-0.1491355604</v>
      </c>
      <c r="E261" s="62">
        <f t="shared" si="1"/>
        <v>-0.1491355604</v>
      </c>
      <c r="F261" s="127">
        <v>4967.23</v>
      </c>
      <c r="G261" s="62">
        <f t="shared" si="6"/>
        <v>-0.03095789232</v>
      </c>
      <c r="H261" s="62">
        <f t="shared" si="7"/>
        <v>-0.03180789232</v>
      </c>
      <c r="I261" s="62" t="b">
        <f t="shared" si="8"/>
        <v>1</v>
      </c>
      <c r="J261" s="62">
        <f t="shared" si="2"/>
        <v>-0.03180789232</v>
      </c>
      <c r="K261" s="128">
        <v>0.0459</v>
      </c>
      <c r="L261" s="62">
        <f t="shared" si="3"/>
        <v>0.00085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126">
        <v>45403.0</v>
      </c>
      <c r="B262" s="127">
        <v>10.99</v>
      </c>
      <c r="C262" s="62">
        <f t="shared" si="4"/>
        <v>0.06873292867</v>
      </c>
      <c r="D262" s="62">
        <f t="shared" si="5"/>
        <v>0.06785589164</v>
      </c>
      <c r="E262" s="62" t="str">
        <f t="shared" si="1"/>
        <v/>
      </c>
      <c r="F262" s="127">
        <v>5099.96</v>
      </c>
      <c r="G262" s="62">
        <f t="shared" si="6"/>
        <v>0.02637035589</v>
      </c>
      <c r="H262" s="62">
        <f t="shared" si="7"/>
        <v>0.02549331886</v>
      </c>
      <c r="I262" s="62" t="b">
        <f t="shared" si="8"/>
        <v>0</v>
      </c>
      <c r="J262" s="62" t="str">
        <f t="shared" si="2"/>
        <v/>
      </c>
      <c r="K262" s="128">
        <v>0.04736</v>
      </c>
      <c r="L262" s="62">
        <f t="shared" si="3"/>
        <v>0.000877037037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126">
        <v>45410.0</v>
      </c>
      <c r="B263" s="127">
        <v>10.9</v>
      </c>
      <c r="C263" s="62">
        <f t="shared" si="4"/>
        <v>-0.00822297918</v>
      </c>
      <c r="D263" s="62">
        <f t="shared" si="5"/>
        <v>-0.009105571773</v>
      </c>
      <c r="E263" s="62" t="str">
        <f t="shared" si="1"/>
        <v/>
      </c>
      <c r="F263" s="127">
        <v>5127.79</v>
      </c>
      <c r="G263" s="62">
        <f t="shared" si="6"/>
        <v>0.005442070579</v>
      </c>
      <c r="H263" s="62">
        <f t="shared" si="7"/>
        <v>0.004559477987</v>
      </c>
      <c r="I263" s="62" t="b">
        <f t="shared" si="8"/>
        <v>0</v>
      </c>
      <c r="J263" s="62" t="str">
        <f t="shared" si="2"/>
        <v/>
      </c>
      <c r="K263" s="128">
        <v>0.04766</v>
      </c>
      <c r="L263" s="62">
        <f t="shared" si="3"/>
        <v>0.0008825925926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126">
        <v>45417.0</v>
      </c>
      <c r="B264" s="127">
        <v>12.51</v>
      </c>
      <c r="C264" s="62">
        <f t="shared" si="4"/>
        <v>0.1377655352</v>
      </c>
      <c r="D264" s="62">
        <f t="shared" si="5"/>
        <v>0.1368892389</v>
      </c>
      <c r="E264" s="62" t="str">
        <f t="shared" si="1"/>
        <v/>
      </c>
      <c r="F264" s="127">
        <v>5222.68</v>
      </c>
      <c r="G264" s="62">
        <f t="shared" si="6"/>
        <v>0.01833591296</v>
      </c>
      <c r="H264" s="62">
        <f t="shared" si="7"/>
        <v>0.01745961667</v>
      </c>
      <c r="I264" s="62" t="b">
        <f t="shared" si="8"/>
        <v>0</v>
      </c>
      <c r="J264" s="62" t="str">
        <f t="shared" si="2"/>
        <v/>
      </c>
      <c r="K264" s="128">
        <v>0.04732</v>
      </c>
      <c r="L264" s="62">
        <f t="shared" si="3"/>
        <v>0.0008762962963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126">
        <v>45424.0</v>
      </c>
      <c r="B265" s="127">
        <v>12.56</v>
      </c>
      <c r="C265" s="62">
        <f t="shared" si="4"/>
        <v>0.003988836561</v>
      </c>
      <c r="D265" s="62">
        <f t="shared" si="5"/>
        <v>0.003132169895</v>
      </c>
      <c r="E265" s="62" t="str">
        <f t="shared" si="1"/>
        <v/>
      </c>
      <c r="F265" s="127">
        <v>5303.27</v>
      </c>
      <c r="G265" s="62">
        <f t="shared" si="6"/>
        <v>0.01531293133</v>
      </c>
      <c r="H265" s="62">
        <f t="shared" si="7"/>
        <v>0.01445626466</v>
      </c>
      <c r="I265" s="62" t="b">
        <f t="shared" si="8"/>
        <v>0</v>
      </c>
      <c r="J265" s="62" t="str">
        <f t="shared" si="2"/>
        <v/>
      </c>
      <c r="K265" s="128">
        <v>0.04626</v>
      </c>
      <c r="L265" s="62">
        <f t="shared" si="3"/>
        <v>0.0008566666667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126">
        <v>45431.0</v>
      </c>
      <c r="B266" s="127">
        <v>12.07</v>
      </c>
      <c r="C266" s="62">
        <f t="shared" si="4"/>
        <v>-0.03979412593</v>
      </c>
      <c r="D266" s="62">
        <f t="shared" si="5"/>
        <v>-0.04063931112</v>
      </c>
      <c r="E266" s="62">
        <f t="shared" si="1"/>
        <v>-0.04063931112</v>
      </c>
      <c r="F266" s="127">
        <v>5304.72</v>
      </c>
      <c r="G266" s="62">
        <f t="shared" si="6"/>
        <v>0.0002733788416</v>
      </c>
      <c r="H266" s="62">
        <f t="shared" si="7"/>
        <v>-0.0005718063436</v>
      </c>
      <c r="I266" s="62" t="b">
        <f t="shared" si="8"/>
        <v>1</v>
      </c>
      <c r="J266" s="62">
        <f t="shared" si="2"/>
        <v>-0.0005718063436</v>
      </c>
      <c r="K266" s="128">
        <v>0.04564</v>
      </c>
      <c r="L266" s="62">
        <f t="shared" si="3"/>
        <v>0.0008451851852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126">
        <v>45438.0</v>
      </c>
      <c r="B267" s="127">
        <v>11.9</v>
      </c>
      <c r="C267" s="62">
        <f t="shared" si="4"/>
        <v>-0.01418463499</v>
      </c>
      <c r="D267" s="62">
        <f t="shared" si="5"/>
        <v>-0.01503019055</v>
      </c>
      <c r="E267" s="62">
        <f t="shared" si="1"/>
        <v>-0.01503019055</v>
      </c>
      <c r="F267" s="127">
        <v>5277.51</v>
      </c>
      <c r="G267" s="62">
        <f t="shared" si="6"/>
        <v>-0.005142594702</v>
      </c>
      <c r="H267" s="62">
        <f t="shared" si="7"/>
        <v>-0.005988150258</v>
      </c>
      <c r="I267" s="62" t="b">
        <f t="shared" si="8"/>
        <v>1</v>
      </c>
      <c r="J267" s="62">
        <f t="shared" si="2"/>
        <v>-0.005988150258</v>
      </c>
      <c r="K267" s="128">
        <v>0.04566</v>
      </c>
      <c r="L267" s="62">
        <f t="shared" si="3"/>
        <v>0.0008455555556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126">
        <v>45445.0</v>
      </c>
      <c r="B268" s="127">
        <v>13.19</v>
      </c>
      <c r="C268" s="62">
        <f t="shared" si="4"/>
        <v>0.1029205666</v>
      </c>
      <c r="D268" s="62">
        <f t="shared" si="5"/>
        <v>0.102052974</v>
      </c>
      <c r="E268" s="62" t="str">
        <f t="shared" si="1"/>
        <v/>
      </c>
      <c r="F268" s="127">
        <v>5346.99</v>
      </c>
      <c r="G268" s="62">
        <f t="shared" si="6"/>
        <v>0.01307939018</v>
      </c>
      <c r="H268" s="62">
        <f t="shared" si="7"/>
        <v>0.01221179759</v>
      </c>
      <c r="I268" s="62" t="b">
        <f t="shared" si="8"/>
        <v>0</v>
      </c>
      <c r="J268" s="62" t="str">
        <f t="shared" si="2"/>
        <v/>
      </c>
      <c r="K268" s="128">
        <v>0.04685</v>
      </c>
      <c r="L268" s="62">
        <f t="shared" si="3"/>
        <v>0.0008675925926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126">
        <v>45452.0</v>
      </c>
      <c r="B269" s="127">
        <v>17.48</v>
      </c>
      <c r="C269" s="62">
        <f t="shared" si="4"/>
        <v>0.2815984035</v>
      </c>
      <c r="D269" s="62">
        <f t="shared" si="5"/>
        <v>0.280766922</v>
      </c>
      <c r="E269" s="62" t="str">
        <f t="shared" si="1"/>
        <v/>
      </c>
      <c r="F269" s="127">
        <v>5431.6</v>
      </c>
      <c r="G269" s="62">
        <f t="shared" si="6"/>
        <v>0.01569996409</v>
      </c>
      <c r="H269" s="62">
        <f t="shared" si="7"/>
        <v>0.0148684826</v>
      </c>
      <c r="I269" s="62" t="b">
        <f t="shared" si="8"/>
        <v>0</v>
      </c>
      <c r="J269" s="62" t="str">
        <f t="shared" si="2"/>
        <v/>
      </c>
      <c r="K269" s="128">
        <v>0.0449</v>
      </c>
      <c r="L269" s="62">
        <f t="shared" si="3"/>
        <v>0.0008314814815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126">
        <v>45459.0</v>
      </c>
      <c r="B270" s="127">
        <v>14.83</v>
      </c>
      <c r="C270" s="62">
        <f t="shared" si="4"/>
        <v>-0.1644052141</v>
      </c>
      <c r="D270" s="62">
        <f t="shared" si="5"/>
        <v>-0.1652322511</v>
      </c>
      <c r="E270" s="62" t="str">
        <f t="shared" si="1"/>
        <v/>
      </c>
      <c r="F270" s="127">
        <v>5464.62</v>
      </c>
      <c r="G270" s="62">
        <f t="shared" si="6"/>
        <v>0.006060835974</v>
      </c>
      <c r="H270" s="62">
        <f t="shared" si="7"/>
        <v>0.005233798937</v>
      </c>
      <c r="I270" s="62" t="b">
        <f t="shared" si="8"/>
        <v>0</v>
      </c>
      <c r="J270" s="62" t="str">
        <f t="shared" si="2"/>
        <v/>
      </c>
      <c r="K270" s="128">
        <v>0.04466</v>
      </c>
      <c r="L270" s="62">
        <f t="shared" si="3"/>
        <v>0.000827037037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126">
        <v>45466.0</v>
      </c>
      <c r="B271" s="127">
        <v>13.94</v>
      </c>
      <c r="C271" s="62">
        <f t="shared" si="4"/>
        <v>-0.06188975082</v>
      </c>
      <c r="D271" s="62">
        <f t="shared" si="5"/>
        <v>-0.06270178785</v>
      </c>
      <c r="E271" s="62">
        <f t="shared" si="1"/>
        <v>-0.06270178785</v>
      </c>
      <c r="F271" s="127">
        <v>5460.48</v>
      </c>
      <c r="G271" s="62">
        <f t="shared" si="6"/>
        <v>-0.0007578878359</v>
      </c>
      <c r="H271" s="62">
        <f t="shared" si="7"/>
        <v>-0.001569924873</v>
      </c>
      <c r="I271" s="62" t="b">
        <f t="shared" si="8"/>
        <v>1</v>
      </c>
      <c r="J271" s="62">
        <f t="shared" si="2"/>
        <v>-0.001569924873</v>
      </c>
      <c r="K271" s="128">
        <v>0.04385</v>
      </c>
      <c r="L271" s="62">
        <f t="shared" si="3"/>
        <v>0.000812037037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126">
        <v>45473.0</v>
      </c>
      <c r="B272" s="127">
        <v>12.93</v>
      </c>
      <c r="C272" s="62">
        <f t="shared" si="4"/>
        <v>-0.07521221255</v>
      </c>
      <c r="D272" s="62">
        <f t="shared" si="5"/>
        <v>-0.07603184218</v>
      </c>
      <c r="E272" s="62" t="str">
        <f t="shared" si="1"/>
        <v/>
      </c>
      <c r="F272" s="127">
        <v>5567.19</v>
      </c>
      <c r="G272" s="62">
        <f t="shared" si="6"/>
        <v>0.01935374033</v>
      </c>
      <c r="H272" s="62">
        <f t="shared" si="7"/>
        <v>0.0185341107</v>
      </c>
      <c r="I272" s="62" t="b">
        <f t="shared" si="8"/>
        <v>0</v>
      </c>
      <c r="J272" s="62" t="str">
        <f t="shared" si="2"/>
        <v/>
      </c>
      <c r="K272" s="128">
        <v>0.04426</v>
      </c>
      <c r="L272" s="62">
        <f t="shared" si="3"/>
        <v>0.0008196296296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126">
        <v>45480.0</v>
      </c>
      <c r="B273" s="127">
        <v>15.02</v>
      </c>
      <c r="C273" s="62">
        <f t="shared" si="4"/>
        <v>0.1498324536</v>
      </c>
      <c r="D273" s="62">
        <f t="shared" si="5"/>
        <v>0.1489880091</v>
      </c>
      <c r="E273" s="62" t="str">
        <f t="shared" si="1"/>
        <v/>
      </c>
      <c r="F273" s="127">
        <v>5615.35</v>
      </c>
      <c r="G273" s="62">
        <f t="shared" si="6"/>
        <v>0.008613480972</v>
      </c>
      <c r="H273" s="62">
        <f t="shared" si="7"/>
        <v>0.007769036528</v>
      </c>
      <c r="I273" s="62" t="b">
        <f t="shared" si="8"/>
        <v>0</v>
      </c>
      <c r="J273" s="62" t="str">
        <f t="shared" si="2"/>
        <v/>
      </c>
      <c r="K273" s="128">
        <v>0.0456</v>
      </c>
      <c r="L273" s="62">
        <f t="shared" si="3"/>
        <v>0.0008444444444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126">
        <v>45487.0</v>
      </c>
      <c r="B274" s="127">
        <v>16.89</v>
      </c>
      <c r="C274" s="62">
        <f t="shared" si="4"/>
        <v>0.1173390845</v>
      </c>
      <c r="D274" s="62">
        <f t="shared" si="5"/>
        <v>0.1165161215</v>
      </c>
      <c r="E274" s="62">
        <f t="shared" si="1"/>
        <v>0.1165161215</v>
      </c>
      <c r="F274" s="127">
        <v>5505.0</v>
      </c>
      <c r="G274" s="62">
        <f t="shared" si="6"/>
        <v>-0.01984714911</v>
      </c>
      <c r="H274" s="62">
        <f t="shared" si="7"/>
        <v>-0.02067011207</v>
      </c>
      <c r="I274" s="62" t="b">
        <f t="shared" si="8"/>
        <v>1</v>
      </c>
      <c r="J274" s="62">
        <f t="shared" si="2"/>
        <v>-0.02067011207</v>
      </c>
      <c r="K274" s="128">
        <v>0.04444</v>
      </c>
      <c r="L274" s="62">
        <f t="shared" si="3"/>
        <v>0.000822962963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126">
        <v>45494.0</v>
      </c>
      <c r="B275" s="127">
        <v>16.94</v>
      </c>
      <c r="C275" s="62">
        <f t="shared" si="4"/>
        <v>0.002955958404</v>
      </c>
      <c r="D275" s="62">
        <f t="shared" si="5"/>
        <v>0.002138550997</v>
      </c>
      <c r="E275" s="62">
        <f t="shared" si="1"/>
        <v>0.002138550997</v>
      </c>
      <c r="F275" s="127">
        <v>5459.1</v>
      </c>
      <c r="G275" s="62">
        <f t="shared" si="6"/>
        <v>-0.008372829169</v>
      </c>
      <c r="H275" s="62">
        <f t="shared" si="7"/>
        <v>-0.009190236577</v>
      </c>
      <c r="I275" s="62" t="b">
        <f t="shared" si="8"/>
        <v>1</v>
      </c>
      <c r="J275" s="62">
        <f t="shared" si="2"/>
        <v>-0.009190236577</v>
      </c>
      <c r="K275" s="128">
        <v>0.04414</v>
      </c>
      <c r="L275" s="62">
        <f t="shared" si="3"/>
        <v>0.0008174074074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126">
        <v>45501.0</v>
      </c>
      <c r="B276" s="127">
        <v>16.41</v>
      </c>
      <c r="C276" s="62">
        <f t="shared" si="4"/>
        <v>-0.03178678412</v>
      </c>
      <c r="D276" s="62">
        <f t="shared" si="5"/>
        <v>-0.0326182656</v>
      </c>
      <c r="E276" s="62">
        <f t="shared" si="1"/>
        <v>-0.0326182656</v>
      </c>
      <c r="F276" s="127">
        <v>5346.56</v>
      </c>
      <c r="G276" s="62">
        <f t="shared" si="6"/>
        <v>-0.02083057756</v>
      </c>
      <c r="H276" s="62">
        <f t="shared" si="7"/>
        <v>-0.02166205904</v>
      </c>
      <c r="I276" s="62" t="b">
        <f t="shared" si="8"/>
        <v>1</v>
      </c>
      <c r="J276" s="62">
        <f t="shared" si="2"/>
        <v>-0.02166205904</v>
      </c>
      <c r="K276" s="128">
        <v>0.0449</v>
      </c>
      <c r="L276" s="62">
        <f t="shared" si="3"/>
        <v>0.0008314814815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126">
        <v>45508.0</v>
      </c>
      <c r="B277" s="127">
        <v>14.58</v>
      </c>
      <c r="C277" s="62">
        <f t="shared" si="4"/>
        <v>-0.1182401785</v>
      </c>
      <c r="D277" s="62">
        <f t="shared" si="5"/>
        <v>-0.1190383267</v>
      </c>
      <c r="E277" s="62">
        <f t="shared" si="1"/>
        <v>-0.1190383267</v>
      </c>
      <c r="F277" s="127">
        <v>5344.16</v>
      </c>
      <c r="G277" s="62">
        <f t="shared" si="6"/>
        <v>-0.0004489875407</v>
      </c>
      <c r="H277" s="62">
        <f t="shared" si="7"/>
        <v>-0.001247135689</v>
      </c>
      <c r="I277" s="62" t="b">
        <f t="shared" si="8"/>
        <v>1</v>
      </c>
      <c r="J277" s="62">
        <f t="shared" si="2"/>
        <v>-0.001247135689</v>
      </c>
      <c r="K277" s="128">
        <v>0.0431</v>
      </c>
      <c r="L277" s="62">
        <f t="shared" si="3"/>
        <v>0.0007981481481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126">
        <v>45515.0</v>
      </c>
      <c r="B278" s="127">
        <v>16.97</v>
      </c>
      <c r="C278" s="62">
        <f t="shared" si="4"/>
        <v>0.1517963527</v>
      </c>
      <c r="D278" s="62">
        <f t="shared" si="5"/>
        <v>0.1510182045</v>
      </c>
      <c r="E278" s="62" t="str">
        <f t="shared" si="1"/>
        <v/>
      </c>
      <c r="F278" s="127">
        <v>5554.25</v>
      </c>
      <c r="G278" s="62">
        <f t="shared" si="6"/>
        <v>0.03855902457</v>
      </c>
      <c r="H278" s="62">
        <f t="shared" si="7"/>
        <v>0.03778087642</v>
      </c>
      <c r="I278" s="62" t="b">
        <f t="shared" si="8"/>
        <v>0</v>
      </c>
      <c r="J278" s="62" t="str">
        <f t="shared" si="2"/>
        <v/>
      </c>
      <c r="K278" s="128">
        <v>0.04202</v>
      </c>
      <c r="L278" s="62">
        <f t="shared" si="3"/>
        <v>0.0007781481481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126">
        <v>45522.0</v>
      </c>
      <c r="B279" s="127">
        <v>18.24</v>
      </c>
      <c r="C279" s="62">
        <f t="shared" si="4"/>
        <v>0.0721699054</v>
      </c>
      <c r="D279" s="62">
        <f t="shared" si="5"/>
        <v>0.07139953503</v>
      </c>
      <c r="E279" s="62" t="str">
        <f t="shared" si="1"/>
        <v/>
      </c>
      <c r="F279" s="127">
        <v>5634.61</v>
      </c>
      <c r="G279" s="62">
        <f t="shared" si="6"/>
        <v>0.01436453433</v>
      </c>
      <c r="H279" s="62">
        <f t="shared" si="7"/>
        <v>0.01359416396</v>
      </c>
      <c r="I279" s="62" t="b">
        <f t="shared" si="8"/>
        <v>0</v>
      </c>
      <c r="J279" s="62" t="str">
        <f t="shared" si="2"/>
        <v/>
      </c>
      <c r="K279" s="128">
        <v>0.0416</v>
      </c>
      <c r="L279" s="62">
        <f t="shared" si="3"/>
        <v>0.0007703703704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126">
        <v>45529.0</v>
      </c>
      <c r="B280" s="127">
        <v>15.53</v>
      </c>
      <c r="C280" s="62">
        <f t="shared" si="4"/>
        <v>-0.1608433475</v>
      </c>
      <c r="D280" s="62">
        <f t="shared" si="5"/>
        <v>-0.1616014956</v>
      </c>
      <c r="E280" s="62">
        <f t="shared" si="1"/>
        <v>-0.1616014956</v>
      </c>
      <c r="F280" s="127">
        <v>5648.4</v>
      </c>
      <c r="G280" s="62">
        <f t="shared" si="6"/>
        <v>0.002444384409</v>
      </c>
      <c r="H280" s="62">
        <f t="shared" si="7"/>
        <v>0.001686236261</v>
      </c>
      <c r="I280" s="62" t="b">
        <f t="shared" si="8"/>
        <v>1</v>
      </c>
      <c r="J280" s="62">
        <f t="shared" si="2"/>
        <v>0.001686236261</v>
      </c>
      <c r="K280" s="128">
        <v>0.04094</v>
      </c>
      <c r="L280" s="62">
        <f t="shared" si="3"/>
        <v>0.0007581481481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mergeCells count="2">
    <mergeCell ref="D9:E9"/>
    <mergeCell ref="A14:B14"/>
  </mergeCells>
  <hyperlinks>
    <hyperlink r:id="rId1" ref="A2"/>
    <hyperlink r:id="rId2" location="0" ref="A4"/>
  </hyperlinks>
  <drawing r:id="rId3"/>
  <tableParts count="1">
    <tablePart r:id="rId5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2" max="12" width="14.13"/>
  </cols>
  <sheetData>
    <row r="1">
      <c r="A1" s="116" t="s">
        <v>314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117" t="s">
        <v>349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29" t="s">
        <v>350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17" t="s">
        <v>351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18" t="s">
        <v>318</v>
      </c>
      <c r="B6" s="40"/>
      <c r="C6" s="40"/>
      <c r="D6" s="40" t="s">
        <v>319</v>
      </c>
      <c r="E6" s="119">
        <f>_xlfn.COVARIANCE.P(C20:C280, G20:G280)/VARP(G20:G280)</f>
        <v>1.526527171</v>
      </c>
      <c r="F6" s="40"/>
      <c r="G6" s="40" t="s">
        <v>320</v>
      </c>
      <c r="H6" s="119">
        <f>E7/E16</f>
        <v>6.955503239</v>
      </c>
      <c r="I6" s="120"/>
      <c r="J6" s="40"/>
      <c r="K6" s="40"/>
      <c r="L6" s="40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3" t="s">
        <v>352</v>
      </c>
      <c r="B7" s="121">
        <f>average(C20:C280)</f>
        <v>-0.002038399963</v>
      </c>
      <c r="C7" s="40"/>
      <c r="D7" s="122" t="s">
        <v>322</v>
      </c>
      <c r="E7" s="119">
        <f>_xlfn.COVARIANCE.P(E20:E280, J20:J280)/VARP(J20:J280)</f>
        <v>1.907064342</v>
      </c>
      <c r="F7" s="40"/>
      <c r="G7" s="43" t="s">
        <v>323</v>
      </c>
      <c r="H7" s="120">
        <f>1/0.48855</f>
        <v>2.046873401</v>
      </c>
      <c r="I7" s="120"/>
      <c r="J7" s="40"/>
      <c r="K7" s="40"/>
      <c r="L7" s="40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0" t="s">
        <v>324</v>
      </c>
      <c r="B8" s="121">
        <f>average(G20:Z280)</f>
        <v>0.005683209126</v>
      </c>
      <c r="C8" s="40"/>
      <c r="D8" s="40"/>
      <c r="E8" s="40"/>
      <c r="F8" s="40"/>
      <c r="G8" s="124" t="s">
        <v>325</v>
      </c>
      <c r="H8" s="40">
        <f>E7/(1+H7)</f>
        <v>0.6259086253</v>
      </c>
      <c r="I8" s="120"/>
      <c r="J8" s="40"/>
      <c r="K8" s="40"/>
      <c r="L8" s="40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0"/>
      <c r="B9" s="40"/>
      <c r="C9" s="40"/>
      <c r="D9" s="125" t="s">
        <v>326</v>
      </c>
      <c r="F9" s="40"/>
      <c r="G9" s="40"/>
      <c r="H9" s="40"/>
      <c r="I9" s="40"/>
      <c r="J9" s="40"/>
      <c r="K9" s="40"/>
      <c r="L9" s="40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18" t="s">
        <v>327</v>
      </c>
      <c r="B10" s="40"/>
      <c r="C10" s="40"/>
      <c r="D10" s="40" t="str">
        <f>A7</f>
        <v>ACCO Brands:</v>
      </c>
      <c r="E10" s="119">
        <f>IFERROR(__xludf.DUMMYFUNCTION("STDEV(FILTER(E20:E280, E20:E280&lt;&gt;""""))"),0.06826111707500124)</f>
        <v>0.06826111708</v>
      </c>
      <c r="F10" s="40"/>
      <c r="G10" s="124"/>
      <c r="H10" s="40"/>
      <c r="I10" s="40"/>
      <c r="J10" s="40"/>
      <c r="K10" s="40"/>
      <c r="L10" s="40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0" t="str">
        <f>A7</f>
        <v>ACCO Brands:</v>
      </c>
      <c r="B11" s="121">
        <f>average(D20:D280)</f>
        <v>-0.00257500502</v>
      </c>
      <c r="C11" s="40"/>
      <c r="D11" s="40" t="s">
        <v>324</v>
      </c>
      <c r="E11" s="119">
        <f>IFERROR(__xludf.DUMMYFUNCTION("STDEV(FILTER(J20:J280, J20:J280&lt;&gt;""""))"),0.022918996529327974)</f>
        <v>0.02291899653</v>
      </c>
      <c r="F11" s="40"/>
      <c r="G11" s="43"/>
      <c r="H11" s="40"/>
      <c r="I11" s="40"/>
      <c r="J11" s="40"/>
      <c r="K11" s="40"/>
      <c r="L11" s="40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0" t="s">
        <v>324</v>
      </c>
      <c r="B12" s="121">
        <f>average(H20:H280)</f>
        <v>0.001924479552</v>
      </c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0"/>
      <c r="B13" s="40"/>
      <c r="C13" s="40"/>
      <c r="D13" s="40" t="s">
        <v>328</v>
      </c>
      <c r="E13" s="119">
        <f>IFERROR(__xludf.DUMMYFUNCTION("COUNTA(FILTER(E20:E280, E20:E280&lt;&gt;""""))"),118.0)</f>
        <v>118</v>
      </c>
      <c r="F13" s="40"/>
      <c r="G13" s="40"/>
      <c r="H13" s="40"/>
      <c r="I13" s="40"/>
      <c r="J13" s="40"/>
      <c r="K13" s="40"/>
      <c r="L13" s="40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25" t="s">
        <v>329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0" t="str">
        <f>A7</f>
        <v>ACCO Brands:</v>
      </c>
      <c r="B15" s="121">
        <f>IFERROR(__xludf.DUMMYFUNCTION("AVERAGE(FILTER(E20:E280, E20:E280&lt;&gt;""""))"),-0.02645543914655387)</f>
        <v>-0.02645543915</v>
      </c>
      <c r="C15" s="40"/>
      <c r="D15" s="40" t="s">
        <v>330</v>
      </c>
      <c r="E15" s="119">
        <f>IFERROR(__xludf.DUMMYFUNCTION("COVAR(FILTER(E20:E280, E20:E280&lt;&gt;""""), FILTER(J20:J280, J20:J280&lt;&gt;""""))"),9.932541720029432E-4)</f>
        <v>0.000993254172</v>
      </c>
      <c r="F15" s="40"/>
      <c r="G15" s="40"/>
      <c r="H15" s="40"/>
      <c r="I15" s="40"/>
      <c r="J15" s="40"/>
      <c r="K15" s="40"/>
      <c r="L15" s="40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0" t="s">
        <v>324</v>
      </c>
      <c r="B16" s="121">
        <f>IFERROR(__xludf.DUMMYFUNCTION("AVERAGE(FILTER(J20:J280, J20:J280&lt;&gt;""""))"),-0.018994087601513793)</f>
        <v>-0.0189940876</v>
      </c>
      <c r="C16" s="40"/>
      <c r="D16" s="122" t="s">
        <v>331</v>
      </c>
      <c r="E16" s="119">
        <f>E10 / SQRT(E13) / E11</f>
        <v>0.2741806418</v>
      </c>
      <c r="F16" s="40"/>
      <c r="G16" s="40"/>
      <c r="H16" s="40"/>
      <c r="I16" s="40"/>
      <c r="J16" s="40"/>
      <c r="K16" s="40"/>
      <c r="L16" s="40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5"/>
      <c r="B18" s="44" t="s">
        <v>353</v>
      </c>
      <c r="C18" s="45"/>
      <c r="D18" s="45"/>
      <c r="E18" s="45"/>
      <c r="F18" s="45" t="s">
        <v>333</v>
      </c>
      <c r="G18" s="45"/>
      <c r="H18" s="45"/>
      <c r="I18" s="45"/>
      <c r="J18" s="45"/>
      <c r="K18" s="45" t="s">
        <v>334</v>
      </c>
      <c r="L18" s="45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0" t="s">
        <v>335</v>
      </c>
      <c r="B19" s="50" t="s">
        <v>336</v>
      </c>
      <c r="C19" s="50" t="s">
        <v>337</v>
      </c>
      <c r="D19" s="50" t="s">
        <v>338</v>
      </c>
      <c r="E19" s="50" t="s">
        <v>339</v>
      </c>
      <c r="F19" s="50" t="s">
        <v>336</v>
      </c>
      <c r="G19" s="50" t="s">
        <v>337</v>
      </c>
      <c r="H19" s="50" t="s">
        <v>340</v>
      </c>
      <c r="I19" s="50" t="s">
        <v>341</v>
      </c>
      <c r="J19" s="50" t="s">
        <v>339</v>
      </c>
      <c r="K19" s="50" t="s">
        <v>342</v>
      </c>
      <c r="L19" s="50" t="s">
        <v>343</v>
      </c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26">
        <v>43709.0</v>
      </c>
      <c r="B20" s="127">
        <v>9.31</v>
      </c>
      <c r="C20" s="62"/>
      <c r="D20" s="62"/>
      <c r="E20" s="62" t="str">
        <f t="shared" ref="E20:E280" si="1">IF(I20, D20, "")</f>
        <v/>
      </c>
      <c r="F20" s="127">
        <v>2978.71</v>
      </c>
      <c r="G20" s="62"/>
      <c r="H20" s="62"/>
      <c r="I20" s="62"/>
      <c r="J20" s="62" t="str">
        <f t="shared" ref="J20:J280" si="2">IF(I20, H20, "")</f>
        <v/>
      </c>
      <c r="K20" s="128">
        <v>0.01976</v>
      </c>
      <c r="L20" s="62">
        <f t="shared" ref="L20:L280" si="3">K20/54</f>
        <v>0.0003659259259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26">
        <v>43716.0</v>
      </c>
      <c r="B21" s="127">
        <v>10.03</v>
      </c>
      <c r="C21" s="62">
        <f t="shared" ref="C21:C280" si="4">ln(B21/B20)</f>
        <v>0.07449151068</v>
      </c>
      <c r="D21" s="62">
        <f t="shared" ref="D21:D280" si="5">C21-L21</f>
        <v>0.07412114031</v>
      </c>
      <c r="E21" s="62" t="str">
        <f t="shared" si="1"/>
        <v/>
      </c>
      <c r="F21" s="127">
        <v>3007.39</v>
      </c>
      <c r="G21" s="62">
        <f t="shared" ref="G21:G280" si="6">ln(F21/F20)</f>
        <v>0.00958227208</v>
      </c>
      <c r="H21" s="62">
        <f t="shared" ref="H21:H280" si="7">G21-L21</f>
        <v>0.00921190171</v>
      </c>
      <c r="I21" s="62" t="b">
        <f t="shared" ref="I21:I280" si="8">H21&lt;$B$12</f>
        <v>0</v>
      </c>
      <c r="J21" s="62" t="str">
        <f t="shared" si="2"/>
        <v/>
      </c>
      <c r="K21" s="128">
        <v>0.02</v>
      </c>
      <c r="L21" s="62">
        <f t="shared" si="3"/>
        <v>0.0003703703704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126">
        <v>43723.0</v>
      </c>
      <c r="B22" s="127">
        <v>9.63</v>
      </c>
      <c r="C22" s="62">
        <f t="shared" si="4"/>
        <v>-0.04069737616</v>
      </c>
      <c r="D22" s="62">
        <f t="shared" si="5"/>
        <v>-0.04110885765</v>
      </c>
      <c r="E22" s="62">
        <f t="shared" si="1"/>
        <v>-0.04110885765</v>
      </c>
      <c r="F22" s="127">
        <v>2992.07</v>
      </c>
      <c r="G22" s="62">
        <f t="shared" si="6"/>
        <v>-0.005107137409</v>
      </c>
      <c r="H22" s="62">
        <f t="shared" si="7"/>
        <v>-0.00551861889</v>
      </c>
      <c r="I22" s="62" t="b">
        <f t="shared" si="8"/>
        <v>1</v>
      </c>
      <c r="J22" s="62">
        <f t="shared" si="2"/>
        <v>-0.00551861889</v>
      </c>
      <c r="K22" s="128">
        <v>0.02222</v>
      </c>
      <c r="L22" s="62">
        <f t="shared" si="3"/>
        <v>0.0004114814815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126">
        <v>43730.0</v>
      </c>
      <c r="B23" s="127">
        <v>9.92</v>
      </c>
      <c r="C23" s="62">
        <f t="shared" si="4"/>
        <v>0.02966969549</v>
      </c>
      <c r="D23" s="62">
        <f t="shared" si="5"/>
        <v>0.02925413993</v>
      </c>
      <c r="E23" s="62">
        <f t="shared" si="1"/>
        <v>0.02925413993</v>
      </c>
      <c r="F23" s="127">
        <v>2961.79</v>
      </c>
      <c r="G23" s="62">
        <f t="shared" si="6"/>
        <v>-0.01017164027</v>
      </c>
      <c r="H23" s="62">
        <f t="shared" si="7"/>
        <v>-0.01058719583</v>
      </c>
      <c r="I23" s="62" t="b">
        <f t="shared" si="8"/>
        <v>1</v>
      </c>
      <c r="J23" s="62">
        <f t="shared" si="2"/>
        <v>-0.01058719583</v>
      </c>
      <c r="K23" s="128">
        <v>0.02244</v>
      </c>
      <c r="L23" s="62">
        <f t="shared" si="3"/>
        <v>0.0004155555556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126">
        <v>43737.0</v>
      </c>
      <c r="B24" s="127">
        <v>9.68</v>
      </c>
      <c r="C24" s="62">
        <f t="shared" si="4"/>
        <v>-0.02449102001</v>
      </c>
      <c r="D24" s="62">
        <f t="shared" si="5"/>
        <v>-0.02488768667</v>
      </c>
      <c r="E24" s="62">
        <f t="shared" si="1"/>
        <v>-0.02488768667</v>
      </c>
      <c r="F24" s="127">
        <v>2952.01</v>
      </c>
      <c r="G24" s="62">
        <f t="shared" si="6"/>
        <v>-0.003307521024</v>
      </c>
      <c r="H24" s="62">
        <f t="shared" si="7"/>
        <v>-0.003704187691</v>
      </c>
      <c r="I24" s="62" t="b">
        <f t="shared" si="8"/>
        <v>1</v>
      </c>
      <c r="J24" s="62">
        <f t="shared" si="2"/>
        <v>-0.003704187691</v>
      </c>
      <c r="K24" s="128">
        <v>0.02142</v>
      </c>
      <c r="L24" s="62">
        <f t="shared" si="3"/>
        <v>0.0003966666667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126">
        <v>43744.0</v>
      </c>
      <c r="B25" s="127">
        <v>9.75</v>
      </c>
      <c r="C25" s="62">
        <f t="shared" si="4"/>
        <v>0.007205383721</v>
      </c>
      <c r="D25" s="62">
        <f t="shared" si="5"/>
        <v>0.006821309647</v>
      </c>
      <c r="E25" s="62" t="str">
        <f t="shared" si="1"/>
        <v/>
      </c>
      <c r="F25" s="127">
        <v>2970.27</v>
      </c>
      <c r="G25" s="62">
        <f t="shared" si="6"/>
        <v>0.006166563507</v>
      </c>
      <c r="H25" s="62">
        <f t="shared" si="7"/>
        <v>0.005782489433</v>
      </c>
      <c r="I25" s="62" t="b">
        <f t="shared" si="8"/>
        <v>0</v>
      </c>
      <c r="J25" s="62" t="str">
        <f t="shared" si="2"/>
        <v/>
      </c>
      <c r="K25" s="128">
        <v>0.02074</v>
      </c>
      <c r="L25" s="62">
        <f t="shared" si="3"/>
        <v>0.0003840740741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126">
        <v>43751.0</v>
      </c>
      <c r="B26" s="127">
        <v>9.79</v>
      </c>
      <c r="C26" s="62">
        <f t="shared" si="4"/>
        <v>0.004094171533</v>
      </c>
      <c r="D26" s="62">
        <f t="shared" si="5"/>
        <v>0.003703430792</v>
      </c>
      <c r="E26" s="62" t="str">
        <f t="shared" si="1"/>
        <v/>
      </c>
      <c r="F26" s="127">
        <v>2986.2</v>
      </c>
      <c r="G26" s="62">
        <f t="shared" si="6"/>
        <v>0.005348818337</v>
      </c>
      <c r="H26" s="62">
        <f t="shared" si="7"/>
        <v>0.004958077596</v>
      </c>
      <c r="I26" s="62" t="b">
        <f t="shared" si="8"/>
        <v>0</v>
      </c>
      <c r="J26" s="62" t="str">
        <f t="shared" si="2"/>
        <v/>
      </c>
      <c r="K26" s="128">
        <v>0.0211</v>
      </c>
      <c r="L26" s="62">
        <f t="shared" si="3"/>
        <v>0.0003907407407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126">
        <v>43758.0</v>
      </c>
      <c r="B27" s="127">
        <v>10.03</v>
      </c>
      <c r="C27" s="62">
        <f t="shared" si="4"/>
        <v>0.02421914543</v>
      </c>
      <c r="D27" s="62">
        <f t="shared" si="5"/>
        <v>0.02380479358</v>
      </c>
      <c r="E27" s="62" t="str">
        <f t="shared" si="1"/>
        <v/>
      </c>
      <c r="F27" s="127">
        <v>3022.55</v>
      </c>
      <c r="G27" s="62">
        <f t="shared" si="6"/>
        <v>0.01209916986</v>
      </c>
      <c r="H27" s="62">
        <f t="shared" si="7"/>
        <v>0.011684818</v>
      </c>
      <c r="I27" s="62" t="b">
        <f t="shared" si="8"/>
        <v>0</v>
      </c>
      <c r="J27" s="62" t="str">
        <f t="shared" si="2"/>
        <v/>
      </c>
      <c r="K27" s="128">
        <v>0.022375</v>
      </c>
      <c r="L27" s="62">
        <f t="shared" si="3"/>
        <v>0.0004143518519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126">
        <v>43765.0</v>
      </c>
      <c r="B28" s="127">
        <v>9.19</v>
      </c>
      <c r="C28" s="62">
        <f t="shared" si="4"/>
        <v>-0.08746466561</v>
      </c>
      <c r="D28" s="62">
        <f t="shared" si="5"/>
        <v>-0.08788466561</v>
      </c>
      <c r="E28" s="62" t="str">
        <f t="shared" si="1"/>
        <v/>
      </c>
      <c r="F28" s="127">
        <v>3066.91</v>
      </c>
      <c r="G28" s="62">
        <f t="shared" si="6"/>
        <v>0.0145696941</v>
      </c>
      <c r="H28" s="62">
        <f t="shared" si="7"/>
        <v>0.0141496941</v>
      </c>
      <c r="I28" s="62" t="b">
        <f t="shared" si="8"/>
        <v>0</v>
      </c>
      <c r="J28" s="62" t="str">
        <f t="shared" si="2"/>
        <v/>
      </c>
      <c r="K28" s="128">
        <v>0.02268</v>
      </c>
      <c r="L28" s="62">
        <f t="shared" si="3"/>
        <v>0.00042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126">
        <v>43772.0</v>
      </c>
      <c r="B29" s="127">
        <v>9.32</v>
      </c>
      <c r="C29" s="62">
        <f t="shared" si="4"/>
        <v>0.01404669233</v>
      </c>
      <c r="D29" s="62">
        <f t="shared" si="5"/>
        <v>0.01362780344</v>
      </c>
      <c r="E29" s="62" t="str">
        <f t="shared" si="1"/>
        <v/>
      </c>
      <c r="F29" s="127">
        <v>3093.08</v>
      </c>
      <c r="G29" s="62">
        <f t="shared" si="6"/>
        <v>0.008496818159</v>
      </c>
      <c r="H29" s="62">
        <f t="shared" si="7"/>
        <v>0.008077929271</v>
      </c>
      <c r="I29" s="62" t="b">
        <f t="shared" si="8"/>
        <v>0</v>
      </c>
      <c r="J29" s="62" t="str">
        <f t="shared" si="2"/>
        <v/>
      </c>
      <c r="K29" s="128">
        <v>0.02262</v>
      </c>
      <c r="L29" s="62">
        <f t="shared" si="3"/>
        <v>0.0004188888889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126">
        <v>43779.0</v>
      </c>
      <c r="B30" s="127">
        <v>9.37</v>
      </c>
      <c r="C30" s="62">
        <f t="shared" si="4"/>
        <v>0.005350467553</v>
      </c>
      <c r="D30" s="62">
        <f t="shared" si="5"/>
        <v>0.004915652738</v>
      </c>
      <c r="E30" s="62" t="str">
        <f t="shared" si="1"/>
        <v/>
      </c>
      <c r="F30" s="127">
        <v>3120.46</v>
      </c>
      <c r="G30" s="62">
        <f t="shared" si="6"/>
        <v>0.008813068627</v>
      </c>
      <c r="H30" s="62">
        <f t="shared" si="7"/>
        <v>0.008378253812</v>
      </c>
      <c r="I30" s="62" t="b">
        <f t="shared" si="8"/>
        <v>0</v>
      </c>
      <c r="J30" s="62" t="str">
        <f t="shared" si="2"/>
        <v/>
      </c>
      <c r="K30" s="128">
        <v>0.02348</v>
      </c>
      <c r="L30" s="62">
        <f t="shared" si="3"/>
        <v>0.0004348148148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126">
        <v>43786.0</v>
      </c>
      <c r="B31" s="127">
        <v>9.1</v>
      </c>
      <c r="C31" s="62">
        <f t="shared" si="4"/>
        <v>-0.02923868273</v>
      </c>
      <c r="D31" s="62">
        <f t="shared" si="5"/>
        <v>-0.02967247902</v>
      </c>
      <c r="E31" s="62">
        <f t="shared" si="1"/>
        <v>-0.02967247902</v>
      </c>
      <c r="F31" s="127">
        <v>3110.29</v>
      </c>
      <c r="G31" s="62">
        <f t="shared" si="6"/>
        <v>-0.003264457419</v>
      </c>
      <c r="H31" s="62">
        <f t="shared" si="7"/>
        <v>-0.003698253715</v>
      </c>
      <c r="I31" s="62" t="b">
        <f t="shared" si="8"/>
        <v>1</v>
      </c>
      <c r="J31" s="62">
        <f t="shared" si="2"/>
        <v>-0.003698253715</v>
      </c>
      <c r="K31" s="128">
        <v>0.023425</v>
      </c>
      <c r="L31" s="62">
        <f t="shared" si="3"/>
        <v>0.0004337962963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126">
        <v>43793.0</v>
      </c>
      <c r="B32" s="127">
        <v>9.15</v>
      </c>
      <c r="C32" s="62">
        <f t="shared" si="4"/>
        <v>0.005479465765</v>
      </c>
      <c r="D32" s="62">
        <f t="shared" si="5"/>
        <v>0.005063910209</v>
      </c>
      <c r="E32" s="62" t="str">
        <f t="shared" si="1"/>
        <v/>
      </c>
      <c r="F32" s="127">
        <v>3140.98</v>
      </c>
      <c r="G32" s="62">
        <f t="shared" si="6"/>
        <v>0.009818883705</v>
      </c>
      <c r="H32" s="62">
        <f t="shared" si="7"/>
        <v>0.009403328149</v>
      </c>
      <c r="I32" s="62" t="b">
        <f t="shared" si="8"/>
        <v>0</v>
      </c>
      <c r="J32" s="62" t="str">
        <f t="shared" si="2"/>
        <v/>
      </c>
      <c r="K32" s="128">
        <v>0.02244</v>
      </c>
      <c r="L32" s="62">
        <f t="shared" si="3"/>
        <v>0.0004155555556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126">
        <v>43800.0</v>
      </c>
      <c r="B33" s="127">
        <v>9.28</v>
      </c>
      <c r="C33" s="62">
        <f t="shared" si="4"/>
        <v>0.01410766751</v>
      </c>
      <c r="D33" s="62">
        <f t="shared" si="5"/>
        <v>0.01370072307</v>
      </c>
      <c r="E33" s="62">
        <f t="shared" si="1"/>
        <v>0.01370072307</v>
      </c>
      <c r="F33" s="127">
        <v>3145.91</v>
      </c>
      <c r="G33" s="62">
        <f t="shared" si="6"/>
        <v>0.001568343334</v>
      </c>
      <c r="H33" s="62">
        <f t="shared" si="7"/>
        <v>0.001161398889</v>
      </c>
      <c r="I33" s="62" t="b">
        <f t="shared" si="8"/>
        <v>1</v>
      </c>
      <c r="J33" s="62">
        <f t="shared" si="2"/>
        <v>0.001161398889</v>
      </c>
      <c r="K33" s="128">
        <v>0.021975</v>
      </c>
      <c r="L33" s="62">
        <f t="shared" si="3"/>
        <v>0.0004069444444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126">
        <v>43807.0</v>
      </c>
      <c r="B34" s="127">
        <v>9.57</v>
      </c>
      <c r="C34" s="62">
        <f t="shared" si="4"/>
        <v>0.03077165867</v>
      </c>
      <c r="D34" s="62">
        <f t="shared" si="5"/>
        <v>0.03035684385</v>
      </c>
      <c r="E34" s="62" t="str">
        <f t="shared" si="1"/>
        <v/>
      </c>
      <c r="F34" s="127">
        <v>3168.8</v>
      </c>
      <c r="G34" s="62">
        <f t="shared" si="6"/>
        <v>0.007249770855</v>
      </c>
      <c r="H34" s="62">
        <f t="shared" si="7"/>
        <v>0.00683495604</v>
      </c>
      <c r="I34" s="62" t="b">
        <f t="shared" si="8"/>
        <v>0</v>
      </c>
      <c r="J34" s="62" t="str">
        <f t="shared" si="2"/>
        <v/>
      </c>
      <c r="K34" s="128">
        <v>0.0224</v>
      </c>
      <c r="L34" s="62">
        <f t="shared" si="3"/>
        <v>0.0004148148148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126">
        <v>43814.0</v>
      </c>
      <c r="B35" s="127">
        <v>9.63</v>
      </c>
      <c r="C35" s="62">
        <f t="shared" si="4"/>
        <v>0.006250020345</v>
      </c>
      <c r="D35" s="62">
        <f t="shared" si="5"/>
        <v>0.005830020345</v>
      </c>
      <c r="E35" s="62" t="str">
        <f t="shared" si="1"/>
        <v/>
      </c>
      <c r="F35" s="127">
        <v>3221.22</v>
      </c>
      <c r="G35" s="62">
        <f t="shared" si="6"/>
        <v>0.01640720246</v>
      </c>
      <c r="H35" s="62">
        <f t="shared" si="7"/>
        <v>0.01598720246</v>
      </c>
      <c r="I35" s="62" t="b">
        <f t="shared" si="8"/>
        <v>0</v>
      </c>
      <c r="J35" s="62" t="str">
        <f t="shared" si="2"/>
        <v/>
      </c>
      <c r="K35" s="128">
        <v>0.02268</v>
      </c>
      <c r="L35" s="62">
        <f t="shared" si="3"/>
        <v>0.00042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126">
        <v>43821.0</v>
      </c>
      <c r="B36" s="127">
        <v>9.34</v>
      </c>
      <c r="C36" s="62">
        <f t="shared" si="4"/>
        <v>-0.03057697357</v>
      </c>
      <c r="D36" s="62">
        <f t="shared" si="5"/>
        <v>-0.03100845505</v>
      </c>
      <c r="E36" s="62" t="str">
        <f t="shared" si="1"/>
        <v/>
      </c>
      <c r="F36" s="127">
        <v>3240.02</v>
      </c>
      <c r="G36" s="62">
        <f t="shared" si="6"/>
        <v>0.005819332838</v>
      </c>
      <c r="H36" s="62">
        <f t="shared" si="7"/>
        <v>0.005387851357</v>
      </c>
      <c r="I36" s="62" t="b">
        <f t="shared" si="8"/>
        <v>0</v>
      </c>
      <c r="J36" s="62" t="str">
        <f t="shared" si="2"/>
        <v/>
      </c>
      <c r="K36" s="128">
        <v>0.0233</v>
      </c>
      <c r="L36" s="62">
        <f t="shared" si="3"/>
        <v>0.0004314814815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126">
        <v>43828.0</v>
      </c>
      <c r="B37" s="127">
        <v>8.99</v>
      </c>
      <c r="C37" s="62">
        <f t="shared" si="4"/>
        <v>-0.03819340376</v>
      </c>
      <c r="D37" s="62">
        <f t="shared" si="5"/>
        <v>-0.0386253482</v>
      </c>
      <c r="E37" s="62">
        <f t="shared" si="1"/>
        <v>-0.0386253482</v>
      </c>
      <c r="F37" s="127">
        <v>3234.85</v>
      </c>
      <c r="G37" s="62">
        <f t="shared" si="6"/>
        <v>-0.001596943598</v>
      </c>
      <c r="H37" s="62">
        <f t="shared" si="7"/>
        <v>-0.002028888043</v>
      </c>
      <c r="I37" s="62" t="b">
        <f t="shared" si="8"/>
        <v>1</v>
      </c>
      <c r="J37" s="62">
        <f t="shared" si="2"/>
        <v>-0.002028888043</v>
      </c>
      <c r="K37" s="128">
        <v>0.023325</v>
      </c>
      <c r="L37" s="62">
        <f t="shared" si="3"/>
        <v>0.0004319444444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126">
        <v>43835.0</v>
      </c>
      <c r="B38" s="127">
        <v>8.83</v>
      </c>
      <c r="C38" s="62">
        <f t="shared" si="4"/>
        <v>-0.01795783387</v>
      </c>
      <c r="D38" s="62">
        <f t="shared" si="5"/>
        <v>-0.01838931535</v>
      </c>
      <c r="E38" s="62" t="str">
        <f t="shared" si="1"/>
        <v/>
      </c>
      <c r="F38" s="127">
        <v>3265.35</v>
      </c>
      <c r="G38" s="62">
        <f t="shared" si="6"/>
        <v>0.009384395507</v>
      </c>
      <c r="H38" s="62">
        <f t="shared" si="7"/>
        <v>0.008952914025</v>
      </c>
      <c r="I38" s="62" t="b">
        <f t="shared" si="8"/>
        <v>0</v>
      </c>
      <c r="J38" s="62" t="str">
        <f t="shared" si="2"/>
        <v/>
      </c>
      <c r="K38" s="128">
        <v>0.0233</v>
      </c>
      <c r="L38" s="62">
        <f t="shared" si="3"/>
        <v>0.0004314814815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126">
        <v>43842.0</v>
      </c>
      <c r="B39" s="127">
        <v>9.15</v>
      </c>
      <c r="C39" s="62">
        <f t="shared" si="4"/>
        <v>0.03559886467</v>
      </c>
      <c r="D39" s="62">
        <f t="shared" si="5"/>
        <v>0.03516923504</v>
      </c>
      <c r="E39" s="62" t="str">
        <f t="shared" si="1"/>
        <v/>
      </c>
      <c r="F39" s="127">
        <v>3329.62</v>
      </c>
      <c r="G39" s="62">
        <f t="shared" si="6"/>
        <v>0.01949122883</v>
      </c>
      <c r="H39" s="62">
        <f t="shared" si="7"/>
        <v>0.0190615992</v>
      </c>
      <c r="I39" s="62" t="b">
        <f t="shared" si="8"/>
        <v>0</v>
      </c>
      <c r="J39" s="62" t="str">
        <f t="shared" si="2"/>
        <v/>
      </c>
      <c r="K39" s="128">
        <v>0.0232</v>
      </c>
      <c r="L39" s="62">
        <f t="shared" si="3"/>
        <v>0.0004296296296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126">
        <v>43849.0</v>
      </c>
      <c r="B40" s="127">
        <v>9.09</v>
      </c>
      <c r="C40" s="62">
        <f t="shared" si="4"/>
        <v>-0.006578971098</v>
      </c>
      <c r="D40" s="62">
        <f t="shared" si="5"/>
        <v>-0.006999341468</v>
      </c>
      <c r="E40" s="62">
        <f t="shared" si="1"/>
        <v>-0.006999341468</v>
      </c>
      <c r="F40" s="127">
        <v>3295.47</v>
      </c>
      <c r="G40" s="62">
        <f t="shared" si="6"/>
        <v>-0.01030938522</v>
      </c>
      <c r="H40" s="62">
        <f t="shared" si="7"/>
        <v>-0.01072975559</v>
      </c>
      <c r="I40" s="62" t="b">
        <f t="shared" si="8"/>
        <v>1</v>
      </c>
      <c r="J40" s="62">
        <f t="shared" si="2"/>
        <v>-0.01072975559</v>
      </c>
      <c r="K40" s="128">
        <v>0.0227</v>
      </c>
      <c r="L40" s="62">
        <f t="shared" si="3"/>
        <v>0.0004203703704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126">
        <v>43856.0</v>
      </c>
      <c r="B41" s="127">
        <v>8.64</v>
      </c>
      <c r="C41" s="62">
        <f t="shared" si="4"/>
        <v>-0.05077232537</v>
      </c>
      <c r="D41" s="62">
        <f t="shared" si="5"/>
        <v>-0.05117834389</v>
      </c>
      <c r="E41" s="62">
        <f t="shared" si="1"/>
        <v>-0.05117834389</v>
      </c>
      <c r="F41" s="127">
        <v>3225.52</v>
      </c>
      <c r="G41" s="62">
        <f t="shared" si="6"/>
        <v>-0.02145462059</v>
      </c>
      <c r="H41" s="62">
        <f t="shared" si="7"/>
        <v>-0.02186063911</v>
      </c>
      <c r="I41" s="62" t="b">
        <f t="shared" si="8"/>
        <v>1</v>
      </c>
      <c r="J41" s="62">
        <f t="shared" si="2"/>
        <v>-0.02186063911</v>
      </c>
      <c r="K41" s="128">
        <v>0.021925</v>
      </c>
      <c r="L41" s="62">
        <f t="shared" si="3"/>
        <v>0.0004060185185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126">
        <v>43863.0</v>
      </c>
      <c r="B42" s="127">
        <v>9.2</v>
      </c>
      <c r="C42" s="62">
        <f t="shared" si="4"/>
        <v>0.06280090124</v>
      </c>
      <c r="D42" s="62">
        <f t="shared" si="5"/>
        <v>0.06242201235</v>
      </c>
      <c r="E42" s="62" t="str">
        <f t="shared" si="1"/>
        <v/>
      </c>
      <c r="F42" s="127">
        <v>3327.71</v>
      </c>
      <c r="G42" s="62">
        <f t="shared" si="6"/>
        <v>0.03119020218</v>
      </c>
      <c r="H42" s="62">
        <f t="shared" si="7"/>
        <v>0.03081131329</v>
      </c>
      <c r="I42" s="62" t="b">
        <f t="shared" si="8"/>
        <v>0</v>
      </c>
      <c r="J42" s="62" t="str">
        <f t="shared" si="2"/>
        <v/>
      </c>
      <c r="K42" s="128">
        <v>0.02046</v>
      </c>
      <c r="L42" s="62">
        <f t="shared" si="3"/>
        <v>0.0003788888889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126">
        <v>43870.0</v>
      </c>
      <c r="B43" s="127">
        <v>9.76</v>
      </c>
      <c r="C43" s="62">
        <f t="shared" si="4"/>
        <v>0.05908891637</v>
      </c>
      <c r="D43" s="62">
        <f t="shared" si="5"/>
        <v>0.05870410156</v>
      </c>
      <c r="E43" s="62" t="str">
        <f t="shared" si="1"/>
        <v/>
      </c>
      <c r="F43" s="127">
        <v>3380.16</v>
      </c>
      <c r="G43" s="62">
        <f t="shared" si="6"/>
        <v>0.01563866591</v>
      </c>
      <c r="H43" s="62">
        <f t="shared" si="7"/>
        <v>0.0152538511</v>
      </c>
      <c r="I43" s="62" t="b">
        <f t="shared" si="8"/>
        <v>0</v>
      </c>
      <c r="J43" s="62" t="str">
        <f t="shared" si="2"/>
        <v/>
      </c>
      <c r="K43" s="128">
        <v>0.02078</v>
      </c>
      <c r="L43" s="62">
        <f t="shared" si="3"/>
        <v>0.0003848148148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126">
        <v>43877.0</v>
      </c>
      <c r="B44" s="127">
        <v>9.3</v>
      </c>
      <c r="C44" s="62">
        <f t="shared" si="4"/>
        <v>-0.04827800027</v>
      </c>
      <c r="D44" s="62">
        <f t="shared" si="5"/>
        <v>-0.04865874101</v>
      </c>
      <c r="E44" s="62">
        <f t="shared" si="1"/>
        <v>-0.04865874101</v>
      </c>
      <c r="F44" s="127">
        <v>3337.75</v>
      </c>
      <c r="G44" s="62">
        <f t="shared" si="6"/>
        <v>-0.01262611836</v>
      </c>
      <c r="H44" s="62">
        <f t="shared" si="7"/>
        <v>-0.01300685911</v>
      </c>
      <c r="I44" s="62" t="b">
        <f t="shared" si="8"/>
        <v>1</v>
      </c>
      <c r="J44" s="62">
        <f t="shared" si="2"/>
        <v>-0.01300685911</v>
      </c>
      <c r="K44" s="128">
        <v>0.02056</v>
      </c>
      <c r="L44" s="62">
        <f t="shared" si="3"/>
        <v>0.0003807407407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126">
        <v>43884.0</v>
      </c>
      <c r="B45" s="127">
        <v>8.01</v>
      </c>
      <c r="C45" s="62">
        <f t="shared" si="4"/>
        <v>-0.1493236391</v>
      </c>
      <c r="D45" s="62">
        <f t="shared" si="5"/>
        <v>-0.1496884539</v>
      </c>
      <c r="E45" s="62">
        <f t="shared" si="1"/>
        <v>-0.1496884539</v>
      </c>
      <c r="F45" s="127">
        <v>2954.22</v>
      </c>
      <c r="G45" s="62">
        <f t="shared" si="6"/>
        <v>-0.1220622707</v>
      </c>
      <c r="H45" s="62">
        <f t="shared" si="7"/>
        <v>-0.1224270855</v>
      </c>
      <c r="I45" s="62" t="b">
        <f t="shared" si="8"/>
        <v>1</v>
      </c>
      <c r="J45" s="62">
        <f t="shared" si="2"/>
        <v>-0.1224270855</v>
      </c>
      <c r="K45" s="128">
        <v>0.0197</v>
      </c>
      <c r="L45" s="62">
        <f t="shared" si="3"/>
        <v>0.0003648148148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126">
        <v>43891.0</v>
      </c>
      <c r="B46" s="127">
        <v>8.03</v>
      </c>
      <c r="C46" s="62">
        <f t="shared" si="4"/>
        <v>0.002493766878</v>
      </c>
      <c r="D46" s="62">
        <f t="shared" si="5"/>
        <v>0.002164507619</v>
      </c>
      <c r="E46" s="62" t="str">
        <f t="shared" si="1"/>
        <v/>
      </c>
      <c r="F46" s="127">
        <v>2972.37</v>
      </c>
      <c r="G46" s="62">
        <f t="shared" si="6"/>
        <v>0.006124957772</v>
      </c>
      <c r="H46" s="62">
        <f t="shared" si="7"/>
        <v>0.005795698513</v>
      </c>
      <c r="I46" s="62" t="b">
        <f t="shared" si="8"/>
        <v>0</v>
      </c>
      <c r="J46" s="62" t="str">
        <f t="shared" si="2"/>
        <v/>
      </c>
      <c r="K46" s="128">
        <v>0.01778</v>
      </c>
      <c r="L46" s="62">
        <f t="shared" si="3"/>
        <v>0.0003292592593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126">
        <v>43898.0</v>
      </c>
      <c r="B47" s="127">
        <v>5.45</v>
      </c>
      <c r="C47" s="62">
        <f t="shared" si="4"/>
        <v>-0.3875689193</v>
      </c>
      <c r="D47" s="62">
        <f t="shared" si="5"/>
        <v>-0.3878570674</v>
      </c>
      <c r="E47" s="62">
        <f t="shared" si="1"/>
        <v>-0.3878570674</v>
      </c>
      <c r="F47" s="127">
        <v>2711.02</v>
      </c>
      <c r="G47" s="62">
        <f t="shared" si="6"/>
        <v>-0.09203466656</v>
      </c>
      <c r="H47" s="62">
        <f t="shared" si="7"/>
        <v>-0.0923228147</v>
      </c>
      <c r="I47" s="62" t="b">
        <f t="shared" si="8"/>
        <v>1</v>
      </c>
      <c r="J47" s="62">
        <f t="shared" si="2"/>
        <v>-0.0923228147</v>
      </c>
      <c r="K47" s="128">
        <v>0.01556</v>
      </c>
      <c r="L47" s="62">
        <f t="shared" si="3"/>
        <v>0.0002881481481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126">
        <v>43905.0</v>
      </c>
      <c r="B48" s="127">
        <v>3.97</v>
      </c>
      <c r="C48" s="62">
        <f t="shared" si="4"/>
        <v>-0.316849514</v>
      </c>
      <c r="D48" s="62">
        <f t="shared" si="5"/>
        <v>-0.3170946992</v>
      </c>
      <c r="E48" s="62">
        <f t="shared" si="1"/>
        <v>-0.3170946992</v>
      </c>
      <c r="F48" s="127">
        <v>2304.92</v>
      </c>
      <c r="G48" s="62">
        <f t="shared" si="6"/>
        <v>-0.1622789792</v>
      </c>
      <c r="H48" s="62">
        <f t="shared" si="7"/>
        <v>-0.1625241643</v>
      </c>
      <c r="I48" s="62" t="b">
        <f t="shared" si="8"/>
        <v>1</v>
      </c>
      <c r="J48" s="62">
        <f t="shared" si="2"/>
        <v>-0.1625241643</v>
      </c>
      <c r="K48" s="128">
        <v>0.01324</v>
      </c>
      <c r="L48" s="62">
        <f t="shared" si="3"/>
        <v>0.0002451851852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126">
        <v>43912.0</v>
      </c>
      <c r="B49" s="127">
        <v>5.15</v>
      </c>
      <c r="C49" s="62">
        <f t="shared" si="4"/>
        <v>0.26023062</v>
      </c>
      <c r="D49" s="62">
        <f t="shared" si="5"/>
        <v>0.2599317311</v>
      </c>
      <c r="E49" s="62" t="str">
        <f t="shared" si="1"/>
        <v/>
      </c>
      <c r="F49" s="127">
        <v>2541.47</v>
      </c>
      <c r="G49" s="62">
        <f t="shared" si="6"/>
        <v>0.09769668509</v>
      </c>
      <c r="H49" s="62">
        <f t="shared" si="7"/>
        <v>0.09739779621</v>
      </c>
      <c r="I49" s="62" t="b">
        <f t="shared" si="8"/>
        <v>0</v>
      </c>
      <c r="J49" s="62" t="str">
        <f t="shared" si="2"/>
        <v/>
      </c>
      <c r="K49" s="128">
        <v>0.01614</v>
      </c>
      <c r="L49" s="62">
        <f t="shared" si="3"/>
        <v>0.0002988888889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126">
        <v>43919.0</v>
      </c>
      <c r="B50" s="127">
        <v>4.63</v>
      </c>
      <c r="C50" s="62">
        <f t="shared" si="4"/>
        <v>-0.1064398466</v>
      </c>
      <c r="D50" s="62">
        <f t="shared" si="5"/>
        <v>-0.1066946614</v>
      </c>
      <c r="E50" s="62">
        <f t="shared" si="1"/>
        <v>-0.1066946614</v>
      </c>
      <c r="F50" s="127">
        <v>2488.65</v>
      </c>
      <c r="G50" s="62">
        <f t="shared" si="6"/>
        <v>-0.02100225901</v>
      </c>
      <c r="H50" s="62">
        <f t="shared" si="7"/>
        <v>-0.02125707382</v>
      </c>
      <c r="I50" s="62" t="b">
        <f t="shared" si="8"/>
        <v>1</v>
      </c>
      <c r="J50" s="62">
        <f t="shared" si="2"/>
        <v>-0.02125707382</v>
      </c>
      <c r="K50" s="128">
        <v>0.01376</v>
      </c>
      <c r="L50" s="62">
        <f t="shared" si="3"/>
        <v>0.0002548148148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126">
        <v>43926.0</v>
      </c>
      <c r="B51" s="127">
        <v>6.11</v>
      </c>
      <c r="C51" s="62">
        <f t="shared" si="4"/>
        <v>0.2773699051</v>
      </c>
      <c r="D51" s="62">
        <f t="shared" si="5"/>
        <v>0.2771317569</v>
      </c>
      <c r="E51" s="62" t="str">
        <f t="shared" si="1"/>
        <v/>
      </c>
      <c r="F51" s="127">
        <v>2789.82</v>
      </c>
      <c r="G51" s="62">
        <f t="shared" si="6"/>
        <v>0.1142366828</v>
      </c>
      <c r="H51" s="62">
        <f t="shared" si="7"/>
        <v>0.1139985347</v>
      </c>
      <c r="I51" s="62" t="b">
        <f t="shared" si="8"/>
        <v>0</v>
      </c>
      <c r="J51" s="62" t="str">
        <f t="shared" si="2"/>
        <v/>
      </c>
      <c r="K51" s="128">
        <v>0.01286</v>
      </c>
      <c r="L51" s="62">
        <f t="shared" si="3"/>
        <v>0.0002381481481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126">
        <v>43933.0</v>
      </c>
      <c r="B52" s="127">
        <v>5.71</v>
      </c>
      <c r="C52" s="62">
        <f t="shared" si="4"/>
        <v>-0.06770774952</v>
      </c>
      <c r="D52" s="62">
        <f t="shared" si="5"/>
        <v>-0.06795358285</v>
      </c>
      <c r="E52" s="62" t="str">
        <f t="shared" si="1"/>
        <v/>
      </c>
      <c r="F52" s="127">
        <v>2874.56</v>
      </c>
      <c r="G52" s="62">
        <f t="shared" si="6"/>
        <v>0.02992254144</v>
      </c>
      <c r="H52" s="62">
        <f t="shared" si="7"/>
        <v>0.0296767081</v>
      </c>
      <c r="I52" s="62" t="b">
        <f t="shared" si="8"/>
        <v>0</v>
      </c>
      <c r="J52" s="62" t="str">
        <f t="shared" si="2"/>
        <v/>
      </c>
      <c r="K52" s="128">
        <v>0.013275</v>
      </c>
      <c r="L52" s="62">
        <f t="shared" si="3"/>
        <v>0.0002458333333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126">
        <v>43940.0</v>
      </c>
      <c r="B53" s="127">
        <v>5.88</v>
      </c>
      <c r="C53" s="62">
        <f t="shared" si="4"/>
        <v>0.02933773824</v>
      </c>
      <c r="D53" s="62">
        <f t="shared" si="5"/>
        <v>0.02909514565</v>
      </c>
      <c r="E53" s="62">
        <f t="shared" si="1"/>
        <v>0.02909514565</v>
      </c>
      <c r="F53" s="127">
        <v>2836.74</v>
      </c>
      <c r="G53" s="62">
        <f t="shared" si="6"/>
        <v>-0.01324411354</v>
      </c>
      <c r="H53" s="62">
        <f t="shared" si="7"/>
        <v>-0.01348670613</v>
      </c>
      <c r="I53" s="62" t="b">
        <f t="shared" si="8"/>
        <v>1</v>
      </c>
      <c r="J53" s="62">
        <f t="shared" si="2"/>
        <v>-0.01348670613</v>
      </c>
      <c r="K53" s="128">
        <v>0.0131</v>
      </c>
      <c r="L53" s="62">
        <f t="shared" si="3"/>
        <v>0.0002425925926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126">
        <v>43947.0</v>
      </c>
      <c r="B54" s="127">
        <v>7.11</v>
      </c>
      <c r="C54" s="62">
        <f t="shared" si="4"/>
        <v>0.1899454819</v>
      </c>
      <c r="D54" s="62">
        <f t="shared" si="5"/>
        <v>0.1897243708</v>
      </c>
      <c r="E54" s="62">
        <f t="shared" si="1"/>
        <v>0.1897243708</v>
      </c>
      <c r="F54" s="127">
        <v>2830.71</v>
      </c>
      <c r="G54" s="62">
        <f t="shared" si="6"/>
        <v>-0.002127941941</v>
      </c>
      <c r="H54" s="62">
        <f t="shared" si="7"/>
        <v>-0.002349053052</v>
      </c>
      <c r="I54" s="62" t="b">
        <f t="shared" si="8"/>
        <v>1</v>
      </c>
      <c r="J54" s="62">
        <f t="shared" si="2"/>
        <v>-0.002349053052</v>
      </c>
      <c r="K54" s="128">
        <v>0.01194</v>
      </c>
      <c r="L54" s="62">
        <f t="shared" si="3"/>
        <v>0.0002211111111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126">
        <v>43954.0</v>
      </c>
      <c r="B55" s="127">
        <v>6.38</v>
      </c>
      <c r="C55" s="62">
        <f t="shared" si="4"/>
        <v>-0.1083341465</v>
      </c>
      <c r="D55" s="62">
        <f t="shared" si="5"/>
        <v>-0.1085652576</v>
      </c>
      <c r="E55" s="62" t="str">
        <f t="shared" si="1"/>
        <v/>
      </c>
      <c r="F55" s="127">
        <v>2929.8</v>
      </c>
      <c r="G55" s="62">
        <f t="shared" si="6"/>
        <v>0.03440659773</v>
      </c>
      <c r="H55" s="62">
        <f t="shared" si="7"/>
        <v>0.03417548662</v>
      </c>
      <c r="I55" s="62" t="b">
        <f t="shared" si="8"/>
        <v>0</v>
      </c>
      <c r="J55" s="62" t="str">
        <f t="shared" si="2"/>
        <v/>
      </c>
      <c r="K55" s="128">
        <v>0.01248</v>
      </c>
      <c r="L55" s="62">
        <f t="shared" si="3"/>
        <v>0.0002311111111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126">
        <v>43961.0</v>
      </c>
      <c r="B56" s="127">
        <v>5.6</v>
      </c>
      <c r="C56" s="62">
        <f t="shared" si="4"/>
        <v>-0.1304014996</v>
      </c>
      <c r="D56" s="62">
        <f t="shared" si="5"/>
        <v>-0.1306503885</v>
      </c>
      <c r="E56" s="62">
        <f t="shared" si="1"/>
        <v>-0.1306503885</v>
      </c>
      <c r="F56" s="127">
        <v>2863.7</v>
      </c>
      <c r="G56" s="62">
        <f t="shared" si="6"/>
        <v>-0.02281966631</v>
      </c>
      <c r="H56" s="62">
        <f t="shared" si="7"/>
        <v>-0.02306855519</v>
      </c>
      <c r="I56" s="62" t="b">
        <f t="shared" si="8"/>
        <v>1</v>
      </c>
      <c r="J56" s="62">
        <f t="shared" si="2"/>
        <v>-0.02306855519</v>
      </c>
      <c r="K56" s="128">
        <v>0.01344</v>
      </c>
      <c r="L56" s="62">
        <f t="shared" si="3"/>
        <v>0.0002488888889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126">
        <v>43968.0</v>
      </c>
      <c r="B57" s="127">
        <v>6.11</v>
      </c>
      <c r="C57" s="62">
        <f t="shared" si="4"/>
        <v>0.08716017544</v>
      </c>
      <c r="D57" s="62">
        <f t="shared" si="5"/>
        <v>0.08690906433</v>
      </c>
      <c r="E57" s="62" t="str">
        <f t="shared" si="1"/>
        <v/>
      </c>
      <c r="F57" s="127">
        <v>2955.45</v>
      </c>
      <c r="G57" s="62">
        <f t="shared" si="6"/>
        <v>0.03153642852</v>
      </c>
      <c r="H57" s="62">
        <f t="shared" si="7"/>
        <v>0.03128531741</v>
      </c>
      <c r="I57" s="62" t="b">
        <f t="shared" si="8"/>
        <v>0</v>
      </c>
      <c r="J57" s="62" t="str">
        <f t="shared" si="2"/>
        <v/>
      </c>
      <c r="K57" s="128">
        <v>0.01356</v>
      </c>
      <c r="L57" s="62">
        <f t="shared" si="3"/>
        <v>0.0002511111111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126">
        <v>43975.0</v>
      </c>
      <c r="B58" s="127">
        <v>6.19</v>
      </c>
      <c r="C58" s="62">
        <f t="shared" si="4"/>
        <v>0.01300831351</v>
      </c>
      <c r="D58" s="62">
        <f t="shared" si="5"/>
        <v>0.01274757277</v>
      </c>
      <c r="E58" s="62" t="str">
        <f t="shared" si="1"/>
        <v/>
      </c>
      <c r="F58" s="127">
        <v>3044.31</v>
      </c>
      <c r="G58" s="62">
        <f t="shared" si="6"/>
        <v>0.02962335097</v>
      </c>
      <c r="H58" s="62">
        <f t="shared" si="7"/>
        <v>0.02936261023</v>
      </c>
      <c r="I58" s="62" t="b">
        <f t="shared" si="8"/>
        <v>0</v>
      </c>
      <c r="J58" s="62" t="str">
        <f t="shared" si="2"/>
        <v/>
      </c>
      <c r="K58" s="128">
        <v>0.01408</v>
      </c>
      <c r="L58" s="62">
        <f t="shared" si="3"/>
        <v>0.0002607407407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126">
        <v>43982.0</v>
      </c>
      <c r="B59" s="127">
        <v>7.17</v>
      </c>
      <c r="C59" s="62">
        <f t="shared" si="4"/>
        <v>0.1469705679</v>
      </c>
      <c r="D59" s="62">
        <f t="shared" si="5"/>
        <v>0.1467043642</v>
      </c>
      <c r="E59" s="62" t="str">
        <f t="shared" si="1"/>
        <v/>
      </c>
      <c r="F59" s="127">
        <v>3193.93</v>
      </c>
      <c r="G59" s="62">
        <f t="shared" si="6"/>
        <v>0.04797785896</v>
      </c>
      <c r="H59" s="62">
        <f t="shared" si="7"/>
        <v>0.04771165526</v>
      </c>
      <c r="I59" s="62" t="b">
        <f t="shared" si="8"/>
        <v>0</v>
      </c>
      <c r="J59" s="62" t="str">
        <f t="shared" si="2"/>
        <v/>
      </c>
      <c r="K59" s="128">
        <v>0.014375</v>
      </c>
      <c r="L59" s="62">
        <f t="shared" si="3"/>
        <v>0.0002662037037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126">
        <v>43989.0</v>
      </c>
      <c r="B60" s="127">
        <v>6.56</v>
      </c>
      <c r="C60" s="62">
        <f t="shared" si="4"/>
        <v>-0.08891505166</v>
      </c>
      <c r="D60" s="62">
        <f t="shared" si="5"/>
        <v>-0.08920357017</v>
      </c>
      <c r="E60" s="62">
        <f t="shared" si="1"/>
        <v>-0.08920357017</v>
      </c>
      <c r="F60" s="127">
        <v>3041.31</v>
      </c>
      <c r="G60" s="62">
        <f t="shared" si="6"/>
        <v>-0.04896378981</v>
      </c>
      <c r="H60" s="62">
        <f t="shared" si="7"/>
        <v>-0.04925230833</v>
      </c>
      <c r="I60" s="62" t="b">
        <f t="shared" si="8"/>
        <v>1</v>
      </c>
      <c r="J60" s="62">
        <f t="shared" si="2"/>
        <v>-0.04925230833</v>
      </c>
      <c r="K60" s="128">
        <v>0.01558</v>
      </c>
      <c r="L60" s="62">
        <f t="shared" si="3"/>
        <v>0.0002885185185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126">
        <v>43996.0</v>
      </c>
      <c r="B61" s="127">
        <v>6.46</v>
      </c>
      <c r="C61" s="62">
        <f t="shared" si="4"/>
        <v>-0.01536128516</v>
      </c>
      <c r="D61" s="62">
        <f t="shared" si="5"/>
        <v>-0.01564387775</v>
      </c>
      <c r="E61" s="62" t="str">
        <f t="shared" si="1"/>
        <v/>
      </c>
      <c r="F61" s="127">
        <v>3097.74</v>
      </c>
      <c r="G61" s="62">
        <f t="shared" si="6"/>
        <v>0.01838446971</v>
      </c>
      <c r="H61" s="62">
        <f t="shared" si="7"/>
        <v>0.01810187712</v>
      </c>
      <c r="I61" s="62" t="b">
        <f t="shared" si="8"/>
        <v>0</v>
      </c>
      <c r="J61" s="62" t="str">
        <f t="shared" si="2"/>
        <v/>
      </c>
      <c r="K61" s="128">
        <v>0.01526</v>
      </c>
      <c r="L61" s="62">
        <f t="shared" si="3"/>
        <v>0.0002825925926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126">
        <v>44003.0</v>
      </c>
      <c r="B62" s="127">
        <v>6.58</v>
      </c>
      <c r="C62" s="62">
        <f t="shared" si="4"/>
        <v>0.01840542754</v>
      </c>
      <c r="D62" s="62">
        <f t="shared" si="5"/>
        <v>0.01812950162</v>
      </c>
      <c r="E62" s="62">
        <f t="shared" si="1"/>
        <v>0.01812950162</v>
      </c>
      <c r="F62" s="127">
        <v>3009.05</v>
      </c>
      <c r="G62" s="62">
        <f t="shared" si="6"/>
        <v>-0.02904839903</v>
      </c>
      <c r="H62" s="62">
        <f t="shared" si="7"/>
        <v>-0.02932432496</v>
      </c>
      <c r="I62" s="62" t="b">
        <f t="shared" si="8"/>
        <v>1</v>
      </c>
      <c r="J62" s="62">
        <f t="shared" si="2"/>
        <v>-0.02932432496</v>
      </c>
      <c r="K62" s="128">
        <v>0.0149</v>
      </c>
      <c r="L62" s="62">
        <f t="shared" si="3"/>
        <v>0.0002759259259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126">
        <v>44010.0</v>
      </c>
      <c r="B63" s="127">
        <v>6.53</v>
      </c>
      <c r="C63" s="62">
        <f t="shared" si="4"/>
        <v>-0.007627802049</v>
      </c>
      <c r="D63" s="62">
        <f t="shared" si="5"/>
        <v>-0.007894098345</v>
      </c>
      <c r="E63" s="62" t="str">
        <f t="shared" si="1"/>
        <v/>
      </c>
      <c r="F63" s="127">
        <v>3130.01</v>
      </c>
      <c r="G63" s="62">
        <f t="shared" si="6"/>
        <v>0.03941178511</v>
      </c>
      <c r="H63" s="62">
        <f t="shared" si="7"/>
        <v>0.03914548881</v>
      </c>
      <c r="I63" s="62" t="b">
        <f t="shared" si="8"/>
        <v>0</v>
      </c>
      <c r="J63" s="62" t="str">
        <f t="shared" si="2"/>
        <v/>
      </c>
      <c r="K63" s="128">
        <v>0.01438</v>
      </c>
      <c r="L63" s="62">
        <f t="shared" si="3"/>
        <v>0.0002662962963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126">
        <v>44017.0</v>
      </c>
      <c r="B64" s="127">
        <v>6.38</v>
      </c>
      <c r="C64" s="62">
        <f t="shared" si="4"/>
        <v>-0.02323884593</v>
      </c>
      <c r="D64" s="62">
        <f t="shared" si="5"/>
        <v>-0.02350088297</v>
      </c>
      <c r="E64" s="62" t="str">
        <f t="shared" si="1"/>
        <v/>
      </c>
      <c r="F64" s="127">
        <v>3185.04</v>
      </c>
      <c r="G64" s="62">
        <f t="shared" si="6"/>
        <v>0.01742864838</v>
      </c>
      <c r="H64" s="62">
        <f t="shared" si="7"/>
        <v>0.01716661134</v>
      </c>
      <c r="I64" s="62" t="b">
        <f t="shared" si="8"/>
        <v>0</v>
      </c>
      <c r="J64" s="62" t="str">
        <f t="shared" si="2"/>
        <v/>
      </c>
      <c r="K64" s="128">
        <v>0.01415</v>
      </c>
      <c r="L64" s="62">
        <f t="shared" si="3"/>
        <v>0.000262037037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126">
        <v>44024.0</v>
      </c>
      <c r="B65" s="127">
        <v>6.67</v>
      </c>
      <c r="C65" s="62">
        <f t="shared" si="4"/>
        <v>0.04445176257</v>
      </c>
      <c r="D65" s="62">
        <f t="shared" si="5"/>
        <v>0.04419731813</v>
      </c>
      <c r="E65" s="62" t="str">
        <f t="shared" si="1"/>
        <v/>
      </c>
      <c r="F65" s="127">
        <v>3224.73</v>
      </c>
      <c r="G65" s="62">
        <f t="shared" si="6"/>
        <v>0.012384378</v>
      </c>
      <c r="H65" s="62">
        <f t="shared" si="7"/>
        <v>0.01212993355</v>
      </c>
      <c r="I65" s="62" t="b">
        <f t="shared" si="8"/>
        <v>0</v>
      </c>
      <c r="J65" s="62" t="str">
        <f t="shared" si="2"/>
        <v/>
      </c>
      <c r="K65" s="128">
        <v>0.01374</v>
      </c>
      <c r="L65" s="62">
        <f t="shared" si="3"/>
        <v>0.0002544444444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126">
        <v>44031.0</v>
      </c>
      <c r="B66" s="127">
        <v>6.74</v>
      </c>
      <c r="C66" s="62">
        <f t="shared" si="4"/>
        <v>0.010440065</v>
      </c>
      <c r="D66" s="62">
        <f t="shared" si="5"/>
        <v>0.01019562055</v>
      </c>
      <c r="E66" s="62">
        <f t="shared" si="1"/>
        <v>0.01019562055</v>
      </c>
      <c r="F66" s="127">
        <v>3215.63</v>
      </c>
      <c r="G66" s="62">
        <f t="shared" si="6"/>
        <v>-0.002825930866</v>
      </c>
      <c r="H66" s="62">
        <f t="shared" si="7"/>
        <v>-0.00307037531</v>
      </c>
      <c r="I66" s="62" t="b">
        <f t="shared" si="8"/>
        <v>1</v>
      </c>
      <c r="J66" s="62">
        <f t="shared" si="2"/>
        <v>-0.00307037531</v>
      </c>
      <c r="K66" s="128">
        <v>0.0132</v>
      </c>
      <c r="L66" s="62">
        <f t="shared" si="3"/>
        <v>0.0002444444444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126">
        <v>44038.0</v>
      </c>
      <c r="B67" s="127">
        <v>6.52</v>
      </c>
      <c r="C67" s="62">
        <f t="shared" si="4"/>
        <v>-0.03318554899</v>
      </c>
      <c r="D67" s="62">
        <f t="shared" si="5"/>
        <v>-0.03342221565</v>
      </c>
      <c r="E67" s="62" t="str">
        <f t="shared" si="1"/>
        <v/>
      </c>
      <c r="F67" s="127">
        <v>3271.12</v>
      </c>
      <c r="G67" s="62">
        <f t="shared" si="6"/>
        <v>0.01710913897</v>
      </c>
      <c r="H67" s="62">
        <f t="shared" si="7"/>
        <v>0.0168724723</v>
      </c>
      <c r="I67" s="62" t="b">
        <f t="shared" si="8"/>
        <v>0</v>
      </c>
      <c r="J67" s="62" t="str">
        <f t="shared" si="2"/>
        <v/>
      </c>
      <c r="K67" s="128">
        <v>0.01278</v>
      </c>
      <c r="L67" s="62">
        <f t="shared" si="3"/>
        <v>0.0002366666667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126">
        <v>44045.0</v>
      </c>
      <c r="B68" s="127">
        <v>7.01</v>
      </c>
      <c r="C68" s="62">
        <f t="shared" si="4"/>
        <v>0.07246332511</v>
      </c>
      <c r="D68" s="62">
        <f t="shared" si="5"/>
        <v>0.07223702881</v>
      </c>
      <c r="E68" s="62" t="str">
        <f t="shared" si="1"/>
        <v/>
      </c>
      <c r="F68" s="127">
        <v>3351.28</v>
      </c>
      <c r="G68" s="62">
        <f t="shared" si="6"/>
        <v>0.0242099285</v>
      </c>
      <c r="H68" s="62">
        <f t="shared" si="7"/>
        <v>0.0239836322</v>
      </c>
      <c r="I68" s="62" t="b">
        <f t="shared" si="8"/>
        <v>0</v>
      </c>
      <c r="J68" s="62" t="str">
        <f t="shared" si="2"/>
        <v/>
      </c>
      <c r="K68" s="128">
        <v>0.01222</v>
      </c>
      <c r="L68" s="62">
        <f t="shared" si="3"/>
        <v>0.0002262962963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126">
        <v>44052.0</v>
      </c>
      <c r="B69" s="127">
        <v>7.02</v>
      </c>
      <c r="C69" s="62">
        <f t="shared" si="4"/>
        <v>0.001425516991</v>
      </c>
      <c r="D69" s="62">
        <f t="shared" si="5"/>
        <v>0.001200702176</v>
      </c>
      <c r="E69" s="62" t="str">
        <f t="shared" si="1"/>
        <v/>
      </c>
      <c r="F69" s="127">
        <v>3372.85</v>
      </c>
      <c r="G69" s="62">
        <f t="shared" si="6"/>
        <v>0.006415721882</v>
      </c>
      <c r="H69" s="62">
        <f t="shared" si="7"/>
        <v>0.006190907067</v>
      </c>
      <c r="I69" s="62" t="b">
        <f t="shared" si="8"/>
        <v>0</v>
      </c>
      <c r="J69" s="62" t="str">
        <f t="shared" si="2"/>
        <v/>
      </c>
      <c r="K69" s="128">
        <v>0.01214</v>
      </c>
      <c r="L69" s="62">
        <f t="shared" si="3"/>
        <v>0.0002248148148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126">
        <v>44059.0</v>
      </c>
      <c r="B70" s="127">
        <v>6.74</v>
      </c>
      <c r="C70" s="62">
        <f t="shared" si="4"/>
        <v>-0.04070329311</v>
      </c>
      <c r="D70" s="62">
        <f t="shared" si="5"/>
        <v>-0.04095551534</v>
      </c>
      <c r="E70" s="62" t="str">
        <f t="shared" si="1"/>
        <v/>
      </c>
      <c r="F70" s="127">
        <v>3397.16</v>
      </c>
      <c r="G70" s="62">
        <f t="shared" si="6"/>
        <v>0.007181704159</v>
      </c>
      <c r="H70" s="62">
        <f t="shared" si="7"/>
        <v>0.006929481937</v>
      </c>
      <c r="I70" s="62" t="b">
        <f t="shared" si="8"/>
        <v>0</v>
      </c>
      <c r="J70" s="62" t="str">
        <f t="shared" si="2"/>
        <v/>
      </c>
      <c r="K70" s="128">
        <v>0.01362</v>
      </c>
      <c r="L70" s="62">
        <f t="shared" si="3"/>
        <v>0.0002522222222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126">
        <v>44066.0</v>
      </c>
      <c r="B71" s="127">
        <v>6.71</v>
      </c>
      <c r="C71" s="62">
        <f t="shared" si="4"/>
        <v>-0.004460973941</v>
      </c>
      <c r="D71" s="62">
        <f t="shared" si="5"/>
        <v>-0.004719492459</v>
      </c>
      <c r="E71" s="62" t="str">
        <f t="shared" si="1"/>
        <v/>
      </c>
      <c r="F71" s="127">
        <v>3508.01</v>
      </c>
      <c r="G71" s="62">
        <f t="shared" si="6"/>
        <v>0.03210913668</v>
      </c>
      <c r="H71" s="62">
        <f t="shared" si="7"/>
        <v>0.03185061816</v>
      </c>
      <c r="I71" s="62" t="b">
        <f t="shared" si="8"/>
        <v>0</v>
      </c>
      <c r="J71" s="62" t="str">
        <f t="shared" si="2"/>
        <v/>
      </c>
      <c r="K71" s="128">
        <v>0.01396</v>
      </c>
      <c r="L71" s="62">
        <f t="shared" si="3"/>
        <v>0.0002585185185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126">
        <v>44073.0</v>
      </c>
      <c r="B72" s="127">
        <v>6.54</v>
      </c>
      <c r="C72" s="62">
        <f t="shared" si="4"/>
        <v>-0.02566178551</v>
      </c>
      <c r="D72" s="62">
        <f t="shared" si="5"/>
        <v>-0.02592734107</v>
      </c>
      <c r="E72" s="62">
        <f t="shared" si="1"/>
        <v>-0.02592734107</v>
      </c>
      <c r="F72" s="127">
        <v>3426.96</v>
      </c>
      <c r="G72" s="62">
        <f t="shared" si="6"/>
        <v>-0.02337535432</v>
      </c>
      <c r="H72" s="62">
        <f t="shared" si="7"/>
        <v>-0.02364090988</v>
      </c>
      <c r="I72" s="62" t="b">
        <f t="shared" si="8"/>
        <v>1</v>
      </c>
      <c r="J72" s="62">
        <f t="shared" si="2"/>
        <v>-0.02364090988</v>
      </c>
      <c r="K72" s="128">
        <v>0.01434</v>
      </c>
      <c r="L72" s="62">
        <f t="shared" si="3"/>
        <v>0.0002655555556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126">
        <v>44080.0</v>
      </c>
      <c r="B73" s="127">
        <v>6.17</v>
      </c>
      <c r="C73" s="62">
        <f t="shared" si="4"/>
        <v>-0.05823832755</v>
      </c>
      <c r="D73" s="62">
        <f t="shared" si="5"/>
        <v>-0.05850129051</v>
      </c>
      <c r="E73" s="62">
        <f t="shared" si="1"/>
        <v>-0.05850129051</v>
      </c>
      <c r="F73" s="127">
        <v>3340.97</v>
      </c>
      <c r="G73" s="62">
        <f t="shared" si="6"/>
        <v>-0.02541238682</v>
      </c>
      <c r="H73" s="62">
        <f t="shared" si="7"/>
        <v>-0.02567534978</v>
      </c>
      <c r="I73" s="62" t="b">
        <f t="shared" si="8"/>
        <v>1</v>
      </c>
      <c r="J73" s="62">
        <f t="shared" si="2"/>
        <v>-0.02567534978</v>
      </c>
      <c r="K73" s="128">
        <v>0.0142</v>
      </c>
      <c r="L73" s="62">
        <f t="shared" si="3"/>
        <v>0.000262962963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126">
        <v>44087.0</v>
      </c>
      <c r="B74" s="127">
        <v>6.12</v>
      </c>
      <c r="C74" s="62">
        <f t="shared" si="4"/>
        <v>-0.008136741393</v>
      </c>
      <c r="D74" s="62">
        <f t="shared" si="5"/>
        <v>-0.008402019171</v>
      </c>
      <c r="E74" s="62">
        <f t="shared" si="1"/>
        <v>-0.008402019171</v>
      </c>
      <c r="F74" s="127">
        <v>3319.47</v>
      </c>
      <c r="G74" s="62">
        <f t="shared" si="6"/>
        <v>-0.006456052356</v>
      </c>
      <c r="H74" s="62">
        <f t="shared" si="7"/>
        <v>-0.006721330134</v>
      </c>
      <c r="I74" s="62" t="b">
        <f t="shared" si="8"/>
        <v>1</v>
      </c>
      <c r="J74" s="62">
        <f t="shared" si="2"/>
        <v>-0.006721330134</v>
      </c>
      <c r="K74" s="128">
        <v>0.014325</v>
      </c>
      <c r="L74" s="62">
        <f t="shared" si="3"/>
        <v>0.0002652777778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126">
        <v>44094.0</v>
      </c>
      <c r="B75" s="127">
        <v>5.96</v>
      </c>
      <c r="C75" s="62">
        <f t="shared" si="4"/>
        <v>-0.02649161545</v>
      </c>
      <c r="D75" s="62">
        <f t="shared" si="5"/>
        <v>-0.02675754137</v>
      </c>
      <c r="E75" s="62">
        <f t="shared" si="1"/>
        <v>-0.02675754137</v>
      </c>
      <c r="F75" s="127">
        <v>3298.46</v>
      </c>
      <c r="G75" s="62">
        <f t="shared" si="6"/>
        <v>-0.006349438748</v>
      </c>
      <c r="H75" s="62">
        <f t="shared" si="7"/>
        <v>-0.006615364674</v>
      </c>
      <c r="I75" s="62" t="b">
        <f t="shared" si="8"/>
        <v>1</v>
      </c>
      <c r="J75" s="62">
        <f t="shared" si="2"/>
        <v>-0.006615364674</v>
      </c>
      <c r="K75" s="128">
        <v>0.01436</v>
      </c>
      <c r="L75" s="62">
        <f t="shared" si="3"/>
        <v>0.0002659259259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126">
        <v>44101.0</v>
      </c>
      <c r="B76" s="127">
        <v>5.94</v>
      </c>
      <c r="C76" s="62">
        <f t="shared" si="4"/>
        <v>-0.003361347703</v>
      </c>
      <c r="D76" s="62">
        <f t="shared" si="5"/>
        <v>-0.003623199555</v>
      </c>
      <c r="E76" s="62" t="str">
        <f t="shared" si="1"/>
        <v/>
      </c>
      <c r="F76" s="127">
        <v>3348.44</v>
      </c>
      <c r="G76" s="62">
        <f t="shared" si="6"/>
        <v>0.01503887285</v>
      </c>
      <c r="H76" s="62">
        <f t="shared" si="7"/>
        <v>0.014777021</v>
      </c>
      <c r="I76" s="62" t="b">
        <f t="shared" si="8"/>
        <v>0</v>
      </c>
      <c r="J76" s="62" t="str">
        <f t="shared" si="2"/>
        <v/>
      </c>
      <c r="K76" s="128">
        <v>0.01414</v>
      </c>
      <c r="L76" s="62">
        <f t="shared" si="3"/>
        <v>0.0002618518519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126">
        <v>44108.0</v>
      </c>
      <c r="B77" s="127">
        <v>6.49</v>
      </c>
      <c r="C77" s="62">
        <f t="shared" si="4"/>
        <v>0.08855339734</v>
      </c>
      <c r="D77" s="62">
        <f t="shared" si="5"/>
        <v>0.08828598993</v>
      </c>
      <c r="E77" s="62" t="str">
        <f t="shared" si="1"/>
        <v/>
      </c>
      <c r="F77" s="127">
        <v>3477.13</v>
      </c>
      <c r="G77" s="62">
        <f t="shared" si="6"/>
        <v>0.03771267514</v>
      </c>
      <c r="H77" s="62">
        <f t="shared" si="7"/>
        <v>0.03744526774</v>
      </c>
      <c r="I77" s="62" t="b">
        <f t="shared" si="8"/>
        <v>0</v>
      </c>
      <c r="J77" s="62" t="str">
        <f t="shared" si="2"/>
        <v/>
      </c>
      <c r="K77" s="128">
        <v>0.01444</v>
      </c>
      <c r="L77" s="62">
        <f t="shared" si="3"/>
        <v>0.0002674074074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126">
        <v>44115.0</v>
      </c>
      <c r="B78" s="127">
        <v>6.61</v>
      </c>
      <c r="C78" s="62">
        <f t="shared" si="4"/>
        <v>0.01832112315</v>
      </c>
      <c r="D78" s="62">
        <f t="shared" si="5"/>
        <v>0.0180292713</v>
      </c>
      <c r="E78" s="62">
        <f t="shared" si="1"/>
        <v>0.0180292713</v>
      </c>
      <c r="F78" s="127">
        <v>3483.81</v>
      </c>
      <c r="G78" s="62">
        <f t="shared" si="6"/>
        <v>0.001919281606</v>
      </c>
      <c r="H78" s="62">
        <f t="shared" si="7"/>
        <v>0.001627429754</v>
      </c>
      <c r="I78" s="62" t="b">
        <f t="shared" si="8"/>
        <v>1</v>
      </c>
      <c r="J78" s="62">
        <f t="shared" si="2"/>
        <v>0.001627429754</v>
      </c>
      <c r="K78" s="128">
        <v>0.01576</v>
      </c>
      <c r="L78" s="62">
        <f t="shared" si="3"/>
        <v>0.0002918518519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126">
        <v>44122.0</v>
      </c>
      <c r="B79" s="127">
        <v>6.44</v>
      </c>
      <c r="C79" s="62">
        <f t="shared" si="4"/>
        <v>-0.02605511375</v>
      </c>
      <c r="D79" s="62">
        <f t="shared" si="5"/>
        <v>-0.0263356693</v>
      </c>
      <c r="E79" s="62">
        <f t="shared" si="1"/>
        <v>-0.0263356693</v>
      </c>
      <c r="F79" s="127">
        <v>3465.39</v>
      </c>
      <c r="G79" s="62">
        <f t="shared" si="6"/>
        <v>-0.005301342065</v>
      </c>
      <c r="H79" s="62">
        <f t="shared" si="7"/>
        <v>-0.005581897621</v>
      </c>
      <c r="I79" s="62" t="b">
        <f t="shared" si="8"/>
        <v>1</v>
      </c>
      <c r="J79" s="62">
        <f t="shared" si="2"/>
        <v>-0.005581897621</v>
      </c>
      <c r="K79" s="128">
        <v>0.01515</v>
      </c>
      <c r="L79" s="62">
        <f t="shared" si="3"/>
        <v>0.0002805555556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126">
        <v>44129.0</v>
      </c>
      <c r="B80" s="127">
        <v>5.27</v>
      </c>
      <c r="C80" s="62">
        <f t="shared" si="4"/>
        <v>-0.2004981776</v>
      </c>
      <c r="D80" s="62">
        <f t="shared" si="5"/>
        <v>-0.2007974368</v>
      </c>
      <c r="E80" s="62">
        <f t="shared" si="1"/>
        <v>-0.2007974368</v>
      </c>
      <c r="F80" s="127">
        <v>3269.96</v>
      </c>
      <c r="G80" s="62">
        <f t="shared" si="6"/>
        <v>-0.058047428</v>
      </c>
      <c r="H80" s="62">
        <f t="shared" si="7"/>
        <v>-0.05834668726</v>
      </c>
      <c r="I80" s="62" t="b">
        <f t="shared" si="8"/>
        <v>1</v>
      </c>
      <c r="J80" s="62">
        <f t="shared" si="2"/>
        <v>-0.05834668726</v>
      </c>
      <c r="K80" s="128">
        <v>0.01616</v>
      </c>
      <c r="L80" s="62">
        <f t="shared" si="3"/>
        <v>0.0002992592593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126">
        <v>44136.0</v>
      </c>
      <c r="B81" s="127">
        <v>5.75</v>
      </c>
      <c r="C81" s="62">
        <f t="shared" si="4"/>
        <v>0.08716949226</v>
      </c>
      <c r="D81" s="62">
        <f t="shared" si="5"/>
        <v>0.08687356633</v>
      </c>
      <c r="E81" s="62" t="str">
        <f t="shared" si="1"/>
        <v/>
      </c>
      <c r="F81" s="127">
        <v>3509.44</v>
      </c>
      <c r="G81" s="62">
        <f t="shared" si="6"/>
        <v>0.07067872817</v>
      </c>
      <c r="H81" s="62">
        <f t="shared" si="7"/>
        <v>0.07038280225</v>
      </c>
      <c r="I81" s="62" t="b">
        <f t="shared" si="8"/>
        <v>0</v>
      </c>
      <c r="J81" s="62" t="str">
        <f t="shared" si="2"/>
        <v/>
      </c>
      <c r="K81" s="128">
        <v>0.01598</v>
      </c>
      <c r="L81" s="62">
        <f t="shared" si="3"/>
        <v>0.0002959259259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126">
        <v>44143.0</v>
      </c>
      <c r="B82" s="127">
        <v>6.89</v>
      </c>
      <c r="C82" s="62">
        <f t="shared" si="4"/>
        <v>0.1808712302</v>
      </c>
      <c r="D82" s="62">
        <f t="shared" si="5"/>
        <v>0.1805756747</v>
      </c>
      <c r="E82" s="62" t="str">
        <f t="shared" si="1"/>
        <v/>
      </c>
      <c r="F82" s="127">
        <v>3585.15</v>
      </c>
      <c r="G82" s="62">
        <f t="shared" si="6"/>
        <v>0.02134383359</v>
      </c>
      <c r="H82" s="62">
        <f t="shared" si="7"/>
        <v>0.02104827804</v>
      </c>
      <c r="I82" s="62" t="b">
        <f t="shared" si="8"/>
        <v>0</v>
      </c>
      <c r="J82" s="62" t="str">
        <f t="shared" si="2"/>
        <v/>
      </c>
      <c r="K82" s="128">
        <v>0.01596</v>
      </c>
      <c r="L82" s="62">
        <f t="shared" si="3"/>
        <v>0.0002955555556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126">
        <v>44150.0</v>
      </c>
      <c r="B83" s="127">
        <v>7.63</v>
      </c>
      <c r="C83" s="62">
        <f t="shared" si="4"/>
        <v>0.1020167603</v>
      </c>
      <c r="D83" s="62">
        <f t="shared" si="5"/>
        <v>0.1017033343</v>
      </c>
      <c r="E83" s="62">
        <f t="shared" si="1"/>
        <v>0.1017033343</v>
      </c>
      <c r="F83" s="127">
        <v>3557.54</v>
      </c>
      <c r="G83" s="62">
        <f t="shared" si="6"/>
        <v>-0.007731019411</v>
      </c>
      <c r="H83" s="62">
        <f t="shared" si="7"/>
        <v>-0.008044445337</v>
      </c>
      <c r="I83" s="62" t="b">
        <f t="shared" si="8"/>
        <v>1</v>
      </c>
      <c r="J83" s="62">
        <f t="shared" si="2"/>
        <v>-0.008044445337</v>
      </c>
      <c r="K83" s="128">
        <v>0.016925</v>
      </c>
      <c r="L83" s="62">
        <f t="shared" si="3"/>
        <v>0.0003134259259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126">
        <v>44157.0</v>
      </c>
      <c r="B84" s="127">
        <v>7.98</v>
      </c>
      <c r="C84" s="62">
        <f t="shared" si="4"/>
        <v>0.04485056617</v>
      </c>
      <c r="D84" s="62">
        <f t="shared" si="5"/>
        <v>0.0445538995</v>
      </c>
      <c r="E84" s="62" t="str">
        <f t="shared" si="1"/>
        <v/>
      </c>
      <c r="F84" s="127">
        <v>3638.35</v>
      </c>
      <c r="G84" s="62">
        <f t="shared" si="6"/>
        <v>0.02246098741</v>
      </c>
      <c r="H84" s="62">
        <f t="shared" si="7"/>
        <v>0.02216432074</v>
      </c>
      <c r="I84" s="62" t="b">
        <f t="shared" si="8"/>
        <v>0</v>
      </c>
      <c r="J84" s="62" t="str">
        <f t="shared" si="2"/>
        <v/>
      </c>
      <c r="K84" s="128">
        <v>0.01602</v>
      </c>
      <c r="L84" s="62">
        <f t="shared" si="3"/>
        <v>0.0002966666667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126">
        <v>44164.0</v>
      </c>
      <c r="B85" s="127">
        <v>8.54</v>
      </c>
      <c r="C85" s="62">
        <f t="shared" si="4"/>
        <v>0.06782259634</v>
      </c>
      <c r="D85" s="62">
        <f t="shared" si="5"/>
        <v>0.06752861486</v>
      </c>
      <c r="E85" s="62" t="str">
        <f t="shared" si="1"/>
        <v/>
      </c>
      <c r="F85" s="127">
        <v>3699.12</v>
      </c>
      <c r="G85" s="62">
        <f t="shared" si="6"/>
        <v>0.01656467135</v>
      </c>
      <c r="H85" s="62">
        <f t="shared" si="7"/>
        <v>0.01627068987</v>
      </c>
      <c r="I85" s="62" t="b">
        <f t="shared" si="8"/>
        <v>0</v>
      </c>
      <c r="J85" s="62" t="str">
        <f t="shared" si="2"/>
        <v/>
      </c>
      <c r="K85" s="128">
        <v>0.015875</v>
      </c>
      <c r="L85" s="62">
        <f t="shared" si="3"/>
        <v>0.0002939814815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126">
        <v>44171.0</v>
      </c>
      <c r="B86" s="127">
        <v>8.53</v>
      </c>
      <c r="C86" s="62">
        <f t="shared" si="4"/>
        <v>-0.001171646297</v>
      </c>
      <c r="D86" s="62">
        <f t="shared" si="5"/>
        <v>-0.001480535186</v>
      </c>
      <c r="E86" s="62">
        <f t="shared" si="1"/>
        <v>-0.001480535186</v>
      </c>
      <c r="F86" s="127">
        <v>3663.46</v>
      </c>
      <c r="G86" s="62">
        <f t="shared" si="6"/>
        <v>-0.009686897487</v>
      </c>
      <c r="H86" s="62">
        <f t="shared" si="7"/>
        <v>-0.009995786376</v>
      </c>
      <c r="I86" s="62" t="b">
        <f t="shared" si="8"/>
        <v>1</v>
      </c>
      <c r="J86" s="62">
        <f t="shared" si="2"/>
        <v>-0.009995786376</v>
      </c>
      <c r="K86" s="128">
        <v>0.01668</v>
      </c>
      <c r="L86" s="62">
        <f t="shared" si="3"/>
        <v>0.0003088888889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126">
        <v>44178.0</v>
      </c>
      <c r="B87" s="127">
        <v>8.95</v>
      </c>
      <c r="C87" s="62">
        <f t="shared" si="4"/>
        <v>0.04806417078</v>
      </c>
      <c r="D87" s="62">
        <f t="shared" si="5"/>
        <v>0.04775565226</v>
      </c>
      <c r="E87" s="62" t="str">
        <f t="shared" si="1"/>
        <v/>
      </c>
      <c r="F87" s="127">
        <v>3709.41</v>
      </c>
      <c r="G87" s="62">
        <f t="shared" si="6"/>
        <v>0.01246477829</v>
      </c>
      <c r="H87" s="62">
        <f t="shared" si="7"/>
        <v>0.01215625977</v>
      </c>
      <c r="I87" s="62" t="b">
        <f t="shared" si="8"/>
        <v>0</v>
      </c>
      <c r="J87" s="62" t="str">
        <f t="shared" si="2"/>
        <v/>
      </c>
      <c r="K87" s="128">
        <v>0.01666</v>
      </c>
      <c r="L87" s="62">
        <f t="shared" si="3"/>
        <v>0.0003085185185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126">
        <v>44185.0</v>
      </c>
      <c r="B88" s="127">
        <v>8.53</v>
      </c>
      <c r="C88" s="62">
        <f t="shared" si="4"/>
        <v>-0.04806417078</v>
      </c>
      <c r="D88" s="62">
        <f t="shared" si="5"/>
        <v>-0.04837231893</v>
      </c>
      <c r="E88" s="62">
        <f t="shared" si="1"/>
        <v>-0.04837231893</v>
      </c>
      <c r="F88" s="127">
        <v>3703.06</v>
      </c>
      <c r="G88" s="62">
        <f t="shared" si="6"/>
        <v>-0.001713329444</v>
      </c>
      <c r="H88" s="62">
        <f t="shared" si="7"/>
        <v>-0.002021477593</v>
      </c>
      <c r="I88" s="62" t="b">
        <f t="shared" si="8"/>
        <v>1</v>
      </c>
      <c r="J88" s="62">
        <f t="shared" si="2"/>
        <v>-0.002021477593</v>
      </c>
      <c r="K88" s="128">
        <v>0.01664</v>
      </c>
      <c r="L88" s="62">
        <f t="shared" si="3"/>
        <v>0.0003081481481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126">
        <v>44192.0</v>
      </c>
      <c r="B89" s="127">
        <v>8.45</v>
      </c>
      <c r="C89" s="62">
        <f t="shared" si="4"/>
        <v>-0.009422920135</v>
      </c>
      <c r="D89" s="62">
        <f t="shared" si="5"/>
        <v>-0.009732642357</v>
      </c>
      <c r="E89" s="62" t="str">
        <f t="shared" si="1"/>
        <v/>
      </c>
      <c r="F89" s="127">
        <v>3756.07</v>
      </c>
      <c r="G89" s="62">
        <f t="shared" si="6"/>
        <v>0.01421369314</v>
      </c>
      <c r="H89" s="62">
        <f t="shared" si="7"/>
        <v>0.01390397092</v>
      </c>
      <c r="I89" s="62" t="b">
        <f t="shared" si="8"/>
        <v>0</v>
      </c>
      <c r="J89" s="62" t="str">
        <f t="shared" si="2"/>
        <v/>
      </c>
      <c r="K89" s="128">
        <v>0.016725</v>
      </c>
      <c r="L89" s="62">
        <f t="shared" si="3"/>
        <v>0.0003097222222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126">
        <v>44199.0</v>
      </c>
      <c r="B90" s="127">
        <v>8.64</v>
      </c>
      <c r="C90" s="62">
        <f t="shared" si="4"/>
        <v>0.02223614145</v>
      </c>
      <c r="D90" s="62">
        <f t="shared" si="5"/>
        <v>0.02192827108</v>
      </c>
      <c r="E90" s="62" t="str">
        <f t="shared" si="1"/>
        <v/>
      </c>
      <c r="F90" s="127">
        <v>3824.68</v>
      </c>
      <c r="G90" s="62">
        <f t="shared" si="6"/>
        <v>0.01810160563</v>
      </c>
      <c r="H90" s="62">
        <f t="shared" si="7"/>
        <v>0.01779373526</v>
      </c>
      <c r="I90" s="62" t="b">
        <f t="shared" si="8"/>
        <v>0</v>
      </c>
      <c r="J90" s="62" t="str">
        <f t="shared" si="2"/>
        <v/>
      </c>
      <c r="K90" s="128">
        <v>0.016625</v>
      </c>
      <c r="L90" s="62">
        <f t="shared" si="3"/>
        <v>0.0003078703704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126">
        <v>44206.0</v>
      </c>
      <c r="B91" s="127">
        <v>8.83</v>
      </c>
      <c r="C91" s="62">
        <f t="shared" si="4"/>
        <v>0.0217524318</v>
      </c>
      <c r="D91" s="62">
        <f t="shared" si="5"/>
        <v>0.02142317254</v>
      </c>
      <c r="E91" s="62">
        <f t="shared" si="1"/>
        <v>0.02142317254</v>
      </c>
      <c r="F91" s="127">
        <v>3768.25</v>
      </c>
      <c r="G91" s="62">
        <f t="shared" si="6"/>
        <v>-0.01486410094</v>
      </c>
      <c r="H91" s="62">
        <f t="shared" si="7"/>
        <v>-0.0151933602</v>
      </c>
      <c r="I91" s="62" t="b">
        <f t="shared" si="8"/>
        <v>1</v>
      </c>
      <c r="J91" s="62">
        <f t="shared" si="2"/>
        <v>-0.0151933602</v>
      </c>
      <c r="K91" s="128">
        <v>0.01778</v>
      </c>
      <c r="L91" s="62">
        <f t="shared" si="3"/>
        <v>0.0003292592593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126">
        <v>44213.0</v>
      </c>
      <c r="B92" s="127">
        <v>8.8</v>
      </c>
      <c r="C92" s="62">
        <f t="shared" si="4"/>
        <v>-0.003403293132</v>
      </c>
      <c r="D92" s="62">
        <f t="shared" si="5"/>
        <v>-0.003748107947</v>
      </c>
      <c r="E92" s="62" t="str">
        <f t="shared" si="1"/>
        <v/>
      </c>
      <c r="F92" s="127">
        <v>3841.47</v>
      </c>
      <c r="G92" s="62">
        <f t="shared" si="6"/>
        <v>0.01924440314</v>
      </c>
      <c r="H92" s="62">
        <f t="shared" si="7"/>
        <v>0.01889958832</v>
      </c>
      <c r="I92" s="62" t="b">
        <f t="shared" si="8"/>
        <v>0</v>
      </c>
      <c r="J92" s="62" t="str">
        <f t="shared" si="2"/>
        <v/>
      </c>
      <c r="K92" s="128">
        <v>0.01862</v>
      </c>
      <c r="L92" s="62">
        <f t="shared" si="3"/>
        <v>0.0003448148148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126">
        <v>44220.0</v>
      </c>
      <c r="B93" s="127">
        <v>8.09</v>
      </c>
      <c r="C93" s="62">
        <f t="shared" si="4"/>
        <v>-0.08412299041</v>
      </c>
      <c r="D93" s="62">
        <f t="shared" si="5"/>
        <v>-0.08446558301</v>
      </c>
      <c r="E93" s="62">
        <f t="shared" si="1"/>
        <v>-0.08446558301</v>
      </c>
      <c r="F93" s="127">
        <v>3714.24</v>
      </c>
      <c r="G93" s="62">
        <f t="shared" si="6"/>
        <v>-0.03368102465</v>
      </c>
      <c r="H93" s="62">
        <f t="shared" si="7"/>
        <v>-0.03402361724</v>
      </c>
      <c r="I93" s="62" t="b">
        <f t="shared" si="8"/>
        <v>1</v>
      </c>
      <c r="J93" s="62">
        <f t="shared" si="2"/>
        <v>-0.03402361724</v>
      </c>
      <c r="K93" s="128">
        <v>0.0185</v>
      </c>
      <c r="L93" s="62">
        <f t="shared" si="3"/>
        <v>0.0003425925926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126">
        <v>44227.0</v>
      </c>
      <c r="B94" s="127">
        <v>8.86</v>
      </c>
      <c r="C94" s="62">
        <f t="shared" si="4"/>
        <v>0.09091803355</v>
      </c>
      <c r="D94" s="62">
        <f t="shared" si="5"/>
        <v>0.09058210762</v>
      </c>
      <c r="E94" s="62" t="str">
        <f t="shared" si="1"/>
        <v/>
      </c>
      <c r="F94" s="127">
        <v>3886.83</v>
      </c>
      <c r="G94" s="62">
        <f t="shared" si="6"/>
        <v>0.04541983419</v>
      </c>
      <c r="H94" s="62">
        <f t="shared" si="7"/>
        <v>0.04508390826</v>
      </c>
      <c r="I94" s="62" t="b">
        <f t="shared" si="8"/>
        <v>0</v>
      </c>
      <c r="J94" s="62" t="str">
        <f t="shared" si="2"/>
        <v/>
      </c>
      <c r="K94" s="128">
        <v>0.01814</v>
      </c>
      <c r="L94" s="62">
        <f t="shared" si="3"/>
        <v>0.0003359259259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126">
        <v>44234.0</v>
      </c>
      <c r="B95" s="127">
        <v>9.0</v>
      </c>
      <c r="C95" s="62">
        <f t="shared" si="4"/>
        <v>0.01567781272</v>
      </c>
      <c r="D95" s="62">
        <f t="shared" si="5"/>
        <v>0.01532484976</v>
      </c>
      <c r="E95" s="62" t="str">
        <f t="shared" si="1"/>
        <v/>
      </c>
      <c r="F95" s="127">
        <v>3934.83</v>
      </c>
      <c r="G95" s="62">
        <f t="shared" si="6"/>
        <v>0.01227376352</v>
      </c>
      <c r="H95" s="62">
        <f t="shared" si="7"/>
        <v>0.01192080056</v>
      </c>
      <c r="I95" s="62" t="b">
        <f t="shared" si="8"/>
        <v>0</v>
      </c>
      <c r="J95" s="62" t="str">
        <f t="shared" si="2"/>
        <v/>
      </c>
      <c r="K95" s="128">
        <v>0.01906</v>
      </c>
      <c r="L95" s="62">
        <f t="shared" si="3"/>
        <v>0.000352962963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126">
        <v>44241.0</v>
      </c>
      <c r="B96" s="127">
        <v>8.32</v>
      </c>
      <c r="C96" s="62">
        <f t="shared" si="4"/>
        <v>-0.0785623225</v>
      </c>
      <c r="D96" s="62">
        <f t="shared" si="5"/>
        <v>-0.07892454473</v>
      </c>
      <c r="E96" s="62">
        <f t="shared" si="1"/>
        <v>-0.07892454473</v>
      </c>
      <c r="F96" s="127">
        <v>3906.71</v>
      </c>
      <c r="G96" s="62">
        <f t="shared" si="6"/>
        <v>-0.007172091334</v>
      </c>
      <c r="H96" s="62">
        <f t="shared" si="7"/>
        <v>-0.007534313556</v>
      </c>
      <c r="I96" s="62" t="b">
        <f t="shared" si="8"/>
        <v>1</v>
      </c>
      <c r="J96" s="62">
        <f t="shared" si="2"/>
        <v>-0.007534313556</v>
      </c>
      <c r="K96" s="128">
        <v>0.01956</v>
      </c>
      <c r="L96" s="62">
        <f t="shared" si="3"/>
        <v>0.0003622222222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126">
        <v>44248.0</v>
      </c>
      <c r="B97" s="127">
        <v>8.1</v>
      </c>
      <c r="C97" s="62">
        <f t="shared" si="4"/>
        <v>-0.02679819315</v>
      </c>
      <c r="D97" s="62">
        <f t="shared" si="5"/>
        <v>-0.02718523019</v>
      </c>
      <c r="E97" s="62">
        <f t="shared" si="1"/>
        <v>-0.02718523019</v>
      </c>
      <c r="F97" s="127">
        <v>3811.15</v>
      </c>
      <c r="G97" s="62">
        <f t="shared" si="6"/>
        <v>-0.0247646067</v>
      </c>
      <c r="H97" s="62">
        <f t="shared" si="7"/>
        <v>-0.02515164374</v>
      </c>
      <c r="I97" s="62" t="b">
        <f t="shared" si="8"/>
        <v>1</v>
      </c>
      <c r="J97" s="62">
        <f t="shared" si="2"/>
        <v>-0.02515164374</v>
      </c>
      <c r="K97" s="128">
        <v>0.0209</v>
      </c>
      <c r="L97" s="62">
        <f t="shared" si="3"/>
        <v>0.000387037037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126">
        <v>44255.0</v>
      </c>
      <c r="B98" s="127">
        <v>8.41</v>
      </c>
      <c r="C98" s="62">
        <f t="shared" si="4"/>
        <v>0.03755741231</v>
      </c>
      <c r="D98" s="62">
        <f t="shared" si="5"/>
        <v>0.03714481971</v>
      </c>
      <c r="E98" s="62" t="str">
        <f t="shared" si="1"/>
        <v/>
      </c>
      <c r="F98" s="127">
        <v>3841.94</v>
      </c>
      <c r="G98" s="62">
        <f t="shared" si="6"/>
        <v>0.008046466493</v>
      </c>
      <c r="H98" s="62">
        <f t="shared" si="7"/>
        <v>0.0076338739</v>
      </c>
      <c r="I98" s="62" t="b">
        <f t="shared" si="8"/>
        <v>0</v>
      </c>
      <c r="J98" s="62" t="str">
        <f t="shared" si="2"/>
        <v/>
      </c>
      <c r="K98" s="128">
        <v>0.02228</v>
      </c>
      <c r="L98" s="62">
        <f t="shared" si="3"/>
        <v>0.0004125925926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126">
        <v>44262.0</v>
      </c>
      <c r="B99" s="127">
        <v>8.89</v>
      </c>
      <c r="C99" s="62">
        <f t="shared" si="4"/>
        <v>0.05550557554</v>
      </c>
      <c r="D99" s="62">
        <f t="shared" si="5"/>
        <v>0.05508816813</v>
      </c>
      <c r="E99" s="62" t="str">
        <f t="shared" si="1"/>
        <v/>
      </c>
      <c r="F99" s="127">
        <v>3943.34</v>
      </c>
      <c r="G99" s="62">
        <f t="shared" si="6"/>
        <v>0.02605063258</v>
      </c>
      <c r="H99" s="62">
        <f t="shared" si="7"/>
        <v>0.02563322517</v>
      </c>
      <c r="I99" s="62" t="b">
        <f t="shared" si="8"/>
        <v>0</v>
      </c>
      <c r="J99" s="62" t="str">
        <f t="shared" si="2"/>
        <v/>
      </c>
      <c r="K99" s="128">
        <v>0.02254</v>
      </c>
      <c r="L99" s="62">
        <f t="shared" si="3"/>
        <v>0.0004174074074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126">
        <v>44269.0</v>
      </c>
      <c r="B100" s="127">
        <v>8.81</v>
      </c>
      <c r="C100" s="62">
        <f t="shared" si="4"/>
        <v>-0.009039609578</v>
      </c>
      <c r="D100" s="62">
        <f t="shared" si="5"/>
        <v>-0.009465535504</v>
      </c>
      <c r="E100" s="62">
        <f t="shared" si="1"/>
        <v>-0.009465535504</v>
      </c>
      <c r="F100" s="127">
        <v>3913.1</v>
      </c>
      <c r="G100" s="62">
        <f t="shared" si="6"/>
        <v>-0.007698181197</v>
      </c>
      <c r="H100" s="62">
        <f t="shared" si="7"/>
        <v>-0.008124107123</v>
      </c>
      <c r="I100" s="62" t="b">
        <f t="shared" si="8"/>
        <v>1</v>
      </c>
      <c r="J100" s="62">
        <f t="shared" si="2"/>
        <v>-0.008124107123</v>
      </c>
      <c r="K100" s="128">
        <v>0.023</v>
      </c>
      <c r="L100" s="62">
        <f t="shared" si="3"/>
        <v>0.0004259259259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126">
        <v>44276.0</v>
      </c>
      <c r="B101" s="127">
        <v>8.27</v>
      </c>
      <c r="C101" s="62">
        <f t="shared" si="4"/>
        <v>-0.06325293091</v>
      </c>
      <c r="D101" s="62">
        <f t="shared" si="5"/>
        <v>-0.06369996795</v>
      </c>
      <c r="E101" s="62" t="str">
        <f t="shared" si="1"/>
        <v/>
      </c>
      <c r="F101" s="127">
        <v>3974.54</v>
      </c>
      <c r="G101" s="62">
        <f t="shared" si="6"/>
        <v>0.0155791194</v>
      </c>
      <c r="H101" s="62">
        <f t="shared" si="7"/>
        <v>0.01513208236</v>
      </c>
      <c r="I101" s="62" t="b">
        <f t="shared" si="8"/>
        <v>0</v>
      </c>
      <c r="J101" s="62" t="str">
        <f t="shared" si="2"/>
        <v/>
      </c>
      <c r="K101" s="128">
        <v>0.02414</v>
      </c>
      <c r="L101" s="62">
        <f t="shared" si="3"/>
        <v>0.000447037037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126">
        <v>44283.0</v>
      </c>
      <c r="B102" s="127">
        <v>8.34</v>
      </c>
      <c r="C102" s="62">
        <f t="shared" si="4"/>
        <v>0.008428707335</v>
      </c>
      <c r="D102" s="62">
        <f t="shared" si="5"/>
        <v>0.00799389252</v>
      </c>
      <c r="E102" s="62" t="str">
        <f t="shared" si="1"/>
        <v/>
      </c>
      <c r="F102" s="127">
        <v>4019.87</v>
      </c>
      <c r="G102" s="62">
        <f t="shared" si="6"/>
        <v>0.01134054566</v>
      </c>
      <c r="H102" s="62">
        <f t="shared" si="7"/>
        <v>0.01090573085</v>
      </c>
      <c r="I102" s="62" t="b">
        <f t="shared" si="8"/>
        <v>0</v>
      </c>
      <c r="J102" s="62" t="str">
        <f t="shared" si="2"/>
        <v/>
      </c>
      <c r="K102" s="128">
        <v>0.02348</v>
      </c>
      <c r="L102" s="62">
        <f t="shared" si="3"/>
        <v>0.0004348148148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126">
        <v>44290.0</v>
      </c>
      <c r="B103" s="127">
        <v>8.32</v>
      </c>
      <c r="C103" s="62">
        <f t="shared" si="4"/>
        <v>-0.002400961538</v>
      </c>
      <c r="D103" s="62">
        <f t="shared" si="5"/>
        <v>-0.002842072649</v>
      </c>
      <c r="E103" s="62" t="str">
        <f t="shared" si="1"/>
        <v/>
      </c>
      <c r="F103" s="127">
        <v>4128.8</v>
      </c>
      <c r="G103" s="62">
        <f t="shared" si="6"/>
        <v>0.02673724405</v>
      </c>
      <c r="H103" s="62">
        <f t="shared" si="7"/>
        <v>0.02629613294</v>
      </c>
      <c r="I103" s="62" t="b">
        <f t="shared" si="8"/>
        <v>0</v>
      </c>
      <c r="J103" s="62" t="str">
        <f t="shared" si="2"/>
        <v/>
      </c>
      <c r="K103" s="128">
        <v>0.02382</v>
      </c>
      <c r="L103" s="62">
        <f t="shared" si="3"/>
        <v>0.0004411111111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126">
        <v>44297.0</v>
      </c>
      <c r="B104" s="127">
        <v>8.85</v>
      </c>
      <c r="C104" s="62">
        <f t="shared" si="4"/>
        <v>0.06175520419</v>
      </c>
      <c r="D104" s="62">
        <f t="shared" si="5"/>
        <v>0.06132224122</v>
      </c>
      <c r="E104" s="62" t="str">
        <f t="shared" si="1"/>
        <v/>
      </c>
      <c r="F104" s="127">
        <v>4185.47</v>
      </c>
      <c r="G104" s="62">
        <f t="shared" si="6"/>
        <v>0.01363219564</v>
      </c>
      <c r="H104" s="62">
        <f t="shared" si="7"/>
        <v>0.01319923267</v>
      </c>
      <c r="I104" s="62" t="b">
        <f t="shared" si="8"/>
        <v>0</v>
      </c>
      <c r="J104" s="62" t="str">
        <f t="shared" si="2"/>
        <v/>
      </c>
      <c r="K104" s="128">
        <v>0.02338</v>
      </c>
      <c r="L104" s="62">
        <f t="shared" si="3"/>
        <v>0.000432962963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126">
        <v>44304.0</v>
      </c>
      <c r="B105" s="127">
        <v>8.66</v>
      </c>
      <c r="C105" s="62">
        <f t="shared" si="4"/>
        <v>-0.02170273645</v>
      </c>
      <c r="D105" s="62">
        <f t="shared" si="5"/>
        <v>-0.02212755126</v>
      </c>
      <c r="E105" s="62">
        <f t="shared" si="1"/>
        <v>-0.02212755126</v>
      </c>
      <c r="F105" s="127">
        <v>4180.17</v>
      </c>
      <c r="G105" s="62">
        <f t="shared" si="6"/>
        <v>-0.001267087924</v>
      </c>
      <c r="H105" s="62">
        <f t="shared" si="7"/>
        <v>-0.001691902739</v>
      </c>
      <c r="I105" s="62" t="b">
        <f t="shared" si="8"/>
        <v>1</v>
      </c>
      <c r="J105" s="62">
        <f t="shared" si="2"/>
        <v>-0.001691902739</v>
      </c>
      <c r="K105" s="128">
        <v>0.02294</v>
      </c>
      <c r="L105" s="62">
        <f t="shared" si="3"/>
        <v>0.0004248148148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126">
        <v>44311.0</v>
      </c>
      <c r="B106" s="127">
        <v>8.58</v>
      </c>
      <c r="C106" s="62">
        <f t="shared" si="4"/>
        <v>-0.009280809074</v>
      </c>
      <c r="D106" s="62">
        <f t="shared" si="5"/>
        <v>-0.009699697963</v>
      </c>
      <c r="E106" s="62">
        <f t="shared" si="1"/>
        <v>-0.009699697963</v>
      </c>
      <c r="F106" s="127">
        <v>4181.17</v>
      </c>
      <c r="G106" s="62">
        <f t="shared" si="6"/>
        <v>0.0002391961109</v>
      </c>
      <c r="H106" s="62">
        <f t="shared" si="7"/>
        <v>-0.000179692778</v>
      </c>
      <c r="I106" s="62" t="b">
        <f t="shared" si="8"/>
        <v>1</v>
      </c>
      <c r="J106" s="62">
        <f t="shared" si="2"/>
        <v>-0.000179692778</v>
      </c>
      <c r="K106" s="128">
        <v>0.02262</v>
      </c>
      <c r="L106" s="62">
        <f t="shared" si="3"/>
        <v>0.0004188888889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126">
        <v>44318.0</v>
      </c>
      <c r="B107" s="127">
        <v>9.12</v>
      </c>
      <c r="C107" s="62">
        <f t="shared" si="4"/>
        <v>0.06103589059</v>
      </c>
      <c r="D107" s="62">
        <f t="shared" si="5"/>
        <v>0.06061255725</v>
      </c>
      <c r="E107" s="62" t="str">
        <f t="shared" si="1"/>
        <v/>
      </c>
      <c r="F107" s="127">
        <v>4232.6</v>
      </c>
      <c r="G107" s="62">
        <f t="shared" si="6"/>
        <v>0.01222534977</v>
      </c>
      <c r="H107" s="62">
        <f t="shared" si="7"/>
        <v>0.01180201643</v>
      </c>
      <c r="I107" s="62" t="b">
        <f t="shared" si="8"/>
        <v>0</v>
      </c>
      <c r="J107" s="62" t="str">
        <f t="shared" si="2"/>
        <v/>
      </c>
      <c r="K107" s="128">
        <v>0.02286</v>
      </c>
      <c r="L107" s="62">
        <f t="shared" si="3"/>
        <v>0.0004233333333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126">
        <v>44325.0</v>
      </c>
      <c r="B108" s="127">
        <v>9.65</v>
      </c>
      <c r="C108" s="62">
        <f t="shared" si="4"/>
        <v>0.05648811126</v>
      </c>
      <c r="D108" s="62">
        <f t="shared" si="5"/>
        <v>0.05606811126</v>
      </c>
      <c r="E108" s="62">
        <f t="shared" si="1"/>
        <v>0.05606811126</v>
      </c>
      <c r="F108" s="127">
        <v>4173.85</v>
      </c>
      <c r="G108" s="62">
        <f t="shared" si="6"/>
        <v>-0.01397759019</v>
      </c>
      <c r="H108" s="62">
        <f t="shared" si="7"/>
        <v>-0.01439759019</v>
      </c>
      <c r="I108" s="62" t="b">
        <f t="shared" si="8"/>
        <v>1</v>
      </c>
      <c r="J108" s="62">
        <f t="shared" si="2"/>
        <v>-0.01439759019</v>
      </c>
      <c r="K108" s="128">
        <v>0.02268</v>
      </c>
      <c r="L108" s="62">
        <f t="shared" si="3"/>
        <v>0.00042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126">
        <v>44332.0</v>
      </c>
      <c r="B109" s="127">
        <v>9.57</v>
      </c>
      <c r="C109" s="62">
        <f t="shared" si="4"/>
        <v>-0.008324709886</v>
      </c>
      <c r="D109" s="62">
        <f t="shared" si="5"/>
        <v>-0.008762117293</v>
      </c>
      <c r="E109" s="62">
        <f t="shared" si="1"/>
        <v>-0.008762117293</v>
      </c>
      <c r="F109" s="127">
        <v>4155.86</v>
      </c>
      <c r="G109" s="62">
        <f t="shared" si="6"/>
        <v>-0.004319484825</v>
      </c>
      <c r="H109" s="62">
        <f t="shared" si="7"/>
        <v>-0.004756892233</v>
      </c>
      <c r="I109" s="62" t="b">
        <f t="shared" si="8"/>
        <v>1</v>
      </c>
      <c r="J109" s="62">
        <f t="shared" si="2"/>
        <v>-0.004756892233</v>
      </c>
      <c r="K109" s="128">
        <v>0.02362</v>
      </c>
      <c r="L109" s="62">
        <f t="shared" si="3"/>
        <v>0.0004374074074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126">
        <v>44339.0</v>
      </c>
      <c r="B110" s="127">
        <v>9.11</v>
      </c>
      <c r="C110" s="62">
        <f t="shared" si="4"/>
        <v>-0.04926049419</v>
      </c>
      <c r="D110" s="62">
        <f t="shared" si="5"/>
        <v>-0.04969679049</v>
      </c>
      <c r="E110" s="62" t="str">
        <f t="shared" si="1"/>
        <v/>
      </c>
      <c r="F110" s="127">
        <v>4204.11</v>
      </c>
      <c r="G110" s="62">
        <f t="shared" si="6"/>
        <v>0.0115432318</v>
      </c>
      <c r="H110" s="62">
        <f t="shared" si="7"/>
        <v>0.0111069355</v>
      </c>
      <c r="I110" s="62" t="b">
        <f t="shared" si="8"/>
        <v>0</v>
      </c>
      <c r="J110" s="62" t="str">
        <f t="shared" si="2"/>
        <v/>
      </c>
      <c r="K110" s="128">
        <v>0.02356</v>
      </c>
      <c r="L110" s="62">
        <f t="shared" si="3"/>
        <v>0.0004362962963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126">
        <v>44346.0</v>
      </c>
      <c r="B111" s="127">
        <v>9.01</v>
      </c>
      <c r="C111" s="62">
        <f t="shared" si="4"/>
        <v>-0.01103763965</v>
      </c>
      <c r="D111" s="62">
        <f t="shared" si="5"/>
        <v>-0.0114594915</v>
      </c>
      <c r="E111" s="62" t="str">
        <f t="shared" si="1"/>
        <v/>
      </c>
      <c r="F111" s="127">
        <v>4229.89</v>
      </c>
      <c r="G111" s="62">
        <f t="shared" si="6"/>
        <v>0.006113369763</v>
      </c>
      <c r="H111" s="62">
        <f t="shared" si="7"/>
        <v>0.005691517911</v>
      </c>
      <c r="I111" s="62" t="b">
        <f t="shared" si="8"/>
        <v>0</v>
      </c>
      <c r="J111" s="62" t="str">
        <f t="shared" si="2"/>
        <v/>
      </c>
      <c r="K111" s="128">
        <v>0.02278</v>
      </c>
      <c r="L111" s="62">
        <f t="shared" si="3"/>
        <v>0.0004218518519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126">
        <v>44353.0</v>
      </c>
      <c r="B112" s="127">
        <v>9.22</v>
      </c>
      <c r="C112" s="62">
        <f t="shared" si="4"/>
        <v>0.02303996595</v>
      </c>
      <c r="D112" s="62">
        <f t="shared" si="5"/>
        <v>0.02261774373</v>
      </c>
      <c r="E112" s="62" t="str">
        <f t="shared" si="1"/>
        <v/>
      </c>
      <c r="F112" s="127">
        <v>4247.44</v>
      </c>
      <c r="G112" s="62">
        <f t="shared" si="6"/>
        <v>0.004140460516</v>
      </c>
      <c r="H112" s="62">
        <f t="shared" si="7"/>
        <v>0.003718238294</v>
      </c>
      <c r="I112" s="62" t="b">
        <f t="shared" si="8"/>
        <v>0</v>
      </c>
      <c r="J112" s="62" t="str">
        <f t="shared" si="2"/>
        <v/>
      </c>
      <c r="K112" s="128">
        <v>0.0228</v>
      </c>
      <c r="L112" s="62">
        <f t="shared" si="3"/>
        <v>0.0004222222222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126">
        <v>44360.0</v>
      </c>
      <c r="B113" s="127">
        <v>8.3</v>
      </c>
      <c r="C113" s="62">
        <f t="shared" si="4"/>
        <v>-0.1051195228</v>
      </c>
      <c r="D113" s="62">
        <f t="shared" si="5"/>
        <v>-0.1055243376</v>
      </c>
      <c r="E113" s="62">
        <f t="shared" si="1"/>
        <v>-0.1055243376</v>
      </c>
      <c r="F113" s="127">
        <v>4166.45</v>
      </c>
      <c r="G113" s="62">
        <f t="shared" si="6"/>
        <v>-0.01925209422</v>
      </c>
      <c r="H113" s="62">
        <f t="shared" si="7"/>
        <v>-0.01965690903</v>
      </c>
      <c r="I113" s="62" t="b">
        <f t="shared" si="8"/>
        <v>1</v>
      </c>
      <c r="J113" s="62">
        <f t="shared" si="2"/>
        <v>-0.01965690903</v>
      </c>
      <c r="K113" s="128">
        <v>0.02186</v>
      </c>
      <c r="L113" s="62">
        <f t="shared" si="3"/>
        <v>0.0004048148148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126">
        <v>44367.0</v>
      </c>
      <c r="B114" s="127">
        <v>8.68</v>
      </c>
      <c r="C114" s="62">
        <f t="shared" si="4"/>
        <v>0.04476601387</v>
      </c>
      <c r="D114" s="62">
        <f t="shared" si="5"/>
        <v>0.0443693472</v>
      </c>
      <c r="E114" s="62" t="str">
        <f t="shared" si="1"/>
        <v/>
      </c>
      <c r="F114" s="127">
        <v>4280.7</v>
      </c>
      <c r="G114" s="62">
        <f t="shared" si="6"/>
        <v>0.02705219333</v>
      </c>
      <c r="H114" s="62">
        <f t="shared" si="7"/>
        <v>0.02665552667</v>
      </c>
      <c r="I114" s="62" t="b">
        <f t="shared" si="8"/>
        <v>0</v>
      </c>
      <c r="J114" s="62" t="str">
        <f t="shared" si="2"/>
        <v/>
      </c>
      <c r="K114" s="128">
        <v>0.02142</v>
      </c>
      <c r="L114" s="62">
        <f t="shared" si="3"/>
        <v>0.0003966666667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126">
        <v>44374.0</v>
      </c>
      <c r="B115" s="127">
        <v>8.69</v>
      </c>
      <c r="C115" s="62">
        <f t="shared" si="4"/>
        <v>0.001151410605</v>
      </c>
      <c r="D115" s="62">
        <f t="shared" si="5"/>
        <v>0.0007595587532</v>
      </c>
      <c r="E115" s="62" t="str">
        <f t="shared" si="1"/>
        <v/>
      </c>
      <c r="F115" s="127">
        <v>4352.34</v>
      </c>
      <c r="G115" s="62">
        <f t="shared" si="6"/>
        <v>0.01659708388</v>
      </c>
      <c r="H115" s="62">
        <f t="shared" si="7"/>
        <v>0.01620523203</v>
      </c>
      <c r="I115" s="62" t="b">
        <f t="shared" si="8"/>
        <v>0</v>
      </c>
      <c r="J115" s="62" t="str">
        <f t="shared" si="2"/>
        <v/>
      </c>
      <c r="K115" s="128">
        <v>0.02116</v>
      </c>
      <c r="L115" s="62">
        <f t="shared" si="3"/>
        <v>0.0003918518519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126">
        <v>44381.0</v>
      </c>
      <c r="B116" s="127">
        <v>8.4</v>
      </c>
      <c r="C116" s="62">
        <f t="shared" si="4"/>
        <v>-0.03394123343</v>
      </c>
      <c r="D116" s="62">
        <f t="shared" si="5"/>
        <v>-0.03432567787</v>
      </c>
      <c r="E116" s="62" t="str">
        <f t="shared" si="1"/>
        <v/>
      </c>
      <c r="F116" s="127">
        <v>4369.55</v>
      </c>
      <c r="G116" s="62">
        <f t="shared" si="6"/>
        <v>0.003946397475</v>
      </c>
      <c r="H116" s="62">
        <f t="shared" si="7"/>
        <v>0.00356195303</v>
      </c>
      <c r="I116" s="62" t="b">
        <f t="shared" si="8"/>
        <v>0</v>
      </c>
      <c r="J116" s="62" t="str">
        <f t="shared" si="2"/>
        <v/>
      </c>
      <c r="K116" s="128">
        <v>0.02076</v>
      </c>
      <c r="L116" s="62">
        <f t="shared" si="3"/>
        <v>0.0003844444444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126">
        <v>44388.0</v>
      </c>
      <c r="B117" s="127">
        <v>8.11</v>
      </c>
      <c r="C117" s="62">
        <f t="shared" si="4"/>
        <v>-0.03513383772</v>
      </c>
      <c r="D117" s="62">
        <f t="shared" si="5"/>
        <v>-0.03549680068</v>
      </c>
      <c r="E117" s="62">
        <f t="shared" si="1"/>
        <v>-0.03549680068</v>
      </c>
      <c r="F117" s="127">
        <v>4327.16</v>
      </c>
      <c r="G117" s="62">
        <f t="shared" si="6"/>
        <v>-0.009748591297</v>
      </c>
      <c r="H117" s="62">
        <f t="shared" si="7"/>
        <v>-0.01011155426</v>
      </c>
      <c r="I117" s="62" t="b">
        <f t="shared" si="8"/>
        <v>1</v>
      </c>
      <c r="J117" s="62">
        <f t="shared" si="2"/>
        <v>-0.01011155426</v>
      </c>
      <c r="K117" s="128">
        <v>0.0196</v>
      </c>
      <c r="L117" s="62">
        <f t="shared" si="3"/>
        <v>0.000362962963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126">
        <v>44395.0</v>
      </c>
      <c r="B118" s="127">
        <v>8.05</v>
      </c>
      <c r="C118" s="62">
        <f t="shared" si="4"/>
        <v>-0.007425776697</v>
      </c>
      <c r="D118" s="62">
        <f t="shared" si="5"/>
        <v>-0.007791332252</v>
      </c>
      <c r="E118" s="62" t="str">
        <f t="shared" si="1"/>
        <v/>
      </c>
      <c r="F118" s="127">
        <v>4411.79</v>
      </c>
      <c r="G118" s="62">
        <f t="shared" si="6"/>
        <v>0.01936906512</v>
      </c>
      <c r="H118" s="62">
        <f t="shared" si="7"/>
        <v>0.01900350956</v>
      </c>
      <c r="I118" s="62" t="b">
        <f t="shared" si="8"/>
        <v>0</v>
      </c>
      <c r="J118" s="62" t="str">
        <f t="shared" si="2"/>
        <v/>
      </c>
      <c r="K118" s="128">
        <v>0.01974</v>
      </c>
      <c r="L118" s="62">
        <f t="shared" si="3"/>
        <v>0.0003655555556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126">
        <v>44402.0</v>
      </c>
      <c r="B119" s="127">
        <v>8.94</v>
      </c>
      <c r="C119" s="62">
        <f t="shared" si="4"/>
        <v>0.1048634978</v>
      </c>
      <c r="D119" s="62">
        <f t="shared" si="5"/>
        <v>0.1045134978</v>
      </c>
      <c r="E119" s="62">
        <f t="shared" si="1"/>
        <v>0.1045134978</v>
      </c>
      <c r="F119" s="127">
        <v>4395.26</v>
      </c>
      <c r="G119" s="62">
        <f t="shared" si="6"/>
        <v>-0.003753815275</v>
      </c>
      <c r="H119" s="62">
        <f t="shared" si="7"/>
        <v>-0.004103815275</v>
      </c>
      <c r="I119" s="62" t="b">
        <f t="shared" si="8"/>
        <v>1</v>
      </c>
      <c r="J119" s="62">
        <f t="shared" si="2"/>
        <v>-0.004103815275</v>
      </c>
      <c r="K119" s="128">
        <v>0.0189</v>
      </c>
      <c r="L119" s="62">
        <f t="shared" si="3"/>
        <v>0.00035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126">
        <v>44409.0</v>
      </c>
      <c r="B120" s="127">
        <v>8.93</v>
      </c>
      <c r="C120" s="62">
        <f t="shared" si="4"/>
        <v>-0.001119194297</v>
      </c>
      <c r="D120" s="62">
        <f t="shared" si="5"/>
        <v>-0.00147178689</v>
      </c>
      <c r="E120" s="62" t="str">
        <f t="shared" si="1"/>
        <v/>
      </c>
      <c r="F120" s="127">
        <v>4436.52</v>
      </c>
      <c r="G120" s="62">
        <f t="shared" si="6"/>
        <v>0.00934359782</v>
      </c>
      <c r="H120" s="62">
        <f t="shared" si="7"/>
        <v>0.008991005227</v>
      </c>
      <c r="I120" s="62" t="b">
        <f t="shared" si="8"/>
        <v>0</v>
      </c>
      <c r="J120" s="62" t="str">
        <f t="shared" si="2"/>
        <v/>
      </c>
      <c r="K120" s="128">
        <v>0.01904</v>
      </c>
      <c r="L120" s="62">
        <f t="shared" si="3"/>
        <v>0.0003525925926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126">
        <v>44416.0</v>
      </c>
      <c r="B121" s="127">
        <v>9.52</v>
      </c>
      <c r="C121" s="62">
        <f t="shared" si="4"/>
        <v>0.06397845391</v>
      </c>
      <c r="D121" s="62">
        <f t="shared" si="5"/>
        <v>0.06363252799</v>
      </c>
      <c r="E121" s="62" t="str">
        <f t="shared" si="1"/>
        <v/>
      </c>
      <c r="F121" s="127">
        <v>4468.0</v>
      </c>
      <c r="G121" s="62">
        <f t="shared" si="6"/>
        <v>0.007070595866</v>
      </c>
      <c r="H121" s="62">
        <f t="shared" si="7"/>
        <v>0.00672466994</v>
      </c>
      <c r="I121" s="62" t="b">
        <f t="shared" si="8"/>
        <v>0</v>
      </c>
      <c r="J121" s="62" t="str">
        <f t="shared" si="2"/>
        <v/>
      </c>
      <c r="K121" s="128">
        <v>0.01868</v>
      </c>
      <c r="L121" s="62">
        <f t="shared" si="3"/>
        <v>0.0003459259259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126">
        <v>44423.0</v>
      </c>
      <c r="B122" s="127">
        <v>8.92</v>
      </c>
      <c r="C122" s="62">
        <f t="shared" si="4"/>
        <v>-0.06509890221</v>
      </c>
      <c r="D122" s="62">
        <f t="shared" si="5"/>
        <v>-0.06546593925</v>
      </c>
      <c r="E122" s="62">
        <f t="shared" si="1"/>
        <v>-0.06546593925</v>
      </c>
      <c r="F122" s="127">
        <v>4441.67</v>
      </c>
      <c r="G122" s="62">
        <f t="shared" si="6"/>
        <v>-0.005910449354</v>
      </c>
      <c r="H122" s="62">
        <f t="shared" si="7"/>
        <v>-0.006277486391</v>
      </c>
      <c r="I122" s="62" t="b">
        <f t="shared" si="8"/>
        <v>1</v>
      </c>
      <c r="J122" s="62">
        <f t="shared" si="2"/>
        <v>-0.006277486391</v>
      </c>
      <c r="K122" s="128">
        <v>0.01982</v>
      </c>
      <c r="L122" s="62">
        <f t="shared" si="3"/>
        <v>0.000367037037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126">
        <v>44430.0</v>
      </c>
      <c r="B123" s="127">
        <v>9.38</v>
      </c>
      <c r="C123" s="62">
        <f t="shared" si="4"/>
        <v>0.05028381643</v>
      </c>
      <c r="D123" s="62">
        <f t="shared" si="5"/>
        <v>0.04993196457</v>
      </c>
      <c r="E123" s="62" t="str">
        <f t="shared" si="1"/>
        <v/>
      </c>
      <c r="F123" s="127">
        <v>4509.37</v>
      </c>
      <c r="G123" s="62">
        <f t="shared" si="6"/>
        <v>0.01512702233</v>
      </c>
      <c r="H123" s="62">
        <f t="shared" si="7"/>
        <v>0.01477517047</v>
      </c>
      <c r="I123" s="62" t="b">
        <f t="shared" si="8"/>
        <v>0</v>
      </c>
      <c r="J123" s="62" t="str">
        <f t="shared" si="2"/>
        <v/>
      </c>
      <c r="K123" s="128">
        <v>0.019</v>
      </c>
      <c r="L123" s="62">
        <f t="shared" si="3"/>
        <v>0.0003518518519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126">
        <v>44437.0</v>
      </c>
      <c r="B124" s="127">
        <v>9.71</v>
      </c>
      <c r="C124" s="62">
        <f t="shared" si="4"/>
        <v>0.03457651929</v>
      </c>
      <c r="D124" s="62">
        <f t="shared" si="5"/>
        <v>0.0342213341</v>
      </c>
      <c r="E124" s="62" t="str">
        <f t="shared" si="1"/>
        <v/>
      </c>
      <c r="F124" s="127">
        <v>4535.43</v>
      </c>
      <c r="G124" s="62">
        <f t="shared" si="6"/>
        <v>0.005762442975</v>
      </c>
      <c r="H124" s="62">
        <f t="shared" si="7"/>
        <v>0.00540725779</v>
      </c>
      <c r="I124" s="62" t="b">
        <f t="shared" si="8"/>
        <v>0</v>
      </c>
      <c r="J124" s="62" t="str">
        <f t="shared" si="2"/>
        <v/>
      </c>
      <c r="K124" s="128">
        <v>0.01918</v>
      </c>
      <c r="L124" s="62">
        <f t="shared" si="3"/>
        <v>0.0003551851852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126">
        <v>44444.0</v>
      </c>
      <c r="B125" s="127">
        <v>8.97</v>
      </c>
      <c r="C125" s="62">
        <f t="shared" si="4"/>
        <v>-0.07927060623</v>
      </c>
      <c r="D125" s="62">
        <f t="shared" si="5"/>
        <v>-0.07962542105</v>
      </c>
      <c r="E125" s="62">
        <f t="shared" si="1"/>
        <v>-0.07962542105</v>
      </c>
      <c r="F125" s="127">
        <v>4458.58</v>
      </c>
      <c r="G125" s="62">
        <f t="shared" si="6"/>
        <v>-0.01708956747</v>
      </c>
      <c r="H125" s="62">
        <f t="shared" si="7"/>
        <v>-0.01744438228</v>
      </c>
      <c r="I125" s="62" t="b">
        <f t="shared" si="8"/>
        <v>1</v>
      </c>
      <c r="J125" s="62">
        <f t="shared" si="2"/>
        <v>-0.01744438228</v>
      </c>
      <c r="K125" s="128">
        <v>0.01916</v>
      </c>
      <c r="L125" s="62">
        <f t="shared" si="3"/>
        <v>0.0003548148148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126">
        <v>44451.0</v>
      </c>
      <c r="B126" s="127">
        <v>8.92</v>
      </c>
      <c r="C126" s="62">
        <f t="shared" si="4"/>
        <v>-0.005589729479</v>
      </c>
      <c r="D126" s="62">
        <f t="shared" si="5"/>
        <v>-0.005949914664</v>
      </c>
      <c r="E126" s="62">
        <f t="shared" si="1"/>
        <v>-0.005949914664</v>
      </c>
      <c r="F126" s="127">
        <v>4432.99</v>
      </c>
      <c r="G126" s="62">
        <f t="shared" si="6"/>
        <v>-0.005756029735</v>
      </c>
      <c r="H126" s="62">
        <f t="shared" si="7"/>
        <v>-0.00611621492</v>
      </c>
      <c r="I126" s="62" t="b">
        <f t="shared" si="8"/>
        <v>1</v>
      </c>
      <c r="J126" s="62">
        <f t="shared" si="2"/>
        <v>-0.00611621492</v>
      </c>
      <c r="K126" s="128">
        <v>0.01945</v>
      </c>
      <c r="L126" s="62">
        <f t="shared" si="3"/>
        <v>0.0003601851852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126">
        <v>44458.0</v>
      </c>
      <c r="B127" s="127">
        <v>8.85</v>
      </c>
      <c r="C127" s="62">
        <f t="shared" si="4"/>
        <v>-0.007878487572</v>
      </c>
      <c r="D127" s="62">
        <f t="shared" si="5"/>
        <v>-0.008227376461</v>
      </c>
      <c r="E127" s="62" t="str">
        <f t="shared" si="1"/>
        <v/>
      </c>
      <c r="F127" s="127">
        <v>4455.48</v>
      </c>
      <c r="G127" s="62">
        <f t="shared" si="6"/>
        <v>0.005060499275</v>
      </c>
      <c r="H127" s="62">
        <f t="shared" si="7"/>
        <v>0.004711610386</v>
      </c>
      <c r="I127" s="62" t="b">
        <f t="shared" si="8"/>
        <v>0</v>
      </c>
      <c r="J127" s="62" t="str">
        <f t="shared" si="2"/>
        <v/>
      </c>
      <c r="K127" s="128">
        <v>0.01884</v>
      </c>
      <c r="L127" s="62">
        <f t="shared" si="3"/>
        <v>0.0003488888889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126">
        <v>44465.0</v>
      </c>
      <c r="B128" s="127">
        <v>8.95</v>
      </c>
      <c r="C128" s="62">
        <f t="shared" si="4"/>
        <v>0.01123607327</v>
      </c>
      <c r="D128" s="62">
        <f t="shared" si="5"/>
        <v>0.0108857029</v>
      </c>
      <c r="E128" s="62">
        <f t="shared" si="1"/>
        <v>0.0108857029</v>
      </c>
      <c r="F128" s="127">
        <v>4357.04</v>
      </c>
      <c r="G128" s="62">
        <f t="shared" si="6"/>
        <v>-0.0223418715</v>
      </c>
      <c r="H128" s="62">
        <f t="shared" si="7"/>
        <v>-0.02269224187</v>
      </c>
      <c r="I128" s="62" t="b">
        <f t="shared" si="8"/>
        <v>1</v>
      </c>
      <c r="J128" s="62">
        <f t="shared" si="2"/>
        <v>-0.02269224187</v>
      </c>
      <c r="K128" s="128">
        <v>0.01892</v>
      </c>
      <c r="L128" s="62">
        <f t="shared" si="3"/>
        <v>0.0003503703704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126">
        <v>44472.0</v>
      </c>
      <c r="B129" s="127">
        <v>8.81</v>
      </c>
      <c r="C129" s="62">
        <f t="shared" si="4"/>
        <v>-0.01576609234</v>
      </c>
      <c r="D129" s="62">
        <f t="shared" si="5"/>
        <v>-0.01614646271</v>
      </c>
      <c r="E129" s="62" t="str">
        <f t="shared" si="1"/>
        <v/>
      </c>
      <c r="F129" s="127">
        <v>4391.34</v>
      </c>
      <c r="G129" s="62">
        <f t="shared" si="6"/>
        <v>0.007841491969</v>
      </c>
      <c r="H129" s="62">
        <f t="shared" si="7"/>
        <v>0.007461121599</v>
      </c>
      <c r="I129" s="62" t="b">
        <f t="shared" si="8"/>
        <v>0</v>
      </c>
      <c r="J129" s="62" t="str">
        <f t="shared" si="2"/>
        <v/>
      </c>
      <c r="K129" s="128">
        <v>0.02054</v>
      </c>
      <c r="L129" s="62">
        <f t="shared" si="3"/>
        <v>0.0003803703704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126">
        <v>44479.0</v>
      </c>
      <c r="B130" s="127">
        <v>8.83</v>
      </c>
      <c r="C130" s="62">
        <f t="shared" si="4"/>
        <v>0.002267574668</v>
      </c>
      <c r="D130" s="62">
        <f t="shared" si="5"/>
        <v>0.001877945038</v>
      </c>
      <c r="E130" s="62" t="str">
        <f t="shared" si="1"/>
        <v/>
      </c>
      <c r="F130" s="127">
        <v>4471.37</v>
      </c>
      <c r="G130" s="62">
        <f t="shared" si="6"/>
        <v>0.01806042967</v>
      </c>
      <c r="H130" s="62">
        <f t="shared" si="7"/>
        <v>0.01767080004</v>
      </c>
      <c r="I130" s="62" t="b">
        <f t="shared" si="8"/>
        <v>0</v>
      </c>
      <c r="J130" s="62" t="str">
        <f t="shared" si="2"/>
        <v/>
      </c>
      <c r="K130" s="128">
        <v>0.02104</v>
      </c>
      <c r="L130" s="62">
        <f t="shared" si="3"/>
        <v>0.0003896296296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126">
        <v>44486.0</v>
      </c>
      <c r="B131" s="127">
        <v>8.92</v>
      </c>
      <c r="C131" s="62">
        <f t="shared" si="4"/>
        <v>0.01014093198</v>
      </c>
      <c r="D131" s="62">
        <f t="shared" si="5"/>
        <v>0.00976037642</v>
      </c>
      <c r="E131" s="62" t="str">
        <f t="shared" si="1"/>
        <v/>
      </c>
      <c r="F131" s="127">
        <v>4544.9</v>
      </c>
      <c r="G131" s="62">
        <f t="shared" si="6"/>
        <v>0.01631087582</v>
      </c>
      <c r="H131" s="62">
        <f t="shared" si="7"/>
        <v>0.01593032027</v>
      </c>
      <c r="I131" s="62" t="b">
        <f t="shared" si="8"/>
        <v>0</v>
      </c>
      <c r="J131" s="62" t="str">
        <f t="shared" si="2"/>
        <v/>
      </c>
      <c r="K131" s="128">
        <v>0.02055</v>
      </c>
      <c r="L131" s="62">
        <f t="shared" si="3"/>
        <v>0.0003805555556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126">
        <v>44493.0</v>
      </c>
      <c r="B132" s="127">
        <v>8.27</v>
      </c>
      <c r="C132" s="62">
        <f t="shared" si="4"/>
        <v>-0.07566143756</v>
      </c>
      <c r="D132" s="62">
        <f t="shared" si="5"/>
        <v>-0.07604773385</v>
      </c>
      <c r="E132" s="62" t="str">
        <f t="shared" si="1"/>
        <v/>
      </c>
      <c r="F132" s="127">
        <v>4605.38</v>
      </c>
      <c r="G132" s="62">
        <f t="shared" si="6"/>
        <v>0.01321946012</v>
      </c>
      <c r="H132" s="62">
        <f t="shared" si="7"/>
        <v>0.01283316382</v>
      </c>
      <c r="I132" s="62" t="b">
        <f t="shared" si="8"/>
        <v>0</v>
      </c>
      <c r="J132" s="62" t="str">
        <f t="shared" si="2"/>
        <v/>
      </c>
      <c r="K132" s="128">
        <v>0.02086</v>
      </c>
      <c r="L132" s="62">
        <f t="shared" si="3"/>
        <v>0.0003862962963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126">
        <v>44500.0</v>
      </c>
      <c r="B133" s="127">
        <v>9.41</v>
      </c>
      <c r="C133" s="62">
        <f t="shared" si="4"/>
        <v>0.1291384446</v>
      </c>
      <c r="D133" s="62">
        <f t="shared" si="5"/>
        <v>0.1287688149</v>
      </c>
      <c r="E133" s="62" t="str">
        <f t="shared" si="1"/>
        <v/>
      </c>
      <c r="F133" s="127">
        <v>4697.53</v>
      </c>
      <c r="G133" s="62">
        <f t="shared" si="6"/>
        <v>0.01981165336</v>
      </c>
      <c r="H133" s="62">
        <f t="shared" si="7"/>
        <v>0.01944202373</v>
      </c>
      <c r="I133" s="62" t="b">
        <f t="shared" si="8"/>
        <v>0</v>
      </c>
      <c r="J133" s="62" t="str">
        <f t="shared" si="2"/>
        <v/>
      </c>
      <c r="K133" s="128">
        <v>0.01996</v>
      </c>
      <c r="L133" s="62">
        <f t="shared" si="3"/>
        <v>0.0003696296296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126">
        <v>44507.0</v>
      </c>
      <c r="B134" s="127">
        <v>9.1</v>
      </c>
      <c r="C134" s="62">
        <f t="shared" si="4"/>
        <v>-0.03349854007</v>
      </c>
      <c r="D134" s="62">
        <f t="shared" si="5"/>
        <v>-0.03386039193</v>
      </c>
      <c r="E134" s="62">
        <f t="shared" si="1"/>
        <v>-0.03386039193</v>
      </c>
      <c r="F134" s="127">
        <v>4682.85</v>
      </c>
      <c r="G134" s="62">
        <f t="shared" si="6"/>
        <v>-0.003129939722</v>
      </c>
      <c r="H134" s="62">
        <f t="shared" si="7"/>
        <v>-0.003491791574</v>
      </c>
      <c r="I134" s="62" t="b">
        <f t="shared" si="8"/>
        <v>1</v>
      </c>
      <c r="J134" s="62">
        <f t="shared" si="2"/>
        <v>-0.003491791574</v>
      </c>
      <c r="K134" s="128">
        <v>0.01954</v>
      </c>
      <c r="L134" s="62">
        <f t="shared" si="3"/>
        <v>0.0003618518519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126">
        <v>44514.0</v>
      </c>
      <c r="B135" s="127">
        <v>8.45</v>
      </c>
      <c r="C135" s="62">
        <f t="shared" si="4"/>
        <v>-0.07410797215</v>
      </c>
      <c r="D135" s="62">
        <f t="shared" si="5"/>
        <v>-0.07445936104</v>
      </c>
      <c r="E135" s="62" t="str">
        <f t="shared" si="1"/>
        <v/>
      </c>
      <c r="F135" s="127">
        <v>4697.96</v>
      </c>
      <c r="G135" s="62">
        <f t="shared" si="6"/>
        <v>0.003221473</v>
      </c>
      <c r="H135" s="62">
        <f t="shared" si="7"/>
        <v>0.002870084111</v>
      </c>
      <c r="I135" s="62" t="b">
        <f t="shared" si="8"/>
        <v>0</v>
      </c>
      <c r="J135" s="62" t="str">
        <f t="shared" si="2"/>
        <v/>
      </c>
      <c r="K135" s="128">
        <v>0.018975</v>
      </c>
      <c r="L135" s="62">
        <f t="shared" si="3"/>
        <v>0.0003513888889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126">
        <v>44521.0</v>
      </c>
      <c r="B136" s="127">
        <v>8.5</v>
      </c>
      <c r="C136" s="62">
        <f t="shared" si="4"/>
        <v>0.005899722127</v>
      </c>
      <c r="D136" s="62">
        <f t="shared" si="5"/>
        <v>0.00553268509</v>
      </c>
      <c r="E136" s="62">
        <f t="shared" si="1"/>
        <v>0.00553268509</v>
      </c>
      <c r="F136" s="127">
        <v>4594.62</v>
      </c>
      <c r="G136" s="62">
        <f t="shared" si="6"/>
        <v>-0.02224231814</v>
      </c>
      <c r="H136" s="62">
        <f t="shared" si="7"/>
        <v>-0.02260935517</v>
      </c>
      <c r="I136" s="62" t="b">
        <f t="shared" si="8"/>
        <v>1</v>
      </c>
      <c r="J136" s="62">
        <f t="shared" si="2"/>
        <v>-0.02260935517</v>
      </c>
      <c r="K136" s="128">
        <v>0.01982</v>
      </c>
      <c r="L136" s="62">
        <f t="shared" si="3"/>
        <v>0.000367037037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126">
        <v>44528.0</v>
      </c>
      <c r="B137" s="127">
        <v>8.33</v>
      </c>
      <c r="C137" s="62">
        <f t="shared" si="4"/>
        <v>-0.02020270732</v>
      </c>
      <c r="D137" s="62">
        <f t="shared" si="5"/>
        <v>-0.02056335547</v>
      </c>
      <c r="E137" s="62">
        <f t="shared" si="1"/>
        <v>-0.02056335547</v>
      </c>
      <c r="F137" s="127">
        <v>4538.43</v>
      </c>
      <c r="G137" s="62">
        <f t="shared" si="6"/>
        <v>-0.01230491654</v>
      </c>
      <c r="H137" s="62">
        <f t="shared" si="7"/>
        <v>-0.01266556468</v>
      </c>
      <c r="I137" s="62" t="b">
        <f t="shared" si="8"/>
        <v>1</v>
      </c>
      <c r="J137" s="62">
        <f t="shared" si="2"/>
        <v>-0.01266556468</v>
      </c>
      <c r="K137" s="128">
        <v>0.019475</v>
      </c>
      <c r="L137" s="62">
        <f t="shared" si="3"/>
        <v>0.0003606481481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126">
        <v>44535.0</v>
      </c>
      <c r="B138" s="127">
        <v>8.23</v>
      </c>
      <c r="C138" s="62">
        <f t="shared" si="4"/>
        <v>-0.01207744149</v>
      </c>
      <c r="D138" s="62">
        <f t="shared" si="5"/>
        <v>-0.01240596001</v>
      </c>
      <c r="E138" s="62" t="str">
        <f t="shared" si="1"/>
        <v/>
      </c>
      <c r="F138" s="127">
        <v>4712.02</v>
      </c>
      <c r="G138" s="62">
        <f t="shared" si="6"/>
        <v>0.03753555355</v>
      </c>
      <c r="H138" s="62">
        <f t="shared" si="7"/>
        <v>0.03720703504</v>
      </c>
      <c r="I138" s="62" t="b">
        <f t="shared" si="8"/>
        <v>0</v>
      </c>
      <c r="J138" s="62" t="str">
        <f t="shared" si="2"/>
        <v/>
      </c>
      <c r="K138" s="128">
        <v>0.01774</v>
      </c>
      <c r="L138" s="62">
        <f t="shared" si="3"/>
        <v>0.0003285185185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126">
        <v>44542.0</v>
      </c>
      <c r="B139" s="127">
        <v>8.12</v>
      </c>
      <c r="C139" s="62">
        <f t="shared" si="4"/>
        <v>-0.01345586052</v>
      </c>
      <c r="D139" s="62">
        <f t="shared" si="5"/>
        <v>-0.01379549015</v>
      </c>
      <c r="E139" s="62">
        <f t="shared" si="1"/>
        <v>-0.01379549015</v>
      </c>
      <c r="F139" s="127">
        <v>4620.64</v>
      </c>
      <c r="G139" s="62">
        <f t="shared" si="6"/>
        <v>-0.01958346718</v>
      </c>
      <c r="H139" s="62">
        <f t="shared" si="7"/>
        <v>-0.01992309681</v>
      </c>
      <c r="I139" s="62" t="b">
        <f t="shared" si="8"/>
        <v>1</v>
      </c>
      <c r="J139" s="62">
        <f t="shared" si="2"/>
        <v>-0.01992309681</v>
      </c>
      <c r="K139" s="128">
        <v>0.01834</v>
      </c>
      <c r="L139" s="62">
        <f t="shared" si="3"/>
        <v>0.0003396296296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126">
        <v>44549.0</v>
      </c>
      <c r="B140" s="127">
        <v>8.05</v>
      </c>
      <c r="C140" s="62">
        <f t="shared" si="4"/>
        <v>-0.008658062743</v>
      </c>
      <c r="D140" s="62">
        <f t="shared" si="5"/>
        <v>-0.008998062743</v>
      </c>
      <c r="E140" s="62" t="str">
        <f t="shared" si="1"/>
        <v/>
      </c>
      <c r="F140" s="127">
        <v>4725.79</v>
      </c>
      <c r="G140" s="62">
        <f t="shared" si="6"/>
        <v>0.0225015191</v>
      </c>
      <c r="H140" s="62">
        <f t="shared" si="7"/>
        <v>0.0221615191</v>
      </c>
      <c r="I140" s="62" t="b">
        <f t="shared" si="8"/>
        <v>0</v>
      </c>
      <c r="J140" s="62" t="str">
        <f t="shared" si="2"/>
        <v/>
      </c>
      <c r="K140" s="128">
        <v>0.01836</v>
      </c>
      <c r="L140" s="62">
        <f t="shared" si="3"/>
        <v>0.00034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126">
        <v>44556.0</v>
      </c>
      <c r="B141" s="127">
        <v>8.26</v>
      </c>
      <c r="C141" s="62">
        <f t="shared" si="4"/>
        <v>0.0257524961</v>
      </c>
      <c r="D141" s="62">
        <f t="shared" si="5"/>
        <v>0.02540481092</v>
      </c>
      <c r="E141" s="62" t="str">
        <f t="shared" si="1"/>
        <v/>
      </c>
      <c r="F141" s="127">
        <v>4766.18</v>
      </c>
      <c r="G141" s="62">
        <f t="shared" si="6"/>
        <v>0.008510402746</v>
      </c>
      <c r="H141" s="62">
        <f t="shared" si="7"/>
        <v>0.008162717561</v>
      </c>
      <c r="I141" s="62" t="b">
        <f t="shared" si="8"/>
        <v>0</v>
      </c>
      <c r="J141" s="62" t="str">
        <f t="shared" si="2"/>
        <v/>
      </c>
      <c r="K141" s="128">
        <v>0.018775</v>
      </c>
      <c r="L141" s="62">
        <f t="shared" si="3"/>
        <v>0.0003476851852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126">
        <v>44563.0</v>
      </c>
      <c r="B142" s="127">
        <v>8.3</v>
      </c>
      <c r="C142" s="62">
        <f t="shared" si="4"/>
        <v>0.00483092727</v>
      </c>
      <c r="D142" s="62">
        <f t="shared" si="5"/>
        <v>0.004476482825</v>
      </c>
      <c r="E142" s="62">
        <f t="shared" si="1"/>
        <v>0.004476482825</v>
      </c>
      <c r="F142" s="127">
        <v>4677.03</v>
      </c>
      <c r="G142" s="62">
        <f t="shared" si="6"/>
        <v>-0.01888185239</v>
      </c>
      <c r="H142" s="62">
        <f t="shared" si="7"/>
        <v>-0.01923629684</v>
      </c>
      <c r="I142" s="62" t="b">
        <f t="shared" si="8"/>
        <v>1</v>
      </c>
      <c r="J142" s="62">
        <f t="shared" si="2"/>
        <v>-0.01923629684</v>
      </c>
      <c r="K142" s="128">
        <v>0.01914</v>
      </c>
      <c r="L142" s="62">
        <f t="shared" si="3"/>
        <v>0.0003544444444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126">
        <v>44570.0</v>
      </c>
      <c r="B143" s="127">
        <v>8.51</v>
      </c>
      <c r="C143" s="62">
        <f t="shared" si="4"/>
        <v>0.02498642778</v>
      </c>
      <c r="D143" s="62">
        <f t="shared" si="5"/>
        <v>0.02460235371</v>
      </c>
      <c r="E143" s="62">
        <f t="shared" si="1"/>
        <v>0.02460235371</v>
      </c>
      <c r="F143" s="127">
        <v>4662.85</v>
      </c>
      <c r="G143" s="62">
        <f t="shared" si="6"/>
        <v>-0.003036443915</v>
      </c>
      <c r="H143" s="62">
        <f t="shared" si="7"/>
        <v>-0.003420517989</v>
      </c>
      <c r="I143" s="62" t="b">
        <f t="shared" si="8"/>
        <v>1</v>
      </c>
      <c r="J143" s="62">
        <f t="shared" si="2"/>
        <v>-0.003420517989</v>
      </c>
      <c r="K143" s="128">
        <v>0.02074</v>
      </c>
      <c r="L143" s="62">
        <f t="shared" si="3"/>
        <v>0.0003840740741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126">
        <v>44577.0</v>
      </c>
      <c r="B144" s="127">
        <v>7.98</v>
      </c>
      <c r="C144" s="62">
        <f t="shared" si="4"/>
        <v>-0.06430353112</v>
      </c>
      <c r="D144" s="62">
        <f t="shared" si="5"/>
        <v>-0.06469019779</v>
      </c>
      <c r="E144" s="62">
        <f t="shared" si="1"/>
        <v>-0.06469019779</v>
      </c>
      <c r="F144" s="127">
        <v>4397.94</v>
      </c>
      <c r="G144" s="62">
        <f t="shared" si="6"/>
        <v>-0.0584905997</v>
      </c>
      <c r="H144" s="62">
        <f t="shared" si="7"/>
        <v>-0.05887726637</v>
      </c>
      <c r="I144" s="62" t="b">
        <f t="shared" si="8"/>
        <v>1</v>
      </c>
      <c r="J144" s="62">
        <f t="shared" si="2"/>
        <v>-0.05887726637</v>
      </c>
      <c r="K144" s="128">
        <v>0.02088</v>
      </c>
      <c r="L144" s="62">
        <f t="shared" si="3"/>
        <v>0.0003866666667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126">
        <v>44584.0</v>
      </c>
      <c r="B145" s="127">
        <v>7.95</v>
      </c>
      <c r="C145" s="62">
        <f t="shared" si="4"/>
        <v>-0.003766482795</v>
      </c>
      <c r="D145" s="62">
        <f t="shared" si="5"/>
        <v>-0.004161390203</v>
      </c>
      <c r="E145" s="62" t="str">
        <f t="shared" si="1"/>
        <v/>
      </c>
      <c r="F145" s="127">
        <v>4431.85</v>
      </c>
      <c r="G145" s="62">
        <f t="shared" si="6"/>
        <v>0.007680854632</v>
      </c>
      <c r="H145" s="62">
        <f t="shared" si="7"/>
        <v>0.007285947225</v>
      </c>
      <c r="I145" s="62" t="b">
        <f t="shared" si="8"/>
        <v>0</v>
      </c>
      <c r="J145" s="62" t="str">
        <f t="shared" si="2"/>
        <v/>
      </c>
      <c r="K145" s="128">
        <v>0.021325</v>
      </c>
      <c r="L145" s="62">
        <f t="shared" si="3"/>
        <v>0.0003949074074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126">
        <v>44591.0</v>
      </c>
      <c r="B146" s="127">
        <v>8.0</v>
      </c>
      <c r="C146" s="62">
        <f t="shared" si="4"/>
        <v>0.006269613014</v>
      </c>
      <c r="D146" s="62">
        <f t="shared" si="5"/>
        <v>0.005879242643</v>
      </c>
      <c r="E146" s="62" t="str">
        <f t="shared" si="1"/>
        <v/>
      </c>
      <c r="F146" s="127">
        <v>4500.53</v>
      </c>
      <c r="G146" s="62">
        <f t="shared" si="6"/>
        <v>0.01537806351</v>
      </c>
      <c r="H146" s="62">
        <f t="shared" si="7"/>
        <v>0.01498769314</v>
      </c>
      <c r="I146" s="62" t="b">
        <f t="shared" si="8"/>
        <v>0</v>
      </c>
      <c r="J146" s="62" t="str">
        <f t="shared" si="2"/>
        <v/>
      </c>
      <c r="K146" s="128">
        <v>0.02108</v>
      </c>
      <c r="L146" s="62">
        <f t="shared" si="3"/>
        <v>0.0003903703704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126">
        <v>44598.0</v>
      </c>
      <c r="B147" s="127">
        <v>8.08</v>
      </c>
      <c r="C147" s="62">
        <f t="shared" si="4"/>
        <v>0.009950330853</v>
      </c>
      <c r="D147" s="62">
        <f t="shared" si="5"/>
        <v>0.009553664187</v>
      </c>
      <c r="E147" s="62">
        <f t="shared" si="1"/>
        <v>0.009553664187</v>
      </c>
      <c r="F147" s="127">
        <v>4418.64</v>
      </c>
      <c r="G147" s="62">
        <f t="shared" si="6"/>
        <v>-0.01836321118</v>
      </c>
      <c r="H147" s="62">
        <f t="shared" si="7"/>
        <v>-0.01875987785</v>
      </c>
      <c r="I147" s="62" t="b">
        <f t="shared" si="8"/>
        <v>1</v>
      </c>
      <c r="J147" s="62">
        <f t="shared" si="2"/>
        <v>-0.01875987785</v>
      </c>
      <c r="K147" s="128">
        <v>0.02142</v>
      </c>
      <c r="L147" s="62">
        <f t="shared" si="3"/>
        <v>0.0003966666667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126">
        <v>44605.0</v>
      </c>
      <c r="B148" s="127">
        <v>8.97</v>
      </c>
      <c r="C148" s="62">
        <f t="shared" si="4"/>
        <v>0.1044938035</v>
      </c>
      <c r="D148" s="62">
        <f t="shared" si="5"/>
        <v>0.1040767665</v>
      </c>
      <c r="E148" s="62">
        <f t="shared" si="1"/>
        <v>0.1040767665</v>
      </c>
      <c r="F148" s="127">
        <v>4348.87</v>
      </c>
      <c r="G148" s="62">
        <f t="shared" si="6"/>
        <v>-0.0159159152</v>
      </c>
      <c r="H148" s="62">
        <f t="shared" si="7"/>
        <v>-0.01633295223</v>
      </c>
      <c r="I148" s="62" t="b">
        <f t="shared" si="8"/>
        <v>1</v>
      </c>
      <c r="J148" s="62">
        <f t="shared" si="2"/>
        <v>-0.01633295223</v>
      </c>
      <c r="K148" s="128">
        <v>0.02252</v>
      </c>
      <c r="L148" s="62">
        <f t="shared" si="3"/>
        <v>0.000417037037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126">
        <v>44612.0</v>
      </c>
      <c r="B149" s="127">
        <v>8.72</v>
      </c>
      <c r="C149" s="62">
        <f t="shared" si="4"/>
        <v>-0.02826643815</v>
      </c>
      <c r="D149" s="62">
        <f t="shared" si="5"/>
        <v>-0.02869421593</v>
      </c>
      <c r="E149" s="62" t="str">
        <f t="shared" si="1"/>
        <v/>
      </c>
      <c r="F149" s="127">
        <v>4384.65</v>
      </c>
      <c r="G149" s="62">
        <f t="shared" si="6"/>
        <v>0.008193763839</v>
      </c>
      <c r="H149" s="62">
        <f t="shared" si="7"/>
        <v>0.007765986061</v>
      </c>
      <c r="I149" s="62" t="b">
        <f t="shared" si="8"/>
        <v>0</v>
      </c>
      <c r="J149" s="62" t="str">
        <f t="shared" si="2"/>
        <v/>
      </c>
      <c r="K149" s="128">
        <v>0.0231</v>
      </c>
      <c r="L149" s="62">
        <f t="shared" si="3"/>
        <v>0.0004277777778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126">
        <v>44619.0</v>
      </c>
      <c r="B150" s="127">
        <v>8.63</v>
      </c>
      <c r="C150" s="62">
        <f t="shared" si="4"/>
        <v>-0.01037473283</v>
      </c>
      <c r="D150" s="62">
        <f t="shared" si="5"/>
        <v>-0.01079602912</v>
      </c>
      <c r="E150" s="62">
        <f t="shared" si="1"/>
        <v>-0.01079602912</v>
      </c>
      <c r="F150" s="127">
        <v>4328.87</v>
      </c>
      <c r="G150" s="62">
        <f t="shared" si="6"/>
        <v>-0.0128032671</v>
      </c>
      <c r="H150" s="62">
        <f t="shared" si="7"/>
        <v>-0.0132245634</v>
      </c>
      <c r="I150" s="62" t="b">
        <f t="shared" si="8"/>
        <v>1</v>
      </c>
      <c r="J150" s="62">
        <f t="shared" si="2"/>
        <v>-0.0132245634</v>
      </c>
      <c r="K150" s="128">
        <v>0.02275</v>
      </c>
      <c r="L150" s="62">
        <f t="shared" si="3"/>
        <v>0.0004212962963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126">
        <v>44626.0</v>
      </c>
      <c r="B151" s="127">
        <v>8.29</v>
      </c>
      <c r="C151" s="62">
        <f t="shared" si="4"/>
        <v>-0.04019453595</v>
      </c>
      <c r="D151" s="62">
        <f t="shared" si="5"/>
        <v>-0.04059898039</v>
      </c>
      <c r="E151" s="62">
        <f t="shared" si="1"/>
        <v>-0.04059898039</v>
      </c>
      <c r="F151" s="127">
        <v>4204.31</v>
      </c>
      <c r="G151" s="62">
        <f t="shared" si="6"/>
        <v>-0.02919634839</v>
      </c>
      <c r="H151" s="62">
        <f t="shared" si="7"/>
        <v>-0.02960079283</v>
      </c>
      <c r="I151" s="62" t="b">
        <f t="shared" si="8"/>
        <v>1</v>
      </c>
      <c r="J151" s="62">
        <f t="shared" si="2"/>
        <v>-0.02960079283</v>
      </c>
      <c r="K151" s="128">
        <v>0.02184</v>
      </c>
      <c r="L151" s="62">
        <f t="shared" si="3"/>
        <v>0.0004044444444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126">
        <v>44633.0</v>
      </c>
      <c r="B152" s="127">
        <v>8.31</v>
      </c>
      <c r="C152" s="62">
        <f t="shared" si="4"/>
        <v>0.00240963972</v>
      </c>
      <c r="D152" s="62">
        <f t="shared" si="5"/>
        <v>0.001985195276</v>
      </c>
      <c r="E152" s="62" t="str">
        <f t="shared" si="1"/>
        <v/>
      </c>
      <c r="F152" s="127">
        <v>4463.12</v>
      </c>
      <c r="G152" s="62">
        <f t="shared" si="6"/>
        <v>0.05973788344</v>
      </c>
      <c r="H152" s="62">
        <f t="shared" si="7"/>
        <v>0.05931343899</v>
      </c>
      <c r="I152" s="62" t="b">
        <f t="shared" si="8"/>
        <v>0</v>
      </c>
      <c r="J152" s="62" t="str">
        <f t="shared" si="2"/>
        <v/>
      </c>
      <c r="K152" s="128">
        <v>0.02292</v>
      </c>
      <c r="L152" s="62">
        <f t="shared" si="3"/>
        <v>0.0004244444444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126">
        <v>44640.0</v>
      </c>
      <c r="B153" s="127">
        <v>8.19</v>
      </c>
      <c r="C153" s="62">
        <f t="shared" si="4"/>
        <v>-0.014545711</v>
      </c>
      <c r="D153" s="62">
        <f t="shared" si="5"/>
        <v>-0.01500274804</v>
      </c>
      <c r="E153" s="62" t="str">
        <f t="shared" si="1"/>
        <v/>
      </c>
      <c r="F153" s="127">
        <v>4543.06</v>
      </c>
      <c r="G153" s="62">
        <f t="shared" si="6"/>
        <v>0.01775272079</v>
      </c>
      <c r="H153" s="62">
        <f t="shared" si="7"/>
        <v>0.01729568376</v>
      </c>
      <c r="I153" s="62" t="b">
        <f t="shared" si="8"/>
        <v>0</v>
      </c>
      <c r="J153" s="62" t="str">
        <f t="shared" si="2"/>
        <v/>
      </c>
      <c r="K153" s="128">
        <v>0.02468</v>
      </c>
      <c r="L153" s="62">
        <f t="shared" si="3"/>
        <v>0.000457037037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126">
        <v>44647.0</v>
      </c>
      <c r="B154" s="127">
        <v>8.04</v>
      </c>
      <c r="C154" s="62">
        <f t="shared" si="4"/>
        <v>-0.01848481467</v>
      </c>
      <c r="D154" s="62">
        <f t="shared" si="5"/>
        <v>-0.01895814801</v>
      </c>
      <c r="E154" s="62">
        <f t="shared" si="1"/>
        <v>-0.01895814801</v>
      </c>
      <c r="F154" s="127">
        <v>4545.86</v>
      </c>
      <c r="G154" s="62">
        <f t="shared" si="6"/>
        <v>0.0006161348298</v>
      </c>
      <c r="H154" s="62">
        <f t="shared" si="7"/>
        <v>0.0001428014965</v>
      </c>
      <c r="I154" s="62" t="b">
        <f t="shared" si="8"/>
        <v>1</v>
      </c>
      <c r="J154" s="62">
        <f t="shared" si="2"/>
        <v>0.0001428014965</v>
      </c>
      <c r="K154" s="128">
        <v>0.02556</v>
      </c>
      <c r="L154" s="62">
        <f t="shared" si="3"/>
        <v>0.0004733333333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126">
        <v>44654.0</v>
      </c>
      <c r="B155" s="127">
        <v>7.75</v>
      </c>
      <c r="C155" s="62">
        <f t="shared" si="4"/>
        <v>-0.03673623983</v>
      </c>
      <c r="D155" s="62">
        <f t="shared" si="5"/>
        <v>-0.03719772131</v>
      </c>
      <c r="E155" s="62">
        <f t="shared" si="1"/>
        <v>-0.03719772131</v>
      </c>
      <c r="F155" s="127">
        <v>4488.28</v>
      </c>
      <c r="G155" s="62">
        <f t="shared" si="6"/>
        <v>-0.01274737379</v>
      </c>
      <c r="H155" s="62">
        <f t="shared" si="7"/>
        <v>-0.01320885527</v>
      </c>
      <c r="I155" s="62" t="b">
        <f t="shared" si="8"/>
        <v>1</v>
      </c>
      <c r="J155" s="62">
        <f t="shared" si="2"/>
        <v>-0.01320885527</v>
      </c>
      <c r="K155" s="128">
        <v>0.02492</v>
      </c>
      <c r="L155" s="62">
        <f t="shared" si="3"/>
        <v>0.0004614814815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126">
        <v>44661.0</v>
      </c>
      <c r="B156" s="127">
        <v>7.68</v>
      </c>
      <c r="C156" s="62">
        <f t="shared" si="4"/>
        <v>-0.009073296206</v>
      </c>
      <c r="D156" s="62">
        <f t="shared" si="5"/>
        <v>-0.009559592502</v>
      </c>
      <c r="E156" s="62">
        <f t="shared" si="1"/>
        <v>-0.009559592502</v>
      </c>
      <c r="F156" s="127">
        <v>4392.59</v>
      </c>
      <c r="G156" s="62">
        <f t="shared" si="6"/>
        <v>-0.02155052453</v>
      </c>
      <c r="H156" s="62">
        <f t="shared" si="7"/>
        <v>-0.02203682082</v>
      </c>
      <c r="I156" s="62" t="b">
        <f t="shared" si="8"/>
        <v>1</v>
      </c>
      <c r="J156" s="62">
        <f t="shared" si="2"/>
        <v>-0.02203682082</v>
      </c>
      <c r="K156" s="128">
        <v>0.02626</v>
      </c>
      <c r="L156" s="62">
        <f t="shared" si="3"/>
        <v>0.0004862962963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126">
        <v>44668.0</v>
      </c>
      <c r="B157" s="127">
        <v>7.79</v>
      </c>
      <c r="C157" s="62">
        <f t="shared" si="4"/>
        <v>0.01422131272</v>
      </c>
      <c r="D157" s="62">
        <f t="shared" si="5"/>
        <v>0.01369399791</v>
      </c>
      <c r="E157" s="62">
        <f t="shared" si="1"/>
        <v>0.01369399791</v>
      </c>
      <c r="F157" s="127">
        <v>4271.78</v>
      </c>
      <c r="G157" s="62">
        <f t="shared" si="6"/>
        <v>-0.02788842814</v>
      </c>
      <c r="H157" s="62">
        <f t="shared" si="7"/>
        <v>-0.02841574295</v>
      </c>
      <c r="I157" s="62" t="b">
        <f t="shared" si="8"/>
        <v>1</v>
      </c>
      <c r="J157" s="62">
        <f t="shared" si="2"/>
        <v>-0.02841574295</v>
      </c>
      <c r="K157" s="128">
        <v>0.028475</v>
      </c>
      <c r="L157" s="62">
        <f t="shared" si="3"/>
        <v>0.0005273148148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126">
        <v>44675.0</v>
      </c>
      <c r="B158" s="127">
        <v>7.33</v>
      </c>
      <c r="C158" s="62">
        <f t="shared" si="4"/>
        <v>-0.06086534398</v>
      </c>
      <c r="D158" s="62">
        <f t="shared" si="5"/>
        <v>-0.06141164028</v>
      </c>
      <c r="E158" s="62">
        <f t="shared" si="1"/>
        <v>-0.06141164028</v>
      </c>
      <c r="F158" s="127">
        <v>4131.93</v>
      </c>
      <c r="G158" s="62">
        <f t="shared" si="6"/>
        <v>-0.03328599204</v>
      </c>
      <c r="H158" s="62">
        <f t="shared" si="7"/>
        <v>-0.03383228834</v>
      </c>
      <c r="I158" s="62" t="b">
        <f t="shared" si="8"/>
        <v>1</v>
      </c>
      <c r="J158" s="62">
        <f t="shared" si="2"/>
        <v>-0.03383228834</v>
      </c>
      <c r="K158" s="128">
        <v>0.0295</v>
      </c>
      <c r="L158" s="62">
        <f t="shared" si="3"/>
        <v>0.0005462962963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126">
        <v>44682.0</v>
      </c>
      <c r="B159" s="127">
        <v>7.12</v>
      </c>
      <c r="C159" s="62">
        <f t="shared" si="4"/>
        <v>-0.02906779047</v>
      </c>
      <c r="D159" s="62">
        <f t="shared" si="5"/>
        <v>-0.02960593862</v>
      </c>
      <c r="E159" s="62">
        <f t="shared" si="1"/>
        <v>-0.02960593862</v>
      </c>
      <c r="F159" s="127">
        <v>4123.34</v>
      </c>
      <c r="G159" s="62">
        <f t="shared" si="6"/>
        <v>-0.002081095615</v>
      </c>
      <c r="H159" s="62">
        <f t="shared" si="7"/>
        <v>-0.002619243763</v>
      </c>
      <c r="I159" s="62" t="b">
        <f t="shared" si="8"/>
        <v>1</v>
      </c>
      <c r="J159" s="62">
        <f t="shared" si="2"/>
        <v>-0.002619243763</v>
      </c>
      <c r="K159" s="128">
        <v>0.02906</v>
      </c>
      <c r="L159" s="62">
        <f t="shared" si="3"/>
        <v>0.0005381481481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126">
        <v>44689.0</v>
      </c>
      <c r="B160" s="127">
        <v>7.35</v>
      </c>
      <c r="C160" s="62">
        <f t="shared" si="4"/>
        <v>0.0317925878</v>
      </c>
      <c r="D160" s="62">
        <f t="shared" si="5"/>
        <v>0.0312188841</v>
      </c>
      <c r="E160" s="62">
        <f t="shared" si="1"/>
        <v>0.0312188841</v>
      </c>
      <c r="F160" s="127">
        <v>4023.89</v>
      </c>
      <c r="G160" s="62">
        <f t="shared" si="6"/>
        <v>-0.02441441811</v>
      </c>
      <c r="H160" s="62">
        <f t="shared" si="7"/>
        <v>-0.02498812181</v>
      </c>
      <c r="I160" s="62" t="b">
        <f t="shared" si="8"/>
        <v>1</v>
      </c>
      <c r="J160" s="62">
        <f t="shared" si="2"/>
        <v>-0.02498812181</v>
      </c>
      <c r="K160" s="128">
        <v>0.03098</v>
      </c>
      <c r="L160" s="62">
        <f t="shared" si="3"/>
        <v>0.0005737037037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126">
        <v>44696.0</v>
      </c>
      <c r="B161" s="127">
        <v>7.09</v>
      </c>
      <c r="C161" s="62">
        <f t="shared" si="4"/>
        <v>-0.03601497268</v>
      </c>
      <c r="D161" s="62">
        <f t="shared" si="5"/>
        <v>-0.03658756527</v>
      </c>
      <c r="E161" s="62">
        <f t="shared" si="1"/>
        <v>-0.03658756527</v>
      </c>
      <c r="F161" s="127">
        <v>3901.36</v>
      </c>
      <c r="G161" s="62">
        <f t="shared" si="6"/>
        <v>-0.03092388614</v>
      </c>
      <c r="H161" s="62">
        <f t="shared" si="7"/>
        <v>-0.03149647874</v>
      </c>
      <c r="I161" s="62" t="b">
        <f t="shared" si="8"/>
        <v>1</v>
      </c>
      <c r="J161" s="62">
        <f t="shared" si="2"/>
        <v>-0.03149647874</v>
      </c>
      <c r="K161" s="128">
        <v>0.03092</v>
      </c>
      <c r="L161" s="62">
        <f t="shared" si="3"/>
        <v>0.0005725925926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126">
        <v>44703.0</v>
      </c>
      <c r="B162" s="127">
        <v>7.45</v>
      </c>
      <c r="C162" s="62">
        <f t="shared" si="4"/>
        <v>0.04952869185</v>
      </c>
      <c r="D162" s="62">
        <f t="shared" si="5"/>
        <v>0.04895943259</v>
      </c>
      <c r="E162" s="62" t="str">
        <f t="shared" si="1"/>
        <v/>
      </c>
      <c r="F162" s="127">
        <v>4158.24</v>
      </c>
      <c r="G162" s="62">
        <f t="shared" si="6"/>
        <v>0.06376669753</v>
      </c>
      <c r="H162" s="62">
        <f t="shared" si="7"/>
        <v>0.06319743827</v>
      </c>
      <c r="I162" s="62" t="b">
        <f t="shared" si="8"/>
        <v>0</v>
      </c>
      <c r="J162" s="62" t="str">
        <f t="shared" si="2"/>
        <v/>
      </c>
      <c r="K162" s="128">
        <v>0.03074</v>
      </c>
      <c r="L162" s="62">
        <f t="shared" si="3"/>
        <v>0.0005692592593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126">
        <v>44710.0</v>
      </c>
      <c r="B163" s="127">
        <v>7.24</v>
      </c>
      <c r="C163" s="62">
        <f t="shared" si="4"/>
        <v>-0.02859282599</v>
      </c>
      <c r="D163" s="62">
        <f t="shared" si="5"/>
        <v>-0.02914801118</v>
      </c>
      <c r="E163" s="62">
        <f t="shared" si="1"/>
        <v>-0.02914801118</v>
      </c>
      <c r="F163" s="127">
        <v>4108.54</v>
      </c>
      <c r="G163" s="62">
        <f t="shared" si="6"/>
        <v>-0.01202417357</v>
      </c>
      <c r="H163" s="62">
        <f t="shared" si="7"/>
        <v>-0.01257935876</v>
      </c>
      <c r="I163" s="62" t="b">
        <f t="shared" si="8"/>
        <v>1</v>
      </c>
      <c r="J163" s="62">
        <f t="shared" si="2"/>
        <v>-0.01257935876</v>
      </c>
      <c r="K163" s="128">
        <v>0.02998</v>
      </c>
      <c r="L163" s="62">
        <f t="shared" si="3"/>
        <v>0.0005551851852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126">
        <v>44717.0</v>
      </c>
      <c r="B164" s="127">
        <v>7.05</v>
      </c>
      <c r="C164" s="62">
        <f t="shared" si="4"/>
        <v>-0.02659358957</v>
      </c>
      <c r="D164" s="62">
        <f t="shared" si="5"/>
        <v>-0.0271658118</v>
      </c>
      <c r="E164" s="62">
        <f t="shared" si="1"/>
        <v>-0.0271658118</v>
      </c>
      <c r="F164" s="127">
        <v>3900.86</v>
      </c>
      <c r="G164" s="62">
        <f t="shared" si="6"/>
        <v>-0.05187069261</v>
      </c>
      <c r="H164" s="62">
        <f t="shared" si="7"/>
        <v>-0.05244291483</v>
      </c>
      <c r="I164" s="62" t="b">
        <f t="shared" si="8"/>
        <v>1</v>
      </c>
      <c r="J164" s="62">
        <f t="shared" si="2"/>
        <v>-0.05244291483</v>
      </c>
      <c r="K164" s="128">
        <v>0.0309</v>
      </c>
      <c r="L164" s="62">
        <f t="shared" si="3"/>
        <v>0.0005722222222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126">
        <v>44724.0</v>
      </c>
      <c r="B165" s="127">
        <v>6.57</v>
      </c>
      <c r="C165" s="62">
        <f t="shared" si="4"/>
        <v>-0.07051378433</v>
      </c>
      <c r="D165" s="62">
        <f t="shared" si="5"/>
        <v>-0.07110193248</v>
      </c>
      <c r="E165" s="62">
        <f t="shared" si="1"/>
        <v>-0.07110193248</v>
      </c>
      <c r="F165" s="127">
        <v>3674.84</v>
      </c>
      <c r="G165" s="62">
        <f t="shared" si="6"/>
        <v>-0.05968744734</v>
      </c>
      <c r="H165" s="62">
        <f t="shared" si="7"/>
        <v>-0.06027559549</v>
      </c>
      <c r="I165" s="62" t="b">
        <f t="shared" si="8"/>
        <v>1</v>
      </c>
      <c r="J165" s="62">
        <f t="shared" si="2"/>
        <v>-0.06027559549</v>
      </c>
      <c r="K165" s="128">
        <v>0.03176</v>
      </c>
      <c r="L165" s="62">
        <f t="shared" si="3"/>
        <v>0.0005881481481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126">
        <v>44731.0</v>
      </c>
      <c r="B166" s="127">
        <v>6.77</v>
      </c>
      <c r="C166" s="62">
        <f t="shared" si="4"/>
        <v>0.02998725443</v>
      </c>
      <c r="D166" s="62">
        <f t="shared" si="5"/>
        <v>0.02936095813</v>
      </c>
      <c r="E166" s="62" t="str">
        <f t="shared" si="1"/>
        <v/>
      </c>
      <c r="F166" s="127">
        <v>3911.74</v>
      </c>
      <c r="G166" s="62">
        <f t="shared" si="6"/>
        <v>0.06247269349</v>
      </c>
      <c r="H166" s="62">
        <f t="shared" si="7"/>
        <v>0.0618463972</v>
      </c>
      <c r="I166" s="62" t="b">
        <f t="shared" si="8"/>
        <v>0</v>
      </c>
      <c r="J166" s="62" t="str">
        <f t="shared" si="2"/>
        <v/>
      </c>
      <c r="K166" s="128">
        <v>0.03382</v>
      </c>
      <c r="L166" s="62">
        <f t="shared" si="3"/>
        <v>0.0006262962963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126">
        <v>44738.0</v>
      </c>
      <c r="B167" s="127">
        <v>6.57</v>
      </c>
      <c r="C167" s="62">
        <f t="shared" si="4"/>
        <v>-0.02998725443</v>
      </c>
      <c r="D167" s="62">
        <f t="shared" si="5"/>
        <v>-0.03059419887</v>
      </c>
      <c r="E167" s="62">
        <f t="shared" si="1"/>
        <v>-0.03059419887</v>
      </c>
      <c r="F167" s="127">
        <v>3825.33</v>
      </c>
      <c r="G167" s="62">
        <f t="shared" si="6"/>
        <v>-0.02233754973</v>
      </c>
      <c r="H167" s="62">
        <f t="shared" si="7"/>
        <v>-0.02294449417</v>
      </c>
      <c r="I167" s="62" t="b">
        <f t="shared" si="8"/>
        <v>1</v>
      </c>
      <c r="J167" s="62">
        <f t="shared" si="2"/>
        <v>-0.02294449417</v>
      </c>
      <c r="K167" s="128">
        <v>0.032775</v>
      </c>
      <c r="L167" s="62">
        <f t="shared" si="3"/>
        <v>0.0006069444444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126">
        <v>44745.0</v>
      </c>
      <c r="B168" s="127">
        <v>6.55</v>
      </c>
      <c r="C168" s="62">
        <f t="shared" si="4"/>
        <v>-0.003048782849</v>
      </c>
      <c r="D168" s="62">
        <f t="shared" si="5"/>
        <v>-0.003644338405</v>
      </c>
      <c r="E168" s="62" t="str">
        <f t="shared" si="1"/>
        <v/>
      </c>
      <c r="F168" s="127">
        <v>3899.38</v>
      </c>
      <c r="G168" s="62">
        <f t="shared" si="6"/>
        <v>0.01917282807</v>
      </c>
      <c r="H168" s="62">
        <f t="shared" si="7"/>
        <v>0.01857727252</v>
      </c>
      <c r="I168" s="62" t="b">
        <f t="shared" si="8"/>
        <v>0</v>
      </c>
      <c r="J168" s="62" t="str">
        <f t="shared" si="2"/>
        <v/>
      </c>
      <c r="K168" s="128">
        <v>0.03216</v>
      </c>
      <c r="L168" s="62">
        <f t="shared" si="3"/>
        <v>0.0005955555556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126">
        <v>44752.0</v>
      </c>
      <c r="B169" s="127">
        <v>6.63</v>
      </c>
      <c r="C169" s="62">
        <f t="shared" si="4"/>
        <v>0.01213975455</v>
      </c>
      <c r="D169" s="62">
        <f t="shared" si="5"/>
        <v>0.01155364344</v>
      </c>
      <c r="E169" s="62">
        <f t="shared" si="1"/>
        <v>0.01155364344</v>
      </c>
      <c r="F169" s="127">
        <v>3863.16</v>
      </c>
      <c r="G169" s="62">
        <f t="shared" si="6"/>
        <v>-0.009332064726</v>
      </c>
      <c r="H169" s="62">
        <f t="shared" si="7"/>
        <v>-0.009918175837</v>
      </c>
      <c r="I169" s="62" t="b">
        <f t="shared" si="8"/>
        <v>1</v>
      </c>
      <c r="J169" s="62">
        <f t="shared" si="2"/>
        <v>-0.009918175837</v>
      </c>
      <c r="K169" s="128">
        <v>0.03165</v>
      </c>
      <c r="L169" s="62">
        <f t="shared" si="3"/>
        <v>0.0005861111111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126">
        <v>44759.0</v>
      </c>
      <c r="B170" s="127">
        <v>7.0</v>
      </c>
      <c r="C170" s="62">
        <f t="shared" si="4"/>
        <v>0.05430534486</v>
      </c>
      <c r="D170" s="62">
        <f t="shared" si="5"/>
        <v>0.05372756708</v>
      </c>
      <c r="E170" s="62" t="str">
        <f t="shared" si="1"/>
        <v/>
      </c>
      <c r="F170" s="127">
        <v>3961.63</v>
      </c>
      <c r="G170" s="62">
        <f t="shared" si="6"/>
        <v>0.02517005532</v>
      </c>
      <c r="H170" s="62">
        <f t="shared" si="7"/>
        <v>0.02459227755</v>
      </c>
      <c r="I170" s="62" t="b">
        <f t="shared" si="8"/>
        <v>0</v>
      </c>
      <c r="J170" s="62" t="str">
        <f t="shared" si="2"/>
        <v/>
      </c>
      <c r="K170" s="128">
        <v>0.0312</v>
      </c>
      <c r="L170" s="62">
        <f t="shared" si="3"/>
        <v>0.0005777777778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126">
        <v>44766.0</v>
      </c>
      <c r="B171" s="127">
        <v>7.17</v>
      </c>
      <c r="C171" s="62">
        <f t="shared" si="4"/>
        <v>0.02399550556</v>
      </c>
      <c r="D171" s="62">
        <f t="shared" si="5"/>
        <v>0.02341920926</v>
      </c>
      <c r="E171" s="62" t="str">
        <f t="shared" si="1"/>
        <v/>
      </c>
      <c r="F171" s="127">
        <v>4130.29</v>
      </c>
      <c r="G171" s="62">
        <f t="shared" si="6"/>
        <v>0.04169206569</v>
      </c>
      <c r="H171" s="62">
        <f t="shared" si="7"/>
        <v>0.04111576939</v>
      </c>
      <c r="I171" s="62" t="b">
        <f t="shared" si="8"/>
        <v>0</v>
      </c>
      <c r="J171" s="62" t="str">
        <f t="shared" si="2"/>
        <v/>
      </c>
      <c r="K171" s="128">
        <v>0.03112</v>
      </c>
      <c r="L171" s="62">
        <f t="shared" si="3"/>
        <v>0.0005762962963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126">
        <v>44773.0</v>
      </c>
      <c r="B172" s="127">
        <v>7.15</v>
      </c>
      <c r="C172" s="62">
        <f t="shared" si="4"/>
        <v>-0.002793297906</v>
      </c>
      <c r="D172" s="62">
        <f t="shared" si="5"/>
        <v>-0.003353297906</v>
      </c>
      <c r="E172" s="62" t="str">
        <f t="shared" si="1"/>
        <v/>
      </c>
      <c r="F172" s="127">
        <v>4145.19</v>
      </c>
      <c r="G172" s="62">
        <f t="shared" si="6"/>
        <v>0.003601003471</v>
      </c>
      <c r="H172" s="62">
        <f t="shared" si="7"/>
        <v>0.003041003471</v>
      </c>
      <c r="I172" s="62" t="b">
        <f t="shared" si="8"/>
        <v>0</v>
      </c>
      <c r="J172" s="62" t="str">
        <f t="shared" si="2"/>
        <v/>
      </c>
      <c r="K172" s="128">
        <v>0.03024</v>
      </c>
      <c r="L172" s="62">
        <f t="shared" si="3"/>
        <v>0.00056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126">
        <v>44780.0</v>
      </c>
      <c r="B173" s="127">
        <v>6.99</v>
      </c>
      <c r="C173" s="62">
        <f t="shared" si="4"/>
        <v>-0.02263180046</v>
      </c>
      <c r="D173" s="62">
        <f t="shared" si="5"/>
        <v>-0.02318402268</v>
      </c>
      <c r="E173" s="62" t="str">
        <f t="shared" si="1"/>
        <v/>
      </c>
      <c r="F173" s="127">
        <v>4280.15</v>
      </c>
      <c r="G173" s="62">
        <f t="shared" si="6"/>
        <v>0.03203942981</v>
      </c>
      <c r="H173" s="62">
        <f t="shared" si="7"/>
        <v>0.03148720759</v>
      </c>
      <c r="I173" s="62" t="b">
        <f t="shared" si="8"/>
        <v>0</v>
      </c>
      <c r="J173" s="62" t="str">
        <f t="shared" si="2"/>
        <v/>
      </c>
      <c r="K173" s="128">
        <v>0.02982</v>
      </c>
      <c r="L173" s="62">
        <f t="shared" si="3"/>
        <v>0.0005522222222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126">
        <v>44787.0</v>
      </c>
      <c r="B174" s="127">
        <v>6.76</v>
      </c>
      <c r="C174" s="62">
        <f t="shared" si="4"/>
        <v>-0.03345766619</v>
      </c>
      <c r="D174" s="62">
        <f t="shared" si="5"/>
        <v>-0.0340250736</v>
      </c>
      <c r="E174" s="62">
        <f t="shared" si="1"/>
        <v>-0.0340250736</v>
      </c>
      <c r="F174" s="127">
        <v>4228.48</v>
      </c>
      <c r="G174" s="62">
        <f t="shared" si="6"/>
        <v>-0.01214546529</v>
      </c>
      <c r="H174" s="62">
        <f t="shared" si="7"/>
        <v>-0.0127128727</v>
      </c>
      <c r="I174" s="62" t="b">
        <f t="shared" si="8"/>
        <v>1</v>
      </c>
      <c r="J174" s="62">
        <f t="shared" si="2"/>
        <v>-0.0127128727</v>
      </c>
      <c r="K174" s="128">
        <v>0.03064</v>
      </c>
      <c r="L174" s="62">
        <f t="shared" si="3"/>
        <v>0.0005674074074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126">
        <v>44794.0</v>
      </c>
      <c r="B175" s="127">
        <v>6.26</v>
      </c>
      <c r="C175" s="62">
        <f t="shared" si="4"/>
        <v>-0.07684270494</v>
      </c>
      <c r="D175" s="62">
        <f t="shared" si="5"/>
        <v>-0.07742492717</v>
      </c>
      <c r="E175" s="62">
        <f t="shared" si="1"/>
        <v>-0.07742492717</v>
      </c>
      <c r="F175" s="127">
        <v>4057.66</v>
      </c>
      <c r="G175" s="62">
        <f t="shared" si="6"/>
        <v>-0.04123613764</v>
      </c>
      <c r="H175" s="62">
        <f t="shared" si="7"/>
        <v>-0.04181835986</v>
      </c>
      <c r="I175" s="62" t="b">
        <f t="shared" si="8"/>
        <v>1</v>
      </c>
      <c r="J175" s="62">
        <f t="shared" si="2"/>
        <v>-0.04181835986</v>
      </c>
      <c r="K175" s="128">
        <v>0.03144</v>
      </c>
      <c r="L175" s="62">
        <f t="shared" si="3"/>
        <v>0.0005822222222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126">
        <v>44801.0</v>
      </c>
      <c r="B176" s="127">
        <v>5.72</v>
      </c>
      <c r="C176" s="62">
        <f t="shared" si="4"/>
        <v>-0.09021137972</v>
      </c>
      <c r="D176" s="62">
        <f t="shared" si="5"/>
        <v>-0.09081434268</v>
      </c>
      <c r="E176" s="62">
        <f t="shared" si="1"/>
        <v>-0.09081434268</v>
      </c>
      <c r="F176" s="127">
        <v>3924.26</v>
      </c>
      <c r="G176" s="62">
        <f t="shared" si="6"/>
        <v>-0.03342865435</v>
      </c>
      <c r="H176" s="62">
        <f t="shared" si="7"/>
        <v>-0.03403161731</v>
      </c>
      <c r="I176" s="62" t="b">
        <f t="shared" si="8"/>
        <v>1</v>
      </c>
      <c r="J176" s="62">
        <f t="shared" si="2"/>
        <v>-0.03403161731</v>
      </c>
      <c r="K176" s="128">
        <v>0.03256</v>
      </c>
      <c r="L176" s="62">
        <f t="shared" si="3"/>
        <v>0.000602962963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126">
        <v>44808.0</v>
      </c>
      <c r="B177" s="127">
        <v>5.8</v>
      </c>
      <c r="C177" s="62">
        <f t="shared" si="4"/>
        <v>0.01388911216</v>
      </c>
      <c r="D177" s="62">
        <f t="shared" si="5"/>
        <v>0.01327911216</v>
      </c>
      <c r="E177" s="62" t="str">
        <f t="shared" si="1"/>
        <v/>
      </c>
      <c r="F177" s="127">
        <v>4067.36</v>
      </c>
      <c r="G177" s="62">
        <f t="shared" si="6"/>
        <v>0.03581634191</v>
      </c>
      <c r="H177" s="62">
        <f t="shared" si="7"/>
        <v>0.03520634191</v>
      </c>
      <c r="I177" s="62" t="b">
        <f t="shared" si="8"/>
        <v>0</v>
      </c>
      <c r="J177" s="62" t="str">
        <f t="shared" si="2"/>
        <v/>
      </c>
      <c r="K177" s="128">
        <v>0.03294</v>
      </c>
      <c r="L177" s="62">
        <f t="shared" si="3"/>
        <v>0.00061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126">
        <v>44815.0</v>
      </c>
      <c r="B178" s="127">
        <v>5.44</v>
      </c>
      <c r="C178" s="62">
        <f t="shared" si="4"/>
        <v>-0.06407885668</v>
      </c>
      <c r="D178" s="62">
        <f t="shared" si="5"/>
        <v>-0.06471913446</v>
      </c>
      <c r="E178" s="62">
        <f t="shared" si="1"/>
        <v>-0.06471913446</v>
      </c>
      <c r="F178" s="127">
        <v>3873.33</v>
      </c>
      <c r="G178" s="62">
        <f t="shared" si="6"/>
        <v>-0.04887953817</v>
      </c>
      <c r="H178" s="62">
        <f t="shared" si="7"/>
        <v>-0.04951981595</v>
      </c>
      <c r="I178" s="62" t="b">
        <f t="shared" si="8"/>
        <v>1</v>
      </c>
      <c r="J178" s="62">
        <f t="shared" si="2"/>
        <v>-0.04951981595</v>
      </c>
      <c r="K178" s="128">
        <v>0.034575</v>
      </c>
      <c r="L178" s="62">
        <f t="shared" si="3"/>
        <v>0.0006402777778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126">
        <v>44822.0</v>
      </c>
      <c r="B179" s="127">
        <v>5.14</v>
      </c>
      <c r="C179" s="62">
        <f t="shared" si="4"/>
        <v>-0.0567259814</v>
      </c>
      <c r="D179" s="62">
        <f t="shared" si="5"/>
        <v>-0.05737449992</v>
      </c>
      <c r="E179" s="62">
        <f t="shared" si="1"/>
        <v>-0.05737449992</v>
      </c>
      <c r="F179" s="127">
        <v>3693.23</v>
      </c>
      <c r="G179" s="62">
        <f t="shared" si="6"/>
        <v>-0.04761318825</v>
      </c>
      <c r="H179" s="62">
        <f t="shared" si="7"/>
        <v>-0.04826170677</v>
      </c>
      <c r="I179" s="62" t="b">
        <f t="shared" si="8"/>
        <v>1</v>
      </c>
      <c r="J179" s="62">
        <f t="shared" si="2"/>
        <v>-0.04826170677</v>
      </c>
      <c r="K179" s="128">
        <v>0.03502</v>
      </c>
      <c r="L179" s="62">
        <f t="shared" si="3"/>
        <v>0.0006485185185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126">
        <v>44829.0</v>
      </c>
      <c r="B180" s="127">
        <v>4.9</v>
      </c>
      <c r="C180" s="62">
        <f t="shared" si="4"/>
        <v>-0.04781787435</v>
      </c>
      <c r="D180" s="62">
        <f t="shared" si="5"/>
        <v>-0.0484797262</v>
      </c>
      <c r="E180" s="62">
        <f t="shared" si="1"/>
        <v>-0.0484797262</v>
      </c>
      <c r="F180" s="127">
        <v>3585.62</v>
      </c>
      <c r="G180" s="62">
        <f t="shared" si="6"/>
        <v>-0.029570012</v>
      </c>
      <c r="H180" s="62">
        <f t="shared" si="7"/>
        <v>-0.03023186386</v>
      </c>
      <c r="I180" s="62" t="b">
        <f t="shared" si="8"/>
        <v>1</v>
      </c>
      <c r="J180" s="62">
        <f t="shared" si="2"/>
        <v>-0.03023186386</v>
      </c>
      <c r="K180" s="128">
        <v>0.03574</v>
      </c>
      <c r="L180" s="62">
        <f t="shared" si="3"/>
        <v>0.0006618518519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126">
        <v>44836.0</v>
      </c>
      <c r="B181" s="127">
        <v>4.97</v>
      </c>
      <c r="C181" s="62">
        <f t="shared" si="4"/>
        <v>0.01418463499</v>
      </c>
      <c r="D181" s="62">
        <f t="shared" si="5"/>
        <v>0.01348870907</v>
      </c>
      <c r="E181" s="62" t="str">
        <f t="shared" si="1"/>
        <v/>
      </c>
      <c r="F181" s="127">
        <v>3639.66</v>
      </c>
      <c r="G181" s="62">
        <f t="shared" si="6"/>
        <v>0.01495886878</v>
      </c>
      <c r="H181" s="62">
        <f t="shared" si="7"/>
        <v>0.01426294285</v>
      </c>
      <c r="I181" s="62" t="b">
        <f t="shared" si="8"/>
        <v>0</v>
      </c>
      <c r="J181" s="62" t="str">
        <f t="shared" si="2"/>
        <v/>
      </c>
      <c r="K181" s="128">
        <v>0.03758</v>
      </c>
      <c r="L181" s="62">
        <f t="shared" si="3"/>
        <v>0.0006959259259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126">
        <v>44843.0</v>
      </c>
      <c r="B182" s="127">
        <v>4.59</v>
      </c>
      <c r="C182" s="62">
        <f t="shared" si="4"/>
        <v>-0.07953981604</v>
      </c>
      <c r="D182" s="62">
        <f t="shared" si="5"/>
        <v>-0.0802390753</v>
      </c>
      <c r="E182" s="62">
        <f t="shared" si="1"/>
        <v>-0.0802390753</v>
      </c>
      <c r="F182" s="127">
        <v>3583.07</v>
      </c>
      <c r="G182" s="62">
        <f t="shared" si="6"/>
        <v>-0.01567029586</v>
      </c>
      <c r="H182" s="62">
        <f t="shared" si="7"/>
        <v>-0.01636955512</v>
      </c>
      <c r="I182" s="62" t="b">
        <f t="shared" si="8"/>
        <v>1</v>
      </c>
      <c r="J182" s="62">
        <f t="shared" si="2"/>
        <v>-0.01636955512</v>
      </c>
      <c r="K182" s="128">
        <v>0.03776</v>
      </c>
      <c r="L182" s="62">
        <f t="shared" si="3"/>
        <v>0.0006992592593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126">
        <v>44850.0</v>
      </c>
      <c r="B183" s="127">
        <v>4.31</v>
      </c>
      <c r="C183" s="62">
        <f t="shared" si="4"/>
        <v>-0.06294211996</v>
      </c>
      <c r="D183" s="62">
        <f t="shared" si="5"/>
        <v>-0.06367267551</v>
      </c>
      <c r="E183" s="62" t="str">
        <f t="shared" si="1"/>
        <v/>
      </c>
      <c r="F183" s="127">
        <v>3752.75</v>
      </c>
      <c r="G183" s="62">
        <f t="shared" si="6"/>
        <v>0.04626892973</v>
      </c>
      <c r="H183" s="62">
        <f t="shared" si="7"/>
        <v>0.04553837417</v>
      </c>
      <c r="I183" s="62" t="b">
        <f t="shared" si="8"/>
        <v>0</v>
      </c>
      <c r="J183" s="62" t="str">
        <f t="shared" si="2"/>
        <v/>
      </c>
      <c r="K183" s="128">
        <v>0.03945</v>
      </c>
      <c r="L183" s="62">
        <f t="shared" si="3"/>
        <v>0.0007305555556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126">
        <v>44857.0</v>
      </c>
      <c r="B184" s="127">
        <v>4.7</v>
      </c>
      <c r="C184" s="62">
        <f t="shared" si="4"/>
        <v>0.0866246046</v>
      </c>
      <c r="D184" s="62">
        <f t="shared" si="5"/>
        <v>0.08585423423</v>
      </c>
      <c r="E184" s="62" t="str">
        <f t="shared" si="1"/>
        <v/>
      </c>
      <c r="F184" s="127">
        <v>3901.06</v>
      </c>
      <c r="G184" s="62">
        <f t="shared" si="6"/>
        <v>0.03875940652</v>
      </c>
      <c r="H184" s="62">
        <f t="shared" si="7"/>
        <v>0.03798903615</v>
      </c>
      <c r="I184" s="62" t="b">
        <f t="shared" si="8"/>
        <v>0</v>
      </c>
      <c r="J184" s="62" t="str">
        <f t="shared" si="2"/>
        <v/>
      </c>
      <c r="K184" s="128">
        <v>0.0416</v>
      </c>
      <c r="L184" s="62">
        <f t="shared" si="3"/>
        <v>0.0007703703704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126">
        <v>44864.0</v>
      </c>
      <c r="B185" s="127">
        <v>4.68</v>
      </c>
      <c r="C185" s="62">
        <f t="shared" si="4"/>
        <v>-0.004264398786</v>
      </c>
      <c r="D185" s="62">
        <f t="shared" si="5"/>
        <v>-0.005046621009</v>
      </c>
      <c r="E185" s="62">
        <f t="shared" si="1"/>
        <v>-0.005046621009</v>
      </c>
      <c r="F185" s="127">
        <v>3770.55</v>
      </c>
      <c r="G185" s="62">
        <f t="shared" si="6"/>
        <v>-0.03402743166</v>
      </c>
      <c r="H185" s="62">
        <f t="shared" si="7"/>
        <v>-0.03480965389</v>
      </c>
      <c r="I185" s="62" t="b">
        <f t="shared" si="8"/>
        <v>1</v>
      </c>
      <c r="J185" s="62">
        <f t="shared" si="2"/>
        <v>-0.03480965389</v>
      </c>
      <c r="K185" s="128">
        <v>0.04224</v>
      </c>
      <c r="L185" s="62">
        <f t="shared" si="3"/>
        <v>0.0007822222222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126">
        <v>44871.0</v>
      </c>
      <c r="B186" s="127">
        <v>5.6</v>
      </c>
      <c r="C186" s="62">
        <f t="shared" si="4"/>
        <v>0.1794684878</v>
      </c>
      <c r="D186" s="62">
        <f t="shared" si="5"/>
        <v>0.1786921915</v>
      </c>
      <c r="E186" s="62" t="str">
        <f t="shared" si="1"/>
        <v/>
      </c>
      <c r="F186" s="127">
        <v>3992.93</v>
      </c>
      <c r="G186" s="62">
        <f t="shared" si="6"/>
        <v>0.05730441784</v>
      </c>
      <c r="H186" s="62">
        <f t="shared" si="7"/>
        <v>0.05652812154</v>
      </c>
      <c r="I186" s="62" t="b">
        <f t="shared" si="8"/>
        <v>0</v>
      </c>
      <c r="J186" s="62" t="str">
        <f t="shared" si="2"/>
        <v/>
      </c>
      <c r="K186" s="128">
        <v>0.04192</v>
      </c>
      <c r="L186" s="62">
        <f t="shared" si="3"/>
        <v>0.0007762962963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126">
        <v>44878.0</v>
      </c>
      <c r="B187" s="127">
        <v>5.31</v>
      </c>
      <c r="C187" s="62">
        <f t="shared" si="4"/>
        <v>-0.05317476249</v>
      </c>
      <c r="D187" s="62">
        <f t="shared" si="5"/>
        <v>-0.05395994767</v>
      </c>
      <c r="E187" s="62">
        <f t="shared" si="1"/>
        <v>-0.05395994767</v>
      </c>
      <c r="F187" s="127">
        <v>3965.34</v>
      </c>
      <c r="G187" s="62">
        <f t="shared" si="6"/>
        <v>-0.006933695523</v>
      </c>
      <c r="H187" s="62">
        <f t="shared" si="7"/>
        <v>-0.007718880708</v>
      </c>
      <c r="I187" s="62" t="b">
        <f t="shared" si="8"/>
        <v>1</v>
      </c>
      <c r="J187" s="62">
        <f t="shared" si="2"/>
        <v>-0.007718880708</v>
      </c>
      <c r="K187" s="128">
        <v>0.0424</v>
      </c>
      <c r="L187" s="62">
        <f t="shared" si="3"/>
        <v>0.0007851851852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126">
        <v>44885.0</v>
      </c>
      <c r="B188" s="127">
        <v>5.5</v>
      </c>
      <c r="C188" s="62">
        <f t="shared" si="4"/>
        <v>0.03515625698</v>
      </c>
      <c r="D188" s="62">
        <f t="shared" si="5"/>
        <v>0.03442625698</v>
      </c>
      <c r="E188" s="62" t="str">
        <f t="shared" si="1"/>
        <v/>
      </c>
      <c r="F188" s="127">
        <v>4026.12</v>
      </c>
      <c r="G188" s="62">
        <f t="shared" si="6"/>
        <v>0.01521153131</v>
      </c>
      <c r="H188" s="62">
        <f t="shared" si="7"/>
        <v>0.01448153131</v>
      </c>
      <c r="I188" s="62" t="b">
        <f t="shared" si="8"/>
        <v>0</v>
      </c>
      <c r="J188" s="62" t="str">
        <f t="shared" si="2"/>
        <v/>
      </c>
      <c r="K188" s="128">
        <v>0.03942</v>
      </c>
      <c r="L188" s="62">
        <f t="shared" si="3"/>
        <v>0.00073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126">
        <v>44892.0</v>
      </c>
      <c r="B189" s="127">
        <v>5.6</v>
      </c>
      <c r="C189" s="62">
        <f t="shared" si="4"/>
        <v>0.0180185055</v>
      </c>
      <c r="D189" s="62">
        <f t="shared" si="5"/>
        <v>0.01731387587</v>
      </c>
      <c r="E189" s="62" t="str">
        <f t="shared" si="1"/>
        <v/>
      </c>
      <c r="F189" s="127">
        <v>4071.7</v>
      </c>
      <c r="G189" s="62">
        <f t="shared" si="6"/>
        <v>0.01125746963</v>
      </c>
      <c r="H189" s="62">
        <f t="shared" si="7"/>
        <v>0.01055284</v>
      </c>
      <c r="I189" s="62" t="b">
        <f t="shared" si="8"/>
        <v>0</v>
      </c>
      <c r="J189" s="62" t="str">
        <f t="shared" si="2"/>
        <v/>
      </c>
      <c r="K189" s="128">
        <v>0.03805</v>
      </c>
      <c r="L189" s="62">
        <f t="shared" si="3"/>
        <v>0.0007046296296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126">
        <v>44899.0</v>
      </c>
      <c r="B190" s="127">
        <v>5.65</v>
      </c>
      <c r="C190" s="62">
        <f t="shared" si="4"/>
        <v>0.008888947417</v>
      </c>
      <c r="D190" s="62">
        <f t="shared" si="5"/>
        <v>0.00820191038</v>
      </c>
      <c r="E190" s="62">
        <f t="shared" si="1"/>
        <v>0.00820191038</v>
      </c>
      <c r="F190" s="127">
        <v>3934.38</v>
      </c>
      <c r="G190" s="62">
        <f t="shared" si="6"/>
        <v>-0.03430729356</v>
      </c>
      <c r="H190" s="62">
        <f t="shared" si="7"/>
        <v>-0.0349943306</v>
      </c>
      <c r="I190" s="62" t="b">
        <f t="shared" si="8"/>
        <v>1</v>
      </c>
      <c r="J190" s="62">
        <f t="shared" si="2"/>
        <v>-0.0349943306</v>
      </c>
      <c r="K190" s="128">
        <v>0.0371</v>
      </c>
      <c r="L190" s="62">
        <f t="shared" si="3"/>
        <v>0.000687037037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126">
        <v>44906.0</v>
      </c>
      <c r="B191" s="127">
        <v>5.46</v>
      </c>
      <c r="C191" s="62">
        <f t="shared" si="4"/>
        <v>-0.0342067554</v>
      </c>
      <c r="D191" s="62">
        <f t="shared" si="5"/>
        <v>-0.03485712577</v>
      </c>
      <c r="E191" s="62">
        <f t="shared" si="1"/>
        <v>-0.03485712577</v>
      </c>
      <c r="F191" s="127">
        <v>3852.36</v>
      </c>
      <c r="G191" s="62">
        <f t="shared" si="6"/>
        <v>-0.02106736159</v>
      </c>
      <c r="H191" s="62">
        <f t="shared" si="7"/>
        <v>-0.02171773196</v>
      </c>
      <c r="I191" s="62" t="b">
        <f t="shared" si="8"/>
        <v>1</v>
      </c>
      <c r="J191" s="62">
        <f t="shared" si="2"/>
        <v>-0.02171773196</v>
      </c>
      <c r="K191" s="128">
        <v>0.03512</v>
      </c>
      <c r="L191" s="62">
        <f t="shared" si="3"/>
        <v>0.0006503703704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126">
        <v>44913.0</v>
      </c>
      <c r="B192" s="127">
        <v>5.58</v>
      </c>
      <c r="C192" s="62">
        <f t="shared" si="4"/>
        <v>0.02173998664</v>
      </c>
      <c r="D192" s="62">
        <f t="shared" si="5"/>
        <v>0.02108702367</v>
      </c>
      <c r="E192" s="62">
        <f t="shared" si="1"/>
        <v>0.02108702367</v>
      </c>
      <c r="F192" s="127">
        <v>3844.82</v>
      </c>
      <c r="G192" s="62">
        <f t="shared" si="6"/>
        <v>-0.001959159695</v>
      </c>
      <c r="H192" s="62">
        <f t="shared" si="7"/>
        <v>-0.002612122658</v>
      </c>
      <c r="I192" s="62" t="b">
        <f t="shared" si="8"/>
        <v>1</v>
      </c>
      <c r="J192" s="62">
        <f t="shared" si="2"/>
        <v>-0.002612122658</v>
      </c>
      <c r="K192" s="128">
        <v>0.03526</v>
      </c>
      <c r="L192" s="62">
        <f t="shared" si="3"/>
        <v>0.000652962963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126">
        <v>44920.0</v>
      </c>
      <c r="B193" s="127">
        <v>5.59</v>
      </c>
      <c r="C193" s="62">
        <f t="shared" si="4"/>
        <v>0.001790510774</v>
      </c>
      <c r="D193" s="62">
        <f t="shared" si="5"/>
        <v>0.001099770033</v>
      </c>
      <c r="E193" s="62">
        <f t="shared" si="1"/>
        <v>0.001099770033</v>
      </c>
      <c r="F193" s="127">
        <v>3839.5</v>
      </c>
      <c r="G193" s="62">
        <f t="shared" si="6"/>
        <v>-0.001384638029</v>
      </c>
      <c r="H193" s="62">
        <f t="shared" si="7"/>
        <v>-0.00207537877</v>
      </c>
      <c r="I193" s="62" t="b">
        <f t="shared" si="8"/>
        <v>1</v>
      </c>
      <c r="J193" s="62">
        <f t="shared" si="2"/>
        <v>-0.00207537877</v>
      </c>
      <c r="K193" s="128">
        <v>0.0373</v>
      </c>
      <c r="L193" s="62">
        <f t="shared" si="3"/>
        <v>0.0006907407407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126">
        <v>44927.0</v>
      </c>
      <c r="B194" s="127">
        <v>5.93</v>
      </c>
      <c r="C194" s="62">
        <f t="shared" si="4"/>
        <v>0.05904492584</v>
      </c>
      <c r="D194" s="62">
        <f t="shared" si="5"/>
        <v>0.05831344436</v>
      </c>
      <c r="E194" s="62" t="str">
        <f t="shared" si="1"/>
        <v/>
      </c>
      <c r="F194" s="127">
        <v>3895.08</v>
      </c>
      <c r="G194" s="62">
        <f t="shared" si="6"/>
        <v>0.01437206848</v>
      </c>
      <c r="H194" s="62">
        <f t="shared" si="7"/>
        <v>0.01364058699</v>
      </c>
      <c r="I194" s="62" t="b">
        <f t="shared" si="8"/>
        <v>0</v>
      </c>
      <c r="J194" s="62" t="str">
        <f t="shared" si="2"/>
        <v/>
      </c>
      <c r="K194" s="128">
        <v>0.0395</v>
      </c>
      <c r="L194" s="62">
        <f t="shared" si="3"/>
        <v>0.0007314814815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126">
        <v>44934.0</v>
      </c>
      <c r="B195" s="127">
        <v>6.19</v>
      </c>
      <c r="C195" s="62">
        <f t="shared" si="4"/>
        <v>0.04291087369</v>
      </c>
      <c r="D195" s="62">
        <f t="shared" si="5"/>
        <v>0.04220994776</v>
      </c>
      <c r="E195" s="62" t="str">
        <f t="shared" si="1"/>
        <v/>
      </c>
      <c r="F195" s="127">
        <v>3999.09</v>
      </c>
      <c r="G195" s="62">
        <f t="shared" si="6"/>
        <v>0.02635261697</v>
      </c>
      <c r="H195" s="62">
        <f t="shared" si="7"/>
        <v>0.02565169105</v>
      </c>
      <c r="I195" s="62" t="b">
        <f t="shared" si="8"/>
        <v>0</v>
      </c>
      <c r="J195" s="62" t="str">
        <f t="shared" si="2"/>
        <v/>
      </c>
      <c r="K195" s="128">
        <v>0.03785</v>
      </c>
      <c r="L195" s="62">
        <f t="shared" si="3"/>
        <v>0.0007009259259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126">
        <v>44941.0</v>
      </c>
      <c r="B196" s="127">
        <v>6.1</v>
      </c>
      <c r="C196" s="62">
        <f t="shared" si="4"/>
        <v>-0.01464631552</v>
      </c>
      <c r="D196" s="62">
        <f t="shared" si="5"/>
        <v>-0.01532187107</v>
      </c>
      <c r="E196" s="62">
        <f t="shared" si="1"/>
        <v>-0.01532187107</v>
      </c>
      <c r="F196" s="127">
        <v>3972.61</v>
      </c>
      <c r="G196" s="62">
        <f t="shared" si="6"/>
        <v>-0.006643525821</v>
      </c>
      <c r="H196" s="62">
        <f t="shared" si="7"/>
        <v>-0.007319081377</v>
      </c>
      <c r="I196" s="62" t="b">
        <f t="shared" si="8"/>
        <v>1</v>
      </c>
      <c r="J196" s="62">
        <f t="shared" si="2"/>
        <v>-0.007319081377</v>
      </c>
      <c r="K196" s="128">
        <v>0.03648</v>
      </c>
      <c r="L196" s="62">
        <f t="shared" si="3"/>
        <v>0.0006755555556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126">
        <v>44948.0</v>
      </c>
      <c r="B197" s="127">
        <v>6.19</v>
      </c>
      <c r="C197" s="62">
        <f t="shared" si="4"/>
        <v>0.01464631552</v>
      </c>
      <c r="D197" s="62">
        <f t="shared" si="5"/>
        <v>0.01397918589</v>
      </c>
      <c r="E197" s="62" t="str">
        <f t="shared" si="1"/>
        <v/>
      </c>
      <c r="F197" s="127">
        <v>4070.56</v>
      </c>
      <c r="G197" s="62">
        <f t="shared" si="6"/>
        <v>0.02435727271</v>
      </c>
      <c r="H197" s="62">
        <f t="shared" si="7"/>
        <v>0.02369014308</v>
      </c>
      <c r="I197" s="62" t="b">
        <f t="shared" si="8"/>
        <v>0</v>
      </c>
      <c r="J197" s="62" t="str">
        <f t="shared" si="2"/>
        <v/>
      </c>
      <c r="K197" s="128">
        <v>0.036025</v>
      </c>
      <c r="L197" s="62">
        <f t="shared" si="3"/>
        <v>0.0006671296296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126">
        <v>44955.0</v>
      </c>
      <c r="B198" s="127">
        <v>6.42</v>
      </c>
      <c r="C198" s="62">
        <f t="shared" si="4"/>
        <v>0.03648303101</v>
      </c>
      <c r="D198" s="62">
        <f t="shared" si="5"/>
        <v>0.0358093273</v>
      </c>
      <c r="E198" s="62" t="str">
        <f t="shared" si="1"/>
        <v/>
      </c>
      <c r="F198" s="127">
        <v>4136.48</v>
      </c>
      <c r="G198" s="62">
        <f t="shared" si="6"/>
        <v>0.0160646025</v>
      </c>
      <c r="H198" s="62">
        <f t="shared" si="7"/>
        <v>0.0153908988</v>
      </c>
      <c r="I198" s="62" t="b">
        <f t="shared" si="8"/>
        <v>0</v>
      </c>
      <c r="J198" s="62" t="str">
        <f t="shared" si="2"/>
        <v/>
      </c>
      <c r="K198" s="128">
        <v>0.03638</v>
      </c>
      <c r="L198" s="62">
        <f t="shared" si="3"/>
        <v>0.0006737037037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126">
        <v>44962.0</v>
      </c>
      <c r="B199" s="127">
        <v>6.24</v>
      </c>
      <c r="C199" s="62">
        <f t="shared" si="4"/>
        <v>-0.02843793532</v>
      </c>
      <c r="D199" s="62">
        <f t="shared" si="5"/>
        <v>-0.02910608347</v>
      </c>
      <c r="E199" s="62">
        <f t="shared" si="1"/>
        <v>-0.02910608347</v>
      </c>
      <c r="F199" s="127">
        <v>4090.46</v>
      </c>
      <c r="G199" s="62">
        <f t="shared" si="6"/>
        <v>-0.01118775146</v>
      </c>
      <c r="H199" s="62">
        <f t="shared" si="7"/>
        <v>-0.01185589961</v>
      </c>
      <c r="I199" s="62" t="b">
        <f t="shared" si="8"/>
        <v>1</v>
      </c>
      <c r="J199" s="62">
        <f t="shared" si="2"/>
        <v>-0.01185589961</v>
      </c>
      <c r="K199" s="128">
        <v>0.03608</v>
      </c>
      <c r="L199" s="62">
        <f t="shared" si="3"/>
        <v>0.0006681481481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126">
        <v>44969.0</v>
      </c>
      <c r="B200" s="127">
        <v>5.85</v>
      </c>
      <c r="C200" s="62">
        <f t="shared" si="4"/>
        <v>-0.06453852114</v>
      </c>
      <c r="D200" s="62">
        <f t="shared" si="5"/>
        <v>-0.06523000262</v>
      </c>
      <c r="E200" s="62">
        <f t="shared" si="1"/>
        <v>-0.06523000262</v>
      </c>
      <c r="F200" s="127">
        <v>4079.09</v>
      </c>
      <c r="G200" s="62">
        <f t="shared" si="6"/>
        <v>-0.002783508845</v>
      </c>
      <c r="H200" s="62">
        <f t="shared" si="7"/>
        <v>-0.003474990326</v>
      </c>
      <c r="I200" s="62" t="b">
        <f t="shared" si="8"/>
        <v>1</v>
      </c>
      <c r="J200" s="62">
        <f t="shared" si="2"/>
        <v>-0.003474990326</v>
      </c>
      <c r="K200" s="128">
        <v>0.03734</v>
      </c>
      <c r="L200" s="62">
        <f t="shared" si="3"/>
        <v>0.0006914814815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126">
        <v>44976.0</v>
      </c>
      <c r="B201" s="127">
        <v>5.39</v>
      </c>
      <c r="C201" s="62">
        <f t="shared" si="4"/>
        <v>-0.08189627632</v>
      </c>
      <c r="D201" s="62">
        <f t="shared" si="5"/>
        <v>-0.08260923929</v>
      </c>
      <c r="E201" s="62">
        <f t="shared" si="1"/>
        <v>-0.08260923929</v>
      </c>
      <c r="F201" s="127">
        <v>3970.04</v>
      </c>
      <c r="G201" s="62">
        <f t="shared" si="6"/>
        <v>-0.02709775411</v>
      </c>
      <c r="H201" s="62">
        <f t="shared" si="7"/>
        <v>-0.02781071707</v>
      </c>
      <c r="I201" s="62" t="b">
        <f t="shared" si="8"/>
        <v>1</v>
      </c>
      <c r="J201" s="62">
        <f t="shared" si="2"/>
        <v>-0.02781071707</v>
      </c>
      <c r="K201" s="128">
        <v>0.0385</v>
      </c>
      <c r="L201" s="62">
        <f t="shared" si="3"/>
        <v>0.000712962963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126">
        <v>44983.0</v>
      </c>
      <c r="B202" s="127">
        <v>5.71</v>
      </c>
      <c r="C202" s="62">
        <f t="shared" si="4"/>
        <v>0.05767363875</v>
      </c>
      <c r="D202" s="62">
        <f t="shared" si="5"/>
        <v>0.05694539801</v>
      </c>
      <c r="E202" s="62" t="str">
        <f t="shared" si="1"/>
        <v/>
      </c>
      <c r="F202" s="127">
        <v>4045.64</v>
      </c>
      <c r="G202" s="62">
        <f t="shared" si="6"/>
        <v>0.0188635878</v>
      </c>
      <c r="H202" s="62">
        <f t="shared" si="7"/>
        <v>0.01813534706</v>
      </c>
      <c r="I202" s="62" t="b">
        <f t="shared" si="8"/>
        <v>0</v>
      </c>
      <c r="J202" s="62" t="str">
        <f t="shared" si="2"/>
        <v/>
      </c>
      <c r="K202" s="128">
        <v>0.039325</v>
      </c>
      <c r="L202" s="62">
        <f t="shared" si="3"/>
        <v>0.0007282407407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126">
        <v>44990.0</v>
      </c>
      <c r="B203" s="127">
        <v>5.31</v>
      </c>
      <c r="C203" s="62">
        <f t="shared" si="4"/>
        <v>-0.07262718841</v>
      </c>
      <c r="D203" s="62">
        <f t="shared" si="5"/>
        <v>-0.07335904027</v>
      </c>
      <c r="E203" s="62">
        <f t="shared" si="1"/>
        <v>-0.07335904027</v>
      </c>
      <c r="F203" s="127">
        <v>3861.59</v>
      </c>
      <c r="G203" s="62">
        <f t="shared" si="6"/>
        <v>-0.04656074226</v>
      </c>
      <c r="H203" s="62">
        <f t="shared" si="7"/>
        <v>-0.04729259411</v>
      </c>
      <c r="I203" s="62" t="b">
        <f t="shared" si="8"/>
        <v>1</v>
      </c>
      <c r="J203" s="62">
        <f t="shared" si="2"/>
        <v>-0.04729259411</v>
      </c>
      <c r="K203" s="128">
        <v>0.03952</v>
      </c>
      <c r="L203" s="62">
        <f t="shared" si="3"/>
        <v>0.0007318518519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126">
        <v>44997.0</v>
      </c>
      <c r="B204" s="127">
        <v>4.88</v>
      </c>
      <c r="C204" s="62">
        <f t="shared" si="4"/>
        <v>-0.08444661539</v>
      </c>
      <c r="D204" s="62">
        <f t="shared" si="5"/>
        <v>-0.08515994872</v>
      </c>
      <c r="E204" s="62" t="str">
        <f t="shared" si="1"/>
        <v/>
      </c>
      <c r="F204" s="127">
        <v>3916.64</v>
      </c>
      <c r="G204" s="62">
        <f t="shared" si="6"/>
        <v>0.01415512763</v>
      </c>
      <c r="H204" s="62">
        <f t="shared" si="7"/>
        <v>0.01344179429</v>
      </c>
      <c r="I204" s="62" t="b">
        <f t="shared" si="8"/>
        <v>0</v>
      </c>
      <c r="J204" s="62" t="str">
        <f t="shared" si="2"/>
        <v/>
      </c>
      <c r="K204" s="128">
        <v>0.03852</v>
      </c>
      <c r="L204" s="62">
        <f t="shared" si="3"/>
        <v>0.0007133333333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126">
        <v>45004.0</v>
      </c>
      <c r="B205" s="127">
        <v>4.95</v>
      </c>
      <c r="C205" s="62">
        <f t="shared" si="4"/>
        <v>0.01424235672</v>
      </c>
      <c r="D205" s="62">
        <f t="shared" si="5"/>
        <v>0.01355791227</v>
      </c>
      <c r="E205" s="62" t="str">
        <f t="shared" si="1"/>
        <v/>
      </c>
      <c r="F205" s="127">
        <v>3970.99</v>
      </c>
      <c r="G205" s="62">
        <f t="shared" si="6"/>
        <v>0.0137812905</v>
      </c>
      <c r="H205" s="62">
        <f t="shared" si="7"/>
        <v>0.01309684606</v>
      </c>
      <c r="I205" s="62" t="b">
        <f t="shared" si="8"/>
        <v>0</v>
      </c>
      <c r="J205" s="62" t="str">
        <f t="shared" si="2"/>
        <v/>
      </c>
      <c r="K205" s="128">
        <v>0.03696</v>
      </c>
      <c r="L205" s="62">
        <f t="shared" si="3"/>
        <v>0.0006844444444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126">
        <v>45011.0</v>
      </c>
      <c r="B206" s="127">
        <v>5.32</v>
      </c>
      <c r="C206" s="62">
        <f t="shared" si="4"/>
        <v>0.07208572677</v>
      </c>
      <c r="D206" s="62">
        <f t="shared" si="5"/>
        <v>0.07140572677</v>
      </c>
      <c r="E206" s="62" t="str">
        <f t="shared" si="1"/>
        <v/>
      </c>
      <c r="F206" s="127">
        <v>4109.31</v>
      </c>
      <c r="G206" s="62">
        <f t="shared" si="6"/>
        <v>0.03423969731</v>
      </c>
      <c r="H206" s="62">
        <f t="shared" si="7"/>
        <v>0.03355969731</v>
      </c>
      <c r="I206" s="62" t="b">
        <f t="shared" si="8"/>
        <v>0</v>
      </c>
      <c r="J206" s="62" t="str">
        <f t="shared" si="2"/>
        <v/>
      </c>
      <c r="K206" s="128">
        <v>0.03672</v>
      </c>
      <c r="L206" s="62">
        <f t="shared" si="3"/>
        <v>0.00068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126">
        <v>45018.0</v>
      </c>
      <c r="B207" s="127">
        <v>5.02</v>
      </c>
      <c r="C207" s="62">
        <f t="shared" si="4"/>
        <v>-0.05804336965</v>
      </c>
      <c r="D207" s="62">
        <f t="shared" si="5"/>
        <v>-0.05873707335</v>
      </c>
      <c r="E207" s="62">
        <f t="shared" si="1"/>
        <v>-0.05873707335</v>
      </c>
      <c r="F207" s="127">
        <v>4105.02</v>
      </c>
      <c r="G207" s="62">
        <f t="shared" si="6"/>
        <v>-0.001044516203</v>
      </c>
      <c r="H207" s="62">
        <f t="shared" si="7"/>
        <v>-0.001738219906</v>
      </c>
      <c r="I207" s="62" t="b">
        <f t="shared" si="8"/>
        <v>1</v>
      </c>
      <c r="J207" s="62">
        <f t="shared" si="2"/>
        <v>-0.001738219906</v>
      </c>
      <c r="K207" s="128">
        <v>0.03746</v>
      </c>
      <c r="L207" s="62">
        <f t="shared" si="3"/>
        <v>0.0006937037037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126">
        <v>45025.0</v>
      </c>
      <c r="B208" s="127">
        <v>5.09</v>
      </c>
      <c r="C208" s="62">
        <f t="shared" si="4"/>
        <v>0.01384789686</v>
      </c>
      <c r="D208" s="62">
        <f t="shared" si="5"/>
        <v>0.01318308204</v>
      </c>
      <c r="E208" s="62" t="str">
        <f t="shared" si="1"/>
        <v/>
      </c>
      <c r="F208" s="127">
        <v>4137.64</v>
      </c>
      <c r="G208" s="62">
        <f t="shared" si="6"/>
        <v>0.007914961989</v>
      </c>
      <c r="H208" s="62">
        <f t="shared" si="7"/>
        <v>0.007250147174</v>
      </c>
      <c r="I208" s="62" t="b">
        <f t="shared" si="8"/>
        <v>0</v>
      </c>
      <c r="J208" s="62" t="str">
        <f t="shared" si="2"/>
        <v/>
      </c>
      <c r="K208" s="128">
        <v>0.0359</v>
      </c>
      <c r="L208" s="62">
        <f t="shared" si="3"/>
        <v>0.0006648148148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126">
        <v>45032.0</v>
      </c>
      <c r="B209" s="127">
        <v>4.84</v>
      </c>
      <c r="C209" s="62">
        <f t="shared" si="4"/>
        <v>-0.05036310983</v>
      </c>
      <c r="D209" s="62">
        <f t="shared" si="5"/>
        <v>-0.05104125798</v>
      </c>
      <c r="E209" s="62">
        <f t="shared" si="1"/>
        <v>-0.05104125798</v>
      </c>
      <c r="F209" s="127">
        <v>4133.52</v>
      </c>
      <c r="G209" s="62">
        <f t="shared" si="6"/>
        <v>-0.0009962327753</v>
      </c>
      <c r="H209" s="62">
        <f t="shared" si="7"/>
        <v>-0.001674380923</v>
      </c>
      <c r="I209" s="62" t="b">
        <f t="shared" si="8"/>
        <v>1</v>
      </c>
      <c r="J209" s="62">
        <f t="shared" si="2"/>
        <v>-0.001674380923</v>
      </c>
      <c r="K209" s="128">
        <v>0.03662</v>
      </c>
      <c r="L209" s="62">
        <f t="shared" si="3"/>
        <v>0.0006781481481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126">
        <v>45039.0</v>
      </c>
      <c r="B210" s="127">
        <v>4.58</v>
      </c>
      <c r="C210" s="62">
        <f t="shared" si="4"/>
        <v>-0.0552157226</v>
      </c>
      <c r="D210" s="62">
        <f t="shared" si="5"/>
        <v>-0.05591646334</v>
      </c>
      <c r="E210" s="62" t="str">
        <f t="shared" si="1"/>
        <v/>
      </c>
      <c r="F210" s="127">
        <v>4169.48</v>
      </c>
      <c r="G210" s="62">
        <f t="shared" si="6"/>
        <v>0.008661983582</v>
      </c>
      <c r="H210" s="62">
        <f t="shared" si="7"/>
        <v>0.007961242841</v>
      </c>
      <c r="I210" s="62" t="b">
        <f t="shared" si="8"/>
        <v>0</v>
      </c>
      <c r="J210" s="62" t="str">
        <f t="shared" si="2"/>
        <v/>
      </c>
      <c r="K210" s="128">
        <v>0.03784</v>
      </c>
      <c r="L210" s="62">
        <f t="shared" si="3"/>
        <v>0.0007007407407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126">
        <v>45046.0</v>
      </c>
      <c r="B211" s="127">
        <v>5.11</v>
      </c>
      <c r="C211" s="62">
        <f t="shared" si="4"/>
        <v>0.1095004061</v>
      </c>
      <c r="D211" s="62">
        <f t="shared" si="5"/>
        <v>0.1088148505</v>
      </c>
      <c r="E211" s="62">
        <f t="shared" si="1"/>
        <v>0.1088148505</v>
      </c>
      <c r="F211" s="127">
        <v>4136.25</v>
      </c>
      <c r="G211" s="62">
        <f t="shared" si="6"/>
        <v>-0.008001747541</v>
      </c>
      <c r="H211" s="62">
        <f t="shared" si="7"/>
        <v>-0.008687303097</v>
      </c>
      <c r="I211" s="62" t="b">
        <f t="shared" si="8"/>
        <v>1</v>
      </c>
      <c r="J211" s="62">
        <f t="shared" si="2"/>
        <v>-0.008687303097</v>
      </c>
      <c r="K211" s="128">
        <v>0.03702</v>
      </c>
      <c r="L211" s="62">
        <f t="shared" si="3"/>
        <v>0.0006855555556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126">
        <v>45053.0</v>
      </c>
      <c r="B212" s="127">
        <v>5.21</v>
      </c>
      <c r="C212" s="62">
        <f t="shared" si="4"/>
        <v>0.01938045155</v>
      </c>
      <c r="D212" s="62">
        <f t="shared" si="5"/>
        <v>0.01868600711</v>
      </c>
      <c r="E212" s="62">
        <f t="shared" si="1"/>
        <v>0.01868600711</v>
      </c>
      <c r="F212" s="127">
        <v>4124.08</v>
      </c>
      <c r="G212" s="62">
        <f t="shared" si="6"/>
        <v>-0.002946615645</v>
      </c>
      <c r="H212" s="62">
        <f t="shared" si="7"/>
        <v>-0.003641060089</v>
      </c>
      <c r="I212" s="62" t="b">
        <f t="shared" si="8"/>
        <v>1</v>
      </c>
      <c r="J212" s="62">
        <f t="shared" si="2"/>
        <v>-0.003641060089</v>
      </c>
      <c r="K212" s="128">
        <v>0.0375</v>
      </c>
      <c r="L212" s="62">
        <f t="shared" si="3"/>
        <v>0.0006944444444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126">
        <v>45060.0</v>
      </c>
      <c r="B213" s="127">
        <v>5.14</v>
      </c>
      <c r="C213" s="62">
        <f t="shared" si="4"/>
        <v>-0.0135267763</v>
      </c>
      <c r="D213" s="62">
        <f t="shared" si="5"/>
        <v>-0.01423048</v>
      </c>
      <c r="E213" s="62" t="str">
        <f t="shared" si="1"/>
        <v/>
      </c>
      <c r="F213" s="127">
        <v>4191.98</v>
      </c>
      <c r="G213" s="62">
        <f t="shared" si="6"/>
        <v>0.01633021141</v>
      </c>
      <c r="H213" s="62">
        <f t="shared" si="7"/>
        <v>0.0156265077</v>
      </c>
      <c r="I213" s="62" t="b">
        <f t="shared" si="8"/>
        <v>0</v>
      </c>
      <c r="J213" s="62" t="str">
        <f t="shared" si="2"/>
        <v/>
      </c>
      <c r="K213" s="128">
        <v>0.038</v>
      </c>
      <c r="L213" s="62">
        <f t="shared" si="3"/>
        <v>0.0007037037037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126">
        <v>45067.0</v>
      </c>
      <c r="B214" s="127">
        <v>5.01</v>
      </c>
      <c r="C214" s="62">
        <f t="shared" si="4"/>
        <v>-0.02561716437</v>
      </c>
      <c r="D214" s="62">
        <f t="shared" si="5"/>
        <v>-0.02633753474</v>
      </c>
      <c r="E214" s="62" t="str">
        <f t="shared" si="1"/>
        <v/>
      </c>
      <c r="F214" s="127">
        <v>4205.45</v>
      </c>
      <c r="G214" s="62">
        <f t="shared" si="6"/>
        <v>0.003208127142</v>
      </c>
      <c r="H214" s="62">
        <f t="shared" si="7"/>
        <v>0.002487756772</v>
      </c>
      <c r="I214" s="62" t="b">
        <f t="shared" si="8"/>
        <v>0</v>
      </c>
      <c r="J214" s="62" t="str">
        <f t="shared" si="2"/>
        <v/>
      </c>
      <c r="K214" s="128">
        <v>0.0389</v>
      </c>
      <c r="L214" s="62">
        <f t="shared" si="3"/>
        <v>0.0007203703704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126">
        <v>45074.0</v>
      </c>
      <c r="B215" s="127">
        <v>5.14</v>
      </c>
      <c r="C215" s="62">
        <f t="shared" si="4"/>
        <v>0.02561716437</v>
      </c>
      <c r="D215" s="62">
        <f t="shared" si="5"/>
        <v>0.02488123844</v>
      </c>
      <c r="E215" s="62" t="str">
        <f t="shared" si="1"/>
        <v/>
      </c>
      <c r="F215" s="127">
        <v>4282.37</v>
      </c>
      <c r="G215" s="62">
        <f t="shared" si="6"/>
        <v>0.0181252915</v>
      </c>
      <c r="H215" s="62">
        <f t="shared" si="7"/>
        <v>0.01738936557</v>
      </c>
      <c r="I215" s="62" t="b">
        <f t="shared" si="8"/>
        <v>0</v>
      </c>
      <c r="J215" s="62" t="str">
        <f t="shared" si="2"/>
        <v/>
      </c>
      <c r="K215" s="128">
        <v>0.03974</v>
      </c>
      <c r="L215" s="62">
        <f t="shared" si="3"/>
        <v>0.0007359259259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126">
        <v>45081.0</v>
      </c>
      <c r="B216" s="127">
        <v>5.06</v>
      </c>
      <c r="C216" s="62">
        <f t="shared" si="4"/>
        <v>-0.01568659617</v>
      </c>
      <c r="D216" s="62">
        <f t="shared" si="5"/>
        <v>-0.01640279987</v>
      </c>
      <c r="E216" s="62" t="str">
        <f t="shared" si="1"/>
        <v/>
      </c>
      <c r="F216" s="127">
        <v>4298.86</v>
      </c>
      <c r="G216" s="62">
        <f t="shared" si="6"/>
        <v>0.003843276616</v>
      </c>
      <c r="H216" s="62">
        <f t="shared" si="7"/>
        <v>0.003127072912</v>
      </c>
      <c r="I216" s="62" t="b">
        <f t="shared" si="8"/>
        <v>0</v>
      </c>
      <c r="J216" s="62" t="str">
        <f t="shared" si="2"/>
        <v/>
      </c>
      <c r="K216" s="128">
        <v>0.038675</v>
      </c>
      <c r="L216" s="62">
        <f t="shared" si="3"/>
        <v>0.0007162037037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126">
        <v>45088.0</v>
      </c>
      <c r="B217" s="127">
        <v>5.25</v>
      </c>
      <c r="C217" s="62">
        <f t="shared" si="4"/>
        <v>0.0368615933</v>
      </c>
      <c r="D217" s="62">
        <f t="shared" si="5"/>
        <v>0.03613974145</v>
      </c>
      <c r="E217" s="62" t="str">
        <f t="shared" si="1"/>
        <v/>
      </c>
      <c r="F217" s="127">
        <v>4409.59</v>
      </c>
      <c r="G217" s="62">
        <f t="shared" si="6"/>
        <v>0.02543184334</v>
      </c>
      <c r="H217" s="62">
        <f t="shared" si="7"/>
        <v>0.02470999149</v>
      </c>
      <c r="I217" s="62" t="b">
        <f t="shared" si="8"/>
        <v>0</v>
      </c>
      <c r="J217" s="62" t="str">
        <f t="shared" si="2"/>
        <v/>
      </c>
      <c r="K217" s="128">
        <v>0.03898</v>
      </c>
      <c r="L217" s="62">
        <f t="shared" si="3"/>
        <v>0.0007218518519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126">
        <v>45095.0</v>
      </c>
      <c r="B218" s="127">
        <v>4.98</v>
      </c>
      <c r="C218" s="62">
        <f t="shared" si="4"/>
        <v>-0.05279818557</v>
      </c>
      <c r="D218" s="62">
        <f t="shared" si="5"/>
        <v>-0.05351744483</v>
      </c>
      <c r="E218" s="62">
        <f t="shared" si="1"/>
        <v>-0.05351744483</v>
      </c>
      <c r="F218" s="127">
        <v>4348.33</v>
      </c>
      <c r="G218" s="62">
        <f t="shared" si="6"/>
        <v>-0.01398985127</v>
      </c>
      <c r="H218" s="62">
        <f t="shared" si="7"/>
        <v>-0.01470911053</v>
      </c>
      <c r="I218" s="62" t="b">
        <f t="shared" si="8"/>
        <v>1</v>
      </c>
      <c r="J218" s="62">
        <f t="shared" si="2"/>
        <v>-0.01470911053</v>
      </c>
      <c r="K218" s="128">
        <v>0.03884</v>
      </c>
      <c r="L218" s="62">
        <f t="shared" si="3"/>
        <v>0.0007192592593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126">
        <v>45102.0</v>
      </c>
      <c r="B219" s="127">
        <v>5.21</v>
      </c>
      <c r="C219" s="62">
        <f t="shared" si="4"/>
        <v>0.04514996473</v>
      </c>
      <c r="D219" s="62">
        <f t="shared" si="5"/>
        <v>0.04443977954</v>
      </c>
      <c r="E219" s="62" t="str">
        <f t="shared" si="1"/>
        <v/>
      </c>
      <c r="F219" s="127">
        <v>4450.38</v>
      </c>
      <c r="G219" s="62">
        <f t="shared" si="6"/>
        <v>0.02319762245</v>
      </c>
      <c r="H219" s="62">
        <f t="shared" si="7"/>
        <v>0.02248743726</v>
      </c>
      <c r="I219" s="62" t="b">
        <f t="shared" si="8"/>
        <v>0</v>
      </c>
      <c r="J219" s="62" t="str">
        <f t="shared" si="2"/>
        <v/>
      </c>
      <c r="K219" s="128">
        <v>0.03835</v>
      </c>
      <c r="L219" s="62">
        <f t="shared" si="3"/>
        <v>0.0007101851852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126">
        <v>45109.0</v>
      </c>
      <c r="B220" s="127">
        <v>5.5</v>
      </c>
      <c r="C220" s="62">
        <f t="shared" si="4"/>
        <v>0.05416823647</v>
      </c>
      <c r="D220" s="62">
        <f t="shared" si="5"/>
        <v>0.05345527351</v>
      </c>
      <c r="E220" s="62">
        <f t="shared" si="1"/>
        <v>0.05345527351</v>
      </c>
      <c r="F220" s="127">
        <v>4398.95</v>
      </c>
      <c r="G220" s="62">
        <f t="shared" si="6"/>
        <v>-0.01162360971</v>
      </c>
      <c r="H220" s="62">
        <f t="shared" si="7"/>
        <v>-0.01233657267</v>
      </c>
      <c r="I220" s="62" t="b">
        <f t="shared" si="8"/>
        <v>1</v>
      </c>
      <c r="J220" s="62">
        <f t="shared" si="2"/>
        <v>-0.01233657267</v>
      </c>
      <c r="K220" s="128">
        <v>0.0385</v>
      </c>
      <c r="L220" s="62">
        <f t="shared" si="3"/>
        <v>0.000712962963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126">
        <v>45116.0</v>
      </c>
      <c r="B221" s="127">
        <v>5.6</v>
      </c>
      <c r="C221" s="62">
        <f t="shared" si="4"/>
        <v>0.0180185055</v>
      </c>
      <c r="D221" s="62">
        <f t="shared" si="5"/>
        <v>0.01728332032</v>
      </c>
      <c r="E221" s="62" t="str">
        <f t="shared" si="1"/>
        <v/>
      </c>
      <c r="F221" s="127">
        <v>4505.42</v>
      </c>
      <c r="G221" s="62">
        <f t="shared" si="6"/>
        <v>0.02391524038</v>
      </c>
      <c r="H221" s="62">
        <f t="shared" si="7"/>
        <v>0.02318005519</v>
      </c>
      <c r="I221" s="62" t="b">
        <f t="shared" si="8"/>
        <v>0</v>
      </c>
      <c r="J221" s="62" t="str">
        <f t="shared" si="2"/>
        <v/>
      </c>
      <c r="K221" s="128">
        <v>0.0397</v>
      </c>
      <c r="L221" s="62">
        <f t="shared" si="3"/>
        <v>0.0007351851852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126">
        <v>45123.0</v>
      </c>
      <c r="B222" s="127">
        <v>5.69</v>
      </c>
      <c r="C222" s="62">
        <f t="shared" si="4"/>
        <v>0.0159436504</v>
      </c>
      <c r="D222" s="62">
        <f t="shared" si="5"/>
        <v>0.01520772447</v>
      </c>
      <c r="E222" s="62" t="str">
        <f t="shared" si="1"/>
        <v/>
      </c>
      <c r="F222" s="127">
        <v>4536.34</v>
      </c>
      <c r="G222" s="62">
        <f t="shared" si="6"/>
        <v>0.006839403065</v>
      </c>
      <c r="H222" s="62">
        <f t="shared" si="7"/>
        <v>0.006103477139</v>
      </c>
      <c r="I222" s="62" t="b">
        <f t="shared" si="8"/>
        <v>0</v>
      </c>
      <c r="J222" s="62" t="str">
        <f t="shared" si="2"/>
        <v/>
      </c>
      <c r="K222" s="128">
        <v>0.03974</v>
      </c>
      <c r="L222" s="62">
        <f t="shared" si="3"/>
        <v>0.0007359259259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126">
        <v>45130.0</v>
      </c>
      <c r="B223" s="127">
        <v>6.02</v>
      </c>
      <c r="C223" s="62">
        <f t="shared" si="4"/>
        <v>0.05637701118</v>
      </c>
      <c r="D223" s="62">
        <f t="shared" si="5"/>
        <v>0.05565441859</v>
      </c>
      <c r="E223" s="62" t="str">
        <f t="shared" si="1"/>
        <v/>
      </c>
      <c r="F223" s="127">
        <v>4582.23</v>
      </c>
      <c r="G223" s="62">
        <f t="shared" si="6"/>
        <v>0.01006525967</v>
      </c>
      <c r="H223" s="62">
        <f t="shared" si="7"/>
        <v>0.009342667075</v>
      </c>
      <c r="I223" s="62" t="b">
        <f t="shared" si="8"/>
        <v>0</v>
      </c>
      <c r="J223" s="62" t="str">
        <f t="shared" si="2"/>
        <v/>
      </c>
      <c r="K223" s="128">
        <v>0.03902</v>
      </c>
      <c r="L223" s="62">
        <f t="shared" si="3"/>
        <v>0.0007225925926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126">
        <v>45137.0</v>
      </c>
      <c r="B224" s="127">
        <v>6.09</v>
      </c>
      <c r="C224" s="62">
        <f t="shared" si="4"/>
        <v>0.0115608224</v>
      </c>
      <c r="D224" s="62">
        <f t="shared" si="5"/>
        <v>0.01082378536</v>
      </c>
      <c r="E224" s="62">
        <f t="shared" si="1"/>
        <v>0.01082378536</v>
      </c>
      <c r="F224" s="127">
        <v>4478.03</v>
      </c>
      <c r="G224" s="62">
        <f t="shared" si="6"/>
        <v>-0.02300256162</v>
      </c>
      <c r="H224" s="62">
        <f t="shared" si="7"/>
        <v>-0.02373959866</v>
      </c>
      <c r="I224" s="62" t="b">
        <f t="shared" si="8"/>
        <v>1</v>
      </c>
      <c r="J224" s="62">
        <f t="shared" si="2"/>
        <v>-0.02373959866</v>
      </c>
      <c r="K224" s="128">
        <v>0.0398</v>
      </c>
      <c r="L224" s="62">
        <f t="shared" si="3"/>
        <v>0.000737037037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126">
        <v>45144.0</v>
      </c>
      <c r="B225" s="127">
        <v>5.61</v>
      </c>
      <c r="C225" s="62">
        <f t="shared" si="4"/>
        <v>-0.08209736219</v>
      </c>
      <c r="D225" s="62">
        <f t="shared" si="5"/>
        <v>-0.08286884367</v>
      </c>
      <c r="E225" s="62">
        <f t="shared" si="1"/>
        <v>-0.08286884367</v>
      </c>
      <c r="F225" s="127">
        <v>4464.05</v>
      </c>
      <c r="G225" s="62">
        <f t="shared" si="6"/>
        <v>-0.00312679184</v>
      </c>
      <c r="H225" s="62">
        <f t="shared" si="7"/>
        <v>-0.003898273322</v>
      </c>
      <c r="I225" s="62" t="b">
        <f t="shared" si="8"/>
        <v>1</v>
      </c>
      <c r="J225" s="62">
        <f t="shared" si="2"/>
        <v>-0.003898273322</v>
      </c>
      <c r="K225" s="128">
        <v>0.04166</v>
      </c>
      <c r="L225" s="62">
        <f t="shared" si="3"/>
        <v>0.0007714814815</v>
      </c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126">
        <v>45151.0</v>
      </c>
      <c r="B226" s="127">
        <v>5.32</v>
      </c>
      <c r="C226" s="62">
        <f t="shared" si="4"/>
        <v>-0.05307741618</v>
      </c>
      <c r="D226" s="62">
        <f t="shared" si="5"/>
        <v>-0.05386111988</v>
      </c>
      <c r="E226" s="62">
        <f t="shared" si="1"/>
        <v>-0.05386111988</v>
      </c>
      <c r="F226" s="127">
        <v>4369.71</v>
      </c>
      <c r="G226" s="62">
        <f t="shared" si="6"/>
        <v>-0.02135978038</v>
      </c>
      <c r="H226" s="62">
        <f t="shared" si="7"/>
        <v>-0.02214348409</v>
      </c>
      <c r="I226" s="62" t="b">
        <f t="shared" si="8"/>
        <v>1</v>
      </c>
      <c r="J226" s="62">
        <f t="shared" si="2"/>
        <v>-0.02214348409</v>
      </c>
      <c r="K226" s="128">
        <v>0.04232</v>
      </c>
      <c r="L226" s="62">
        <f t="shared" si="3"/>
        <v>0.0007837037037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126">
        <v>45158.0</v>
      </c>
      <c r="B227" s="127">
        <v>4.85</v>
      </c>
      <c r="C227" s="62">
        <f t="shared" si="4"/>
        <v>-0.0924945984</v>
      </c>
      <c r="D227" s="62">
        <f t="shared" si="5"/>
        <v>-0.09330126507</v>
      </c>
      <c r="E227" s="62" t="str">
        <f t="shared" si="1"/>
        <v/>
      </c>
      <c r="F227" s="127">
        <v>4405.71</v>
      </c>
      <c r="G227" s="62">
        <f t="shared" si="6"/>
        <v>0.008204781527</v>
      </c>
      <c r="H227" s="62">
        <f t="shared" si="7"/>
        <v>0.007398114861</v>
      </c>
      <c r="I227" s="62" t="b">
        <f t="shared" si="8"/>
        <v>0</v>
      </c>
      <c r="J227" s="62" t="str">
        <f t="shared" si="2"/>
        <v/>
      </c>
      <c r="K227" s="128">
        <v>0.04356</v>
      </c>
      <c r="L227" s="62">
        <f t="shared" si="3"/>
        <v>0.0008066666667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126">
        <v>45165.0</v>
      </c>
      <c r="B228" s="127">
        <v>5.43</v>
      </c>
      <c r="C228" s="62">
        <f t="shared" si="4"/>
        <v>0.112960429</v>
      </c>
      <c r="D228" s="62">
        <f t="shared" si="5"/>
        <v>0.1121552438</v>
      </c>
      <c r="E228" s="62" t="str">
        <f t="shared" si="1"/>
        <v/>
      </c>
      <c r="F228" s="127">
        <v>4515.77</v>
      </c>
      <c r="G228" s="62">
        <f t="shared" si="6"/>
        <v>0.02467428809</v>
      </c>
      <c r="H228" s="62">
        <f t="shared" si="7"/>
        <v>0.0238691029</v>
      </c>
      <c r="I228" s="62" t="b">
        <f t="shared" si="8"/>
        <v>0</v>
      </c>
      <c r="J228" s="62" t="str">
        <f t="shared" si="2"/>
        <v/>
      </c>
      <c r="K228" s="128">
        <v>0.04348</v>
      </c>
      <c r="L228" s="62">
        <f t="shared" si="3"/>
        <v>0.0008051851852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126">
        <v>45172.0</v>
      </c>
      <c r="B229" s="127">
        <v>5.31</v>
      </c>
      <c r="C229" s="62">
        <f t="shared" si="4"/>
        <v>-0.02234729869</v>
      </c>
      <c r="D229" s="62">
        <f t="shared" si="5"/>
        <v>-0.02313396536</v>
      </c>
      <c r="E229" s="62">
        <f t="shared" si="1"/>
        <v>-0.02313396536</v>
      </c>
      <c r="F229" s="127">
        <v>4457.49</v>
      </c>
      <c r="G229" s="62">
        <f t="shared" si="6"/>
        <v>-0.01298988762</v>
      </c>
      <c r="H229" s="62">
        <f t="shared" si="7"/>
        <v>-0.01377655429</v>
      </c>
      <c r="I229" s="62" t="b">
        <f t="shared" si="8"/>
        <v>1</v>
      </c>
      <c r="J229" s="62">
        <f t="shared" si="2"/>
        <v>-0.01377655429</v>
      </c>
      <c r="K229" s="128">
        <v>0.04248</v>
      </c>
      <c r="L229" s="62">
        <f t="shared" si="3"/>
        <v>0.0007866666667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126">
        <v>45179.0</v>
      </c>
      <c r="B230" s="127">
        <v>5.65</v>
      </c>
      <c r="C230" s="62">
        <f t="shared" si="4"/>
        <v>0.0620637099</v>
      </c>
      <c r="D230" s="62">
        <f t="shared" si="5"/>
        <v>0.0612563025</v>
      </c>
      <c r="E230" s="62">
        <f t="shared" si="1"/>
        <v>0.0612563025</v>
      </c>
      <c r="F230" s="127">
        <v>4450.32</v>
      </c>
      <c r="G230" s="62">
        <f t="shared" si="6"/>
        <v>-0.001609823638</v>
      </c>
      <c r="H230" s="62">
        <f t="shared" si="7"/>
        <v>-0.002417231045</v>
      </c>
      <c r="I230" s="62" t="b">
        <f t="shared" si="8"/>
        <v>1</v>
      </c>
      <c r="J230" s="62">
        <f t="shared" si="2"/>
        <v>-0.002417231045</v>
      </c>
      <c r="K230" s="128">
        <v>0.0436</v>
      </c>
      <c r="L230" s="62">
        <f t="shared" si="3"/>
        <v>0.0008074074074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126">
        <v>45186.0</v>
      </c>
      <c r="B231" s="127">
        <v>5.82</v>
      </c>
      <c r="C231" s="62">
        <f t="shared" si="4"/>
        <v>0.02964471658</v>
      </c>
      <c r="D231" s="62">
        <f t="shared" si="5"/>
        <v>0.02883471658</v>
      </c>
      <c r="E231" s="62">
        <f t="shared" si="1"/>
        <v>0.02883471658</v>
      </c>
      <c r="F231" s="127">
        <v>4320.06</v>
      </c>
      <c r="G231" s="62">
        <f t="shared" si="6"/>
        <v>-0.02970671266</v>
      </c>
      <c r="H231" s="62">
        <f t="shared" si="7"/>
        <v>-0.03051671266</v>
      </c>
      <c r="I231" s="62" t="b">
        <f t="shared" si="8"/>
        <v>1</v>
      </c>
      <c r="J231" s="62">
        <f t="shared" si="2"/>
        <v>-0.03051671266</v>
      </c>
      <c r="K231" s="128">
        <v>0.04374</v>
      </c>
      <c r="L231" s="62">
        <f t="shared" si="3"/>
        <v>0.00081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126">
        <v>45193.0</v>
      </c>
      <c r="B232" s="127">
        <v>5.74</v>
      </c>
      <c r="C232" s="62">
        <f t="shared" si="4"/>
        <v>-0.01384105141</v>
      </c>
      <c r="D232" s="62">
        <f t="shared" si="5"/>
        <v>-0.01466771808</v>
      </c>
      <c r="E232" s="62">
        <f t="shared" si="1"/>
        <v>-0.01466771808</v>
      </c>
      <c r="F232" s="127">
        <v>4288.05</v>
      </c>
      <c r="G232" s="62">
        <f t="shared" si="6"/>
        <v>-0.0074372069</v>
      </c>
      <c r="H232" s="62">
        <f t="shared" si="7"/>
        <v>-0.008263873567</v>
      </c>
      <c r="I232" s="62" t="b">
        <f t="shared" si="8"/>
        <v>1</v>
      </c>
      <c r="J232" s="62">
        <f t="shared" si="2"/>
        <v>-0.008263873567</v>
      </c>
      <c r="K232" s="128">
        <v>0.04464</v>
      </c>
      <c r="L232" s="62">
        <f t="shared" si="3"/>
        <v>0.0008266666667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126">
        <v>45200.0</v>
      </c>
      <c r="B233" s="127">
        <v>5.29</v>
      </c>
      <c r="C233" s="62">
        <f t="shared" si="4"/>
        <v>-0.08164096446</v>
      </c>
      <c r="D233" s="62">
        <f t="shared" si="5"/>
        <v>-0.08251281631</v>
      </c>
      <c r="E233" s="62" t="str">
        <f t="shared" si="1"/>
        <v/>
      </c>
      <c r="F233" s="127">
        <v>4308.5</v>
      </c>
      <c r="G233" s="62">
        <f t="shared" si="6"/>
        <v>0.004757731549</v>
      </c>
      <c r="H233" s="62">
        <f t="shared" si="7"/>
        <v>0.003885879698</v>
      </c>
      <c r="I233" s="62" t="b">
        <f t="shared" si="8"/>
        <v>0</v>
      </c>
      <c r="J233" s="62" t="str">
        <f t="shared" si="2"/>
        <v/>
      </c>
      <c r="K233" s="128">
        <v>0.04708</v>
      </c>
      <c r="L233" s="62">
        <f t="shared" si="3"/>
        <v>0.0008718518519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126">
        <v>45207.0</v>
      </c>
      <c r="B234" s="127">
        <v>5.24</v>
      </c>
      <c r="C234" s="62">
        <f t="shared" si="4"/>
        <v>-0.009496747537</v>
      </c>
      <c r="D234" s="62">
        <f t="shared" si="5"/>
        <v>-0.01040304383</v>
      </c>
      <c r="E234" s="62" t="str">
        <f t="shared" si="1"/>
        <v/>
      </c>
      <c r="F234" s="127">
        <v>4327.78</v>
      </c>
      <c r="G234" s="62">
        <f t="shared" si="6"/>
        <v>0.004464892762</v>
      </c>
      <c r="H234" s="62">
        <f t="shared" si="7"/>
        <v>0.003558596465</v>
      </c>
      <c r="I234" s="62" t="b">
        <f t="shared" si="8"/>
        <v>0</v>
      </c>
      <c r="J234" s="62" t="str">
        <f t="shared" si="2"/>
        <v/>
      </c>
      <c r="K234" s="128">
        <v>0.04894</v>
      </c>
      <c r="L234" s="62">
        <f t="shared" si="3"/>
        <v>0.0009062962963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126">
        <v>45214.0</v>
      </c>
      <c r="B235" s="127">
        <v>5.04</v>
      </c>
      <c r="C235" s="62">
        <f t="shared" si="4"/>
        <v>-0.03891541625</v>
      </c>
      <c r="D235" s="62">
        <f t="shared" si="5"/>
        <v>-0.03980523106</v>
      </c>
      <c r="E235" s="62">
        <f t="shared" si="1"/>
        <v>-0.03980523106</v>
      </c>
      <c r="F235" s="127">
        <v>4224.16</v>
      </c>
      <c r="G235" s="62">
        <f t="shared" si="6"/>
        <v>-0.02423428398</v>
      </c>
      <c r="H235" s="62">
        <f t="shared" si="7"/>
        <v>-0.0251240988</v>
      </c>
      <c r="I235" s="62" t="b">
        <f t="shared" si="8"/>
        <v>1</v>
      </c>
      <c r="J235" s="62">
        <f t="shared" si="2"/>
        <v>-0.0251240988</v>
      </c>
      <c r="K235" s="128">
        <v>0.04805</v>
      </c>
      <c r="L235" s="62">
        <f t="shared" si="3"/>
        <v>0.0008898148148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126">
        <v>45221.0</v>
      </c>
      <c r="B236" s="127">
        <v>4.89</v>
      </c>
      <c r="C236" s="62">
        <f t="shared" si="4"/>
        <v>-0.0302137786</v>
      </c>
      <c r="D236" s="62">
        <f t="shared" si="5"/>
        <v>-0.03114007489</v>
      </c>
      <c r="E236" s="62">
        <f t="shared" si="1"/>
        <v>-0.03114007489</v>
      </c>
      <c r="F236" s="127">
        <v>4117.37</v>
      </c>
      <c r="G236" s="62">
        <f t="shared" si="6"/>
        <v>-0.02560581446</v>
      </c>
      <c r="H236" s="62">
        <f t="shared" si="7"/>
        <v>-0.02653211076</v>
      </c>
      <c r="I236" s="62" t="b">
        <f t="shared" si="8"/>
        <v>1</v>
      </c>
      <c r="J236" s="62">
        <f t="shared" si="2"/>
        <v>-0.02653211076</v>
      </c>
      <c r="K236" s="128">
        <v>0.05002</v>
      </c>
      <c r="L236" s="62">
        <f t="shared" si="3"/>
        <v>0.0009262962963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126">
        <v>45228.0</v>
      </c>
      <c r="B237" s="127">
        <v>5.05</v>
      </c>
      <c r="C237" s="62">
        <f t="shared" si="4"/>
        <v>0.0321959398</v>
      </c>
      <c r="D237" s="62">
        <f t="shared" si="5"/>
        <v>0.03126631017</v>
      </c>
      <c r="E237" s="62" t="str">
        <f t="shared" si="1"/>
        <v/>
      </c>
      <c r="F237" s="127">
        <v>4358.34</v>
      </c>
      <c r="G237" s="62">
        <f t="shared" si="6"/>
        <v>0.0568766409</v>
      </c>
      <c r="H237" s="62">
        <f t="shared" si="7"/>
        <v>0.05594701127</v>
      </c>
      <c r="I237" s="62" t="b">
        <f t="shared" si="8"/>
        <v>0</v>
      </c>
      <c r="J237" s="62" t="str">
        <f t="shared" si="2"/>
        <v/>
      </c>
      <c r="K237" s="128">
        <v>0.0502</v>
      </c>
      <c r="L237" s="62">
        <f t="shared" si="3"/>
        <v>0.0009296296296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126">
        <v>45235.0</v>
      </c>
      <c r="B238" s="127">
        <v>4.79</v>
      </c>
      <c r="C238" s="62">
        <f t="shared" si="4"/>
        <v>-0.05285783186</v>
      </c>
      <c r="D238" s="62">
        <f t="shared" si="5"/>
        <v>-0.05377005409</v>
      </c>
      <c r="E238" s="62" t="str">
        <f t="shared" si="1"/>
        <v/>
      </c>
      <c r="F238" s="127">
        <v>4415.24</v>
      </c>
      <c r="G238" s="62">
        <f t="shared" si="6"/>
        <v>0.0129709418</v>
      </c>
      <c r="H238" s="62">
        <f t="shared" si="7"/>
        <v>0.01205871957</v>
      </c>
      <c r="I238" s="62" t="b">
        <f t="shared" si="8"/>
        <v>0</v>
      </c>
      <c r="J238" s="62" t="str">
        <f t="shared" si="2"/>
        <v/>
      </c>
      <c r="K238" s="128">
        <v>0.04926</v>
      </c>
      <c r="L238" s="62">
        <f t="shared" si="3"/>
        <v>0.0009122222222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126">
        <v>45242.0</v>
      </c>
      <c r="B239" s="127">
        <v>5.33</v>
      </c>
      <c r="C239" s="62">
        <f t="shared" si="4"/>
        <v>0.1068208268</v>
      </c>
      <c r="D239" s="62">
        <f t="shared" si="5"/>
        <v>0.1059419379</v>
      </c>
      <c r="E239" s="62" t="str">
        <f t="shared" si="1"/>
        <v/>
      </c>
      <c r="F239" s="127">
        <v>4514.02</v>
      </c>
      <c r="G239" s="62">
        <f t="shared" si="6"/>
        <v>0.02212591633</v>
      </c>
      <c r="H239" s="62">
        <f t="shared" si="7"/>
        <v>0.02124702744</v>
      </c>
      <c r="I239" s="62" t="b">
        <f t="shared" si="8"/>
        <v>0</v>
      </c>
      <c r="J239" s="62" t="str">
        <f t="shared" si="2"/>
        <v/>
      </c>
      <c r="K239" s="128">
        <v>0.04746</v>
      </c>
      <c r="L239" s="62">
        <f t="shared" si="3"/>
        <v>0.0008788888889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126">
        <v>45249.0</v>
      </c>
      <c r="B240" s="127">
        <v>5.2</v>
      </c>
      <c r="C240" s="62">
        <f t="shared" si="4"/>
        <v>-0.02469261259</v>
      </c>
      <c r="D240" s="62">
        <f t="shared" si="5"/>
        <v>-0.02555409407</v>
      </c>
      <c r="E240" s="62" t="str">
        <f t="shared" si="1"/>
        <v/>
      </c>
      <c r="F240" s="127">
        <v>4559.34</v>
      </c>
      <c r="G240" s="62">
        <f t="shared" si="6"/>
        <v>0.009989767163</v>
      </c>
      <c r="H240" s="62">
        <f t="shared" si="7"/>
        <v>0.009128285682</v>
      </c>
      <c r="I240" s="62" t="b">
        <f t="shared" si="8"/>
        <v>0</v>
      </c>
      <c r="J240" s="62" t="str">
        <f t="shared" si="2"/>
        <v/>
      </c>
      <c r="K240" s="128">
        <v>0.04652</v>
      </c>
      <c r="L240" s="62">
        <f t="shared" si="3"/>
        <v>0.0008614814815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126">
        <v>45256.0</v>
      </c>
      <c r="B241" s="127">
        <v>5.47</v>
      </c>
      <c r="C241" s="62">
        <f t="shared" si="4"/>
        <v>0.05061999085</v>
      </c>
      <c r="D241" s="62">
        <f t="shared" si="5"/>
        <v>0.04977323159</v>
      </c>
      <c r="E241" s="62" t="str">
        <f t="shared" si="1"/>
        <v/>
      </c>
      <c r="F241" s="127">
        <v>4594.63</v>
      </c>
      <c r="G241" s="62">
        <f t="shared" si="6"/>
        <v>0.00771035405</v>
      </c>
      <c r="H241" s="62">
        <f t="shared" si="7"/>
        <v>0.006863594791</v>
      </c>
      <c r="I241" s="62" t="b">
        <f t="shared" si="8"/>
        <v>0</v>
      </c>
      <c r="J241" s="62" t="str">
        <f t="shared" si="2"/>
        <v/>
      </c>
      <c r="K241" s="128">
        <v>0.045725</v>
      </c>
      <c r="L241" s="62">
        <f t="shared" si="3"/>
        <v>0.0008467592593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126">
        <v>45263.0</v>
      </c>
      <c r="B242" s="127">
        <v>5.45</v>
      </c>
      <c r="C242" s="62">
        <f t="shared" si="4"/>
        <v>-0.003663007759</v>
      </c>
      <c r="D242" s="62">
        <f t="shared" si="5"/>
        <v>-0.004493748499</v>
      </c>
      <c r="E242" s="62">
        <f t="shared" si="1"/>
        <v>-0.004493748499</v>
      </c>
      <c r="F242" s="127">
        <v>4604.37</v>
      </c>
      <c r="G242" s="62">
        <f t="shared" si="6"/>
        <v>0.002117622272</v>
      </c>
      <c r="H242" s="62">
        <f t="shared" si="7"/>
        <v>0.001286881531</v>
      </c>
      <c r="I242" s="62" t="b">
        <f t="shared" si="8"/>
        <v>1</v>
      </c>
      <c r="J242" s="62">
        <f t="shared" si="2"/>
        <v>0.001286881531</v>
      </c>
      <c r="K242" s="128">
        <v>0.04486</v>
      </c>
      <c r="L242" s="62">
        <f t="shared" si="3"/>
        <v>0.0008307407407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126">
        <v>45270.0</v>
      </c>
      <c r="B243" s="127">
        <v>5.65</v>
      </c>
      <c r="C243" s="62">
        <f t="shared" si="4"/>
        <v>0.03603993648</v>
      </c>
      <c r="D243" s="62">
        <f t="shared" si="5"/>
        <v>0.03524326982</v>
      </c>
      <c r="E243" s="62" t="str">
        <f t="shared" si="1"/>
        <v/>
      </c>
      <c r="F243" s="127">
        <v>4719.19</v>
      </c>
      <c r="G243" s="62">
        <f t="shared" si="6"/>
        <v>0.02463132217</v>
      </c>
      <c r="H243" s="62">
        <f t="shared" si="7"/>
        <v>0.0238346555</v>
      </c>
      <c r="I243" s="62" t="b">
        <f t="shared" si="8"/>
        <v>0</v>
      </c>
      <c r="J243" s="62" t="str">
        <f t="shared" si="2"/>
        <v/>
      </c>
      <c r="K243" s="128">
        <v>0.04302</v>
      </c>
      <c r="L243" s="62">
        <f t="shared" si="3"/>
        <v>0.0007966666667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126">
        <v>45277.0</v>
      </c>
      <c r="B244" s="127">
        <v>5.79</v>
      </c>
      <c r="C244" s="62">
        <f t="shared" si="4"/>
        <v>0.02447674643</v>
      </c>
      <c r="D244" s="62">
        <f t="shared" si="5"/>
        <v>0.02370489457</v>
      </c>
      <c r="E244" s="62" t="str">
        <f t="shared" si="1"/>
        <v/>
      </c>
      <c r="F244" s="127">
        <v>4754.63</v>
      </c>
      <c r="G244" s="62">
        <f t="shared" si="6"/>
        <v>0.00748170544</v>
      </c>
      <c r="H244" s="62">
        <f t="shared" si="7"/>
        <v>0.006709853588</v>
      </c>
      <c r="I244" s="62" t="b">
        <f t="shared" si="8"/>
        <v>0</v>
      </c>
      <c r="J244" s="62" t="str">
        <f t="shared" si="2"/>
        <v/>
      </c>
      <c r="K244" s="128">
        <v>0.04168</v>
      </c>
      <c r="L244" s="62">
        <f t="shared" si="3"/>
        <v>0.0007718518519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126">
        <v>45284.0</v>
      </c>
      <c r="B245" s="127">
        <v>6.08</v>
      </c>
      <c r="C245" s="62">
        <f t="shared" si="4"/>
        <v>0.04887240439</v>
      </c>
      <c r="D245" s="62">
        <f t="shared" si="5"/>
        <v>0.04812647847</v>
      </c>
      <c r="E245" s="62" t="str">
        <f t="shared" si="1"/>
        <v/>
      </c>
      <c r="F245" s="127">
        <v>4769.83</v>
      </c>
      <c r="G245" s="62">
        <f t="shared" si="6"/>
        <v>0.003191784711</v>
      </c>
      <c r="H245" s="62">
        <f t="shared" si="7"/>
        <v>0.002445858785</v>
      </c>
      <c r="I245" s="62" t="b">
        <f t="shared" si="8"/>
        <v>0</v>
      </c>
      <c r="J245" s="62" t="str">
        <f t="shared" si="2"/>
        <v/>
      </c>
      <c r="K245" s="128">
        <v>0.04028</v>
      </c>
      <c r="L245" s="62">
        <f t="shared" si="3"/>
        <v>0.0007459259259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126">
        <v>45291.0</v>
      </c>
      <c r="B246" s="127">
        <v>6.4</v>
      </c>
      <c r="C246" s="62">
        <f t="shared" si="4"/>
        <v>0.05129329439</v>
      </c>
      <c r="D246" s="62">
        <f t="shared" si="5"/>
        <v>0.05055255365</v>
      </c>
      <c r="E246" s="62">
        <f t="shared" si="1"/>
        <v>0.05055255365</v>
      </c>
      <c r="F246" s="127">
        <v>4697.24</v>
      </c>
      <c r="G246" s="62">
        <f t="shared" si="6"/>
        <v>-0.01533556267</v>
      </c>
      <c r="H246" s="62">
        <f t="shared" si="7"/>
        <v>-0.01607630341</v>
      </c>
      <c r="I246" s="62" t="b">
        <f t="shared" si="8"/>
        <v>1</v>
      </c>
      <c r="J246" s="62">
        <f t="shared" si="2"/>
        <v>-0.01607630341</v>
      </c>
      <c r="K246" s="128">
        <v>0.04</v>
      </c>
      <c r="L246" s="62">
        <f t="shared" si="3"/>
        <v>0.0007407407407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126">
        <v>45298.0</v>
      </c>
      <c r="B247" s="127">
        <v>6.2</v>
      </c>
      <c r="C247" s="62">
        <f t="shared" si="4"/>
        <v>-0.03174869831</v>
      </c>
      <c r="D247" s="62">
        <f t="shared" si="5"/>
        <v>-0.03251119831</v>
      </c>
      <c r="E247" s="62" t="str">
        <f t="shared" si="1"/>
        <v/>
      </c>
      <c r="F247" s="127">
        <v>4783.83</v>
      </c>
      <c r="G247" s="62">
        <f t="shared" si="6"/>
        <v>0.01826637872</v>
      </c>
      <c r="H247" s="62">
        <f t="shared" si="7"/>
        <v>0.01750387872</v>
      </c>
      <c r="I247" s="62" t="b">
        <f t="shared" si="8"/>
        <v>0</v>
      </c>
      <c r="J247" s="62" t="str">
        <f t="shared" si="2"/>
        <v/>
      </c>
      <c r="K247" s="128">
        <v>0.041175</v>
      </c>
      <c r="L247" s="62">
        <f t="shared" si="3"/>
        <v>0.0007625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126">
        <v>45305.0</v>
      </c>
      <c r="B248" s="127">
        <v>5.95</v>
      </c>
      <c r="C248" s="62">
        <f t="shared" si="4"/>
        <v>-0.04115807249</v>
      </c>
      <c r="D248" s="62">
        <f t="shared" si="5"/>
        <v>-0.04193325768</v>
      </c>
      <c r="E248" s="62" t="str">
        <f t="shared" si="1"/>
        <v/>
      </c>
      <c r="F248" s="127">
        <v>4839.81</v>
      </c>
      <c r="G248" s="62">
        <f t="shared" si="6"/>
        <v>0.01163398286</v>
      </c>
      <c r="H248" s="62">
        <f t="shared" si="7"/>
        <v>0.01085879767</v>
      </c>
      <c r="I248" s="62" t="b">
        <f t="shared" si="8"/>
        <v>0</v>
      </c>
      <c r="J248" s="62" t="str">
        <f t="shared" si="2"/>
        <v/>
      </c>
      <c r="K248" s="128">
        <v>0.04186</v>
      </c>
      <c r="L248" s="62">
        <f t="shared" si="3"/>
        <v>0.0007751851852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126">
        <v>45312.0</v>
      </c>
      <c r="B249" s="127">
        <v>6.15</v>
      </c>
      <c r="C249" s="62">
        <f t="shared" si="4"/>
        <v>0.03306086226</v>
      </c>
      <c r="D249" s="62">
        <f t="shared" si="5"/>
        <v>0.03225808448</v>
      </c>
      <c r="E249" s="62" t="str">
        <f t="shared" si="1"/>
        <v/>
      </c>
      <c r="F249" s="127">
        <v>4890.97</v>
      </c>
      <c r="G249" s="62">
        <f t="shared" si="6"/>
        <v>0.01051518406</v>
      </c>
      <c r="H249" s="62">
        <f t="shared" si="7"/>
        <v>0.009712406286</v>
      </c>
      <c r="I249" s="62" t="b">
        <f t="shared" si="8"/>
        <v>0</v>
      </c>
      <c r="J249" s="62" t="str">
        <f t="shared" si="2"/>
        <v/>
      </c>
      <c r="K249" s="128">
        <v>0.04335</v>
      </c>
      <c r="L249" s="62">
        <f t="shared" si="3"/>
        <v>0.0008027777778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126">
        <v>45319.0</v>
      </c>
      <c r="B250" s="127">
        <v>6.3</v>
      </c>
      <c r="C250" s="62">
        <f t="shared" si="4"/>
        <v>0.02409755158</v>
      </c>
      <c r="D250" s="62">
        <f t="shared" si="5"/>
        <v>0.02328755158</v>
      </c>
      <c r="E250" s="62" t="str">
        <f t="shared" si="1"/>
        <v/>
      </c>
      <c r="F250" s="127">
        <v>4958.61</v>
      </c>
      <c r="G250" s="62">
        <f t="shared" si="6"/>
        <v>0.0137348117</v>
      </c>
      <c r="H250" s="62">
        <f t="shared" si="7"/>
        <v>0.0129248117</v>
      </c>
      <c r="I250" s="62" t="b">
        <f t="shared" si="8"/>
        <v>0</v>
      </c>
      <c r="J250" s="62" t="str">
        <f t="shared" si="2"/>
        <v/>
      </c>
      <c r="K250" s="128">
        <v>0.04374</v>
      </c>
      <c r="L250" s="62">
        <f t="shared" si="3"/>
        <v>0.00081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126">
        <v>45326.0</v>
      </c>
      <c r="B251" s="127">
        <v>6.36</v>
      </c>
      <c r="C251" s="62">
        <f t="shared" si="4"/>
        <v>0.009478743955</v>
      </c>
      <c r="D251" s="62">
        <f t="shared" si="5"/>
        <v>0.008696151362</v>
      </c>
      <c r="E251" s="62" t="str">
        <f t="shared" si="1"/>
        <v/>
      </c>
      <c r="F251" s="127">
        <v>5026.61</v>
      </c>
      <c r="G251" s="62">
        <f t="shared" si="6"/>
        <v>0.01362034111</v>
      </c>
      <c r="H251" s="62">
        <f t="shared" si="7"/>
        <v>0.01283774852</v>
      </c>
      <c r="I251" s="62" t="b">
        <f t="shared" si="8"/>
        <v>0</v>
      </c>
      <c r="J251" s="62" t="str">
        <f t="shared" si="2"/>
        <v/>
      </c>
      <c r="K251" s="128">
        <v>0.04226</v>
      </c>
      <c r="L251" s="62">
        <f t="shared" si="3"/>
        <v>0.0007825925926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126">
        <v>45333.0</v>
      </c>
      <c r="B252" s="127">
        <v>6.5</v>
      </c>
      <c r="C252" s="62">
        <f t="shared" si="4"/>
        <v>0.02177379955</v>
      </c>
      <c r="D252" s="62">
        <f t="shared" si="5"/>
        <v>0.02097083659</v>
      </c>
      <c r="E252" s="62">
        <f t="shared" si="1"/>
        <v>0.02097083659</v>
      </c>
      <c r="F252" s="127">
        <v>5005.57</v>
      </c>
      <c r="G252" s="62">
        <f t="shared" si="6"/>
        <v>-0.004194508242</v>
      </c>
      <c r="H252" s="62">
        <f t="shared" si="7"/>
        <v>-0.004997471205</v>
      </c>
      <c r="I252" s="62" t="b">
        <f t="shared" si="8"/>
        <v>1</v>
      </c>
      <c r="J252" s="62">
        <f t="shared" si="2"/>
        <v>-0.004997471205</v>
      </c>
      <c r="K252" s="128">
        <v>0.04336</v>
      </c>
      <c r="L252" s="62">
        <f t="shared" si="3"/>
        <v>0.000802962963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126">
        <v>45340.0</v>
      </c>
      <c r="B253" s="127">
        <v>5.58</v>
      </c>
      <c r="C253" s="62">
        <f t="shared" si="4"/>
        <v>-0.1526134005</v>
      </c>
      <c r="D253" s="62">
        <f t="shared" si="5"/>
        <v>-0.1534337709</v>
      </c>
      <c r="E253" s="62" t="str">
        <f t="shared" si="1"/>
        <v/>
      </c>
      <c r="F253" s="127">
        <v>5088.8</v>
      </c>
      <c r="G253" s="62">
        <f t="shared" si="6"/>
        <v>0.01649075399</v>
      </c>
      <c r="H253" s="62">
        <f t="shared" si="7"/>
        <v>0.01567038362</v>
      </c>
      <c r="I253" s="62" t="b">
        <f t="shared" si="8"/>
        <v>0</v>
      </c>
      <c r="J253" s="62" t="str">
        <f t="shared" si="2"/>
        <v/>
      </c>
      <c r="K253" s="128">
        <v>0.0443</v>
      </c>
      <c r="L253" s="62">
        <f t="shared" si="3"/>
        <v>0.0008203703704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126">
        <v>45347.0</v>
      </c>
      <c r="B254" s="127">
        <v>5.6</v>
      </c>
      <c r="C254" s="62">
        <f t="shared" si="4"/>
        <v>0.003577821348</v>
      </c>
      <c r="D254" s="62">
        <f t="shared" si="5"/>
        <v>0.002755136163</v>
      </c>
      <c r="E254" s="62" t="str">
        <f t="shared" si="1"/>
        <v/>
      </c>
      <c r="F254" s="127">
        <v>5137.08</v>
      </c>
      <c r="G254" s="62">
        <f t="shared" si="6"/>
        <v>0.009442778273</v>
      </c>
      <c r="H254" s="62">
        <f t="shared" si="7"/>
        <v>0.008620093088</v>
      </c>
      <c r="I254" s="62" t="b">
        <f t="shared" si="8"/>
        <v>0</v>
      </c>
      <c r="J254" s="62" t="str">
        <f t="shared" si="2"/>
        <v/>
      </c>
      <c r="K254" s="128">
        <v>0.044425</v>
      </c>
      <c r="L254" s="62">
        <f t="shared" si="3"/>
        <v>0.0008226851852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126">
        <v>45354.0</v>
      </c>
      <c r="B255" s="127">
        <v>5.46</v>
      </c>
      <c r="C255" s="62">
        <f t="shared" si="4"/>
        <v>-0.02531780798</v>
      </c>
      <c r="D255" s="62">
        <f t="shared" si="5"/>
        <v>-0.02613077095</v>
      </c>
      <c r="E255" s="62">
        <f t="shared" si="1"/>
        <v>-0.02613077095</v>
      </c>
      <c r="F255" s="127">
        <v>5123.69</v>
      </c>
      <c r="G255" s="62">
        <f t="shared" si="6"/>
        <v>-0.002609942061</v>
      </c>
      <c r="H255" s="62">
        <f t="shared" si="7"/>
        <v>-0.003422905024</v>
      </c>
      <c r="I255" s="62" t="b">
        <f t="shared" si="8"/>
        <v>1</v>
      </c>
      <c r="J255" s="62">
        <f t="shared" si="2"/>
        <v>-0.003422905024</v>
      </c>
      <c r="K255" s="128">
        <v>0.0439</v>
      </c>
      <c r="L255" s="62">
        <f t="shared" si="3"/>
        <v>0.000812962963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126">
        <v>45361.0</v>
      </c>
      <c r="B256" s="127">
        <v>5.25</v>
      </c>
      <c r="C256" s="62">
        <f t="shared" si="4"/>
        <v>-0.03922071315</v>
      </c>
      <c r="D256" s="62">
        <f t="shared" si="5"/>
        <v>-0.04001256501</v>
      </c>
      <c r="E256" s="62">
        <f t="shared" si="1"/>
        <v>-0.04001256501</v>
      </c>
      <c r="F256" s="127">
        <v>5117.09</v>
      </c>
      <c r="G256" s="62">
        <f t="shared" si="6"/>
        <v>-0.001288964496</v>
      </c>
      <c r="H256" s="62">
        <f t="shared" si="7"/>
        <v>-0.002080816347</v>
      </c>
      <c r="I256" s="62" t="b">
        <f t="shared" si="8"/>
        <v>1</v>
      </c>
      <c r="J256" s="62">
        <f t="shared" si="2"/>
        <v>-0.002080816347</v>
      </c>
      <c r="K256" s="128">
        <v>0.04276</v>
      </c>
      <c r="L256" s="62">
        <f t="shared" si="3"/>
        <v>0.0007918518519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126">
        <v>45368.0</v>
      </c>
      <c r="B257" s="127">
        <v>5.59</v>
      </c>
      <c r="C257" s="62">
        <f t="shared" si="4"/>
        <v>0.06275121056</v>
      </c>
      <c r="D257" s="62">
        <f t="shared" si="5"/>
        <v>0.06194417353</v>
      </c>
      <c r="E257" s="62" t="str">
        <f t="shared" si="1"/>
        <v/>
      </c>
      <c r="F257" s="127">
        <v>5234.18</v>
      </c>
      <c r="G257" s="62">
        <f t="shared" si="6"/>
        <v>0.02262427594</v>
      </c>
      <c r="H257" s="62">
        <f t="shared" si="7"/>
        <v>0.0218172389</v>
      </c>
      <c r="I257" s="62" t="b">
        <f t="shared" si="8"/>
        <v>0</v>
      </c>
      <c r="J257" s="62" t="str">
        <f t="shared" si="2"/>
        <v/>
      </c>
      <c r="K257" s="128">
        <v>0.04358</v>
      </c>
      <c r="L257" s="62">
        <f t="shared" si="3"/>
        <v>0.000807037037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126">
        <v>45375.0</v>
      </c>
      <c r="B258" s="127">
        <v>5.61</v>
      </c>
      <c r="C258" s="62">
        <f t="shared" si="4"/>
        <v>0.003571432368</v>
      </c>
      <c r="D258" s="62">
        <f t="shared" si="5"/>
        <v>0.002749950886</v>
      </c>
      <c r="E258" s="62" t="str">
        <f t="shared" si="1"/>
        <v/>
      </c>
      <c r="F258" s="127">
        <v>5254.35</v>
      </c>
      <c r="G258" s="62">
        <f t="shared" si="6"/>
        <v>0.003846110916</v>
      </c>
      <c r="H258" s="62">
        <f t="shared" si="7"/>
        <v>0.003024629435</v>
      </c>
      <c r="I258" s="62" t="b">
        <f t="shared" si="8"/>
        <v>0</v>
      </c>
      <c r="J258" s="62" t="str">
        <f t="shared" si="2"/>
        <v/>
      </c>
      <c r="K258" s="128">
        <v>0.04436</v>
      </c>
      <c r="L258" s="62">
        <f t="shared" si="3"/>
        <v>0.0008214814815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126">
        <v>45382.0</v>
      </c>
      <c r="B259" s="127">
        <v>5.23</v>
      </c>
      <c r="C259" s="62">
        <f t="shared" si="4"/>
        <v>-0.07013944146</v>
      </c>
      <c r="D259" s="62">
        <f t="shared" si="5"/>
        <v>-0.07095055257</v>
      </c>
      <c r="E259" s="62">
        <f t="shared" si="1"/>
        <v>-0.07095055257</v>
      </c>
      <c r="F259" s="127">
        <v>5204.34</v>
      </c>
      <c r="G259" s="62">
        <f t="shared" si="6"/>
        <v>-0.009563412082</v>
      </c>
      <c r="H259" s="62">
        <f t="shared" si="7"/>
        <v>-0.01037452319</v>
      </c>
      <c r="I259" s="62" t="b">
        <f t="shared" si="8"/>
        <v>1</v>
      </c>
      <c r="J259" s="62">
        <f t="shared" si="2"/>
        <v>-0.01037452319</v>
      </c>
      <c r="K259" s="128">
        <v>0.0438</v>
      </c>
      <c r="L259" s="62">
        <f t="shared" si="3"/>
        <v>0.0008111111111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126">
        <v>45389.0</v>
      </c>
      <c r="B260" s="127">
        <v>5.03</v>
      </c>
      <c r="C260" s="62">
        <f t="shared" si="4"/>
        <v>-0.03899129397</v>
      </c>
      <c r="D260" s="62">
        <f t="shared" si="5"/>
        <v>-0.0398246273</v>
      </c>
      <c r="E260" s="62">
        <f t="shared" si="1"/>
        <v>-0.0398246273</v>
      </c>
      <c r="F260" s="127">
        <v>5123.41</v>
      </c>
      <c r="G260" s="62">
        <f t="shared" si="6"/>
        <v>-0.01567265989</v>
      </c>
      <c r="H260" s="62">
        <f t="shared" si="7"/>
        <v>-0.01650599322</v>
      </c>
      <c r="I260" s="62" t="b">
        <f t="shared" si="8"/>
        <v>1</v>
      </c>
      <c r="J260" s="62">
        <f t="shared" si="2"/>
        <v>-0.01650599322</v>
      </c>
      <c r="K260" s="128">
        <v>0.045</v>
      </c>
      <c r="L260" s="62">
        <f t="shared" si="3"/>
        <v>0.0008333333333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126">
        <v>45396.0</v>
      </c>
      <c r="B261" s="127">
        <v>4.92</v>
      </c>
      <c r="C261" s="62">
        <f t="shared" si="4"/>
        <v>-0.02211145361</v>
      </c>
      <c r="D261" s="62">
        <f t="shared" si="5"/>
        <v>-0.02296145361</v>
      </c>
      <c r="E261" s="62">
        <f t="shared" si="1"/>
        <v>-0.02296145361</v>
      </c>
      <c r="F261" s="127">
        <v>4967.23</v>
      </c>
      <c r="G261" s="62">
        <f t="shared" si="6"/>
        <v>-0.03095789232</v>
      </c>
      <c r="H261" s="62">
        <f t="shared" si="7"/>
        <v>-0.03180789232</v>
      </c>
      <c r="I261" s="62" t="b">
        <f t="shared" si="8"/>
        <v>1</v>
      </c>
      <c r="J261" s="62">
        <f t="shared" si="2"/>
        <v>-0.03180789232</v>
      </c>
      <c r="K261" s="128">
        <v>0.0459</v>
      </c>
      <c r="L261" s="62">
        <f t="shared" si="3"/>
        <v>0.00085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126">
        <v>45403.0</v>
      </c>
      <c r="B262" s="127">
        <v>4.83</v>
      </c>
      <c r="C262" s="62">
        <f t="shared" si="4"/>
        <v>-0.01846206284</v>
      </c>
      <c r="D262" s="62">
        <f t="shared" si="5"/>
        <v>-0.01933909988</v>
      </c>
      <c r="E262" s="62" t="str">
        <f t="shared" si="1"/>
        <v/>
      </c>
      <c r="F262" s="127">
        <v>5099.96</v>
      </c>
      <c r="G262" s="62">
        <f t="shared" si="6"/>
        <v>0.02637035589</v>
      </c>
      <c r="H262" s="62">
        <f t="shared" si="7"/>
        <v>0.02549331886</v>
      </c>
      <c r="I262" s="62" t="b">
        <f t="shared" si="8"/>
        <v>0</v>
      </c>
      <c r="J262" s="62" t="str">
        <f t="shared" si="2"/>
        <v/>
      </c>
      <c r="K262" s="128">
        <v>0.04736</v>
      </c>
      <c r="L262" s="62">
        <f t="shared" si="3"/>
        <v>0.000877037037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126">
        <v>45410.0</v>
      </c>
      <c r="B263" s="127">
        <v>4.88</v>
      </c>
      <c r="C263" s="62">
        <f t="shared" si="4"/>
        <v>0.0102987522</v>
      </c>
      <c r="D263" s="62">
        <f t="shared" si="5"/>
        <v>0.009416159608</v>
      </c>
      <c r="E263" s="62" t="str">
        <f t="shared" si="1"/>
        <v/>
      </c>
      <c r="F263" s="127">
        <v>5127.79</v>
      </c>
      <c r="G263" s="62">
        <f t="shared" si="6"/>
        <v>0.005442070579</v>
      </c>
      <c r="H263" s="62">
        <f t="shared" si="7"/>
        <v>0.004559477987</v>
      </c>
      <c r="I263" s="62" t="b">
        <f t="shared" si="8"/>
        <v>0</v>
      </c>
      <c r="J263" s="62" t="str">
        <f t="shared" si="2"/>
        <v/>
      </c>
      <c r="K263" s="128">
        <v>0.04766</v>
      </c>
      <c r="L263" s="62">
        <f t="shared" si="3"/>
        <v>0.0008825925926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126">
        <v>45417.0</v>
      </c>
      <c r="B264" s="127">
        <v>5.14</v>
      </c>
      <c r="C264" s="62">
        <f t="shared" si="4"/>
        <v>0.0519078596</v>
      </c>
      <c r="D264" s="62">
        <f t="shared" si="5"/>
        <v>0.05103156331</v>
      </c>
      <c r="E264" s="62" t="str">
        <f t="shared" si="1"/>
        <v/>
      </c>
      <c r="F264" s="127">
        <v>5222.68</v>
      </c>
      <c r="G264" s="62">
        <f t="shared" si="6"/>
        <v>0.01833591296</v>
      </c>
      <c r="H264" s="62">
        <f t="shared" si="7"/>
        <v>0.01745961667</v>
      </c>
      <c r="I264" s="62" t="b">
        <f t="shared" si="8"/>
        <v>0</v>
      </c>
      <c r="J264" s="62" t="str">
        <f t="shared" si="2"/>
        <v/>
      </c>
      <c r="K264" s="128">
        <v>0.04732</v>
      </c>
      <c r="L264" s="62">
        <f t="shared" si="3"/>
        <v>0.0008762962963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126">
        <v>45424.0</v>
      </c>
      <c r="B265" s="127">
        <v>5.15</v>
      </c>
      <c r="C265" s="62">
        <f t="shared" si="4"/>
        <v>0.001943635209</v>
      </c>
      <c r="D265" s="62">
        <f t="shared" si="5"/>
        <v>0.001086968542</v>
      </c>
      <c r="E265" s="62" t="str">
        <f t="shared" si="1"/>
        <v/>
      </c>
      <c r="F265" s="127">
        <v>5303.27</v>
      </c>
      <c r="G265" s="62">
        <f t="shared" si="6"/>
        <v>0.01531293133</v>
      </c>
      <c r="H265" s="62">
        <f t="shared" si="7"/>
        <v>0.01445626466</v>
      </c>
      <c r="I265" s="62" t="b">
        <f t="shared" si="8"/>
        <v>0</v>
      </c>
      <c r="J265" s="62" t="str">
        <f t="shared" si="2"/>
        <v/>
      </c>
      <c r="K265" s="128">
        <v>0.04626</v>
      </c>
      <c r="L265" s="62">
        <f t="shared" si="3"/>
        <v>0.0008566666667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126">
        <v>45431.0</v>
      </c>
      <c r="B266" s="127">
        <v>5.04</v>
      </c>
      <c r="C266" s="62">
        <f t="shared" si="4"/>
        <v>-0.02159063259</v>
      </c>
      <c r="D266" s="62">
        <f t="shared" si="5"/>
        <v>-0.02243581778</v>
      </c>
      <c r="E266" s="62">
        <f t="shared" si="1"/>
        <v>-0.02243581778</v>
      </c>
      <c r="F266" s="127">
        <v>5304.72</v>
      </c>
      <c r="G266" s="62">
        <f t="shared" si="6"/>
        <v>0.0002733788416</v>
      </c>
      <c r="H266" s="62">
        <f t="shared" si="7"/>
        <v>-0.0005718063436</v>
      </c>
      <c r="I266" s="62" t="b">
        <f t="shared" si="8"/>
        <v>1</v>
      </c>
      <c r="J266" s="62">
        <f t="shared" si="2"/>
        <v>-0.0005718063436</v>
      </c>
      <c r="K266" s="128">
        <v>0.04564</v>
      </c>
      <c r="L266" s="62">
        <f t="shared" si="3"/>
        <v>0.0008451851852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126">
        <v>45438.0</v>
      </c>
      <c r="B267" s="127">
        <v>5.09</v>
      </c>
      <c r="C267" s="62">
        <f t="shared" si="4"/>
        <v>0.009871748479</v>
      </c>
      <c r="D267" s="62">
        <f t="shared" si="5"/>
        <v>0.009026192924</v>
      </c>
      <c r="E267" s="62">
        <f t="shared" si="1"/>
        <v>0.009026192924</v>
      </c>
      <c r="F267" s="127">
        <v>5277.51</v>
      </c>
      <c r="G267" s="62">
        <f t="shared" si="6"/>
        <v>-0.005142594702</v>
      </c>
      <c r="H267" s="62">
        <f t="shared" si="7"/>
        <v>-0.005988150258</v>
      </c>
      <c r="I267" s="62" t="b">
        <f t="shared" si="8"/>
        <v>1</v>
      </c>
      <c r="J267" s="62">
        <f t="shared" si="2"/>
        <v>-0.005988150258</v>
      </c>
      <c r="K267" s="128">
        <v>0.04566</v>
      </c>
      <c r="L267" s="62">
        <f t="shared" si="3"/>
        <v>0.0008455555556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126">
        <v>45445.0</v>
      </c>
      <c r="B268" s="127">
        <v>4.96</v>
      </c>
      <c r="C268" s="62">
        <f t="shared" si="4"/>
        <v>-0.02587208983</v>
      </c>
      <c r="D268" s="62">
        <f t="shared" si="5"/>
        <v>-0.02673968242</v>
      </c>
      <c r="E268" s="62" t="str">
        <f t="shared" si="1"/>
        <v/>
      </c>
      <c r="F268" s="127">
        <v>5346.99</v>
      </c>
      <c r="G268" s="62">
        <f t="shared" si="6"/>
        <v>0.01307939018</v>
      </c>
      <c r="H268" s="62">
        <f t="shared" si="7"/>
        <v>0.01221179759</v>
      </c>
      <c r="I268" s="62" t="b">
        <f t="shared" si="8"/>
        <v>0</v>
      </c>
      <c r="J268" s="62" t="str">
        <f t="shared" si="2"/>
        <v/>
      </c>
      <c r="K268" s="128">
        <v>0.04685</v>
      </c>
      <c r="L268" s="62">
        <f t="shared" si="3"/>
        <v>0.0008675925926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126">
        <v>45452.0</v>
      </c>
      <c r="B269" s="127">
        <v>4.68</v>
      </c>
      <c r="C269" s="62">
        <f t="shared" si="4"/>
        <v>-0.05810763081</v>
      </c>
      <c r="D269" s="62">
        <f t="shared" si="5"/>
        <v>-0.05893911229</v>
      </c>
      <c r="E269" s="62" t="str">
        <f t="shared" si="1"/>
        <v/>
      </c>
      <c r="F269" s="127">
        <v>5431.6</v>
      </c>
      <c r="G269" s="62">
        <f t="shared" si="6"/>
        <v>0.01569996409</v>
      </c>
      <c r="H269" s="62">
        <f t="shared" si="7"/>
        <v>0.0148684826</v>
      </c>
      <c r="I269" s="62" t="b">
        <f t="shared" si="8"/>
        <v>0</v>
      </c>
      <c r="J269" s="62" t="str">
        <f t="shared" si="2"/>
        <v/>
      </c>
      <c r="K269" s="128">
        <v>0.0449</v>
      </c>
      <c r="L269" s="62">
        <f t="shared" si="3"/>
        <v>0.0008314814815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126">
        <v>45459.0</v>
      </c>
      <c r="B270" s="127">
        <v>4.7</v>
      </c>
      <c r="C270" s="62">
        <f t="shared" si="4"/>
        <v>0.004264398786</v>
      </c>
      <c r="D270" s="62">
        <f t="shared" si="5"/>
        <v>0.003437361749</v>
      </c>
      <c r="E270" s="62" t="str">
        <f t="shared" si="1"/>
        <v/>
      </c>
      <c r="F270" s="127">
        <v>5464.62</v>
      </c>
      <c r="G270" s="62">
        <f t="shared" si="6"/>
        <v>0.006060835974</v>
      </c>
      <c r="H270" s="62">
        <f t="shared" si="7"/>
        <v>0.005233798937</v>
      </c>
      <c r="I270" s="62" t="b">
        <f t="shared" si="8"/>
        <v>0</v>
      </c>
      <c r="J270" s="62" t="str">
        <f t="shared" si="2"/>
        <v/>
      </c>
      <c r="K270" s="128">
        <v>0.04466</v>
      </c>
      <c r="L270" s="62">
        <f t="shared" si="3"/>
        <v>0.000827037037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126">
        <v>45466.0</v>
      </c>
      <c r="B271" s="127">
        <v>4.7</v>
      </c>
      <c r="C271" s="62">
        <f t="shared" si="4"/>
        <v>0</v>
      </c>
      <c r="D271" s="62">
        <f t="shared" si="5"/>
        <v>-0.000812037037</v>
      </c>
      <c r="E271" s="62">
        <f t="shared" si="1"/>
        <v>-0.000812037037</v>
      </c>
      <c r="F271" s="127">
        <v>5460.48</v>
      </c>
      <c r="G271" s="62">
        <f t="shared" si="6"/>
        <v>-0.0007578878359</v>
      </c>
      <c r="H271" s="62">
        <f t="shared" si="7"/>
        <v>-0.001569924873</v>
      </c>
      <c r="I271" s="62" t="b">
        <f t="shared" si="8"/>
        <v>1</v>
      </c>
      <c r="J271" s="62">
        <f t="shared" si="2"/>
        <v>-0.001569924873</v>
      </c>
      <c r="K271" s="128">
        <v>0.04385</v>
      </c>
      <c r="L271" s="62">
        <f t="shared" si="3"/>
        <v>0.000812037037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126">
        <v>45473.0</v>
      </c>
      <c r="B272" s="127">
        <v>4.48</v>
      </c>
      <c r="C272" s="62">
        <f t="shared" si="4"/>
        <v>-0.04793946229</v>
      </c>
      <c r="D272" s="62">
        <f t="shared" si="5"/>
        <v>-0.04875909192</v>
      </c>
      <c r="E272" s="62" t="str">
        <f t="shared" si="1"/>
        <v/>
      </c>
      <c r="F272" s="127">
        <v>5567.19</v>
      </c>
      <c r="G272" s="62">
        <f t="shared" si="6"/>
        <v>0.01935374033</v>
      </c>
      <c r="H272" s="62">
        <f t="shared" si="7"/>
        <v>0.0185341107</v>
      </c>
      <c r="I272" s="62" t="b">
        <f t="shared" si="8"/>
        <v>0</v>
      </c>
      <c r="J272" s="62" t="str">
        <f t="shared" si="2"/>
        <v/>
      </c>
      <c r="K272" s="128">
        <v>0.04426</v>
      </c>
      <c r="L272" s="62">
        <f t="shared" si="3"/>
        <v>0.0008196296296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126">
        <v>45480.0</v>
      </c>
      <c r="B273" s="127">
        <v>4.68</v>
      </c>
      <c r="C273" s="62">
        <f t="shared" si="4"/>
        <v>0.0436750635</v>
      </c>
      <c r="D273" s="62">
        <f t="shared" si="5"/>
        <v>0.04283061906</v>
      </c>
      <c r="E273" s="62" t="str">
        <f t="shared" si="1"/>
        <v/>
      </c>
      <c r="F273" s="127">
        <v>5615.35</v>
      </c>
      <c r="G273" s="62">
        <f t="shared" si="6"/>
        <v>0.008613480972</v>
      </c>
      <c r="H273" s="62">
        <f t="shared" si="7"/>
        <v>0.007769036528</v>
      </c>
      <c r="I273" s="62" t="b">
        <f t="shared" si="8"/>
        <v>0</v>
      </c>
      <c r="J273" s="62" t="str">
        <f t="shared" si="2"/>
        <v/>
      </c>
      <c r="K273" s="128">
        <v>0.0456</v>
      </c>
      <c r="L273" s="62">
        <f t="shared" si="3"/>
        <v>0.0008444444444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126">
        <v>45487.0</v>
      </c>
      <c r="B274" s="127">
        <v>4.8</v>
      </c>
      <c r="C274" s="62">
        <f t="shared" si="4"/>
        <v>0.02531780798</v>
      </c>
      <c r="D274" s="62">
        <f t="shared" si="5"/>
        <v>0.02449484502</v>
      </c>
      <c r="E274" s="62">
        <f t="shared" si="1"/>
        <v>0.02449484502</v>
      </c>
      <c r="F274" s="127">
        <v>5505.0</v>
      </c>
      <c r="G274" s="62">
        <f t="shared" si="6"/>
        <v>-0.01984714911</v>
      </c>
      <c r="H274" s="62">
        <f t="shared" si="7"/>
        <v>-0.02067011207</v>
      </c>
      <c r="I274" s="62" t="b">
        <f t="shared" si="8"/>
        <v>1</v>
      </c>
      <c r="J274" s="62">
        <f t="shared" si="2"/>
        <v>-0.02067011207</v>
      </c>
      <c r="K274" s="128">
        <v>0.04444</v>
      </c>
      <c r="L274" s="62">
        <f t="shared" si="3"/>
        <v>0.000822962963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126">
        <v>45494.0</v>
      </c>
      <c r="B275" s="127">
        <v>5.11</v>
      </c>
      <c r="C275" s="62">
        <f t="shared" si="4"/>
        <v>0.0625834863</v>
      </c>
      <c r="D275" s="62">
        <f t="shared" si="5"/>
        <v>0.06176607889</v>
      </c>
      <c r="E275" s="62">
        <f t="shared" si="1"/>
        <v>0.06176607889</v>
      </c>
      <c r="F275" s="127">
        <v>5459.1</v>
      </c>
      <c r="G275" s="62">
        <f t="shared" si="6"/>
        <v>-0.008372829169</v>
      </c>
      <c r="H275" s="62">
        <f t="shared" si="7"/>
        <v>-0.009190236577</v>
      </c>
      <c r="I275" s="62" t="b">
        <f t="shared" si="8"/>
        <v>1</v>
      </c>
      <c r="J275" s="62">
        <f t="shared" si="2"/>
        <v>-0.009190236577</v>
      </c>
      <c r="K275" s="128">
        <v>0.04414</v>
      </c>
      <c r="L275" s="62">
        <f t="shared" si="3"/>
        <v>0.0008174074074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126">
        <v>45501.0</v>
      </c>
      <c r="B276" s="127">
        <v>4.65</v>
      </c>
      <c r="C276" s="62">
        <f t="shared" si="4"/>
        <v>-0.09433218462</v>
      </c>
      <c r="D276" s="62">
        <f t="shared" si="5"/>
        <v>-0.0951636661</v>
      </c>
      <c r="E276" s="62">
        <f t="shared" si="1"/>
        <v>-0.0951636661</v>
      </c>
      <c r="F276" s="127">
        <v>5346.56</v>
      </c>
      <c r="G276" s="62">
        <f t="shared" si="6"/>
        <v>-0.02083057756</v>
      </c>
      <c r="H276" s="62">
        <f t="shared" si="7"/>
        <v>-0.02166205904</v>
      </c>
      <c r="I276" s="62" t="b">
        <f t="shared" si="8"/>
        <v>1</v>
      </c>
      <c r="J276" s="62">
        <f t="shared" si="2"/>
        <v>-0.02166205904</v>
      </c>
      <c r="K276" s="128">
        <v>0.0449</v>
      </c>
      <c r="L276" s="62">
        <f t="shared" si="3"/>
        <v>0.0008314814815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126">
        <v>45508.0</v>
      </c>
      <c r="B277" s="127">
        <v>4.74</v>
      </c>
      <c r="C277" s="62">
        <f t="shared" si="4"/>
        <v>0.01916991611</v>
      </c>
      <c r="D277" s="62">
        <f t="shared" si="5"/>
        <v>0.01837176796</v>
      </c>
      <c r="E277" s="62">
        <f t="shared" si="1"/>
        <v>0.01837176796</v>
      </c>
      <c r="F277" s="127">
        <v>5344.16</v>
      </c>
      <c r="G277" s="62">
        <f t="shared" si="6"/>
        <v>-0.0004489875407</v>
      </c>
      <c r="H277" s="62">
        <f t="shared" si="7"/>
        <v>-0.001247135689</v>
      </c>
      <c r="I277" s="62" t="b">
        <f t="shared" si="8"/>
        <v>1</v>
      </c>
      <c r="J277" s="62">
        <f t="shared" si="2"/>
        <v>-0.001247135689</v>
      </c>
      <c r="K277" s="128">
        <v>0.0431</v>
      </c>
      <c r="L277" s="62">
        <f t="shared" si="3"/>
        <v>0.0007981481481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126">
        <v>45515.0</v>
      </c>
      <c r="B278" s="127">
        <v>5.1</v>
      </c>
      <c r="C278" s="62">
        <f t="shared" si="4"/>
        <v>0.07320340402</v>
      </c>
      <c r="D278" s="62">
        <f t="shared" si="5"/>
        <v>0.07242525588</v>
      </c>
      <c r="E278" s="62" t="str">
        <f t="shared" si="1"/>
        <v/>
      </c>
      <c r="F278" s="127">
        <v>5554.25</v>
      </c>
      <c r="G278" s="62">
        <f t="shared" si="6"/>
        <v>0.03855902457</v>
      </c>
      <c r="H278" s="62">
        <f t="shared" si="7"/>
        <v>0.03778087642</v>
      </c>
      <c r="I278" s="62" t="b">
        <f t="shared" si="8"/>
        <v>0</v>
      </c>
      <c r="J278" s="62" t="str">
        <f t="shared" si="2"/>
        <v/>
      </c>
      <c r="K278" s="128">
        <v>0.04202</v>
      </c>
      <c r="L278" s="62">
        <f t="shared" si="3"/>
        <v>0.0007781481481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126">
        <v>45522.0</v>
      </c>
      <c r="B279" s="127">
        <v>5.45</v>
      </c>
      <c r="C279" s="62">
        <f t="shared" si="4"/>
        <v>0.06637506894</v>
      </c>
      <c r="D279" s="62">
        <f t="shared" si="5"/>
        <v>0.06560469857</v>
      </c>
      <c r="E279" s="62" t="str">
        <f t="shared" si="1"/>
        <v/>
      </c>
      <c r="F279" s="127">
        <v>5634.61</v>
      </c>
      <c r="G279" s="62">
        <f t="shared" si="6"/>
        <v>0.01436453433</v>
      </c>
      <c r="H279" s="62">
        <f t="shared" si="7"/>
        <v>0.01359416396</v>
      </c>
      <c r="I279" s="62" t="b">
        <f t="shared" si="8"/>
        <v>0</v>
      </c>
      <c r="J279" s="62" t="str">
        <f t="shared" si="2"/>
        <v/>
      </c>
      <c r="K279" s="128">
        <v>0.0416</v>
      </c>
      <c r="L279" s="62">
        <f t="shared" si="3"/>
        <v>0.0007703703704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126">
        <v>45529.0</v>
      </c>
      <c r="B280" s="127">
        <v>5.48</v>
      </c>
      <c r="C280" s="62">
        <f t="shared" si="4"/>
        <v>0.005489492285</v>
      </c>
      <c r="D280" s="62">
        <f t="shared" si="5"/>
        <v>0.004731344137</v>
      </c>
      <c r="E280" s="62">
        <f t="shared" si="1"/>
        <v>0.004731344137</v>
      </c>
      <c r="F280" s="127">
        <v>5648.4</v>
      </c>
      <c r="G280" s="62">
        <f t="shared" si="6"/>
        <v>0.002444384409</v>
      </c>
      <c r="H280" s="62">
        <f t="shared" si="7"/>
        <v>0.001686236261</v>
      </c>
      <c r="I280" s="62" t="b">
        <f t="shared" si="8"/>
        <v>1</v>
      </c>
      <c r="J280" s="62">
        <f t="shared" si="2"/>
        <v>0.001686236261</v>
      </c>
      <c r="K280" s="128">
        <v>0.04094</v>
      </c>
      <c r="L280" s="62">
        <f t="shared" si="3"/>
        <v>0.0007581481481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mergeCells count="2">
    <mergeCell ref="D9:E9"/>
    <mergeCell ref="A14:B14"/>
  </mergeCells>
  <hyperlinks>
    <hyperlink r:id="rId1" ref="A2"/>
    <hyperlink r:id="rId2" location="0" ref="A4"/>
  </hyperlinks>
  <drawing r:id="rId3"/>
  <tableParts count="1">
    <tablePart r:id="rId5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2" max="12" width="14.13"/>
  </cols>
  <sheetData>
    <row r="1">
      <c r="A1" s="116" t="s">
        <v>314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117" t="s">
        <v>354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29" t="s">
        <v>355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17" t="s">
        <v>356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18" t="s">
        <v>318</v>
      </c>
      <c r="B6" s="40"/>
      <c r="C6" s="40"/>
      <c r="D6" s="40" t="s">
        <v>319</v>
      </c>
      <c r="E6" s="119">
        <f>_xlfn.COVARIANCE.P(C20:C280, G20:G280)/VARP(G20:G280)</f>
        <v>1.832359917</v>
      </c>
      <c r="F6" s="40"/>
      <c r="G6" s="40" t="s">
        <v>320</v>
      </c>
      <c r="H6" s="119">
        <f>E7/E16</f>
        <v>6.966420509</v>
      </c>
      <c r="I6" s="120"/>
      <c r="J6" s="40"/>
      <c r="K6" s="40"/>
      <c r="L6" s="40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3" t="s">
        <v>357</v>
      </c>
      <c r="B7" s="121">
        <f>average(C20:C280)</f>
        <v>0.004187890074</v>
      </c>
      <c r="C7" s="40"/>
      <c r="D7" s="122" t="s">
        <v>322</v>
      </c>
      <c r="E7" s="119">
        <f>_xlfn.COVARIANCE.P(E20:E280, J20:J280)/VARP(J20:J280)</f>
        <v>2.494918323</v>
      </c>
      <c r="F7" s="40"/>
      <c r="G7" s="43" t="s">
        <v>323</v>
      </c>
      <c r="H7" s="120">
        <f>37.33/146.54</f>
        <v>0.2547427324</v>
      </c>
      <c r="I7" s="120"/>
      <c r="J7" s="40"/>
      <c r="K7" s="40"/>
      <c r="L7" s="40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0" t="s">
        <v>324</v>
      </c>
      <c r="B8" s="121">
        <f>average(G20:Z280)</f>
        <v>0.005683209126</v>
      </c>
      <c r="C8" s="40"/>
      <c r="D8" s="40"/>
      <c r="E8" s="40"/>
      <c r="F8" s="40"/>
      <c r="G8" s="124" t="s">
        <v>325</v>
      </c>
      <c r="H8" s="40">
        <f>E7/(1+H7)</f>
        <v>1.988390336</v>
      </c>
      <c r="I8" s="120"/>
      <c r="J8" s="40"/>
      <c r="K8" s="40"/>
      <c r="L8" s="40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0"/>
      <c r="B9" s="40"/>
      <c r="C9" s="40"/>
      <c r="D9" s="125" t="s">
        <v>326</v>
      </c>
      <c r="F9" s="40"/>
      <c r="G9" s="40"/>
      <c r="H9" s="40"/>
      <c r="I9" s="40"/>
      <c r="J9" s="40"/>
      <c r="K9" s="40"/>
      <c r="L9" s="40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18" t="s">
        <v>327</v>
      </c>
      <c r="B10" s="40"/>
      <c r="C10" s="40"/>
      <c r="D10" s="40" t="str">
        <f>A7</f>
        <v>Acme:</v>
      </c>
      <c r="E10" s="119">
        <f>IFERROR(__xludf.DUMMYFUNCTION("STDEV(FILTER(E20:E280, E20:E280&lt;&gt;""""))"),0.08916270777194991)</f>
        <v>0.08916270777</v>
      </c>
      <c r="F10" s="40"/>
      <c r="G10" s="124"/>
      <c r="H10" s="40"/>
      <c r="I10" s="40"/>
      <c r="J10" s="40"/>
      <c r="K10" s="40"/>
      <c r="L10" s="40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0" t="str">
        <f>A7</f>
        <v>Acme:</v>
      </c>
      <c r="B11" s="121">
        <f>average(D20:D280)</f>
        <v>0.003651285017</v>
      </c>
      <c r="C11" s="40"/>
      <c r="D11" s="40" t="s">
        <v>324</v>
      </c>
      <c r="E11" s="119">
        <f>IFERROR(__xludf.DUMMYFUNCTION("STDEV(FILTER(J20:J280, J20:J280&lt;&gt;""""))"),0.022918996529327974)</f>
        <v>0.02291899653</v>
      </c>
      <c r="F11" s="40"/>
      <c r="G11" s="43"/>
      <c r="H11" s="40"/>
      <c r="I11" s="40"/>
      <c r="J11" s="40"/>
      <c r="K11" s="40"/>
      <c r="L11" s="40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0" t="s">
        <v>324</v>
      </c>
      <c r="B12" s="121">
        <f>average(H20:H280)</f>
        <v>0.001924479552</v>
      </c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0"/>
      <c r="B13" s="40"/>
      <c r="C13" s="40"/>
      <c r="D13" s="40" t="s">
        <v>328</v>
      </c>
      <c r="E13" s="119">
        <f>IFERROR(__xludf.DUMMYFUNCTION("COUNTA(FILTER(E20:E280, E20:E280&lt;&gt;""""))"),118.0)</f>
        <v>118</v>
      </c>
      <c r="F13" s="40"/>
      <c r="G13" s="40"/>
      <c r="H13" s="40"/>
      <c r="I13" s="40"/>
      <c r="J13" s="40"/>
      <c r="K13" s="40"/>
      <c r="L13" s="40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25" t="s">
        <v>329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0" t="str">
        <f>A7</f>
        <v>Acme:</v>
      </c>
      <c r="B15" s="121">
        <f>IFERROR(__xludf.DUMMYFUNCTION("AVERAGE(FILTER(E20:E280, E20:E280&lt;&gt;""""))"),-0.025294735952730383)</f>
        <v>-0.02529473595</v>
      </c>
      <c r="C15" s="40"/>
      <c r="D15" s="40" t="s">
        <v>330</v>
      </c>
      <c r="E15" s="119">
        <f>IFERROR(__xludf.DUMMYFUNCTION("COVAR(FILTER(E20:E280, E20:E280&lt;&gt;""""), FILTER(J20:J280, J20:J280&lt;&gt;""""))"),0.0012994254984093248)</f>
        <v>0.001299425498</v>
      </c>
      <c r="F15" s="40"/>
      <c r="G15" s="40"/>
      <c r="H15" s="40"/>
      <c r="I15" s="40"/>
      <c r="J15" s="40"/>
      <c r="K15" s="40"/>
      <c r="L15" s="40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0" t="s">
        <v>324</v>
      </c>
      <c r="B16" s="121">
        <f>IFERROR(__xludf.DUMMYFUNCTION("AVERAGE(FILTER(J20:J280, J20:J280&lt;&gt;""""))"),-0.018994087601513793)</f>
        <v>-0.0189940876</v>
      </c>
      <c r="C16" s="40"/>
      <c r="D16" s="122" t="s">
        <v>331</v>
      </c>
      <c r="E16" s="119">
        <f>E10 / SQRT(E13) / E11</f>
        <v>0.3581349015</v>
      </c>
      <c r="F16" s="40"/>
      <c r="G16" s="40"/>
      <c r="H16" s="40"/>
      <c r="I16" s="40"/>
      <c r="J16" s="40"/>
      <c r="K16" s="40"/>
      <c r="L16" s="40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5"/>
      <c r="B18" s="44" t="s">
        <v>358</v>
      </c>
      <c r="C18" s="45"/>
      <c r="D18" s="45"/>
      <c r="E18" s="45"/>
      <c r="F18" s="45" t="s">
        <v>333</v>
      </c>
      <c r="G18" s="45"/>
      <c r="H18" s="45"/>
      <c r="I18" s="45"/>
      <c r="J18" s="45"/>
      <c r="K18" s="45" t="s">
        <v>334</v>
      </c>
      <c r="L18" s="45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0" t="s">
        <v>335</v>
      </c>
      <c r="B19" s="50" t="s">
        <v>336</v>
      </c>
      <c r="C19" s="50" t="s">
        <v>337</v>
      </c>
      <c r="D19" s="50" t="s">
        <v>338</v>
      </c>
      <c r="E19" s="50" t="s">
        <v>339</v>
      </c>
      <c r="F19" s="50" t="s">
        <v>336</v>
      </c>
      <c r="G19" s="50" t="s">
        <v>337</v>
      </c>
      <c r="H19" s="50" t="s">
        <v>340</v>
      </c>
      <c r="I19" s="50" t="s">
        <v>341</v>
      </c>
      <c r="J19" s="50" t="s">
        <v>339</v>
      </c>
      <c r="K19" s="50" t="s">
        <v>342</v>
      </c>
      <c r="L19" s="50" t="s">
        <v>343</v>
      </c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26">
        <v>43709.0</v>
      </c>
      <c r="B20" s="127">
        <v>48.73</v>
      </c>
      <c r="C20" s="62"/>
      <c r="D20" s="62"/>
      <c r="E20" s="62" t="str">
        <f t="shared" ref="E20:E280" si="1">IF(I20, D20, "")</f>
        <v/>
      </c>
      <c r="F20" s="127">
        <v>2978.71</v>
      </c>
      <c r="G20" s="62"/>
      <c r="H20" s="62"/>
      <c r="I20" s="62"/>
      <c r="J20" s="62" t="str">
        <f t="shared" ref="J20:J280" si="2">IF(I20, H20, "")</f>
        <v/>
      </c>
      <c r="K20" s="128">
        <v>0.01976</v>
      </c>
      <c r="L20" s="62">
        <f t="shared" ref="L20:L280" si="3">K20/54</f>
        <v>0.0003659259259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26">
        <v>43716.0</v>
      </c>
      <c r="B21" s="127">
        <v>55.04</v>
      </c>
      <c r="C21" s="62">
        <f t="shared" ref="C21:C280" si="4">ln(B21/B20)</f>
        <v>0.1217653368</v>
      </c>
      <c r="D21" s="62">
        <f t="shared" ref="D21:D280" si="5">C21-L21</f>
        <v>0.1213949664</v>
      </c>
      <c r="E21" s="62" t="str">
        <f t="shared" si="1"/>
        <v/>
      </c>
      <c r="F21" s="127">
        <v>3007.39</v>
      </c>
      <c r="G21" s="62">
        <f t="shared" ref="G21:G280" si="6">ln(F21/F20)</f>
        <v>0.00958227208</v>
      </c>
      <c r="H21" s="62">
        <f t="shared" ref="H21:H280" si="7">G21-L21</f>
        <v>0.00921190171</v>
      </c>
      <c r="I21" s="62" t="b">
        <f t="shared" ref="I21:I280" si="8">H21&lt;$B$12</f>
        <v>0</v>
      </c>
      <c r="J21" s="62" t="str">
        <f t="shared" si="2"/>
        <v/>
      </c>
      <c r="K21" s="128">
        <v>0.02</v>
      </c>
      <c r="L21" s="62">
        <f t="shared" si="3"/>
        <v>0.0003703703704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126">
        <v>43723.0</v>
      </c>
      <c r="B22" s="127">
        <v>53.74</v>
      </c>
      <c r="C22" s="62">
        <f t="shared" si="4"/>
        <v>-0.02390259044</v>
      </c>
      <c r="D22" s="62">
        <f t="shared" si="5"/>
        <v>-0.02431407192</v>
      </c>
      <c r="E22" s="62">
        <f t="shared" si="1"/>
        <v>-0.02431407192</v>
      </c>
      <c r="F22" s="127">
        <v>2992.07</v>
      </c>
      <c r="G22" s="62">
        <f t="shared" si="6"/>
        <v>-0.005107137409</v>
      </c>
      <c r="H22" s="62">
        <f t="shared" si="7"/>
        <v>-0.00551861889</v>
      </c>
      <c r="I22" s="62" t="b">
        <f t="shared" si="8"/>
        <v>1</v>
      </c>
      <c r="J22" s="62">
        <f t="shared" si="2"/>
        <v>-0.00551861889</v>
      </c>
      <c r="K22" s="128">
        <v>0.02222</v>
      </c>
      <c r="L22" s="62">
        <f t="shared" si="3"/>
        <v>0.0004114814815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126">
        <v>43730.0</v>
      </c>
      <c r="B23" s="127">
        <v>51.54</v>
      </c>
      <c r="C23" s="62">
        <f t="shared" si="4"/>
        <v>-0.04179939796</v>
      </c>
      <c r="D23" s="62">
        <f t="shared" si="5"/>
        <v>-0.04221495352</v>
      </c>
      <c r="E23" s="62">
        <f t="shared" si="1"/>
        <v>-0.04221495352</v>
      </c>
      <c r="F23" s="127">
        <v>2961.79</v>
      </c>
      <c r="G23" s="62">
        <f t="shared" si="6"/>
        <v>-0.01017164027</v>
      </c>
      <c r="H23" s="62">
        <f t="shared" si="7"/>
        <v>-0.01058719583</v>
      </c>
      <c r="I23" s="62" t="b">
        <f t="shared" si="8"/>
        <v>1</v>
      </c>
      <c r="J23" s="62">
        <f t="shared" si="2"/>
        <v>-0.01058719583</v>
      </c>
      <c r="K23" s="128">
        <v>0.02244</v>
      </c>
      <c r="L23" s="62">
        <f t="shared" si="3"/>
        <v>0.0004155555556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126">
        <v>43737.0</v>
      </c>
      <c r="B24" s="127">
        <v>50.7</v>
      </c>
      <c r="C24" s="62">
        <f t="shared" si="4"/>
        <v>-0.01643229463</v>
      </c>
      <c r="D24" s="62">
        <f t="shared" si="5"/>
        <v>-0.01682896129</v>
      </c>
      <c r="E24" s="62">
        <f t="shared" si="1"/>
        <v>-0.01682896129</v>
      </c>
      <c r="F24" s="127">
        <v>2952.01</v>
      </c>
      <c r="G24" s="62">
        <f t="shared" si="6"/>
        <v>-0.003307521024</v>
      </c>
      <c r="H24" s="62">
        <f t="shared" si="7"/>
        <v>-0.003704187691</v>
      </c>
      <c r="I24" s="62" t="b">
        <f t="shared" si="8"/>
        <v>1</v>
      </c>
      <c r="J24" s="62">
        <f t="shared" si="2"/>
        <v>-0.003704187691</v>
      </c>
      <c r="K24" s="128">
        <v>0.02142</v>
      </c>
      <c r="L24" s="62">
        <f t="shared" si="3"/>
        <v>0.0003966666667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126">
        <v>43744.0</v>
      </c>
      <c r="B25" s="127">
        <v>51.26</v>
      </c>
      <c r="C25" s="62">
        <f t="shared" si="4"/>
        <v>0.01098481034</v>
      </c>
      <c r="D25" s="62">
        <f t="shared" si="5"/>
        <v>0.01060073626</v>
      </c>
      <c r="E25" s="62" t="str">
        <f t="shared" si="1"/>
        <v/>
      </c>
      <c r="F25" s="127">
        <v>2970.27</v>
      </c>
      <c r="G25" s="62">
        <f t="shared" si="6"/>
        <v>0.006166563507</v>
      </c>
      <c r="H25" s="62">
        <f t="shared" si="7"/>
        <v>0.005782489433</v>
      </c>
      <c r="I25" s="62" t="b">
        <f t="shared" si="8"/>
        <v>0</v>
      </c>
      <c r="J25" s="62" t="str">
        <f t="shared" si="2"/>
        <v/>
      </c>
      <c r="K25" s="128">
        <v>0.02074</v>
      </c>
      <c r="L25" s="62">
        <f t="shared" si="3"/>
        <v>0.0003840740741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126">
        <v>43751.0</v>
      </c>
      <c r="B26" s="127">
        <v>51.54</v>
      </c>
      <c r="C26" s="62">
        <f t="shared" si="4"/>
        <v>0.005447484288</v>
      </c>
      <c r="D26" s="62">
        <f t="shared" si="5"/>
        <v>0.005056743548</v>
      </c>
      <c r="E26" s="62" t="str">
        <f t="shared" si="1"/>
        <v/>
      </c>
      <c r="F26" s="127">
        <v>2986.2</v>
      </c>
      <c r="G26" s="62">
        <f t="shared" si="6"/>
        <v>0.005348818337</v>
      </c>
      <c r="H26" s="62">
        <f t="shared" si="7"/>
        <v>0.004958077596</v>
      </c>
      <c r="I26" s="62" t="b">
        <f t="shared" si="8"/>
        <v>0</v>
      </c>
      <c r="J26" s="62" t="str">
        <f t="shared" si="2"/>
        <v/>
      </c>
      <c r="K26" s="128">
        <v>0.0211</v>
      </c>
      <c r="L26" s="62">
        <f t="shared" si="3"/>
        <v>0.0003907407407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126">
        <v>43758.0</v>
      </c>
      <c r="B27" s="127">
        <v>48.78</v>
      </c>
      <c r="C27" s="62">
        <f t="shared" si="4"/>
        <v>-0.05503781244</v>
      </c>
      <c r="D27" s="62">
        <f t="shared" si="5"/>
        <v>-0.05545216429</v>
      </c>
      <c r="E27" s="62" t="str">
        <f t="shared" si="1"/>
        <v/>
      </c>
      <c r="F27" s="127">
        <v>3022.55</v>
      </c>
      <c r="G27" s="62">
        <f t="shared" si="6"/>
        <v>0.01209916986</v>
      </c>
      <c r="H27" s="62">
        <f t="shared" si="7"/>
        <v>0.011684818</v>
      </c>
      <c r="I27" s="62" t="b">
        <f t="shared" si="8"/>
        <v>0</v>
      </c>
      <c r="J27" s="62" t="str">
        <f t="shared" si="2"/>
        <v/>
      </c>
      <c r="K27" s="128">
        <v>0.022375</v>
      </c>
      <c r="L27" s="62">
        <f t="shared" si="3"/>
        <v>0.0004143518519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126">
        <v>43765.0</v>
      </c>
      <c r="B28" s="127">
        <v>51.24</v>
      </c>
      <c r="C28" s="62">
        <f t="shared" si="4"/>
        <v>0.04920008424</v>
      </c>
      <c r="D28" s="62">
        <f t="shared" si="5"/>
        <v>0.04878008424</v>
      </c>
      <c r="E28" s="62" t="str">
        <f t="shared" si="1"/>
        <v/>
      </c>
      <c r="F28" s="127">
        <v>3066.91</v>
      </c>
      <c r="G28" s="62">
        <f t="shared" si="6"/>
        <v>0.0145696941</v>
      </c>
      <c r="H28" s="62">
        <f t="shared" si="7"/>
        <v>0.0141496941</v>
      </c>
      <c r="I28" s="62" t="b">
        <f t="shared" si="8"/>
        <v>0</v>
      </c>
      <c r="J28" s="62" t="str">
        <f t="shared" si="2"/>
        <v/>
      </c>
      <c r="K28" s="128">
        <v>0.02268</v>
      </c>
      <c r="L28" s="62">
        <f t="shared" si="3"/>
        <v>0.00042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126">
        <v>43772.0</v>
      </c>
      <c r="B29" s="127">
        <v>53.46</v>
      </c>
      <c r="C29" s="62">
        <f t="shared" si="4"/>
        <v>0.04241323368</v>
      </c>
      <c r="D29" s="62">
        <f t="shared" si="5"/>
        <v>0.04199434479</v>
      </c>
      <c r="E29" s="62" t="str">
        <f t="shared" si="1"/>
        <v/>
      </c>
      <c r="F29" s="127">
        <v>3093.08</v>
      </c>
      <c r="G29" s="62">
        <f t="shared" si="6"/>
        <v>0.008496818159</v>
      </c>
      <c r="H29" s="62">
        <f t="shared" si="7"/>
        <v>0.008077929271</v>
      </c>
      <c r="I29" s="62" t="b">
        <f t="shared" si="8"/>
        <v>0</v>
      </c>
      <c r="J29" s="62" t="str">
        <f t="shared" si="2"/>
        <v/>
      </c>
      <c r="K29" s="128">
        <v>0.02262</v>
      </c>
      <c r="L29" s="62">
        <f t="shared" si="3"/>
        <v>0.0004188888889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126">
        <v>43779.0</v>
      </c>
      <c r="B30" s="127">
        <v>52.95</v>
      </c>
      <c r="C30" s="62">
        <f t="shared" si="4"/>
        <v>-0.009585638663</v>
      </c>
      <c r="D30" s="62">
        <f t="shared" si="5"/>
        <v>-0.01002045348</v>
      </c>
      <c r="E30" s="62" t="str">
        <f t="shared" si="1"/>
        <v/>
      </c>
      <c r="F30" s="127">
        <v>3120.46</v>
      </c>
      <c r="G30" s="62">
        <f t="shared" si="6"/>
        <v>0.008813068627</v>
      </c>
      <c r="H30" s="62">
        <f t="shared" si="7"/>
        <v>0.008378253812</v>
      </c>
      <c r="I30" s="62" t="b">
        <f t="shared" si="8"/>
        <v>0</v>
      </c>
      <c r="J30" s="62" t="str">
        <f t="shared" si="2"/>
        <v/>
      </c>
      <c r="K30" s="128">
        <v>0.02348</v>
      </c>
      <c r="L30" s="62">
        <f t="shared" si="3"/>
        <v>0.0004348148148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126">
        <v>43786.0</v>
      </c>
      <c r="B31" s="127">
        <v>51.77</v>
      </c>
      <c r="C31" s="62">
        <f t="shared" si="4"/>
        <v>-0.02253724113</v>
      </c>
      <c r="D31" s="62">
        <f t="shared" si="5"/>
        <v>-0.02297103743</v>
      </c>
      <c r="E31" s="62">
        <f t="shared" si="1"/>
        <v>-0.02297103743</v>
      </c>
      <c r="F31" s="127">
        <v>3110.29</v>
      </c>
      <c r="G31" s="62">
        <f t="shared" si="6"/>
        <v>-0.003264457419</v>
      </c>
      <c r="H31" s="62">
        <f t="shared" si="7"/>
        <v>-0.003698253715</v>
      </c>
      <c r="I31" s="62" t="b">
        <f t="shared" si="8"/>
        <v>1</v>
      </c>
      <c r="J31" s="62">
        <f t="shared" si="2"/>
        <v>-0.003698253715</v>
      </c>
      <c r="K31" s="128">
        <v>0.023425</v>
      </c>
      <c r="L31" s="62">
        <f t="shared" si="3"/>
        <v>0.0004337962963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126">
        <v>43793.0</v>
      </c>
      <c r="B32" s="127">
        <v>52.57</v>
      </c>
      <c r="C32" s="62">
        <f t="shared" si="4"/>
        <v>0.01533478392</v>
      </c>
      <c r="D32" s="62">
        <f t="shared" si="5"/>
        <v>0.01491922836</v>
      </c>
      <c r="E32" s="62" t="str">
        <f t="shared" si="1"/>
        <v/>
      </c>
      <c r="F32" s="127">
        <v>3140.98</v>
      </c>
      <c r="G32" s="62">
        <f t="shared" si="6"/>
        <v>0.009818883705</v>
      </c>
      <c r="H32" s="62">
        <f t="shared" si="7"/>
        <v>0.009403328149</v>
      </c>
      <c r="I32" s="62" t="b">
        <f t="shared" si="8"/>
        <v>0</v>
      </c>
      <c r="J32" s="62" t="str">
        <f t="shared" si="2"/>
        <v/>
      </c>
      <c r="K32" s="128">
        <v>0.02244</v>
      </c>
      <c r="L32" s="62">
        <f t="shared" si="3"/>
        <v>0.0004155555556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126">
        <v>43800.0</v>
      </c>
      <c r="B33" s="127">
        <v>53.57</v>
      </c>
      <c r="C33" s="62">
        <f t="shared" si="4"/>
        <v>0.01884359506</v>
      </c>
      <c r="D33" s="62">
        <f t="shared" si="5"/>
        <v>0.01843665062</v>
      </c>
      <c r="E33" s="62">
        <f t="shared" si="1"/>
        <v>0.01843665062</v>
      </c>
      <c r="F33" s="127">
        <v>3145.91</v>
      </c>
      <c r="G33" s="62">
        <f t="shared" si="6"/>
        <v>0.001568343334</v>
      </c>
      <c r="H33" s="62">
        <f t="shared" si="7"/>
        <v>0.001161398889</v>
      </c>
      <c r="I33" s="62" t="b">
        <f t="shared" si="8"/>
        <v>1</v>
      </c>
      <c r="J33" s="62">
        <f t="shared" si="2"/>
        <v>0.001161398889</v>
      </c>
      <c r="K33" s="128">
        <v>0.021975</v>
      </c>
      <c r="L33" s="62">
        <f t="shared" si="3"/>
        <v>0.0004069444444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126">
        <v>43807.0</v>
      </c>
      <c r="B34" s="127">
        <v>53.52</v>
      </c>
      <c r="C34" s="62">
        <f t="shared" si="4"/>
        <v>-0.0009337940729</v>
      </c>
      <c r="D34" s="62">
        <f t="shared" si="5"/>
        <v>-0.001348608888</v>
      </c>
      <c r="E34" s="62" t="str">
        <f t="shared" si="1"/>
        <v/>
      </c>
      <c r="F34" s="127">
        <v>3168.8</v>
      </c>
      <c r="G34" s="62">
        <f t="shared" si="6"/>
        <v>0.007249770855</v>
      </c>
      <c r="H34" s="62">
        <f t="shared" si="7"/>
        <v>0.00683495604</v>
      </c>
      <c r="I34" s="62" t="b">
        <f t="shared" si="8"/>
        <v>0</v>
      </c>
      <c r="J34" s="62" t="str">
        <f t="shared" si="2"/>
        <v/>
      </c>
      <c r="K34" s="128">
        <v>0.0224</v>
      </c>
      <c r="L34" s="62">
        <f t="shared" si="3"/>
        <v>0.0004148148148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126">
        <v>43814.0</v>
      </c>
      <c r="B35" s="127">
        <v>49.33</v>
      </c>
      <c r="C35" s="62">
        <f t="shared" si="4"/>
        <v>-0.08152300057</v>
      </c>
      <c r="D35" s="62">
        <f t="shared" si="5"/>
        <v>-0.08194300057</v>
      </c>
      <c r="E35" s="62" t="str">
        <f t="shared" si="1"/>
        <v/>
      </c>
      <c r="F35" s="127">
        <v>3221.22</v>
      </c>
      <c r="G35" s="62">
        <f t="shared" si="6"/>
        <v>0.01640720246</v>
      </c>
      <c r="H35" s="62">
        <f t="shared" si="7"/>
        <v>0.01598720246</v>
      </c>
      <c r="I35" s="62" t="b">
        <f t="shared" si="8"/>
        <v>0</v>
      </c>
      <c r="J35" s="62" t="str">
        <f t="shared" si="2"/>
        <v/>
      </c>
      <c r="K35" s="128">
        <v>0.02268</v>
      </c>
      <c r="L35" s="62">
        <f t="shared" si="3"/>
        <v>0.00042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126">
        <v>43821.0</v>
      </c>
      <c r="B36" s="127">
        <v>50.28</v>
      </c>
      <c r="C36" s="62">
        <f t="shared" si="4"/>
        <v>0.01907496848</v>
      </c>
      <c r="D36" s="62">
        <f t="shared" si="5"/>
        <v>0.01864348699</v>
      </c>
      <c r="E36" s="62" t="str">
        <f t="shared" si="1"/>
        <v/>
      </c>
      <c r="F36" s="127">
        <v>3240.02</v>
      </c>
      <c r="G36" s="62">
        <f t="shared" si="6"/>
        <v>0.005819332838</v>
      </c>
      <c r="H36" s="62">
        <f t="shared" si="7"/>
        <v>0.005387851357</v>
      </c>
      <c r="I36" s="62" t="b">
        <f t="shared" si="8"/>
        <v>0</v>
      </c>
      <c r="J36" s="62" t="str">
        <f t="shared" si="2"/>
        <v/>
      </c>
      <c r="K36" s="128">
        <v>0.0233</v>
      </c>
      <c r="L36" s="62">
        <f t="shared" si="3"/>
        <v>0.0004314814815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126">
        <v>43828.0</v>
      </c>
      <c r="B37" s="127">
        <v>48.79</v>
      </c>
      <c r="C37" s="62">
        <f t="shared" si="4"/>
        <v>-0.03008200989</v>
      </c>
      <c r="D37" s="62">
        <f t="shared" si="5"/>
        <v>-0.03051395434</v>
      </c>
      <c r="E37" s="62">
        <f t="shared" si="1"/>
        <v>-0.03051395434</v>
      </c>
      <c r="F37" s="127">
        <v>3234.85</v>
      </c>
      <c r="G37" s="62">
        <f t="shared" si="6"/>
        <v>-0.001596943598</v>
      </c>
      <c r="H37" s="62">
        <f t="shared" si="7"/>
        <v>-0.002028888043</v>
      </c>
      <c r="I37" s="62" t="b">
        <f t="shared" si="8"/>
        <v>1</v>
      </c>
      <c r="J37" s="62">
        <f t="shared" si="2"/>
        <v>-0.002028888043</v>
      </c>
      <c r="K37" s="128">
        <v>0.023325</v>
      </c>
      <c r="L37" s="62">
        <f t="shared" si="3"/>
        <v>0.0004319444444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126">
        <v>43835.0</v>
      </c>
      <c r="B38" s="127">
        <v>47.27</v>
      </c>
      <c r="C38" s="62">
        <f t="shared" si="4"/>
        <v>-0.03164952902</v>
      </c>
      <c r="D38" s="62">
        <f t="shared" si="5"/>
        <v>-0.0320810105</v>
      </c>
      <c r="E38" s="62" t="str">
        <f t="shared" si="1"/>
        <v/>
      </c>
      <c r="F38" s="127">
        <v>3265.35</v>
      </c>
      <c r="G38" s="62">
        <f t="shared" si="6"/>
        <v>0.009384395507</v>
      </c>
      <c r="H38" s="62">
        <f t="shared" si="7"/>
        <v>0.008952914025</v>
      </c>
      <c r="I38" s="62" t="b">
        <f t="shared" si="8"/>
        <v>0</v>
      </c>
      <c r="J38" s="62" t="str">
        <f t="shared" si="2"/>
        <v/>
      </c>
      <c r="K38" s="128">
        <v>0.0233</v>
      </c>
      <c r="L38" s="62">
        <f t="shared" si="3"/>
        <v>0.0004314814815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126">
        <v>43842.0</v>
      </c>
      <c r="B39" s="127">
        <v>46.39</v>
      </c>
      <c r="C39" s="62">
        <f t="shared" si="4"/>
        <v>-0.01879192604</v>
      </c>
      <c r="D39" s="62">
        <f t="shared" si="5"/>
        <v>-0.01922155567</v>
      </c>
      <c r="E39" s="62" t="str">
        <f t="shared" si="1"/>
        <v/>
      </c>
      <c r="F39" s="127">
        <v>3329.62</v>
      </c>
      <c r="G39" s="62">
        <f t="shared" si="6"/>
        <v>0.01949122883</v>
      </c>
      <c r="H39" s="62">
        <f t="shared" si="7"/>
        <v>0.0190615992</v>
      </c>
      <c r="I39" s="62" t="b">
        <f t="shared" si="8"/>
        <v>0</v>
      </c>
      <c r="J39" s="62" t="str">
        <f t="shared" si="2"/>
        <v/>
      </c>
      <c r="K39" s="128">
        <v>0.0232</v>
      </c>
      <c r="L39" s="62">
        <f t="shared" si="3"/>
        <v>0.0004296296296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126">
        <v>43849.0</v>
      </c>
      <c r="B40" s="127">
        <v>43.0</v>
      </c>
      <c r="C40" s="62">
        <f t="shared" si="4"/>
        <v>-0.07588380307</v>
      </c>
      <c r="D40" s="62">
        <f t="shared" si="5"/>
        <v>-0.07630417344</v>
      </c>
      <c r="E40" s="62">
        <f t="shared" si="1"/>
        <v>-0.07630417344</v>
      </c>
      <c r="F40" s="127">
        <v>3295.47</v>
      </c>
      <c r="G40" s="62">
        <f t="shared" si="6"/>
        <v>-0.01030938522</v>
      </c>
      <c r="H40" s="62">
        <f t="shared" si="7"/>
        <v>-0.01072975559</v>
      </c>
      <c r="I40" s="62" t="b">
        <f t="shared" si="8"/>
        <v>1</v>
      </c>
      <c r="J40" s="62">
        <f t="shared" si="2"/>
        <v>-0.01072975559</v>
      </c>
      <c r="K40" s="128">
        <v>0.0227</v>
      </c>
      <c r="L40" s="62">
        <f t="shared" si="3"/>
        <v>0.0004203703704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126">
        <v>43856.0</v>
      </c>
      <c r="B41" s="127">
        <v>39.74</v>
      </c>
      <c r="C41" s="62">
        <f t="shared" si="4"/>
        <v>-0.07884187857</v>
      </c>
      <c r="D41" s="62">
        <f t="shared" si="5"/>
        <v>-0.07924789709</v>
      </c>
      <c r="E41" s="62">
        <f t="shared" si="1"/>
        <v>-0.07924789709</v>
      </c>
      <c r="F41" s="127">
        <v>3225.52</v>
      </c>
      <c r="G41" s="62">
        <f t="shared" si="6"/>
        <v>-0.02145462059</v>
      </c>
      <c r="H41" s="62">
        <f t="shared" si="7"/>
        <v>-0.02186063911</v>
      </c>
      <c r="I41" s="62" t="b">
        <f t="shared" si="8"/>
        <v>1</v>
      </c>
      <c r="J41" s="62">
        <f t="shared" si="2"/>
        <v>-0.02186063911</v>
      </c>
      <c r="K41" s="128">
        <v>0.021925</v>
      </c>
      <c r="L41" s="62">
        <f t="shared" si="3"/>
        <v>0.0004060185185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126">
        <v>43863.0</v>
      </c>
      <c r="B42" s="127">
        <v>43.14</v>
      </c>
      <c r="C42" s="62">
        <f t="shared" si="4"/>
        <v>0.08209240384</v>
      </c>
      <c r="D42" s="62">
        <f t="shared" si="5"/>
        <v>0.08171351495</v>
      </c>
      <c r="E42" s="62" t="str">
        <f t="shared" si="1"/>
        <v/>
      </c>
      <c r="F42" s="127">
        <v>3327.71</v>
      </c>
      <c r="G42" s="62">
        <f t="shared" si="6"/>
        <v>0.03119020218</v>
      </c>
      <c r="H42" s="62">
        <f t="shared" si="7"/>
        <v>0.03081131329</v>
      </c>
      <c r="I42" s="62" t="b">
        <f t="shared" si="8"/>
        <v>0</v>
      </c>
      <c r="J42" s="62" t="str">
        <f t="shared" si="2"/>
        <v/>
      </c>
      <c r="K42" s="128">
        <v>0.02046</v>
      </c>
      <c r="L42" s="62">
        <f t="shared" si="3"/>
        <v>0.0003788888889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126">
        <v>43870.0</v>
      </c>
      <c r="B43" s="127">
        <v>43.34</v>
      </c>
      <c r="C43" s="62">
        <f t="shared" si="4"/>
        <v>0.004625355147</v>
      </c>
      <c r="D43" s="62">
        <f t="shared" si="5"/>
        <v>0.004240540332</v>
      </c>
      <c r="E43" s="62" t="str">
        <f t="shared" si="1"/>
        <v/>
      </c>
      <c r="F43" s="127">
        <v>3380.16</v>
      </c>
      <c r="G43" s="62">
        <f t="shared" si="6"/>
        <v>0.01563866591</v>
      </c>
      <c r="H43" s="62">
        <f t="shared" si="7"/>
        <v>0.0152538511</v>
      </c>
      <c r="I43" s="62" t="b">
        <f t="shared" si="8"/>
        <v>0</v>
      </c>
      <c r="J43" s="62" t="str">
        <f t="shared" si="2"/>
        <v/>
      </c>
      <c r="K43" s="128">
        <v>0.02078</v>
      </c>
      <c r="L43" s="62">
        <f t="shared" si="3"/>
        <v>0.0003848148148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126">
        <v>43877.0</v>
      </c>
      <c r="B44" s="127">
        <v>43.98</v>
      </c>
      <c r="C44" s="62">
        <f t="shared" si="4"/>
        <v>0.01465898902</v>
      </c>
      <c r="D44" s="62">
        <f t="shared" si="5"/>
        <v>0.01427824828</v>
      </c>
      <c r="E44" s="62">
        <f t="shared" si="1"/>
        <v>0.01427824828</v>
      </c>
      <c r="F44" s="127">
        <v>3337.75</v>
      </c>
      <c r="G44" s="62">
        <f t="shared" si="6"/>
        <v>-0.01262611836</v>
      </c>
      <c r="H44" s="62">
        <f t="shared" si="7"/>
        <v>-0.01300685911</v>
      </c>
      <c r="I44" s="62" t="b">
        <f t="shared" si="8"/>
        <v>1</v>
      </c>
      <c r="J44" s="62">
        <f t="shared" si="2"/>
        <v>-0.01300685911</v>
      </c>
      <c r="K44" s="128">
        <v>0.02056</v>
      </c>
      <c r="L44" s="62">
        <f t="shared" si="3"/>
        <v>0.0003807407407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126">
        <v>43884.0</v>
      </c>
      <c r="B45" s="127">
        <v>36.75</v>
      </c>
      <c r="C45" s="62">
        <f t="shared" si="4"/>
        <v>-0.1795967595</v>
      </c>
      <c r="D45" s="62">
        <f t="shared" si="5"/>
        <v>-0.1799615743</v>
      </c>
      <c r="E45" s="62">
        <f t="shared" si="1"/>
        <v>-0.1799615743</v>
      </c>
      <c r="F45" s="127">
        <v>2954.22</v>
      </c>
      <c r="G45" s="62">
        <f t="shared" si="6"/>
        <v>-0.1220622707</v>
      </c>
      <c r="H45" s="62">
        <f t="shared" si="7"/>
        <v>-0.1224270855</v>
      </c>
      <c r="I45" s="62" t="b">
        <f t="shared" si="8"/>
        <v>1</v>
      </c>
      <c r="J45" s="62">
        <f t="shared" si="2"/>
        <v>-0.1224270855</v>
      </c>
      <c r="K45" s="128">
        <v>0.0197</v>
      </c>
      <c r="L45" s="62">
        <f t="shared" si="3"/>
        <v>0.0003648148148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126">
        <v>43891.0</v>
      </c>
      <c r="B46" s="127">
        <v>34.45</v>
      </c>
      <c r="C46" s="62">
        <f t="shared" si="4"/>
        <v>-0.0646292282</v>
      </c>
      <c r="D46" s="62">
        <f t="shared" si="5"/>
        <v>-0.06495848746</v>
      </c>
      <c r="E46" s="62" t="str">
        <f t="shared" si="1"/>
        <v/>
      </c>
      <c r="F46" s="127">
        <v>2972.37</v>
      </c>
      <c r="G46" s="62">
        <f t="shared" si="6"/>
        <v>0.006124957772</v>
      </c>
      <c r="H46" s="62">
        <f t="shared" si="7"/>
        <v>0.005795698513</v>
      </c>
      <c r="I46" s="62" t="b">
        <f t="shared" si="8"/>
        <v>0</v>
      </c>
      <c r="J46" s="62" t="str">
        <f t="shared" si="2"/>
        <v/>
      </c>
      <c r="K46" s="128">
        <v>0.01778</v>
      </c>
      <c r="L46" s="62">
        <f t="shared" si="3"/>
        <v>0.0003292592593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126">
        <v>43898.0</v>
      </c>
      <c r="B47" s="127">
        <v>26.68</v>
      </c>
      <c r="C47" s="62">
        <f t="shared" si="4"/>
        <v>-0.2555947764</v>
      </c>
      <c r="D47" s="62">
        <f t="shared" si="5"/>
        <v>-0.2558829246</v>
      </c>
      <c r="E47" s="62">
        <f t="shared" si="1"/>
        <v>-0.2558829246</v>
      </c>
      <c r="F47" s="127">
        <v>2711.02</v>
      </c>
      <c r="G47" s="62">
        <f t="shared" si="6"/>
        <v>-0.09203466656</v>
      </c>
      <c r="H47" s="62">
        <f t="shared" si="7"/>
        <v>-0.0923228147</v>
      </c>
      <c r="I47" s="62" t="b">
        <f t="shared" si="8"/>
        <v>1</v>
      </c>
      <c r="J47" s="62">
        <f t="shared" si="2"/>
        <v>-0.0923228147</v>
      </c>
      <c r="K47" s="128">
        <v>0.01556</v>
      </c>
      <c r="L47" s="62">
        <f t="shared" si="3"/>
        <v>0.0002881481481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126">
        <v>43905.0</v>
      </c>
      <c r="B48" s="127">
        <v>14.87</v>
      </c>
      <c r="C48" s="62">
        <f t="shared" si="4"/>
        <v>-0.5845684606</v>
      </c>
      <c r="D48" s="62">
        <f t="shared" si="5"/>
        <v>-0.5848136458</v>
      </c>
      <c r="E48" s="62">
        <f t="shared" si="1"/>
        <v>-0.5848136458</v>
      </c>
      <c r="F48" s="127">
        <v>2304.92</v>
      </c>
      <c r="G48" s="62">
        <f t="shared" si="6"/>
        <v>-0.1622789792</v>
      </c>
      <c r="H48" s="62">
        <f t="shared" si="7"/>
        <v>-0.1625241643</v>
      </c>
      <c r="I48" s="62" t="b">
        <f t="shared" si="8"/>
        <v>1</v>
      </c>
      <c r="J48" s="62">
        <f t="shared" si="2"/>
        <v>-0.1625241643</v>
      </c>
      <c r="K48" s="128">
        <v>0.01324</v>
      </c>
      <c r="L48" s="62">
        <f t="shared" si="3"/>
        <v>0.0002451851852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126">
        <v>43912.0</v>
      </c>
      <c r="B49" s="127">
        <v>19.22</v>
      </c>
      <c r="C49" s="62">
        <f t="shared" si="4"/>
        <v>0.2566056431</v>
      </c>
      <c r="D49" s="62">
        <f t="shared" si="5"/>
        <v>0.2563067542</v>
      </c>
      <c r="E49" s="62" t="str">
        <f t="shared" si="1"/>
        <v/>
      </c>
      <c r="F49" s="127">
        <v>2541.47</v>
      </c>
      <c r="G49" s="62">
        <f t="shared" si="6"/>
        <v>0.09769668509</v>
      </c>
      <c r="H49" s="62">
        <f t="shared" si="7"/>
        <v>0.09739779621</v>
      </c>
      <c r="I49" s="62" t="b">
        <f t="shared" si="8"/>
        <v>0</v>
      </c>
      <c r="J49" s="62" t="str">
        <f t="shared" si="2"/>
        <v/>
      </c>
      <c r="K49" s="128">
        <v>0.01614</v>
      </c>
      <c r="L49" s="62">
        <f t="shared" si="3"/>
        <v>0.0002988888889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126">
        <v>43919.0</v>
      </c>
      <c r="B50" s="127">
        <v>17.92</v>
      </c>
      <c r="C50" s="62">
        <f t="shared" si="4"/>
        <v>-0.070033996</v>
      </c>
      <c r="D50" s="62">
        <f t="shared" si="5"/>
        <v>-0.07028881081</v>
      </c>
      <c r="E50" s="62">
        <f t="shared" si="1"/>
        <v>-0.07028881081</v>
      </c>
      <c r="F50" s="127">
        <v>2488.65</v>
      </c>
      <c r="G50" s="62">
        <f t="shared" si="6"/>
        <v>-0.02100225901</v>
      </c>
      <c r="H50" s="62">
        <f t="shared" si="7"/>
        <v>-0.02125707382</v>
      </c>
      <c r="I50" s="62" t="b">
        <f t="shared" si="8"/>
        <v>1</v>
      </c>
      <c r="J50" s="62">
        <f t="shared" si="2"/>
        <v>-0.02125707382</v>
      </c>
      <c r="K50" s="128">
        <v>0.01376</v>
      </c>
      <c r="L50" s="62">
        <f t="shared" si="3"/>
        <v>0.0002548148148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126">
        <v>43926.0</v>
      </c>
      <c r="B51" s="127">
        <v>22.83</v>
      </c>
      <c r="C51" s="62">
        <f t="shared" si="4"/>
        <v>0.242158053</v>
      </c>
      <c r="D51" s="62">
        <f t="shared" si="5"/>
        <v>0.2419199048</v>
      </c>
      <c r="E51" s="62" t="str">
        <f t="shared" si="1"/>
        <v/>
      </c>
      <c r="F51" s="127">
        <v>2789.82</v>
      </c>
      <c r="G51" s="62">
        <f t="shared" si="6"/>
        <v>0.1142366828</v>
      </c>
      <c r="H51" s="62">
        <f t="shared" si="7"/>
        <v>0.1139985347</v>
      </c>
      <c r="I51" s="62" t="b">
        <f t="shared" si="8"/>
        <v>0</v>
      </c>
      <c r="J51" s="62" t="str">
        <f t="shared" si="2"/>
        <v/>
      </c>
      <c r="K51" s="128">
        <v>0.01286</v>
      </c>
      <c r="L51" s="62">
        <f t="shared" si="3"/>
        <v>0.0002381481481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126">
        <v>43933.0</v>
      </c>
      <c r="B52" s="127">
        <v>20.11</v>
      </c>
      <c r="C52" s="62">
        <f t="shared" si="4"/>
        <v>-0.1268582568</v>
      </c>
      <c r="D52" s="62">
        <f t="shared" si="5"/>
        <v>-0.1271040901</v>
      </c>
      <c r="E52" s="62" t="str">
        <f t="shared" si="1"/>
        <v/>
      </c>
      <c r="F52" s="127">
        <v>2874.56</v>
      </c>
      <c r="G52" s="62">
        <f t="shared" si="6"/>
        <v>0.02992254144</v>
      </c>
      <c r="H52" s="62">
        <f t="shared" si="7"/>
        <v>0.0296767081</v>
      </c>
      <c r="I52" s="62" t="b">
        <f t="shared" si="8"/>
        <v>0</v>
      </c>
      <c r="J52" s="62" t="str">
        <f t="shared" si="2"/>
        <v/>
      </c>
      <c r="K52" s="128">
        <v>0.013275</v>
      </c>
      <c r="L52" s="62">
        <f t="shared" si="3"/>
        <v>0.0002458333333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126">
        <v>43940.0</v>
      </c>
      <c r="B53" s="127">
        <v>18.16</v>
      </c>
      <c r="C53" s="62">
        <f t="shared" si="4"/>
        <v>-0.1019958306</v>
      </c>
      <c r="D53" s="62">
        <f t="shared" si="5"/>
        <v>-0.1022384232</v>
      </c>
      <c r="E53" s="62">
        <f t="shared" si="1"/>
        <v>-0.1022384232</v>
      </c>
      <c r="F53" s="127">
        <v>2836.74</v>
      </c>
      <c r="G53" s="62">
        <f t="shared" si="6"/>
        <v>-0.01324411354</v>
      </c>
      <c r="H53" s="62">
        <f t="shared" si="7"/>
        <v>-0.01348670613</v>
      </c>
      <c r="I53" s="62" t="b">
        <f t="shared" si="8"/>
        <v>1</v>
      </c>
      <c r="J53" s="62">
        <f t="shared" si="2"/>
        <v>-0.01348670613</v>
      </c>
      <c r="K53" s="128">
        <v>0.0131</v>
      </c>
      <c r="L53" s="62">
        <f t="shared" si="3"/>
        <v>0.0002425925926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126">
        <v>43947.0</v>
      </c>
      <c r="B54" s="127">
        <v>21.42</v>
      </c>
      <c r="C54" s="62">
        <f t="shared" si="4"/>
        <v>0.1651036918</v>
      </c>
      <c r="D54" s="62">
        <f t="shared" si="5"/>
        <v>0.1648825807</v>
      </c>
      <c r="E54" s="62">
        <f t="shared" si="1"/>
        <v>0.1648825807</v>
      </c>
      <c r="F54" s="127">
        <v>2830.71</v>
      </c>
      <c r="G54" s="62">
        <f t="shared" si="6"/>
        <v>-0.002127941941</v>
      </c>
      <c r="H54" s="62">
        <f t="shared" si="7"/>
        <v>-0.002349053052</v>
      </c>
      <c r="I54" s="62" t="b">
        <f t="shared" si="8"/>
        <v>1</v>
      </c>
      <c r="J54" s="62">
        <f t="shared" si="2"/>
        <v>-0.002349053052</v>
      </c>
      <c r="K54" s="128">
        <v>0.01194</v>
      </c>
      <c r="L54" s="62">
        <f t="shared" si="3"/>
        <v>0.0002211111111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126">
        <v>43954.0</v>
      </c>
      <c r="B55" s="127">
        <v>21.63</v>
      </c>
      <c r="C55" s="62">
        <f t="shared" si="4"/>
        <v>0.009756174945</v>
      </c>
      <c r="D55" s="62">
        <f t="shared" si="5"/>
        <v>0.009525063834</v>
      </c>
      <c r="E55" s="62" t="str">
        <f t="shared" si="1"/>
        <v/>
      </c>
      <c r="F55" s="127">
        <v>2929.8</v>
      </c>
      <c r="G55" s="62">
        <f t="shared" si="6"/>
        <v>0.03440659773</v>
      </c>
      <c r="H55" s="62">
        <f t="shared" si="7"/>
        <v>0.03417548662</v>
      </c>
      <c r="I55" s="62" t="b">
        <f t="shared" si="8"/>
        <v>0</v>
      </c>
      <c r="J55" s="62" t="str">
        <f t="shared" si="2"/>
        <v/>
      </c>
      <c r="K55" s="128">
        <v>0.01248</v>
      </c>
      <c r="L55" s="62">
        <f t="shared" si="3"/>
        <v>0.0002311111111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126">
        <v>43961.0</v>
      </c>
      <c r="B56" s="127">
        <v>19.25</v>
      </c>
      <c r="C56" s="62">
        <f t="shared" si="4"/>
        <v>-0.1165701792</v>
      </c>
      <c r="D56" s="62">
        <f t="shared" si="5"/>
        <v>-0.1168190681</v>
      </c>
      <c r="E56" s="62">
        <f t="shared" si="1"/>
        <v>-0.1168190681</v>
      </c>
      <c r="F56" s="127">
        <v>2863.7</v>
      </c>
      <c r="G56" s="62">
        <f t="shared" si="6"/>
        <v>-0.02281966631</v>
      </c>
      <c r="H56" s="62">
        <f t="shared" si="7"/>
        <v>-0.02306855519</v>
      </c>
      <c r="I56" s="62" t="b">
        <f t="shared" si="8"/>
        <v>1</v>
      </c>
      <c r="J56" s="62">
        <f t="shared" si="2"/>
        <v>-0.02306855519</v>
      </c>
      <c r="K56" s="128">
        <v>0.01344</v>
      </c>
      <c r="L56" s="62">
        <f t="shared" si="3"/>
        <v>0.0002488888889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126">
        <v>43968.0</v>
      </c>
      <c r="B57" s="127">
        <v>22.44</v>
      </c>
      <c r="C57" s="62">
        <f t="shared" si="4"/>
        <v>0.1533340199</v>
      </c>
      <c r="D57" s="62">
        <f t="shared" si="5"/>
        <v>0.1530829088</v>
      </c>
      <c r="E57" s="62" t="str">
        <f t="shared" si="1"/>
        <v/>
      </c>
      <c r="F57" s="127">
        <v>2955.45</v>
      </c>
      <c r="G57" s="62">
        <f t="shared" si="6"/>
        <v>0.03153642852</v>
      </c>
      <c r="H57" s="62">
        <f t="shared" si="7"/>
        <v>0.03128531741</v>
      </c>
      <c r="I57" s="62" t="b">
        <f t="shared" si="8"/>
        <v>0</v>
      </c>
      <c r="J57" s="62" t="str">
        <f t="shared" si="2"/>
        <v/>
      </c>
      <c r="K57" s="128">
        <v>0.01356</v>
      </c>
      <c r="L57" s="62">
        <f t="shared" si="3"/>
        <v>0.0002511111111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126">
        <v>43975.0</v>
      </c>
      <c r="B58" s="127">
        <v>23.37</v>
      </c>
      <c r="C58" s="62">
        <f t="shared" si="4"/>
        <v>0.0406080679</v>
      </c>
      <c r="D58" s="62">
        <f t="shared" si="5"/>
        <v>0.04034732716</v>
      </c>
      <c r="E58" s="62" t="str">
        <f t="shared" si="1"/>
        <v/>
      </c>
      <c r="F58" s="127">
        <v>3044.31</v>
      </c>
      <c r="G58" s="62">
        <f t="shared" si="6"/>
        <v>0.02962335097</v>
      </c>
      <c r="H58" s="62">
        <f t="shared" si="7"/>
        <v>0.02936261023</v>
      </c>
      <c r="I58" s="62" t="b">
        <f t="shared" si="8"/>
        <v>0</v>
      </c>
      <c r="J58" s="62" t="str">
        <f t="shared" si="2"/>
        <v/>
      </c>
      <c r="K58" s="128">
        <v>0.01408</v>
      </c>
      <c r="L58" s="62">
        <f t="shared" si="3"/>
        <v>0.0002607407407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126">
        <v>43982.0</v>
      </c>
      <c r="B59" s="127">
        <v>29.27</v>
      </c>
      <c r="C59" s="62">
        <f t="shared" si="4"/>
        <v>0.2251099522</v>
      </c>
      <c r="D59" s="62">
        <f t="shared" si="5"/>
        <v>0.2248437484</v>
      </c>
      <c r="E59" s="62" t="str">
        <f t="shared" si="1"/>
        <v/>
      </c>
      <c r="F59" s="127">
        <v>3193.93</v>
      </c>
      <c r="G59" s="62">
        <f t="shared" si="6"/>
        <v>0.04797785896</v>
      </c>
      <c r="H59" s="62">
        <f t="shared" si="7"/>
        <v>0.04771165526</v>
      </c>
      <c r="I59" s="62" t="b">
        <f t="shared" si="8"/>
        <v>0</v>
      </c>
      <c r="J59" s="62" t="str">
        <f t="shared" si="2"/>
        <v/>
      </c>
      <c r="K59" s="128">
        <v>0.014375</v>
      </c>
      <c r="L59" s="62">
        <f t="shared" si="3"/>
        <v>0.0002662037037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126">
        <v>43989.0</v>
      </c>
      <c r="B60" s="127">
        <v>24.22</v>
      </c>
      <c r="C60" s="62">
        <f t="shared" si="4"/>
        <v>-0.1893843626</v>
      </c>
      <c r="D60" s="62">
        <f t="shared" si="5"/>
        <v>-0.1896728811</v>
      </c>
      <c r="E60" s="62">
        <f t="shared" si="1"/>
        <v>-0.1896728811</v>
      </c>
      <c r="F60" s="127">
        <v>3041.31</v>
      </c>
      <c r="G60" s="62">
        <f t="shared" si="6"/>
        <v>-0.04896378981</v>
      </c>
      <c r="H60" s="62">
        <f t="shared" si="7"/>
        <v>-0.04925230833</v>
      </c>
      <c r="I60" s="62" t="b">
        <f t="shared" si="8"/>
        <v>1</v>
      </c>
      <c r="J60" s="62">
        <f t="shared" si="2"/>
        <v>-0.04925230833</v>
      </c>
      <c r="K60" s="128">
        <v>0.01558</v>
      </c>
      <c r="L60" s="62">
        <f t="shared" si="3"/>
        <v>0.0002885185185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126">
        <v>43996.0</v>
      </c>
      <c r="B61" s="127">
        <v>24.38</v>
      </c>
      <c r="C61" s="62">
        <f t="shared" si="4"/>
        <v>0.006584385928</v>
      </c>
      <c r="D61" s="62">
        <f t="shared" si="5"/>
        <v>0.006301793336</v>
      </c>
      <c r="E61" s="62" t="str">
        <f t="shared" si="1"/>
        <v/>
      </c>
      <c r="F61" s="127">
        <v>3097.74</v>
      </c>
      <c r="G61" s="62">
        <f t="shared" si="6"/>
        <v>0.01838446971</v>
      </c>
      <c r="H61" s="62">
        <f t="shared" si="7"/>
        <v>0.01810187712</v>
      </c>
      <c r="I61" s="62" t="b">
        <f t="shared" si="8"/>
        <v>0</v>
      </c>
      <c r="J61" s="62" t="str">
        <f t="shared" si="2"/>
        <v/>
      </c>
      <c r="K61" s="128">
        <v>0.01526</v>
      </c>
      <c r="L61" s="62">
        <f t="shared" si="3"/>
        <v>0.0002825925926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126">
        <v>44003.0</v>
      </c>
      <c r="B62" s="127">
        <v>22.99</v>
      </c>
      <c r="C62" s="62">
        <f t="shared" si="4"/>
        <v>-0.05870378528</v>
      </c>
      <c r="D62" s="62">
        <f t="shared" si="5"/>
        <v>-0.0589797112</v>
      </c>
      <c r="E62" s="62">
        <f t="shared" si="1"/>
        <v>-0.0589797112</v>
      </c>
      <c r="F62" s="127">
        <v>3009.05</v>
      </c>
      <c r="G62" s="62">
        <f t="shared" si="6"/>
        <v>-0.02904839903</v>
      </c>
      <c r="H62" s="62">
        <f t="shared" si="7"/>
        <v>-0.02932432496</v>
      </c>
      <c r="I62" s="62" t="b">
        <f t="shared" si="8"/>
        <v>1</v>
      </c>
      <c r="J62" s="62">
        <f t="shared" si="2"/>
        <v>-0.02932432496</v>
      </c>
      <c r="K62" s="128">
        <v>0.0149</v>
      </c>
      <c r="L62" s="62">
        <f t="shared" si="3"/>
        <v>0.0002759259259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126">
        <v>44010.0</v>
      </c>
      <c r="B63" s="127">
        <v>24.19</v>
      </c>
      <c r="C63" s="62">
        <f t="shared" si="4"/>
        <v>0.05087998585</v>
      </c>
      <c r="D63" s="62">
        <f t="shared" si="5"/>
        <v>0.05061368955</v>
      </c>
      <c r="E63" s="62" t="str">
        <f t="shared" si="1"/>
        <v/>
      </c>
      <c r="F63" s="127">
        <v>3130.01</v>
      </c>
      <c r="G63" s="62">
        <f t="shared" si="6"/>
        <v>0.03941178511</v>
      </c>
      <c r="H63" s="62">
        <f t="shared" si="7"/>
        <v>0.03914548881</v>
      </c>
      <c r="I63" s="62" t="b">
        <f t="shared" si="8"/>
        <v>0</v>
      </c>
      <c r="J63" s="62" t="str">
        <f t="shared" si="2"/>
        <v/>
      </c>
      <c r="K63" s="128">
        <v>0.01438</v>
      </c>
      <c r="L63" s="62">
        <f t="shared" si="3"/>
        <v>0.0002662962963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126">
        <v>44017.0</v>
      </c>
      <c r="B64" s="127">
        <v>22.59</v>
      </c>
      <c r="C64" s="62">
        <f t="shared" si="4"/>
        <v>-0.06843199414</v>
      </c>
      <c r="D64" s="62">
        <f t="shared" si="5"/>
        <v>-0.06869403118</v>
      </c>
      <c r="E64" s="62" t="str">
        <f t="shared" si="1"/>
        <v/>
      </c>
      <c r="F64" s="127">
        <v>3185.04</v>
      </c>
      <c r="G64" s="62">
        <f t="shared" si="6"/>
        <v>0.01742864838</v>
      </c>
      <c r="H64" s="62">
        <f t="shared" si="7"/>
        <v>0.01716661134</v>
      </c>
      <c r="I64" s="62" t="b">
        <f t="shared" si="8"/>
        <v>0</v>
      </c>
      <c r="J64" s="62" t="str">
        <f t="shared" si="2"/>
        <v/>
      </c>
      <c r="K64" s="128">
        <v>0.01415</v>
      </c>
      <c r="L64" s="62">
        <f t="shared" si="3"/>
        <v>0.000262037037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126">
        <v>44024.0</v>
      </c>
      <c r="B65" s="127">
        <v>22.6</v>
      </c>
      <c r="C65" s="62">
        <f t="shared" si="4"/>
        <v>0.0004425757983</v>
      </c>
      <c r="D65" s="62">
        <f t="shared" si="5"/>
        <v>0.0001881313539</v>
      </c>
      <c r="E65" s="62" t="str">
        <f t="shared" si="1"/>
        <v/>
      </c>
      <c r="F65" s="127">
        <v>3224.73</v>
      </c>
      <c r="G65" s="62">
        <f t="shared" si="6"/>
        <v>0.012384378</v>
      </c>
      <c r="H65" s="62">
        <f t="shared" si="7"/>
        <v>0.01212993355</v>
      </c>
      <c r="I65" s="62" t="b">
        <f t="shared" si="8"/>
        <v>0</v>
      </c>
      <c r="J65" s="62" t="str">
        <f t="shared" si="2"/>
        <v/>
      </c>
      <c r="K65" s="128">
        <v>0.01374</v>
      </c>
      <c r="L65" s="62">
        <f t="shared" si="3"/>
        <v>0.0002544444444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126">
        <v>44031.0</v>
      </c>
      <c r="B66" s="127">
        <v>22.37</v>
      </c>
      <c r="C66" s="62">
        <f t="shared" si="4"/>
        <v>-0.01022913078</v>
      </c>
      <c r="D66" s="62">
        <f t="shared" si="5"/>
        <v>-0.01047357522</v>
      </c>
      <c r="E66" s="62">
        <f t="shared" si="1"/>
        <v>-0.01047357522</v>
      </c>
      <c r="F66" s="127">
        <v>3215.63</v>
      </c>
      <c r="G66" s="62">
        <f t="shared" si="6"/>
        <v>-0.002825930866</v>
      </c>
      <c r="H66" s="62">
        <f t="shared" si="7"/>
        <v>-0.00307037531</v>
      </c>
      <c r="I66" s="62" t="b">
        <f t="shared" si="8"/>
        <v>1</v>
      </c>
      <c r="J66" s="62">
        <f t="shared" si="2"/>
        <v>-0.00307037531</v>
      </c>
      <c r="K66" s="128">
        <v>0.0132</v>
      </c>
      <c r="L66" s="62">
        <f t="shared" si="3"/>
        <v>0.0002444444444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126">
        <v>44038.0</v>
      </c>
      <c r="B67" s="127">
        <v>22.36</v>
      </c>
      <c r="C67" s="62">
        <f t="shared" si="4"/>
        <v>-0.0004471272151</v>
      </c>
      <c r="D67" s="62">
        <f t="shared" si="5"/>
        <v>-0.0006837938818</v>
      </c>
      <c r="E67" s="62" t="str">
        <f t="shared" si="1"/>
        <v/>
      </c>
      <c r="F67" s="127">
        <v>3271.12</v>
      </c>
      <c r="G67" s="62">
        <f t="shared" si="6"/>
        <v>0.01710913897</v>
      </c>
      <c r="H67" s="62">
        <f t="shared" si="7"/>
        <v>0.0168724723</v>
      </c>
      <c r="I67" s="62" t="b">
        <f t="shared" si="8"/>
        <v>0</v>
      </c>
      <c r="J67" s="62" t="str">
        <f t="shared" si="2"/>
        <v/>
      </c>
      <c r="K67" s="128">
        <v>0.01278</v>
      </c>
      <c r="L67" s="62">
        <f t="shared" si="3"/>
        <v>0.0002366666667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126">
        <v>44045.0</v>
      </c>
      <c r="B68" s="127">
        <v>23.86</v>
      </c>
      <c r="C68" s="62">
        <f t="shared" si="4"/>
        <v>0.06492976838</v>
      </c>
      <c r="D68" s="62">
        <f t="shared" si="5"/>
        <v>0.06470347209</v>
      </c>
      <c r="E68" s="62" t="str">
        <f t="shared" si="1"/>
        <v/>
      </c>
      <c r="F68" s="127">
        <v>3351.28</v>
      </c>
      <c r="G68" s="62">
        <f t="shared" si="6"/>
        <v>0.0242099285</v>
      </c>
      <c r="H68" s="62">
        <f t="shared" si="7"/>
        <v>0.0239836322</v>
      </c>
      <c r="I68" s="62" t="b">
        <f t="shared" si="8"/>
        <v>0</v>
      </c>
      <c r="J68" s="62" t="str">
        <f t="shared" si="2"/>
        <v/>
      </c>
      <c r="K68" s="128">
        <v>0.01222</v>
      </c>
      <c r="L68" s="62">
        <f t="shared" si="3"/>
        <v>0.0002262962963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126">
        <v>44052.0</v>
      </c>
      <c r="B69" s="127">
        <v>22.33</v>
      </c>
      <c r="C69" s="62">
        <f t="shared" si="4"/>
        <v>-0.06627235082</v>
      </c>
      <c r="D69" s="62">
        <f t="shared" si="5"/>
        <v>-0.06649716563</v>
      </c>
      <c r="E69" s="62" t="str">
        <f t="shared" si="1"/>
        <v/>
      </c>
      <c r="F69" s="127">
        <v>3372.85</v>
      </c>
      <c r="G69" s="62">
        <f t="shared" si="6"/>
        <v>0.006415721882</v>
      </c>
      <c r="H69" s="62">
        <f t="shared" si="7"/>
        <v>0.006190907067</v>
      </c>
      <c r="I69" s="62" t="b">
        <f t="shared" si="8"/>
        <v>0</v>
      </c>
      <c r="J69" s="62" t="str">
        <f t="shared" si="2"/>
        <v/>
      </c>
      <c r="K69" s="128">
        <v>0.01214</v>
      </c>
      <c r="L69" s="62">
        <f t="shared" si="3"/>
        <v>0.0002248148148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126">
        <v>44059.0</v>
      </c>
      <c r="B70" s="127">
        <v>20.6</v>
      </c>
      <c r="C70" s="62">
        <f t="shared" si="4"/>
        <v>-0.08063999006</v>
      </c>
      <c r="D70" s="62">
        <f t="shared" si="5"/>
        <v>-0.08089221228</v>
      </c>
      <c r="E70" s="62" t="str">
        <f t="shared" si="1"/>
        <v/>
      </c>
      <c r="F70" s="127">
        <v>3397.16</v>
      </c>
      <c r="G70" s="62">
        <f t="shared" si="6"/>
        <v>0.007181704159</v>
      </c>
      <c r="H70" s="62">
        <f t="shared" si="7"/>
        <v>0.006929481937</v>
      </c>
      <c r="I70" s="62" t="b">
        <f t="shared" si="8"/>
        <v>0</v>
      </c>
      <c r="J70" s="62" t="str">
        <f t="shared" si="2"/>
        <v/>
      </c>
      <c r="K70" s="128">
        <v>0.01362</v>
      </c>
      <c r="L70" s="62">
        <f t="shared" si="3"/>
        <v>0.0002522222222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126">
        <v>44066.0</v>
      </c>
      <c r="B71" s="127">
        <v>21.61</v>
      </c>
      <c r="C71" s="62">
        <f t="shared" si="4"/>
        <v>0.04786509472</v>
      </c>
      <c r="D71" s="62">
        <f t="shared" si="5"/>
        <v>0.0476065762</v>
      </c>
      <c r="E71" s="62" t="str">
        <f t="shared" si="1"/>
        <v/>
      </c>
      <c r="F71" s="127">
        <v>3508.01</v>
      </c>
      <c r="G71" s="62">
        <f t="shared" si="6"/>
        <v>0.03210913668</v>
      </c>
      <c r="H71" s="62">
        <f t="shared" si="7"/>
        <v>0.03185061816</v>
      </c>
      <c r="I71" s="62" t="b">
        <f t="shared" si="8"/>
        <v>0</v>
      </c>
      <c r="J71" s="62" t="str">
        <f t="shared" si="2"/>
        <v/>
      </c>
      <c r="K71" s="128">
        <v>0.01396</v>
      </c>
      <c r="L71" s="62">
        <f t="shared" si="3"/>
        <v>0.0002585185185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126">
        <v>44073.0</v>
      </c>
      <c r="B72" s="127">
        <v>21.57</v>
      </c>
      <c r="C72" s="62">
        <f t="shared" si="4"/>
        <v>-0.001852710118</v>
      </c>
      <c r="D72" s="62">
        <f t="shared" si="5"/>
        <v>-0.002118265673</v>
      </c>
      <c r="E72" s="62">
        <f t="shared" si="1"/>
        <v>-0.002118265673</v>
      </c>
      <c r="F72" s="127">
        <v>3426.96</v>
      </c>
      <c r="G72" s="62">
        <f t="shared" si="6"/>
        <v>-0.02337535432</v>
      </c>
      <c r="H72" s="62">
        <f t="shared" si="7"/>
        <v>-0.02364090988</v>
      </c>
      <c r="I72" s="62" t="b">
        <f t="shared" si="8"/>
        <v>1</v>
      </c>
      <c r="J72" s="62">
        <f t="shared" si="2"/>
        <v>-0.02364090988</v>
      </c>
      <c r="K72" s="128">
        <v>0.01434</v>
      </c>
      <c r="L72" s="62">
        <f t="shared" si="3"/>
        <v>0.0002655555556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126">
        <v>44080.0</v>
      </c>
      <c r="B73" s="127">
        <v>19.49</v>
      </c>
      <c r="C73" s="62">
        <f t="shared" si="4"/>
        <v>-0.1014019469</v>
      </c>
      <c r="D73" s="62">
        <f t="shared" si="5"/>
        <v>-0.1016649098</v>
      </c>
      <c r="E73" s="62">
        <f t="shared" si="1"/>
        <v>-0.1016649098</v>
      </c>
      <c r="F73" s="127">
        <v>3340.97</v>
      </c>
      <c r="G73" s="62">
        <f t="shared" si="6"/>
        <v>-0.02541238682</v>
      </c>
      <c r="H73" s="62">
        <f t="shared" si="7"/>
        <v>-0.02567534978</v>
      </c>
      <c r="I73" s="62" t="b">
        <f t="shared" si="8"/>
        <v>1</v>
      </c>
      <c r="J73" s="62">
        <f t="shared" si="2"/>
        <v>-0.02567534978</v>
      </c>
      <c r="K73" s="128">
        <v>0.0142</v>
      </c>
      <c r="L73" s="62">
        <f t="shared" si="3"/>
        <v>0.000262962963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126">
        <v>44087.0</v>
      </c>
      <c r="B74" s="127">
        <v>20.02</v>
      </c>
      <c r="C74" s="62">
        <f t="shared" si="4"/>
        <v>0.02683026037</v>
      </c>
      <c r="D74" s="62">
        <f t="shared" si="5"/>
        <v>0.02656498259</v>
      </c>
      <c r="E74" s="62">
        <f t="shared" si="1"/>
        <v>0.02656498259</v>
      </c>
      <c r="F74" s="127">
        <v>3319.47</v>
      </c>
      <c r="G74" s="62">
        <f t="shared" si="6"/>
        <v>-0.006456052356</v>
      </c>
      <c r="H74" s="62">
        <f t="shared" si="7"/>
        <v>-0.006721330134</v>
      </c>
      <c r="I74" s="62" t="b">
        <f t="shared" si="8"/>
        <v>1</v>
      </c>
      <c r="J74" s="62">
        <f t="shared" si="2"/>
        <v>-0.006721330134</v>
      </c>
      <c r="K74" s="128">
        <v>0.014325</v>
      </c>
      <c r="L74" s="62">
        <f t="shared" si="3"/>
        <v>0.0002652777778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126">
        <v>44094.0</v>
      </c>
      <c r="B75" s="127">
        <v>18.16</v>
      </c>
      <c r="C75" s="62">
        <f t="shared" si="4"/>
        <v>-0.09751040071</v>
      </c>
      <c r="D75" s="62">
        <f t="shared" si="5"/>
        <v>-0.09777632664</v>
      </c>
      <c r="E75" s="62">
        <f t="shared" si="1"/>
        <v>-0.09777632664</v>
      </c>
      <c r="F75" s="127">
        <v>3298.46</v>
      </c>
      <c r="G75" s="62">
        <f t="shared" si="6"/>
        <v>-0.006349438748</v>
      </c>
      <c r="H75" s="62">
        <f t="shared" si="7"/>
        <v>-0.006615364674</v>
      </c>
      <c r="I75" s="62" t="b">
        <f t="shared" si="8"/>
        <v>1</v>
      </c>
      <c r="J75" s="62">
        <f t="shared" si="2"/>
        <v>-0.006615364674</v>
      </c>
      <c r="K75" s="128">
        <v>0.01436</v>
      </c>
      <c r="L75" s="62">
        <f t="shared" si="3"/>
        <v>0.0002659259259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126">
        <v>44101.0</v>
      </c>
      <c r="B76" s="127">
        <v>18.86</v>
      </c>
      <c r="C76" s="62">
        <f t="shared" si="4"/>
        <v>0.03782190403</v>
      </c>
      <c r="D76" s="62">
        <f t="shared" si="5"/>
        <v>0.03756005218</v>
      </c>
      <c r="E76" s="62" t="str">
        <f t="shared" si="1"/>
        <v/>
      </c>
      <c r="F76" s="127">
        <v>3348.44</v>
      </c>
      <c r="G76" s="62">
        <f t="shared" si="6"/>
        <v>0.01503887285</v>
      </c>
      <c r="H76" s="62">
        <f t="shared" si="7"/>
        <v>0.014777021</v>
      </c>
      <c r="I76" s="62" t="b">
        <f t="shared" si="8"/>
        <v>0</v>
      </c>
      <c r="J76" s="62" t="str">
        <f t="shared" si="2"/>
        <v/>
      </c>
      <c r="K76" s="128">
        <v>0.01414</v>
      </c>
      <c r="L76" s="62">
        <f t="shared" si="3"/>
        <v>0.0002618518519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126">
        <v>44108.0</v>
      </c>
      <c r="B77" s="127">
        <v>18.88</v>
      </c>
      <c r="C77" s="62">
        <f t="shared" si="4"/>
        <v>0.001059883512</v>
      </c>
      <c r="D77" s="62">
        <f t="shared" si="5"/>
        <v>0.0007924761046</v>
      </c>
      <c r="E77" s="62" t="str">
        <f t="shared" si="1"/>
        <v/>
      </c>
      <c r="F77" s="127">
        <v>3477.13</v>
      </c>
      <c r="G77" s="62">
        <f t="shared" si="6"/>
        <v>0.03771267514</v>
      </c>
      <c r="H77" s="62">
        <f t="shared" si="7"/>
        <v>0.03744526774</v>
      </c>
      <c r="I77" s="62" t="b">
        <f t="shared" si="8"/>
        <v>0</v>
      </c>
      <c r="J77" s="62" t="str">
        <f t="shared" si="2"/>
        <v/>
      </c>
      <c r="K77" s="128">
        <v>0.01444</v>
      </c>
      <c r="L77" s="62">
        <f t="shared" si="3"/>
        <v>0.0002674074074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126">
        <v>44115.0</v>
      </c>
      <c r="B78" s="127">
        <v>18.48</v>
      </c>
      <c r="C78" s="62">
        <f t="shared" si="4"/>
        <v>-0.0214140945</v>
      </c>
      <c r="D78" s="62">
        <f t="shared" si="5"/>
        <v>-0.02170594636</v>
      </c>
      <c r="E78" s="62">
        <f t="shared" si="1"/>
        <v>-0.02170594636</v>
      </c>
      <c r="F78" s="127">
        <v>3483.81</v>
      </c>
      <c r="G78" s="62">
        <f t="shared" si="6"/>
        <v>0.001919281606</v>
      </c>
      <c r="H78" s="62">
        <f t="shared" si="7"/>
        <v>0.001627429754</v>
      </c>
      <c r="I78" s="62" t="b">
        <f t="shared" si="8"/>
        <v>1</v>
      </c>
      <c r="J78" s="62">
        <f t="shared" si="2"/>
        <v>0.001627429754</v>
      </c>
      <c r="K78" s="128">
        <v>0.01576</v>
      </c>
      <c r="L78" s="62">
        <f t="shared" si="3"/>
        <v>0.0002918518519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126">
        <v>44122.0</v>
      </c>
      <c r="B79" s="127">
        <v>18.53</v>
      </c>
      <c r="C79" s="62">
        <f t="shared" si="4"/>
        <v>0.002701974084</v>
      </c>
      <c r="D79" s="62">
        <f t="shared" si="5"/>
        <v>0.002421418528</v>
      </c>
      <c r="E79" s="62">
        <f t="shared" si="1"/>
        <v>0.002421418528</v>
      </c>
      <c r="F79" s="127">
        <v>3465.39</v>
      </c>
      <c r="G79" s="62">
        <f t="shared" si="6"/>
        <v>-0.005301342065</v>
      </c>
      <c r="H79" s="62">
        <f t="shared" si="7"/>
        <v>-0.005581897621</v>
      </c>
      <c r="I79" s="62" t="b">
        <f t="shared" si="8"/>
        <v>1</v>
      </c>
      <c r="J79" s="62">
        <f t="shared" si="2"/>
        <v>-0.005581897621</v>
      </c>
      <c r="K79" s="128">
        <v>0.01515</v>
      </c>
      <c r="L79" s="62">
        <f t="shared" si="3"/>
        <v>0.0002805555556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126">
        <v>44129.0</v>
      </c>
      <c r="B80" s="127">
        <v>17.48</v>
      </c>
      <c r="C80" s="62">
        <f t="shared" si="4"/>
        <v>-0.05833367007</v>
      </c>
      <c r="D80" s="62">
        <f t="shared" si="5"/>
        <v>-0.05863292933</v>
      </c>
      <c r="E80" s="62">
        <f t="shared" si="1"/>
        <v>-0.05863292933</v>
      </c>
      <c r="F80" s="127">
        <v>3269.96</v>
      </c>
      <c r="G80" s="62">
        <f t="shared" si="6"/>
        <v>-0.058047428</v>
      </c>
      <c r="H80" s="62">
        <f t="shared" si="7"/>
        <v>-0.05834668726</v>
      </c>
      <c r="I80" s="62" t="b">
        <f t="shared" si="8"/>
        <v>1</v>
      </c>
      <c r="J80" s="62">
        <f t="shared" si="2"/>
        <v>-0.05834668726</v>
      </c>
      <c r="K80" s="128">
        <v>0.01616</v>
      </c>
      <c r="L80" s="62">
        <f t="shared" si="3"/>
        <v>0.0002992592593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126">
        <v>44136.0</v>
      </c>
      <c r="B81" s="127">
        <v>18.89</v>
      </c>
      <c r="C81" s="62">
        <f t="shared" si="4"/>
        <v>0.07757531129</v>
      </c>
      <c r="D81" s="62">
        <f t="shared" si="5"/>
        <v>0.07727938536</v>
      </c>
      <c r="E81" s="62" t="str">
        <f t="shared" si="1"/>
        <v/>
      </c>
      <c r="F81" s="127">
        <v>3509.44</v>
      </c>
      <c r="G81" s="62">
        <f t="shared" si="6"/>
        <v>0.07067872817</v>
      </c>
      <c r="H81" s="62">
        <f t="shared" si="7"/>
        <v>0.07038280225</v>
      </c>
      <c r="I81" s="62" t="b">
        <f t="shared" si="8"/>
        <v>0</v>
      </c>
      <c r="J81" s="62" t="str">
        <f t="shared" si="2"/>
        <v/>
      </c>
      <c r="K81" s="128">
        <v>0.01598</v>
      </c>
      <c r="L81" s="62">
        <f t="shared" si="3"/>
        <v>0.0002959259259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126">
        <v>44143.0</v>
      </c>
      <c r="B82" s="127">
        <v>23.14</v>
      </c>
      <c r="C82" s="62">
        <f t="shared" si="4"/>
        <v>0.2029300403</v>
      </c>
      <c r="D82" s="62">
        <f t="shared" si="5"/>
        <v>0.2026344847</v>
      </c>
      <c r="E82" s="62" t="str">
        <f t="shared" si="1"/>
        <v/>
      </c>
      <c r="F82" s="127">
        <v>3585.15</v>
      </c>
      <c r="G82" s="62">
        <f t="shared" si="6"/>
        <v>0.02134383359</v>
      </c>
      <c r="H82" s="62">
        <f t="shared" si="7"/>
        <v>0.02104827804</v>
      </c>
      <c r="I82" s="62" t="b">
        <f t="shared" si="8"/>
        <v>0</v>
      </c>
      <c r="J82" s="62" t="str">
        <f t="shared" si="2"/>
        <v/>
      </c>
      <c r="K82" s="128">
        <v>0.01596</v>
      </c>
      <c r="L82" s="62">
        <f t="shared" si="3"/>
        <v>0.0002955555556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126">
        <v>44150.0</v>
      </c>
      <c r="B83" s="127">
        <v>25.5</v>
      </c>
      <c r="C83" s="62">
        <f t="shared" si="4"/>
        <v>0.0971157304</v>
      </c>
      <c r="D83" s="62">
        <f t="shared" si="5"/>
        <v>0.09680230447</v>
      </c>
      <c r="E83" s="62">
        <f t="shared" si="1"/>
        <v>0.09680230447</v>
      </c>
      <c r="F83" s="127">
        <v>3557.54</v>
      </c>
      <c r="G83" s="62">
        <f t="shared" si="6"/>
        <v>-0.007731019411</v>
      </c>
      <c r="H83" s="62">
        <f t="shared" si="7"/>
        <v>-0.008044445337</v>
      </c>
      <c r="I83" s="62" t="b">
        <f t="shared" si="8"/>
        <v>1</v>
      </c>
      <c r="J83" s="62">
        <f t="shared" si="2"/>
        <v>-0.008044445337</v>
      </c>
      <c r="K83" s="128">
        <v>0.016925</v>
      </c>
      <c r="L83" s="62">
        <f t="shared" si="3"/>
        <v>0.0003134259259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126">
        <v>44157.0</v>
      </c>
      <c r="B84" s="127">
        <v>25.82</v>
      </c>
      <c r="C84" s="62">
        <f t="shared" si="4"/>
        <v>0.01247093325</v>
      </c>
      <c r="D84" s="62">
        <f t="shared" si="5"/>
        <v>0.01217426659</v>
      </c>
      <c r="E84" s="62" t="str">
        <f t="shared" si="1"/>
        <v/>
      </c>
      <c r="F84" s="127">
        <v>3638.35</v>
      </c>
      <c r="G84" s="62">
        <f t="shared" si="6"/>
        <v>0.02246098741</v>
      </c>
      <c r="H84" s="62">
        <f t="shared" si="7"/>
        <v>0.02216432074</v>
      </c>
      <c r="I84" s="62" t="b">
        <f t="shared" si="8"/>
        <v>0</v>
      </c>
      <c r="J84" s="62" t="str">
        <f t="shared" si="2"/>
        <v/>
      </c>
      <c r="K84" s="128">
        <v>0.01602</v>
      </c>
      <c r="L84" s="62">
        <f t="shared" si="3"/>
        <v>0.0002966666667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126">
        <v>44164.0</v>
      </c>
      <c r="B85" s="127">
        <v>29.61</v>
      </c>
      <c r="C85" s="62">
        <f t="shared" si="4"/>
        <v>0.1369627567</v>
      </c>
      <c r="D85" s="62">
        <f t="shared" si="5"/>
        <v>0.1366687752</v>
      </c>
      <c r="E85" s="62" t="str">
        <f t="shared" si="1"/>
        <v/>
      </c>
      <c r="F85" s="127">
        <v>3699.12</v>
      </c>
      <c r="G85" s="62">
        <f t="shared" si="6"/>
        <v>0.01656467135</v>
      </c>
      <c r="H85" s="62">
        <f t="shared" si="7"/>
        <v>0.01627068987</v>
      </c>
      <c r="I85" s="62" t="b">
        <f t="shared" si="8"/>
        <v>0</v>
      </c>
      <c r="J85" s="62" t="str">
        <f t="shared" si="2"/>
        <v/>
      </c>
      <c r="K85" s="128">
        <v>0.015875</v>
      </c>
      <c r="L85" s="62">
        <f t="shared" si="3"/>
        <v>0.0002939814815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126">
        <v>44171.0</v>
      </c>
      <c r="B86" s="127">
        <v>28.21</v>
      </c>
      <c r="C86" s="62">
        <f t="shared" si="4"/>
        <v>-0.0484356171</v>
      </c>
      <c r="D86" s="62">
        <f t="shared" si="5"/>
        <v>-0.04874450599</v>
      </c>
      <c r="E86" s="62">
        <f t="shared" si="1"/>
        <v>-0.04874450599</v>
      </c>
      <c r="F86" s="127">
        <v>3663.46</v>
      </c>
      <c r="G86" s="62">
        <f t="shared" si="6"/>
        <v>-0.009686897487</v>
      </c>
      <c r="H86" s="62">
        <f t="shared" si="7"/>
        <v>-0.009995786376</v>
      </c>
      <c r="I86" s="62" t="b">
        <f t="shared" si="8"/>
        <v>1</v>
      </c>
      <c r="J86" s="62">
        <f t="shared" si="2"/>
        <v>-0.009995786376</v>
      </c>
      <c r="K86" s="128">
        <v>0.01668</v>
      </c>
      <c r="L86" s="62">
        <f t="shared" si="3"/>
        <v>0.0003088888889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126">
        <v>44178.0</v>
      </c>
      <c r="B87" s="127">
        <v>27.81</v>
      </c>
      <c r="C87" s="62">
        <f t="shared" si="4"/>
        <v>-0.01428085677</v>
      </c>
      <c r="D87" s="62">
        <f t="shared" si="5"/>
        <v>-0.01458937529</v>
      </c>
      <c r="E87" s="62" t="str">
        <f t="shared" si="1"/>
        <v/>
      </c>
      <c r="F87" s="127">
        <v>3709.41</v>
      </c>
      <c r="G87" s="62">
        <f t="shared" si="6"/>
        <v>0.01246477829</v>
      </c>
      <c r="H87" s="62">
        <f t="shared" si="7"/>
        <v>0.01215625977</v>
      </c>
      <c r="I87" s="62" t="b">
        <f t="shared" si="8"/>
        <v>0</v>
      </c>
      <c r="J87" s="62" t="str">
        <f t="shared" si="2"/>
        <v/>
      </c>
      <c r="K87" s="128">
        <v>0.01666</v>
      </c>
      <c r="L87" s="62">
        <f t="shared" si="3"/>
        <v>0.0003085185185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126">
        <v>44185.0</v>
      </c>
      <c r="B88" s="127">
        <v>28.63</v>
      </c>
      <c r="C88" s="62">
        <f t="shared" si="4"/>
        <v>0.02905945086</v>
      </c>
      <c r="D88" s="62">
        <f t="shared" si="5"/>
        <v>0.02875130272</v>
      </c>
      <c r="E88" s="62">
        <f t="shared" si="1"/>
        <v>0.02875130272</v>
      </c>
      <c r="F88" s="127">
        <v>3703.06</v>
      </c>
      <c r="G88" s="62">
        <f t="shared" si="6"/>
        <v>-0.001713329444</v>
      </c>
      <c r="H88" s="62">
        <f t="shared" si="7"/>
        <v>-0.002021477593</v>
      </c>
      <c r="I88" s="62" t="b">
        <f t="shared" si="8"/>
        <v>1</v>
      </c>
      <c r="J88" s="62">
        <f t="shared" si="2"/>
        <v>-0.002021477593</v>
      </c>
      <c r="K88" s="128">
        <v>0.01664</v>
      </c>
      <c r="L88" s="62">
        <f t="shared" si="3"/>
        <v>0.0003081481481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126">
        <v>44192.0</v>
      </c>
      <c r="B89" s="127">
        <v>29.12</v>
      </c>
      <c r="C89" s="62">
        <f t="shared" si="4"/>
        <v>0.01697010422</v>
      </c>
      <c r="D89" s="62">
        <f t="shared" si="5"/>
        <v>0.016660382</v>
      </c>
      <c r="E89" s="62" t="str">
        <f t="shared" si="1"/>
        <v/>
      </c>
      <c r="F89" s="127">
        <v>3756.07</v>
      </c>
      <c r="G89" s="62">
        <f t="shared" si="6"/>
        <v>0.01421369314</v>
      </c>
      <c r="H89" s="62">
        <f t="shared" si="7"/>
        <v>0.01390397092</v>
      </c>
      <c r="I89" s="62" t="b">
        <f t="shared" si="8"/>
        <v>0</v>
      </c>
      <c r="J89" s="62" t="str">
        <f t="shared" si="2"/>
        <v/>
      </c>
      <c r="K89" s="128">
        <v>0.016725</v>
      </c>
      <c r="L89" s="62">
        <f t="shared" si="3"/>
        <v>0.0003097222222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126">
        <v>44199.0</v>
      </c>
      <c r="B90" s="127">
        <v>33.25</v>
      </c>
      <c r="C90" s="62">
        <f t="shared" si="4"/>
        <v>0.1326295438</v>
      </c>
      <c r="D90" s="62">
        <f t="shared" si="5"/>
        <v>0.1323216734</v>
      </c>
      <c r="E90" s="62" t="str">
        <f t="shared" si="1"/>
        <v/>
      </c>
      <c r="F90" s="127">
        <v>3824.68</v>
      </c>
      <c r="G90" s="62">
        <f t="shared" si="6"/>
        <v>0.01810160563</v>
      </c>
      <c r="H90" s="62">
        <f t="shared" si="7"/>
        <v>0.01779373526</v>
      </c>
      <c r="I90" s="62" t="b">
        <f t="shared" si="8"/>
        <v>0</v>
      </c>
      <c r="J90" s="62" t="str">
        <f t="shared" si="2"/>
        <v/>
      </c>
      <c r="K90" s="128">
        <v>0.016625</v>
      </c>
      <c r="L90" s="62">
        <f t="shared" si="3"/>
        <v>0.0003078703704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126">
        <v>44206.0</v>
      </c>
      <c r="B91" s="127">
        <v>35.7</v>
      </c>
      <c r="C91" s="62">
        <f t="shared" si="4"/>
        <v>0.07109592168</v>
      </c>
      <c r="D91" s="62">
        <f t="shared" si="5"/>
        <v>0.07076666242</v>
      </c>
      <c r="E91" s="62">
        <f t="shared" si="1"/>
        <v>0.07076666242</v>
      </c>
      <c r="F91" s="127">
        <v>3768.25</v>
      </c>
      <c r="G91" s="62">
        <f t="shared" si="6"/>
        <v>-0.01486410094</v>
      </c>
      <c r="H91" s="62">
        <f t="shared" si="7"/>
        <v>-0.0151933602</v>
      </c>
      <c r="I91" s="62" t="b">
        <f t="shared" si="8"/>
        <v>1</v>
      </c>
      <c r="J91" s="62">
        <f t="shared" si="2"/>
        <v>-0.0151933602</v>
      </c>
      <c r="K91" s="128">
        <v>0.01778</v>
      </c>
      <c r="L91" s="62">
        <f t="shared" si="3"/>
        <v>0.0003292592593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126">
        <v>44213.0</v>
      </c>
      <c r="B92" s="127">
        <v>34.88</v>
      </c>
      <c r="C92" s="62">
        <f t="shared" si="4"/>
        <v>-0.02323708974</v>
      </c>
      <c r="D92" s="62">
        <f t="shared" si="5"/>
        <v>-0.02358190456</v>
      </c>
      <c r="E92" s="62" t="str">
        <f t="shared" si="1"/>
        <v/>
      </c>
      <c r="F92" s="127">
        <v>3841.47</v>
      </c>
      <c r="G92" s="62">
        <f t="shared" si="6"/>
        <v>0.01924440314</v>
      </c>
      <c r="H92" s="62">
        <f t="shared" si="7"/>
        <v>0.01889958832</v>
      </c>
      <c r="I92" s="62" t="b">
        <f t="shared" si="8"/>
        <v>0</v>
      </c>
      <c r="J92" s="62" t="str">
        <f t="shared" si="2"/>
        <v/>
      </c>
      <c r="K92" s="128">
        <v>0.01862</v>
      </c>
      <c r="L92" s="62">
        <f t="shared" si="3"/>
        <v>0.0003448148148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126">
        <v>44220.0</v>
      </c>
      <c r="B93" s="127">
        <v>31.24</v>
      </c>
      <c r="C93" s="62">
        <f t="shared" si="4"/>
        <v>-0.1102142741</v>
      </c>
      <c r="D93" s="62">
        <f t="shared" si="5"/>
        <v>-0.1105568667</v>
      </c>
      <c r="E93" s="62">
        <f t="shared" si="1"/>
        <v>-0.1105568667</v>
      </c>
      <c r="F93" s="127">
        <v>3714.24</v>
      </c>
      <c r="G93" s="62">
        <f t="shared" si="6"/>
        <v>-0.03368102465</v>
      </c>
      <c r="H93" s="62">
        <f t="shared" si="7"/>
        <v>-0.03402361724</v>
      </c>
      <c r="I93" s="62" t="b">
        <f t="shared" si="8"/>
        <v>1</v>
      </c>
      <c r="J93" s="62">
        <f t="shared" si="2"/>
        <v>-0.03402361724</v>
      </c>
      <c r="K93" s="128">
        <v>0.0185</v>
      </c>
      <c r="L93" s="62">
        <f t="shared" si="3"/>
        <v>0.0003425925926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126">
        <v>44227.0</v>
      </c>
      <c r="B94" s="127">
        <v>32.89</v>
      </c>
      <c r="C94" s="62">
        <f t="shared" si="4"/>
        <v>0.05146933523</v>
      </c>
      <c r="D94" s="62">
        <f t="shared" si="5"/>
        <v>0.0511334093</v>
      </c>
      <c r="E94" s="62" t="str">
        <f t="shared" si="1"/>
        <v/>
      </c>
      <c r="F94" s="127">
        <v>3886.83</v>
      </c>
      <c r="G94" s="62">
        <f t="shared" si="6"/>
        <v>0.04541983419</v>
      </c>
      <c r="H94" s="62">
        <f t="shared" si="7"/>
        <v>0.04508390826</v>
      </c>
      <c r="I94" s="62" t="b">
        <f t="shared" si="8"/>
        <v>0</v>
      </c>
      <c r="J94" s="62" t="str">
        <f t="shared" si="2"/>
        <v/>
      </c>
      <c r="K94" s="128">
        <v>0.01814</v>
      </c>
      <c r="L94" s="62">
        <f t="shared" si="3"/>
        <v>0.0003359259259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126">
        <v>44234.0</v>
      </c>
      <c r="B95" s="127">
        <v>35.87</v>
      </c>
      <c r="C95" s="62">
        <f t="shared" si="4"/>
        <v>0.08673263134</v>
      </c>
      <c r="D95" s="62">
        <f t="shared" si="5"/>
        <v>0.08637966838</v>
      </c>
      <c r="E95" s="62" t="str">
        <f t="shared" si="1"/>
        <v/>
      </c>
      <c r="F95" s="127">
        <v>3934.83</v>
      </c>
      <c r="G95" s="62">
        <f t="shared" si="6"/>
        <v>0.01227376352</v>
      </c>
      <c r="H95" s="62">
        <f t="shared" si="7"/>
        <v>0.01192080056</v>
      </c>
      <c r="I95" s="62" t="b">
        <f t="shared" si="8"/>
        <v>0</v>
      </c>
      <c r="J95" s="62" t="str">
        <f t="shared" si="2"/>
        <v/>
      </c>
      <c r="K95" s="128">
        <v>0.01906</v>
      </c>
      <c r="L95" s="62">
        <f t="shared" si="3"/>
        <v>0.000352962963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126">
        <v>44241.0</v>
      </c>
      <c r="B96" s="127">
        <v>38.34</v>
      </c>
      <c r="C96" s="62">
        <f t="shared" si="4"/>
        <v>0.06659244607</v>
      </c>
      <c r="D96" s="62">
        <f t="shared" si="5"/>
        <v>0.06623022385</v>
      </c>
      <c r="E96" s="62">
        <f t="shared" si="1"/>
        <v>0.06623022385</v>
      </c>
      <c r="F96" s="127">
        <v>3906.71</v>
      </c>
      <c r="G96" s="62">
        <f t="shared" si="6"/>
        <v>-0.007172091334</v>
      </c>
      <c r="H96" s="62">
        <f t="shared" si="7"/>
        <v>-0.007534313556</v>
      </c>
      <c r="I96" s="62" t="b">
        <f t="shared" si="8"/>
        <v>1</v>
      </c>
      <c r="J96" s="62">
        <f t="shared" si="2"/>
        <v>-0.007534313556</v>
      </c>
      <c r="K96" s="128">
        <v>0.01956</v>
      </c>
      <c r="L96" s="62">
        <f t="shared" si="3"/>
        <v>0.0003622222222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126">
        <v>44248.0</v>
      </c>
      <c r="B97" s="127">
        <v>40.66</v>
      </c>
      <c r="C97" s="62">
        <f t="shared" si="4"/>
        <v>0.05875107058</v>
      </c>
      <c r="D97" s="62">
        <f t="shared" si="5"/>
        <v>0.05836403355</v>
      </c>
      <c r="E97" s="62">
        <f t="shared" si="1"/>
        <v>0.05836403355</v>
      </c>
      <c r="F97" s="127">
        <v>3811.15</v>
      </c>
      <c r="G97" s="62">
        <f t="shared" si="6"/>
        <v>-0.0247646067</v>
      </c>
      <c r="H97" s="62">
        <f t="shared" si="7"/>
        <v>-0.02515164374</v>
      </c>
      <c r="I97" s="62" t="b">
        <f t="shared" si="8"/>
        <v>1</v>
      </c>
      <c r="J97" s="62">
        <f t="shared" si="2"/>
        <v>-0.02515164374</v>
      </c>
      <c r="K97" s="128">
        <v>0.0209</v>
      </c>
      <c r="L97" s="62">
        <f t="shared" si="3"/>
        <v>0.000387037037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126">
        <v>44255.0</v>
      </c>
      <c r="B98" s="127">
        <v>41.78</v>
      </c>
      <c r="C98" s="62">
        <f t="shared" si="4"/>
        <v>0.02717294793</v>
      </c>
      <c r="D98" s="62">
        <f t="shared" si="5"/>
        <v>0.02676035534</v>
      </c>
      <c r="E98" s="62" t="str">
        <f t="shared" si="1"/>
        <v/>
      </c>
      <c r="F98" s="127">
        <v>3841.94</v>
      </c>
      <c r="G98" s="62">
        <f t="shared" si="6"/>
        <v>0.008046466493</v>
      </c>
      <c r="H98" s="62">
        <f t="shared" si="7"/>
        <v>0.0076338739</v>
      </c>
      <c r="I98" s="62" t="b">
        <f t="shared" si="8"/>
        <v>0</v>
      </c>
      <c r="J98" s="62" t="str">
        <f t="shared" si="2"/>
        <v/>
      </c>
      <c r="K98" s="128">
        <v>0.02228</v>
      </c>
      <c r="L98" s="62">
        <f t="shared" si="3"/>
        <v>0.0004125925926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126">
        <v>44262.0</v>
      </c>
      <c r="B99" s="127">
        <v>46.77</v>
      </c>
      <c r="C99" s="62">
        <f t="shared" si="4"/>
        <v>0.1128242156</v>
      </c>
      <c r="D99" s="62">
        <f t="shared" si="5"/>
        <v>0.1124068082</v>
      </c>
      <c r="E99" s="62" t="str">
        <f t="shared" si="1"/>
        <v/>
      </c>
      <c r="F99" s="127">
        <v>3943.34</v>
      </c>
      <c r="G99" s="62">
        <f t="shared" si="6"/>
        <v>0.02605063258</v>
      </c>
      <c r="H99" s="62">
        <f t="shared" si="7"/>
        <v>0.02563322517</v>
      </c>
      <c r="I99" s="62" t="b">
        <f t="shared" si="8"/>
        <v>0</v>
      </c>
      <c r="J99" s="62" t="str">
        <f t="shared" si="2"/>
        <v/>
      </c>
      <c r="K99" s="128">
        <v>0.02254</v>
      </c>
      <c r="L99" s="62">
        <f t="shared" si="3"/>
        <v>0.0004174074074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126">
        <v>44269.0</v>
      </c>
      <c r="B100" s="127">
        <v>42.33</v>
      </c>
      <c r="C100" s="62">
        <f t="shared" si="4"/>
        <v>-0.0997459172</v>
      </c>
      <c r="D100" s="62">
        <f t="shared" si="5"/>
        <v>-0.1001718431</v>
      </c>
      <c r="E100" s="62">
        <f t="shared" si="1"/>
        <v>-0.1001718431</v>
      </c>
      <c r="F100" s="127">
        <v>3913.1</v>
      </c>
      <c r="G100" s="62">
        <f t="shared" si="6"/>
        <v>-0.007698181197</v>
      </c>
      <c r="H100" s="62">
        <f t="shared" si="7"/>
        <v>-0.008124107123</v>
      </c>
      <c r="I100" s="62" t="b">
        <f t="shared" si="8"/>
        <v>1</v>
      </c>
      <c r="J100" s="62">
        <f t="shared" si="2"/>
        <v>-0.008124107123</v>
      </c>
      <c r="K100" s="128">
        <v>0.023</v>
      </c>
      <c r="L100" s="62">
        <f t="shared" si="3"/>
        <v>0.0004259259259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126">
        <v>44276.0</v>
      </c>
      <c r="B101" s="127">
        <v>41.02</v>
      </c>
      <c r="C101" s="62">
        <f t="shared" si="4"/>
        <v>-0.03143630189</v>
      </c>
      <c r="D101" s="62">
        <f t="shared" si="5"/>
        <v>-0.03188333893</v>
      </c>
      <c r="E101" s="62" t="str">
        <f t="shared" si="1"/>
        <v/>
      </c>
      <c r="F101" s="127">
        <v>3974.54</v>
      </c>
      <c r="G101" s="62">
        <f t="shared" si="6"/>
        <v>0.0155791194</v>
      </c>
      <c r="H101" s="62">
        <f t="shared" si="7"/>
        <v>0.01513208236</v>
      </c>
      <c r="I101" s="62" t="b">
        <f t="shared" si="8"/>
        <v>0</v>
      </c>
      <c r="J101" s="62" t="str">
        <f t="shared" si="2"/>
        <v/>
      </c>
      <c r="K101" s="128">
        <v>0.02414</v>
      </c>
      <c r="L101" s="62">
        <f t="shared" si="3"/>
        <v>0.000447037037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126">
        <v>44283.0</v>
      </c>
      <c r="B102" s="127">
        <v>41.35</v>
      </c>
      <c r="C102" s="62">
        <f t="shared" si="4"/>
        <v>0.008012668825</v>
      </c>
      <c r="D102" s="62">
        <f t="shared" si="5"/>
        <v>0.007577854011</v>
      </c>
      <c r="E102" s="62" t="str">
        <f t="shared" si="1"/>
        <v/>
      </c>
      <c r="F102" s="127">
        <v>4019.87</v>
      </c>
      <c r="G102" s="62">
        <f t="shared" si="6"/>
        <v>0.01134054566</v>
      </c>
      <c r="H102" s="62">
        <f t="shared" si="7"/>
        <v>0.01090573085</v>
      </c>
      <c r="I102" s="62" t="b">
        <f t="shared" si="8"/>
        <v>0</v>
      </c>
      <c r="J102" s="62" t="str">
        <f t="shared" si="2"/>
        <v/>
      </c>
      <c r="K102" s="128">
        <v>0.02348</v>
      </c>
      <c r="L102" s="62">
        <f t="shared" si="3"/>
        <v>0.0004348148148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126">
        <v>44290.0</v>
      </c>
      <c r="B103" s="127">
        <v>41.24</v>
      </c>
      <c r="C103" s="62">
        <f t="shared" si="4"/>
        <v>-0.002663762321</v>
      </c>
      <c r="D103" s="62">
        <f t="shared" si="5"/>
        <v>-0.003104873432</v>
      </c>
      <c r="E103" s="62" t="str">
        <f t="shared" si="1"/>
        <v/>
      </c>
      <c r="F103" s="127">
        <v>4128.8</v>
      </c>
      <c r="G103" s="62">
        <f t="shared" si="6"/>
        <v>0.02673724405</v>
      </c>
      <c r="H103" s="62">
        <f t="shared" si="7"/>
        <v>0.02629613294</v>
      </c>
      <c r="I103" s="62" t="b">
        <f t="shared" si="8"/>
        <v>0</v>
      </c>
      <c r="J103" s="62" t="str">
        <f t="shared" si="2"/>
        <v/>
      </c>
      <c r="K103" s="128">
        <v>0.02382</v>
      </c>
      <c r="L103" s="62">
        <f t="shared" si="3"/>
        <v>0.0004411111111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126">
        <v>44297.0</v>
      </c>
      <c r="B104" s="127">
        <v>41.67</v>
      </c>
      <c r="C104" s="62">
        <f t="shared" si="4"/>
        <v>0.01037278629</v>
      </c>
      <c r="D104" s="62">
        <f t="shared" si="5"/>
        <v>0.009939823323</v>
      </c>
      <c r="E104" s="62" t="str">
        <f t="shared" si="1"/>
        <v/>
      </c>
      <c r="F104" s="127">
        <v>4185.47</v>
      </c>
      <c r="G104" s="62">
        <f t="shared" si="6"/>
        <v>0.01363219564</v>
      </c>
      <c r="H104" s="62">
        <f t="shared" si="7"/>
        <v>0.01319923267</v>
      </c>
      <c r="I104" s="62" t="b">
        <f t="shared" si="8"/>
        <v>0</v>
      </c>
      <c r="J104" s="62" t="str">
        <f t="shared" si="2"/>
        <v/>
      </c>
      <c r="K104" s="128">
        <v>0.02338</v>
      </c>
      <c r="L104" s="62">
        <f t="shared" si="3"/>
        <v>0.000432962963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126">
        <v>44304.0</v>
      </c>
      <c r="B105" s="127">
        <v>40.44</v>
      </c>
      <c r="C105" s="62">
        <f t="shared" si="4"/>
        <v>-0.02996205128</v>
      </c>
      <c r="D105" s="62">
        <f t="shared" si="5"/>
        <v>-0.0303868661</v>
      </c>
      <c r="E105" s="62">
        <f t="shared" si="1"/>
        <v>-0.0303868661</v>
      </c>
      <c r="F105" s="127">
        <v>4180.17</v>
      </c>
      <c r="G105" s="62">
        <f t="shared" si="6"/>
        <v>-0.001267087924</v>
      </c>
      <c r="H105" s="62">
        <f t="shared" si="7"/>
        <v>-0.001691902739</v>
      </c>
      <c r="I105" s="62" t="b">
        <f t="shared" si="8"/>
        <v>1</v>
      </c>
      <c r="J105" s="62">
        <f t="shared" si="2"/>
        <v>-0.001691902739</v>
      </c>
      <c r="K105" s="128">
        <v>0.02294</v>
      </c>
      <c r="L105" s="62">
        <f t="shared" si="3"/>
        <v>0.0004248148148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126">
        <v>44311.0</v>
      </c>
      <c r="B106" s="127">
        <v>37.87</v>
      </c>
      <c r="C106" s="62">
        <f t="shared" si="4"/>
        <v>-0.06566015224</v>
      </c>
      <c r="D106" s="62">
        <f t="shared" si="5"/>
        <v>-0.06607904113</v>
      </c>
      <c r="E106" s="62">
        <f t="shared" si="1"/>
        <v>-0.06607904113</v>
      </c>
      <c r="F106" s="127">
        <v>4181.17</v>
      </c>
      <c r="G106" s="62">
        <f t="shared" si="6"/>
        <v>0.0002391961109</v>
      </c>
      <c r="H106" s="62">
        <f t="shared" si="7"/>
        <v>-0.000179692778</v>
      </c>
      <c r="I106" s="62" t="b">
        <f t="shared" si="8"/>
        <v>1</v>
      </c>
      <c r="J106" s="62">
        <f t="shared" si="2"/>
        <v>-0.000179692778</v>
      </c>
      <c r="K106" s="128">
        <v>0.02262</v>
      </c>
      <c r="L106" s="62">
        <f t="shared" si="3"/>
        <v>0.0004188888889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126">
        <v>44318.0</v>
      </c>
      <c r="B107" s="127">
        <v>41.35</v>
      </c>
      <c r="C107" s="62">
        <f t="shared" si="4"/>
        <v>0.08791317956</v>
      </c>
      <c r="D107" s="62">
        <f t="shared" si="5"/>
        <v>0.08748984622</v>
      </c>
      <c r="E107" s="62" t="str">
        <f t="shared" si="1"/>
        <v/>
      </c>
      <c r="F107" s="127">
        <v>4232.6</v>
      </c>
      <c r="G107" s="62">
        <f t="shared" si="6"/>
        <v>0.01222534977</v>
      </c>
      <c r="H107" s="62">
        <f t="shared" si="7"/>
        <v>0.01180201643</v>
      </c>
      <c r="I107" s="62" t="b">
        <f t="shared" si="8"/>
        <v>0</v>
      </c>
      <c r="J107" s="62" t="str">
        <f t="shared" si="2"/>
        <v/>
      </c>
      <c r="K107" s="128">
        <v>0.02286</v>
      </c>
      <c r="L107" s="62">
        <f t="shared" si="3"/>
        <v>0.0004233333333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126">
        <v>44325.0</v>
      </c>
      <c r="B108" s="127">
        <v>42.33</v>
      </c>
      <c r="C108" s="62">
        <f t="shared" si="4"/>
        <v>0.02342363306</v>
      </c>
      <c r="D108" s="62">
        <f t="shared" si="5"/>
        <v>0.02300363306</v>
      </c>
      <c r="E108" s="62">
        <f t="shared" si="1"/>
        <v>0.02300363306</v>
      </c>
      <c r="F108" s="127">
        <v>4173.85</v>
      </c>
      <c r="G108" s="62">
        <f t="shared" si="6"/>
        <v>-0.01397759019</v>
      </c>
      <c r="H108" s="62">
        <f t="shared" si="7"/>
        <v>-0.01439759019</v>
      </c>
      <c r="I108" s="62" t="b">
        <f t="shared" si="8"/>
        <v>1</v>
      </c>
      <c r="J108" s="62">
        <f t="shared" si="2"/>
        <v>-0.01439759019</v>
      </c>
      <c r="K108" s="128">
        <v>0.02268</v>
      </c>
      <c r="L108" s="62">
        <f t="shared" si="3"/>
        <v>0.00042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126">
        <v>44332.0</v>
      </c>
      <c r="B109" s="127">
        <v>44.4</v>
      </c>
      <c r="C109" s="62">
        <f t="shared" si="4"/>
        <v>0.04774341491</v>
      </c>
      <c r="D109" s="62">
        <f t="shared" si="5"/>
        <v>0.0473060075</v>
      </c>
      <c r="E109" s="62">
        <f t="shared" si="1"/>
        <v>0.0473060075</v>
      </c>
      <c r="F109" s="127">
        <v>4155.86</v>
      </c>
      <c r="G109" s="62">
        <f t="shared" si="6"/>
        <v>-0.004319484825</v>
      </c>
      <c r="H109" s="62">
        <f t="shared" si="7"/>
        <v>-0.004756892233</v>
      </c>
      <c r="I109" s="62" t="b">
        <f t="shared" si="8"/>
        <v>1</v>
      </c>
      <c r="J109" s="62">
        <f t="shared" si="2"/>
        <v>-0.004756892233</v>
      </c>
      <c r="K109" s="128">
        <v>0.02362</v>
      </c>
      <c r="L109" s="62">
        <f t="shared" si="3"/>
        <v>0.0004374074074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126">
        <v>44339.0</v>
      </c>
      <c r="B110" s="127">
        <v>47.92</v>
      </c>
      <c r="C110" s="62">
        <f t="shared" si="4"/>
        <v>0.07629348437</v>
      </c>
      <c r="D110" s="62">
        <f t="shared" si="5"/>
        <v>0.07585718807</v>
      </c>
      <c r="E110" s="62" t="str">
        <f t="shared" si="1"/>
        <v/>
      </c>
      <c r="F110" s="127">
        <v>4204.11</v>
      </c>
      <c r="G110" s="62">
        <f t="shared" si="6"/>
        <v>0.0115432318</v>
      </c>
      <c r="H110" s="62">
        <f t="shared" si="7"/>
        <v>0.0111069355</v>
      </c>
      <c r="I110" s="62" t="b">
        <f t="shared" si="8"/>
        <v>0</v>
      </c>
      <c r="J110" s="62" t="str">
        <f t="shared" si="2"/>
        <v/>
      </c>
      <c r="K110" s="128">
        <v>0.02356</v>
      </c>
      <c r="L110" s="62">
        <f t="shared" si="3"/>
        <v>0.0004362962963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126">
        <v>44346.0</v>
      </c>
      <c r="B111" s="127">
        <v>43.86</v>
      </c>
      <c r="C111" s="62">
        <f t="shared" si="4"/>
        <v>-0.08853021082</v>
      </c>
      <c r="D111" s="62">
        <f t="shared" si="5"/>
        <v>-0.08895206267</v>
      </c>
      <c r="E111" s="62" t="str">
        <f t="shared" si="1"/>
        <v/>
      </c>
      <c r="F111" s="127">
        <v>4229.89</v>
      </c>
      <c r="G111" s="62">
        <f t="shared" si="6"/>
        <v>0.006113369763</v>
      </c>
      <c r="H111" s="62">
        <f t="shared" si="7"/>
        <v>0.005691517911</v>
      </c>
      <c r="I111" s="62" t="b">
        <f t="shared" si="8"/>
        <v>0</v>
      </c>
      <c r="J111" s="62" t="str">
        <f t="shared" si="2"/>
        <v/>
      </c>
      <c r="K111" s="128">
        <v>0.02278</v>
      </c>
      <c r="L111" s="62">
        <f t="shared" si="3"/>
        <v>0.0004218518519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126">
        <v>44353.0</v>
      </c>
      <c r="B112" s="127">
        <v>44.32</v>
      </c>
      <c r="C112" s="62">
        <f t="shared" si="4"/>
        <v>0.01043329945</v>
      </c>
      <c r="D112" s="62">
        <f t="shared" si="5"/>
        <v>0.01001107723</v>
      </c>
      <c r="E112" s="62" t="str">
        <f t="shared" si="1"/>
        <v/>
      </c>
      <c r="F112" s="127">
        <v>4247.44</v>
      </c>
      <c r="G112" s="62">
        <f t="shared" si="6"/>
        <v>0.004140460516</v>
      </c>
      <c r="H112" s="62">
        <f t="shared" si="7"/>
        <v>0.003718238294</v>
      </c>
      <c r="I112" s="62" t="b">
        <f t="shared" si="8"/>
        <v>0</v>
      </c>
      <c r="J112" s="62" t="str">
        <f t="shared" si="2"/>
        <v/>
      </c>
      <c r="K112" s="128">
        <v>0.0228</v>
      </c>
      <c r="L112" s="62">
        <f t="shared" si="3"/>
        <v>0.0004222222222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126">
        <v>44360.0</v>
      </c>
      <c r="B113" s="127">
        <v>40.32</v>
      </c>
      <c r="C113" s="62">
        <f t="shared" si="4"/>
        <v>-0.09458841868</v>
      </c>
      <c r="D113" s="62">
        <f t="shared" si="5"/>
        <v>-0.09499323349</v>
      </c>
      <c r="E113" s="62">
        <f t="shared" si="1"/>
        <v>-0.09499323349</v>
      </c>
      <c r="F113" s="127">
        <v>4166.45</v>
      </c>
      <c r="G113" s="62">
        <f t="shared" si="6"/>
        <v>-0.01925209422</v>
      </c>
      <c r="H113" s="62">
        <f t="shared" si="7"/>
        <v>-0.01965690903</v>
      </c>
      <c r="I113" s="62" t="b">
        <f t="shared" si="8"/>
        <v>1</v>
      </c>
      <c r="J113" s="62">
        <f t="shared" si="2"/>
        <v>-0.01965690903</v>
      </c>
      <c r="K113" s="128">
        <v>0.02186</v>
      </c>
      <c r="L113" s="62">
        <f t="shared" si="3"/>
        <v>0.0004048148148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126">
        <v>44367.0</v>
      </c>
      <c r="B114" s="127">
        <v>40.44</v>
      </c>
      <c r="C114" s="62">
        <f t="shared" si="4"/>
        <v>0.002971770389</v>
      </c>
      <c r="D114" s="62">
        <f t="shared" si="5"/>
        <v>0.002575103722</v>
      </c>
      <c r="E114" s="62" t="str">
        <f t="shared" si="1"/>
        <v/>
      </c>
      <c r="F114" s="127">
        <v>4280.7</v>
      </c>
      <c r="G114" s="62">
        <f t="shared" si="6"/>
        <v>0.02705219333</v>
      </c>
      <c r="H114" s="62">
        <f t="shared" si="7"/>
        <v>0.02665552667</v>
      </c>
      <c r="I114" s="62" t="b">
        <f t="shared" si="8"/>
        <v>0</v>
      </c>
      <c r="J114" s="62" t="str">
        <f t="shared" si="2"/>
        <v/>
      </c>
      <c r="K114" s="128">
        <v>0.02142</v>
      </c>
      <c r="L114" s="62">
        <f t="shared" si="3"/>
        <v>0.0003966666667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126">
        <v>44374.0</v>
      </c>
      <c r="B115" s="127">
        <v>39.05</v>
      </c>
      <c r="C115" s="62">
        <f t="shared" si="4"/>
        <v>-0.03497651787</v>
      </c>
      <c r="D115" s="62">
        <f t="shared" si="5"/>
        <v>-0.03536836972</v>
      </c>
      <c r="E115" s="62" t="str">
        <f t="shared" si="1"/>
        <v/>
      </c>
      <c r="F115" s="127">
        <v>4352.34</v>
      </c>
      <c r="G115" s="62">
        <f t="shared" si="6"/>
        <v>0.01659708388</v>
      </c>
      <c r="H115" s="62">
        <f t="shared" si="7"/>
        <v>0.01620523203</v>
      </c>
      <c r="I115" s="62" t="b">
        <f t="shared" si="8"/>
        <v>0</v>
      </c>
      <c r="J115" s="62" t="str">
        <f t="shared" si="2"/>
        <v/>
      </c>
      <c r="K115" s="128">
        <v>0.02116</v>
      </c>
      <c r="L115" s="62">
        <f t="shared" si="3"/>
        <v>0.0003918518519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126">
        <v>44381.0</v>
      </c>
      <c r="B116" s="127">
        <v>40.11</v>
      </c>
      <c r="C116" s="62">
        <f t="shared" si="4"/>
        <v>0.0267828035</v>
      </c>
      <c r="D116" s="62">
        <f t="shared" si="5"/>
        <v>0.02639835905</v>
      </c>
      <c r="E116" s="62" t="str">
        <f t="shared" si="1"/>
        <v/>
      </c>
      <c r="F116" s="127">
        <v>4369.55</v>
      </c>
      <c r="G116" s="62">
        <f t="shared" si="6"/>
        <v>0.003946397475</v>
      </c>
      <c r="H116" s="62">
        <f t="shared" si="7"/>
        <v>0.00356195303</v>
      </c>
      <c r="I116" s="62" t="b">
        <f t="shared" si="8"/>
        <v>0</v>
      </c>
      <c r="J116" s="62" t="str">
        <f t="shared" si="2"/>
        <v/>
      </c>
      <c r="K116" s="128">
        <v>0.02076</v>
      </c>
      <c r="L116" s="62">
        <f t="shared" si="3"/>
        <v>0.0003844444444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126">
        <v>44388.0</v>
      </c>
      <c r="B117" s="127">
        <v>37.02</v>
      </c>
      <c r="C117" s="62">
        <f t="shared" si="4"/>
        <v>-0.08016737264</v>
      </c>
      <c r="D117" s="62">
        <f t="shared" si="5"/>
        <v>-0.0805303356</v>
      </c>
      <c r="E117" s="62">
        <f t="shared" si="1"/>
        <v>-0.0805303356</v>
      </c>
      <c r="F117" s="127">
        <v>4327.16</v>
      </c>
      <c r="G117" s="62">
        <f t="shared" si="6"/>
        <v>-0.009748591297</v>
      </c>
      <c r="H117" s="62">
        <f t="shared" si="7"/>
        <v>-0.01011155426</v>
      </c>
      <c r="I117" s="62" t="b">
        <f t="shared" si="8"/>
        <v>1</v>
      </c>
      <c r="J117" s="62">
        <f t="shared" si="2"/>
        <v>-0.01011155426</v>
      </c>
      <c r="K117" s="128">
        <v>0.0196</v>
      </c>
      <c r="L117" s="62">
        <f t="shared" si="3"/>
        <v>0.000362962963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126">
        <v>44395.0</v>
      </c>
      <c r="B118" s="127">
        <v>37.81</v>
      </c>
      <c r="C118" s="62">
        <f t="shared" si="4"/>
        <v>0.02111531076</v>
      </c>
      <c r="D118" s="62">
        <f t="shared" si="5"/>
        <v>0.0207497552</v>
      </c>
      <c r="E118" s="62" t="str">
        <f t="shared" si="1"/>
        <v/>
      </c>
      <c r="F118" s="127">
        <v>4411.79</v>
      </c>
      <c r="G118" s="62">
        <f t="shared" si="6"/>
        <v>0.01936906512</v>
      </c>
      <c r="H118" s="62">
        <f t="shared" si="7"/>
        <v>0.01900350956</v>
      </c>
      <c r="I118" s="62" t="b">
        <f t="shared" si="8"/>
        <v>0</v>
      </c>
      <c r="J118" s="62" t="str">
        <f t="shared" si="2"/>
        <v/>
      </c>
      <c r="K118" s="128">
        <v>0.01974</v>
      </c>
      <c r="L118" s="62">
        <f t="shared" si="3"/>
        <v>0.0003655555556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126">
        <v>44402.0</v>
      </c>
      <c r="B119" s="127">
        <v>38.15</v>
      </c>
      <c r="C119" s="62">
        <f t="shared" si="4"/>
        <v>0.008952139828</v>
      </c>
      <c r="D119" s="62">
        <f t="shared" si="5"/>
        <v>0.008602139828</v>
      </c>
      <c r="E119" s="62">
        <f t="shared" si="1"/>
        <v>0.008602139828</v>
      </c>
      <c r="F119" s="127">
        <v>4395.26</v>
      </c>
      <c r="G119" s="62">
        <f t="shared" si="6"/>
        <v>-0.003753815275</v>
      </c>
      <c r="H119" s="62">
        <f t="shared" si="7"/>
        <v>-0.004103815275</v>
      </c>
      <c r="I119" s="62" t="b">
        <f t="shared" si="8"/>
        <v>1</v>
      </c>
      <c r="J119" s="62">
        <f t="shared" si="2"/>
        <v>-0.004103815275</v>
      </c>
      <c r="K119" s="128">
        <v>0.0189</v>
      </c>
      <c r="L119" s="62">
        <f t="shared" si="3"/>
        <v>0.00035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126">
        <v>44409.0</v>
      </c>
      <c r="B120" s="127">
        <v>37.12</v>
      </c>
      <c r="C120" s="62">
        <f t="shared" si="4"/>
        <v>-0.02736984981</v>
      </c>
      <c r="D120" s="62">
        <f t="shared" si="5"/>
        <v>-0.02772244241</v>
      </c>
      <c r="E120" s="62" t="str">
        <f t="shared" si="1"/>
        <v/>
      </c>
      <c r="F120" s="127">
        <v>4436.52</v>
      </c>
      <c r="G120" s="62">
        <f t="shared" si="6"/>
        <v>0.00934359782</v>
      </c>
      <c r="H120" s="62">
        <f t="shared" si="7"/>
        <v>0.008991005227</v>
      </c>
      <c r="I120" s="62" t="b">
        <f t="shared" si="8"/>
        <v>0</v>
      </c>
      <c r="J120" s="62" t="str">
        <f t="shared" si="2"/>
        <v/>
      </c>
      <c r="K120" s="128">
        <v>0.01904</v>
      </c>
      <c r="L120" s="62">
        <f t="shared" si="3"/>
        <v>0.0003525925926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126">
        <v>44416.0</v>
      </c>
      <c r="B121" s="127">
        <v>36.95</v>
      </c>
      <c r="C121" s="62">
        <f t="shared" si="4"/>
        <v>-0.004590260524</v>
      </c>
      <c r="D121" s="62">
        <f t="shared" si="5"/>
        <v>-0.00493618645</v>
      </c>
      <c r="E121" s="62" t="str">
        <f t="shared" si="1"/>
        <v/>
      </c>
      <c r="F121" s="127">
        <v>4468.0</v>
      </c>
      <c r="G121" s="62">
        <f t="shared" si="6"/>
        <v>0.007070595866</v>
      </c>
      <c r="H121" s="62">
        <f t="shared" si="7"/>
        <v>0.00672466994</v>
      </c>
      <c r="I121" s="62" t="b">
        <f t="shared" si="8"/>
        <v>0</v>
      </c>
      <c r="J121" s="62" t="str">
        <f t="shared" si="2"/>
        <v/>
      </c>
      <c r="K121" s="128">
        <v>0.01868</v>
      </c>
      <c r="L121" s="62">
        <f t="shared" si="3"/>
        <v>0.0003459259259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126">
        <v>44423.0</v>
      </c>
      <c r="B122" s="127">
        <v>32.33</v>
      </c>
      <c r="C122" s="62">
        <f t="shared" si="4"/>
        <v>-0.1335700557</v>
      </c>
      <c r="D122" s="62">
        <f t="shared" si="5"/>
        <v>-0.1339370927</v>
      </c>
      <c r="E122" s="62">
        <f t="shared" si="1"/>
        <v>-0.1339370927</v>
      </c>
      <c r="F122" s="127">
        <v>4441.67</v>
      </c>
      <c r="G122" s="62">
        <f t="shared" si="6"/>
        <v>-0.005910449354</v>
      </c>
      <c r="H122" s="62">
        <f t="shared" si="7"/>
        <v>-0.006277486391</v>
      </c>
      <c r="I122" s="62" t="b">
        <f t="shared" si="8"/>
        <v>1</v>
      </c>
      <c r="J122" s="62">
        <f t="shared" si="2"/>
        <v>-0.006277486391</v>
      </c>
      <c r="K122" s="128">
        <v>0.01982</v>
      </c>
      <c r="L122" s="62">
        <f t="shared" si="3"/>
        <v>0.000367037037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126">
        <v>44430.0</v>
      </c>
      <c r="B123" s="127">
        <v>34.19</v>
      </c>
      <c r="C123" s="62">
        <f t="shared" si="4"/>
        <v>0.05593761191</v>
      </c>
      <c r="D123" s="62">
        <f t="shared" si="5"/>
        <v>0.05558576006</v>
      </c>
      <c r="E123" s="62" t="str">
        <f t="shared" si="1"/>
        <v/>
      </c>
      <c r="F123" s="127">
        <v>4509.37</v>
      </c>
      <c r="G123" s="62">
        <f t="shared" si="6"/>
        <v>0.01512702233</v>
      </c>
      <c r="H123" s="62">
        <f t="shared" si="7"/>
        <v>0.01477517047</v>
      </c>
      <c r="I123" s="62" t="b">
        <f t="shared" si="8"/>
        <v>0</v>
      </c>
      <c r="J123" s="62" t="str">
        <f t="shared" si="2"/>
        <v/>
      </c>
      <c r="K123" s="128">
        <v>0.019</v>
      </c>
      <c r="L123" s="62">
        <f t="shared" si="3"/>
        <v>0.0003518518519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126">
        <v>44437.0</v>
      </c>
      <c r="B124" s="127">
        <v>33.32</v>
      </c>
      <c r="C124" s="62">
        <f t="shared" si="4"/>
        <v>-0.02577538635</v>
      </c>
      <c r="D124" s="62">
        <f t="shared" si="5"/>
        <v>-0.02613057154</v>
      </c>
      <c r="E124" s="62" t="str">
        <f t="shared" si="1"/>
        <v/>
      </c>
      <c r="F124" s="127">
        <v>4535.43</v>
      </c>
      <c r="G124" s="62">
        <f t="shared" si="6"/>
        <v>0.005762442975</v>
      </c>
      <c r="H124" s="62">
        <f t="shared" si="7"/>
        <v>0.00540725779</v>
      </c>
      <c r="I124" s="62" t="b">
        <f t="shared" si="8"/>
        <v>0</v>
      </c>
      <c r="J124" s="62" t="str">
        <f t="shared" si="2"/>
        <v/>
      </c>
      <c r="K124" s="128">
        <v>0.01918</v>
      </c>
      <c r="L124" s="62">
        <f t="shared" si="3"/>
        <v>0.0003551851852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126">
        <v>44444.0</v>
      </c>
      <c r="B125" s="127">
        <v>31.62</v>
      </c>
      <c r="C125" s="62">
        <f t="shared" si="4"/>
        <v>-0.05236798552</v>
      </c>
      <c r="D125" s="62">
        <f t="shared" si="5"/>
        <v>-0.05272280033</v>
      </c>
      <c r="E125" s="62">
        <f t="shared" si="1"/>
        <v>-0.05272280033</v>
      </c>
      <c r="F125" s="127">
        <v>4458.58</v>
      </c>
      <c r="G125" s="62">
        <f t="shared" si="6"/>
        <v>-0.01708956747</v>
      </c>
      <c r="H125" s="62">
        <f t="shared" si="7"/>
        <v>-0.01744438228</v>
      </c>
      <c r="I125" s="62" t="b">
        <f t="shared" si="8"/>
        <v>1</v>
      </c>
      <c r="J125" s="62">
        <f t="shared" si="2"/>
        <v>-0.01744438228</v>
      </c>
      <c r="K125" s="128">
        <v>0.01916</v>
      </c>
      <c r="L125" s="62">
        <f t="shared" si="3"/>
        <v>0.0003548148148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126">
        <v>44451.0</v>
      </c>
      <c r="B126" s="127">
        <v>31.57</v>
      </c>
      <c r="C126" s="62">
        <f t="shared" si="4"/>
        <v>-0.001582529211</v>
      </c>
      <c r="D126" s="62">
        <f t="shared" si="5"/>
        <v>-0.001942714397</v>
      </c>
      <c r="E126" s="62">
        <f t="shared" si="1"/>
        <v>-0.001942714397</v>
      </c>
      <c r="F126" s="127">
        <v>4432.99</v>
      </c>
      <c r="G126" s="62">
        <f t="shared" si="6"/>
        <v>-0.005756029735</v>
      </c>
      <c r="H126" s="62">
        <f t="shared" si="7"/>
        <v>-0.00611621492</v>
      </c>
      <c r="I126" s="62" t="b">
        <f t="shared" si="8"/>
        <v>1</v>
      </c>
      <c r="J126" s="62">
        <f t="shared" si="2"/>
        <v>-0.00611621492</v>
      </c>
      <c r="K126" s="128">
        <v>0.01945</v>
      </c>
      <c r="L126" s="62">
        <f t="shared" si="3"/>
        <v>0.0003601851852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126">
        <v>44458.0</v>
      </c>
      <c r="B127" s="127">
        <v>32.68</v>
      </c>
      <c r="C127" s="62">
        <f t="shared" si="4"/>
        <v>0.03455596742</v>
      </c>
      <c r="D127" s="62">
        <f t="shared" si="5"/>
        <v>0.03420707853</v>
      </c>
      <c r="E127" s="62" t="str">
        <f t="shared" si="1"/>
        <v/>
      </c>
      <c r="F127" s="127">
        <v>4455.48</v>
      </c>
      <c r="G127" s="62">
        <f t="shared" si="6"/>
        <v>0.005060499275</v>
      </c>
      <c r="H127" s="62">
        <f t="shared" si="7"/>
        <v>0.004711610386</v>
      </c>
      <c r="I127" s="62" t="b">
        <f t="shared" si="8"/>
        <v>0</v>
      </c>
      <c r="J127" s="62" t="str">
        <f t="shared" si="2"/>
        <v/>
      </c>
      <c r="K127" s="128">
        <v>0.01884</v>
      </c>
      <c r="L127" s="62">
        <f t="shared" si="3"/>
        <v>0.0003488888889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126">
        <v>44465.0</v>
      </c>
      <c r="B128" s="127">
        <v>34.25</v>
      </c>
      <c r="C128" s="62">
        <f t="shared" si="4"/>
        <v>0.04692329472</v>
      </c>
      <c r="D128" s="62">
        <f t="shared" si="5"/>
        <v>0.04657292435</v>
      </c>
      <c r="E128" s="62">
        <f t="shared" si="1"/>
        <v>0.04657292435</v>
      </c>
      <c r="F128" s="127">
        <v>4357.04</v>
      </c>
      <c r="G128" s="62">
        <f t="shared" si="6"/>
        <v>-0.0223418715</v>
      </c>
      <c r="H128" s="62">
        <f t="shared" si="7"/>
        <v>-0.02269224187</v>
      </c>
      <c r="I128" s="62" t="b">
        <f t="shared" si="8"/>
        <v>1</v>
      </c>
      <c r="J128" s="62">
        <f t="shared" si="2"/>
        <v>-0.02269224187</v>
      </c>
      <c r="K128" s="128">
        <v>0.01892</v>
      </c>
      <c r="L128" s="62">
        <f t="shared" si="3"/>
        <v>0.0003503703704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126">
        <v>44472.0</v>
      </c>
      <c r="B129" s="127">
        <v>33.31</v>
      </c>
      <c r="C129" s="62">
        <f t="shared" si="4"/>
        <v>-0.0278289125</v>
      </c>
      <c r="D129" s="62">
        <f t="shared" si="5"/>
        <v>-0.02820928287</v>
      </c>
      <c r="E129" s="62" t="str">
        <f t="shared" si="1"/>
        <v/>
      </c>
      <c r="F129" s="127">
        <v>4391.34</v>
      </c>
      <c r="G129" s="62">
        <f t="shared" si="6"/>
        <v>0.007841491969</v>
      </c>
      <c r="H129" s="62">
        <f t="shared" si="7"/>
        <v>0.007461121599</v>
      </c>
      <c r="I129" s="62" t="b">
        <f t="shared" si="8"/>
        <v>0</v>
      </c>
      <c r="J129" s="62" t="str">
        <f t="shared" si="2"/>
        <v/>
      </c>
      <c r="K129" s="128">
        <v>0.02054</v>
      </c>
      <c r="L129" s="62">
        <f t="shared" si="3"/>
        <v>0.0003803703704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126">
        <v>44479.0</v>
      </c>
      <c r="B130" s="127">
        <v>33.67</v>
      </c>
      <c r="C130" s="62">
        <f t="shared" si="4"/>
        <v>0.01074958097</v>
      </c>
      <c r="D130" s="62">
        <f t="shared" si="5"/>
        <v>0.01035995134</v>
      </c>
      <c r="E130" s="62" t="str">
        <f t="shared" si="1"/>
        <v/>
      </c>
      <c r="F130" s="127">
        <v>4471.37</v>
      </c>
      <c r="G130" s="62">
        <f t="shared" si="6"/>
        <v>0.01806042967</v>
      </c>
      <c r="H130" s="62">
        <f t="shared" si="7"/>
        <v>0.01767080004</v>
      </c>
      <c r="I130" s="62" t="b">
        <f t="shared" si="8"/>
        <v>0</v>
      </c>
      <c r="J130" s="62" t="str">
        <f t="shared" si="2"/>
        <v/>
      </c>
      <c r="K130" s="128">
        <v>0.02104</v>
      </c>
      <c r="L130" s="62">
        <f t="shared" si="3"/>
        <v>0.0003896296296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126">
        <v>44486.0</v>
      </c>
      <c r="B131" s="127">
        <v>32.03</v>
      </c>
      <c r="C131" s="62">
        <f t="shared" si="4"/>
        <v>-0.04993426955</v>
      </c>
      <c r="D131" s="62">
        <f t="shared" si="5"/>
        <v>-0.05031482511</v>
      </c>
      <c r="E131" s="62" t="str">
        <f t="shared" si="1"/>
        <v/>
      </c>
      <c r="F131" s="127">
        <v>4544.9</v>
      </c>
      <c r="G131" s="62">
        <f t="shared" si="6"/>
        <v>0.01631087582</v>
      </c>
      <c r="H131" s="62">
        <f t="shared" si="7"/>
        <v>0.01593032027</v>
      </c>
      <c r="I131" s="62" t="b">
        <f t="shared" si="8"/>
        <v>0</v>
      </c>
      <c r="J131" s="62" t="str">
        <f t="shared" si="2"/>
        <v/>
      </c>
      <c r="K131" s="128">
        <v>0.02055</v>
      </c>
      <c r="L131" s="62">
        <f t="shared" si="3"/>
        <v>0.0003805555556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126">
        <v>44493.0</v>
      </c>
      <c r="B132" s="127">
        <v>30.88</v>
      </c>
      <c r="C132" s="62">
        <f t="shared" si="4"/>
        <v>-0.03656423846</v>
      </c>
      <c r="D132" s="62">
        <f t="shared" si="5"/>
        <v>-0.03695053476</v>
      </c>
      <c r="E132" s="62" t="str">
        <f t="shared" si="1"/>
        <v/>
      </c>
      <c r="F132" s="127">
        <v>4605.38</v>
      </c>
      <c r="G132" s="62">
        <f t="shared" si="6"/>
        <v>0.01321946012</v>
      </c>
      <c r="H132" s="62">
        <f t="shared" si="7"/>
        <v>0.01283316382</v>
      </c>
      <c r="I132" s="62" t="b">
        <f t="shared" si="8"/>
        <v>0</v>
      </c>
      <c r="J132" s="62" t="str">
        <f t="shared" si="2"/>
        <v/>
      </c>
      <c r="K132" s="128">
        <v>0.02086</v>
      </c>
      <c r="L132" s="62">
        <f t="shared" si="3"/>
        <v>0.0003862962963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126">
        <v>44500.0</v>
      </c>
      <c r="B133" s="127">
        <v>32.76</v>
      </c>
      <c r="C133" s="62">
        <f t="shared" si="4"/>
        <v>0.05909953383</v>
      </c>
      <c r="D133" s="62">
        <f t="shared" si="5"/>
        <v>0.0587299042</v>
      </c>
      <c r="E133" s="62" t="str">
        <f t="shared" si="1"/>
        <v/>
      </c>
      <c r="F133" s="127">
        <v>4697.53</v>
      </c>
      <c r="G133" s="62">
        <f t="shared" si="6"/>
        <v>0.01981165336</v>
      </c>
      <c r="H133" s="62">
        <f t="shared" si="7"/>
        <v>0.01944202373</v>
      </c>
      <c r="I133" s="62" t="b">
        <f t="shared" si="8"/>
        <v>0</v>
      </c>
      <c r="J133" s="62" t="str">
        <f t="shared" si="2"/>
        <v/>
      </c>
      <c r="K133" s="128">
        <v>0.01996</v>
      </c>
      <c r="L133" s="62">
        <f t="shared" si="3"/>
        <v>0.0003696296296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126">
        <v>44507.0</v>
      </c>
      <c r="B134" s="127">
        <v>34.05</v>
      </c>
      <c r="C134" s="62">
        <f t="shared" si="4"/>
        <v>0.03862177361</v>
      </c>
      <c r="D134" s="62">
        <f t="shared" si="5"/>
        <v>0.03825992176</v>
      </c>
      <c r="E134" s="62">
        <f t="shared" si="1"/>
        <v>0.03825992176</v>
      </c>
      <c r="F134" s="127">
        <v>4682.85</v>
      </c>
      <c r="G134" s="62">
        <f t="shared" si="6"/>
        <v>-0.003129939722</v>
      </c>
      <c r="H134" s="62">
        <f t="shared" si="7"/>
        <v>-0.003491791574</v>
      </c>
      <c r="I134" s="62" t="b">
        <f t="shared" si="8"/>
        <v>1</v>
      </c>
      <c r="J134" s="62">
        <f t="shared" si="2"/>
        <v>-0.003491791574</v>
      </c>
      <c r="K134" s="128">
        <v>0.01954</v>
      </c>
      <c r="L134" s="62">
        <f t="shared" si="3"/>
        <v>0.0003618518519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126">
        <v>44514.0</v>
      </c>
      <c r="B135" s="127">
        <v>30.63</v>
      </c>
      <c r="C135" s="62">
        <f t="shared" si="4"/>
        <v>-0.1058501118</v>
      </c>
      <c r="D135" s="62">
        <f t="shared" si="5"/>
        <v>-0.1062015006</v>
      </c>
      <c r="E135" s="62" t="str">
        <f t="shared" si="1"/>
        <v/>
      </c>
      <c r="F135" s="127">
        <v>4697.96</v>
      </c>
      <c r="G135" s="62">
        <f t="shared" si="6"/>
        <v>0.003221473</v>
      </c>
      <c r="H135" s="62">
        <f t="shared" si="7"/>
        <v>0.002870084111</v>
      </c>
      <c r="I135" s="62" t="b">
        <f t="shared" si="8"/>
        <v>0</v>
      </c>
      <c r="J135" s="62" t="str">
        <f t="shared" si="2"/>
        <v/>
      </c>
      <c r="K135" s="128">
        <v>0.018975</v>
      </c>
      <c r="L135" s="62">
        <f t="shared" si="3"/>
        <v>0.0003513888889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126">
        <v>44521.0</v>
      </c>
      <c r="B136" s="127">
        <v>29.26</v>
      </c>
      <c r="C136" s="62">
        <f t="shared" si="4"/>
        <v>-0.04575852525</v>
      </c>
      <c r="D136" s="62">
        <f t="shared" si="5"/>
        <v>-0.04612556229</v>
      </c>
      <c r="E136" s="62">
        <f t="shared" si="1"/>
        <v>-0.04612556229</v>
      </c>
      <c r="F136" s="127">
        <v>4594.62</v>
      </c>
      <c r="G136" s="62">
        <f t="shared" si="6"/>
        <v>-0.02224231814</v>
      </c>
      <c r="H136" s="62">
        <f t="shared" si="7"/>
        <v>-0.02260935517</v>
      </c>
      <c r="I136" s="62" t="b">
        <f t="shared" si="8"/>
        <v>1</v>
      </c>
      <c r="J136" s="62">
        <f t="shared" si="2"/>
        <v>-0.02260935517</v>
      </c>
      <c r="K136" s="128">
        <v>0.01982</v>
      </c>
      <c r="L136" s="62">
        <f t="shared" si="3"/>
        <v>0.000367037037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126">
        <v>44528.0</v>
      </c>
      <c r="B137" s="127">
        <v>28.19</v>
      </c>
      <c r="C137" s="62">
        <f t="shared" si="4"/>
        <v>-0.03725409047</v>
      </c>
      <c r="D137" s="62">
        <f t="shared" si="5"/>
        <v>-0.03761473861</v>
      </c>
      <c r="E137" s="62">
        <f t="shared" si="1"/>
        <v>-0.03761473861</v>
      </c>
      <c r="F137" s="127">
        <v>4538.43</v>
      </c>
      <c r="G137" s="62">
        <f t="shared" si="6"/>
        <v>-0.01230491654</v>
      </c>
      <c r="H137" s="62">
        <f t="shared" si="7"/>
        <v>-0.01266556468</v>
      </c>
      <c r="I137" s="62" t="b">
        <f t="shared" si="8"/>
        <v>1</v>
      </c>
      <c r="J137" s="62">
        <f t="shared" si="2"/>
        <v>-0.01266556468</v>
      </c>
      <c r="K137" s="128">
        <v>0.019475</v>
      </c>
      <c r="L137" s="62">
        <f t="shared" si="3"/>
        <v>0.0003606481481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126">
        <v>44535.0</v>
      </c>
      <c r="B138" s="127">
        <v>29.58</v>
      </c>
      <c r="C138" s="62">
        <f t="shared" si="4"/>
        <v>0.04813115216</v>
      </c>
      <c r="D138" s="62">
        <f t="shared" si="5"/>
        <v>0.04780263364</v>
      </c>
      <c r="E138" s="62" t="str">
        <f t="shared" si="1"/>
        <v/>
      </c>
      <c r="F138" s="127">
        <v>4712.02</v>
      </c>
      <c r="G138" s="62">
        <f t="shared" si="6"/>
        <v>0.03753555355</v>
      </c>
      <c r="H138" s="62">
        <f t="shared" si="7"/>
        <v>0.03720703504</v>
      </c>
      <c r="I138" s="62" t="b">
        <f t="shared" si="8"/>
        <v>0</v>
      </c>
      <c r="J138" s="62" t="str">
        <f t="shared" si="2"/>
        <v/>
      </c>
      <c r="K138" s="128">
        <v>0.01774</v>
      </c>
      <c r="L138" s="62">
        <f t="shared" si="3"/>
        <v>0.0003285185185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126">
        <v>44542.0</v>
      </c>
      <c r="B139" s="127">
        <v>30.54</v>
      </c>
      <c r="C139" s="62">
        <f t="shared" si="4"/>
        <v>0.03193884251</v>
      </c>
      <c r="D139" s="62">
        <f t="shared" si="5"/>
        <v>0.03159921288</v>
      </c>
      <c r="E139" s="62">
        <f t="shared" si="1"/>
        <v>0.03159921288</v>
      </c>
      <c r="F139" s="127">
        <v>4620.64</v>
      </c>
      <c r="G139" s="62">
        <f t="shared" si="6"/>
        <v>-0.01958346718</v>
      </c>
      <c r="H139" s="62">
        <f t="shared" si="7"/>
        <v>-0.01992309681</v>
      </c>
      <c r="I139" s="62" t="b">
        <f t="shared" si="8"/>
        <v>1</v>
      </c>
      <c r="J139" s="62">
        <f t="shared" si="2"/>
        <v>-0.01992309681</v>
      </c>
      <c r="K139" s="128">
        <v>0.01834</v>
      </c>
      <c r="L139" s="62">
        <f t="shared" si="3"/>
        <v>0.0003396296296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126">
        <v>44549.0</v>
      </c>
      <c r="B140" s="127">
        <v>28.98</v>
      </c>
      <c r="C140" s="62">
        <f t="shared" si="4"/>
        <v>-0.0524313629</v>
      </c>
      <c r="D140" s="62">
        <f t="shared" si="5"/>
        <v>-0.0527713629</v>
      </c>
      <c r="E140" s="62" t="str">
        <f t="shared" si="1"/>
        <v/>
      </c>
      <c r="F140" s="127">
        <v>4725.79</v>
      </c>
      <c r="G140" s="62">
        <f t="shared" si="6"/>
        <v>0.0225015191</v>
      </c>
      <c r="H140" s="62">
        <f t="shared" si="7"/>
        <v>0.0221615191</v>
      </c>
      <c r="I140" s="62" t="b">
        <f t="shared" si="8"/>
        <v>0</v>
      </c>
      <c r="J140" s="62" t="str">
        <f t="shared" si="2"/>
        <v/>
      </c>
      <c r="K140" s="128">
        <v>0.01836</v>
      </c>
      <c r="L140" s="62">
        <f t="shared" si="3"/>
        <v>0.00034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126">
        <v>44556.0</v>
      </c>
      <c r="B141" s="127">
        <v>29.19</v>
      </c>
      <c r="C141" s="62">
        <f t="shared" si="4"/>
        <v>0.007220247973</v>
      </c>
      <c r="D141" s="62">
        <f t="shared" si="5"/>
        <v>0.006872562788</v>
      </c>
      <c r="E141" s="62" t="str">
        <f t="shared" si="1"/>
        <v/>
      </c>
      <c r="F141" s="127">
        <v>4766.18</v>
      </c>
      <c r="G141" s="62">
        <f t="shared" si="6"/>
        <v>0.008510402746</v>
      </c>
      <c r="H141" s="62">
        <f t="shared" si="7"/>
        <v>0.008162717561</v>
      </c>
      <c r="I141" s="62" t="b">
        <f t="shared" si="8"/>
        <v>0</v>
      </c>
      <c r="J141" s="62" t="str">
        <f t="shared" si="2"/>
        <v/>
      </c>
      <c r="K141" s="128">
        <v>0.018775</v>
      </c>
      <c r="L141" s="62">
        <f t="shared" si="3"/>
        <v>0.0003476851852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126">
        <v>44563.0</v>
      </c>
      <c r="B142" s="127">
        <v>32.48</v>
      </c>
      <c r="C142" s="62">
        <f t="shared" si="4"/>
        <v>0.1067983304</v>
      </c>
      <c r="D142" s="62">
        <f t="shared" si="5"/>
        <v>0.106443886</v>
      </c>
      <c r="E142" s="62">
        <f t="shared" si="1"/>
        <v>0.106443886</v>
      </c>
      <c r="F142" s="127">
        <v>4677.03</v>
      </c>
      <c r="G142" s="62">
        <f t="shared" si="6"/>
        <v>-0.01888185239</v>
      </c>
      <c r="H142" s="62">
        <f t="shared" si="7"/>
        <v>-0.01923629684</v>
      </c>
      <c r="I142" s="62" t="b">
        <f t="shared" si="8"/>
        <v>1</v>
      </c>
      <c r="J142" s="62">
        <f t="shared" si="2"/>
        <v>-0.01923629684</v>
      </c>
      <c r="K142" s="128">
        <v>0.01914</v>
      </c>
      <c r="L142" s="62">
        <f t="shared" si="3"/>
        <v>0.0003544444444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126">
        <v>44570.0</v>
      </c>
      <c r="B143" s="127">
        <v>32.65</v>
      </c>
      <c r="C143" s="62">
        <f t="shared" si="4"/>
        <v>0.005220340429</v>
      </c>
      <c r="D143" s="62">
        <f t="shared" si="5"/>
        <v>0.004836266355</v>
      </c>
      <c r="E143" s="62">
        <f t="shared" si="1"/>
        <v>0.004836266355</v>
      </c>
      <c r="F143" s="127">
        <v>4662.85</v>
      </c>
      <c r="G143" s="62">
        <f t="shared" si="6"/>
        <v>-0.003036443915</v>
      </c>
      <c r="H143" s="62">
        <f t="shared" si="7"/>
        <v>-0.003420517989</v>
      </c>
      <c r="I143" s="62" t="b">
        <f t="shared" si="8"/>
        <v>1</v>
      </c>
      <c r="J143" s="62">
        <f t="shared" si="2"/>
        <v>-0.003420517989</v>
      </c>
      <c r="K143" s="128">
        <v>0.02074</v>
      </c>
      <c r="L143" s="62">
        <f t="shared" si="3"/>
        <v>0.0003840740741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126">
        <v>44577.0</v>
      </c>
      <c r="B144" s="127">
        <v>29.13</v>
      </c>
      <c r="C144" s="62">
        <f t="shared" si="4"/>
        <v>-0.1140762848</v>
      </c>
      <c r="D144" s="62">
        <f t="shared" si="5"/>
        <v>-0.1144629514</v>
      </c>
      <c r="E144" s="62">
        <f t="shared" si="1"/>
        <v>-0.1144629514</v>
      </c>
      <c r="F144" s="127">
        <v>4397.94</v>
      </c>
      <c r="G144" s="62">
        <f t="shared" si="6"/>
        <v>-0.0584905997</v>
      </c>
      <c r="H144" s="62">
        <f t="shared" si="7"/>
        <v>-0.05887726637</v>
      </c>
      <c r="I144" s="62" t="b">
        <f t="shared" si="8"/>
        <v>1</v>
      </c>
      <c r="J144" s="62">
        <f t="shared" si="2"/>
        <v>-0.05887726637</v>
      </c>
      <c r="K144" s="128">
        <v>0.02088</v>
      </c>
      <c r="L144" s="62">
        <f t="shared" si="3"/>
        <v>0.0003866666667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126">
        <v>44584.0</v>
      </c>
      <c r="B145" s="127">
        <v>28.78</v>
      </c>
      <c r="C145" s="62">
        <f t="shared" si="4"/>
        <v>-0.01208786951</v>
      </c>
      <c r="D145" s="62">
        <f t="shared" si="5"/>
        <v>-0.01248277692</v>
      </c>
      <c r="E145" s="62" t="str">
        <f t="shared" si="1"/>
        <v/>
      </c>
      <c r="F145" s="127">
        <v>4431.85</v>
      </c>
      <c r="G145" s="62">
        <f t="shared" si="6"/>
        <v>0.007680854632</v>
      </c>
      <c r="H145" s="62">
        <f t="shared" si="7"/>
        <v>0.007285947225</v>
      </c>
      <c r="I145" s="62" t="b">
        <f t="shared" si="8"/>
        <v>0</v>
      </c>
      <c r="J145" s="62" t="str">
        <f t="shared" si="2"/>
        <v/>
      </c>
      <c r="K145" s="128">
        <v>0.021325</v>
      </c>
      <c r="L145" s="62">
        <f t="shared" si="3"/>
        <v>0.0003949074074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126">
        <v>44591.0</v>
      </c>
      <c r="B146" s="127">
        <v>28.92</v>
      </c>
      <c r="C146" s="62">
        <f t="shared" si="4"/>
        <v>0.004852695831</v>
      </c>
      <c r="D146" s="62">
        <f t="shared" si="5"/>
        <v>0.004462325461</v>
      </c>
      <c r="E146" s="62" t="str">
        <f t="shared" si="1"/>
        <v/>
      </c>
      <c r="F146" s="127">
        <v>4500.53</v>
      </c>
      <c r="G146" s="62">
        <f t="shared" si="6"/>
        <v>0.01537806351</v>
      </c>
      <c r="H146" s="62">
        <f t="shared" si="7"/>
        <v>0.01498769314</v>
      </c>
      <c r="I146" s="62" t="b">
        <f t="shared" si="8"/>
        <v>0</v>
      </c>
      <c r="J146" s="62" t="str">
        <f t="shared" si="2"/>
        <v/>
      </c>
      <c r="K146" s="128">
        <v>0.02108</v>
      </c>
      <c r="L146" s="62">
        <f t="shared" si="3"/>
        <v>0.0003903703704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126">
        <v>44598.0</v>
      </c>
      <c r="B147" s="127">
        <v>38.73</v>
      </c>
      <c r="C147" s="62">
        <f t="shared" si="4"/>
        <v>0.2920810962</v>
      </c>
      <c r="D147" s="62">
        <f t="shared" si="5"/>
        <v>0.2916844296</v>
      </c>
      <c r="E147" s="62">
        <f t="shared" si="1"/>
        <v>0.2916844296</v>
      </c>
      <c r="F147" s="127">
        <v>4418.64</v>
      </c>
      <c r="G147" s="62">
        <f t="shared" si="6"/>
        <v>-0.01836321118</v>
      </c>
      <c r="H147" s="62">
        <f t="shared" si="7"/>
        <v>-0.01875987785</v>
      </c>
      <c r="I147" s="62" t="b">
        <f t="shared" si="8"/>
        <v>1</v>
      </c>
      <c r="J147" s="62">
        <f t="shared" si="2"/>
        <v>-0.01875987785</v>
      </c>
      <c r="K147" s="128">
        <v>0.02142</v>
      </c>
      <c r="L147" s="62">
        <f t="shared" si="3"/>
        <v>0.0003966666667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126">
        <v>44605.0</v>
      </c>
      <c r="B148" s="127">
        <v>38.07</v>
      </c>
      <c r="C148" s="62">
        <f t="shared" si="4"/>
        <v>-0.01718792313</v>
      </c>
      <c r="D148" s="62">
        <f t="shared" si="5"/>
        <v>-0.01760496017</v>
      </c>
      <c r="E148" s="62">
        <f t="shared" si="1"/>
        <v>-0.01760496017</v>
      </c>
      <c r="F148" s="127">
        <v>4348.87</v>
      </c>
      <c r="G148" s="62">
        <f t="shared" si="6"/>
        <v>-0.0159159152</v>
      </c>
      <c r="H148" s="62">
        <f t="shared" si="7"/>
        <v>-0.01633295223</v>
      </c>
      <c r="I148" s="62" t="b">
        <f t="shared" si="8"/>
        <v>1</v>
      </c>
      <c r="J148" s="62">
        <f t="shared" si="2"/>
        <v>-0.01633295223</v>
      </c>
      <c r="K148" s="128">
        <v>0.02252</v>
      </c>
      <c r="L148" s="62">
        <f t="shared" si="3"/>
        <v>0.000417037037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126">
        <v>44612.0</v>
      </c>
      <c r="B149" s="127">
        <v>38.65</v>
      </c>
      <c r="C149" s="62">
        <f t="shared" si="4"/>
        <v>0.01512020464</v>
      </c>
      <c r="D149" s="62">
        <f t="shared" si="5"/>
        <v>0.01469242686</v>
      </c>
      <c r="E149" s="62" t="str">
        <f t="shared" si="1"/>
        <v/>
      </c>
      <c r="F149" s="127">
        <v>4384.65</v>
      </c>
      <c r="G149" s="62">
        <f t="shared" si="6"/>
        <v>0.008193763839</v>
      </c>
      <c r="H149" s="62">
        <f t="shared" si="7"/>
        <v>0.007765986061</v>
      </c>
      <c r="I149" s="62" t="b">
        <f t="shared" si="8"/>
        <v>0</v>
      </c>
      <c r="J149" s="62" t="str">
        <f t="shared" si="2"/>
        <v/>
      </c>
      <c r="K149" s="128">
        <v>0.0231</v>
      </c>
      <c r="L149" s="62">
        <f t="shared" si="3"/>
        <v>0.0004277777778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126">
        <v>44619.0</v>
      </c>
      <c r="B150" s="127">
        <v>36.62</v>
      </c>
      <c r="C150" s="62">
        <f t="shared" si="4"/>
        <v>-0.05395223579</v>
      </c>
      <c r="D150" s="62">
        <f t="shared" si="5"/>
        <v>-0.05437353208</v>
      </c>
      <c r="E150" s="62">
        <f t="shared" si="1"/>
        <v>-0.05437353208</v>
      </c>
      <c r="F150" s="127">
        <v>4328.87</v>
      </c>
      <c r="G150" s="62">
        <f t="shared" si="6"/>
        <v>-0.0128032671</v>
      </c>
      <c r="H150" s="62">
        <f t="shared" si="7"/>
        <v>-0.0132245634</v>
      </c>
      <c r="I150" s="62" t="b">
        <f t="shared" si="8"/>
        <v>1</v>
      </c>
      <c r="J150" s="62">
        <f t="shared" si="2"/>
        <v>-0.0132245634</v>
      </c>
      <c r="K150" s="128">
        <v>0.02275</v>
      </c>
      <c r="L150" s="62">
        <f t="shared" si="3"/>
        <v>0.0004212962963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126">
        <v>44626.0</v>
      </c>
      <c r="B151" s="127">
        <v>34.85</v>
      </c>
      <c r="C151" s="62">
        <f t="shared" si="4"/>
        <v>-0.04954140204</v>
      </c>
      <c r="D151" s="62">
        <f t="shared" si="5"/>
        <v>-0.04994584648</v>
      </c>
      <c r="E151" s="62">
        <f t="shared" si="1"/>
        <v>-0.04994584648</v>
      </c>
      <c r="F151" s="127">
        <v>4204.31</v>
      </c>
      <c r="G151" s="62">
        <f t="shared" si="6"/>
        <v>-0.02919634839</v>
      </c>
      <c r="H151" s="62">
        <f t="shared" si="7"/>
        <v>-0.02960079283</v>
      </c>
      <c r="I151" s="62" t="b">
        <f t="shared" si="8"/>
        <v>1</v>
      </c>
      <c r="J151" s="62">
        <f t="shared" si="2"/>
        <v>-0.02960079283</v>
      </c>
      <c r="K151" s="128">
        <v>0.02184</v>
      </c>
      <c r="L151" s="62">
        <f t="shared" si="3"/>
        <v>0.0004044444444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126">
        <v>44633.0</v>
      </c>
      <c r="B152" s="127">
        <v>38.03</v>
      </c>
      <c r="C152" s="62">
        <f t="shared" si="4"/>
        <v>0.08732218473</v>
      </c>
      <c r="D152" s="62">
        <f t="shared" si="5"/>
        <v>0.08689774029</v>
      </c>
      <c r="E152" s="62" t="str">
        <f t="shared" si="1"/>
        <v/>
      </c>
      <c r="F152" s="127">
        <v>4463.12</v>
      </c>
      <c r="G152" s="62">
        <f t="shared" si="6"/>
        <v>0.05973788344</v>
      </c>
      <c r="H152" s="62">
        <f t="shared" si="7"/>
        <v>0.05931343899</v>
      </c>
      <c r="I152" s="62" t="b">
        <f t="shared" si="8"/>
        <v>0</v>
      </c>
      <c r="J152" s="62" t="str">
        <f t="shared" si="2"/>
        <v/>
      </c>
      <c r="K152" s="128">
        <v>0.02292</v>
      </c>
      <c r="L152" s="62">
        <f t="shared" si="3"/>
        <v>0.0004244444444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126">
        <v>44640.0</v>
      </c>
      <c r="B153" s="127">
        <v>42.58</v>
      </c>
      <c r="C153" s="62">
        <f t="shared" si="4"/>
        <v>0.1130093375</v>
      </c>
      <c r="D153" s="62">
        <f t="shared" si="5"/>
        <v>0.1125523005</v>
      </c>
      <c r="E153" s="62" t="str">
        <f t="shared" si="1"/>
        <v/>
      </c>
      <c r="F153" s="127">
        <v>4543.06</v>
      </c>
      <c r="G153" s="62">
        <f t="shared" si="6"/>
        <v>0.01775272079</v>
      </c>
      <c r="H153" s="62">
        <f t="shared" si="7"/>
        <v>0.01729568376</v>
      </c>
      <c r="I153" s="62" t="b">
        <f t="shared" si="8"/>
        <v>0</v>
      </c>
      <c r="J153" s="62" t="str">
        <f t="shared" si="2"/>
        <v/>
      </c>
      <c r="K153" s="128">
        <v>0.02468</v>
      </c>
      <c r="L153" s="62">
        <f t="shared" si="3"/>
        <v>0.000457037037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126">
        <v>44647.0</v>
      </c>
      <c r="B154" s="127">
        <v>43.35</v>
      </c>
      <c r="C154" s="62">
        <f t="shared" si="4"/>
        <v>0.01792204376</v>
      </c>
      <c r="D154" s="62">
        <f t="shared" si="5"/>
        <v>0.01744871043</v>
      </c>
      <c r="E154" s="62">
        <f t="shared" si="1"/>
        <v>0.01744871043</v>
      </c>
      <c r="F154" s="127">
        <v>4545.86</v>
      </c>
      <c r="G154" s="62">
        <f t="shared" si="6"/>
        <v>0.0006161348298</v>
      </c>
      <c r="H154" s="62">
        <f t="shared" si="7"/>
        <v>0.0001428014965</v>
      </c>
      <c r="I154" s="62" t="b">
        <f t="shared" si="8"/>
        <v>1</v>
      </c>
      <c r="J154" s="62">
        <f t="shared" si="2"/>
        <v>0.0001428014965</v>
      </c>
      <c r="K154" s="128">
        <v>0.02556</v>
      </c>
      <c r="L154" s="62">
        <f t="shared" si="3"/>
        <v>0.0004733333333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126">
        <v>44654.0</v>
      </c>
      <c r="B155" s="127">
        <v>40.45</v>
      </c>
      <c r="C155" s="62">
        <f t="shared" si="4"/>
        <v>-0.06924005972</v>
      </c>
      <c r="D155" s="62">
        <f t="shared" si="5"/>
        <v>-0.0697015412</v>
      </c>
      <c r="E155" s="62">
        <f t="shared" si="1"/>
        <v>-0.0697015412</v>
      </c>
      <c r="F155" s="127">
        <v>4488.28</v>
      </c>
      <c r="G155" s="62">
        <f t="shared" si="6"/>
        <v>-0.01274737379</v>
      </c>
      <c r="H155" s="62">
        <f t="shared" si="7"/>
        <v>-0.01320885527</v>
      </c>
      <c r="I155" s="62" t="b">
        <f t="shared" si="8"/>
        <v>1</v>
      </c>
      <c r="J155" s="62">
        <f t="shared" si="2"/>
        <v>-0.01320885527</v>
      </c>
      <c r="K155" s="128">
        <v>0.02492</v>
      </c>
      <c r="L155" s="62">
        <f t="shared" si="3"/>
        <v>0.0004614814815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126">
        <v>44661.0</v>
      </c>
      <c r="B156" s="127">
        <v>42.46</v>
      </c>
      <c r="C156" s="62">
        <f t="shared" si="4"/>
        <v>0.04849581277</v>
      </c>
      <c r="D156" s="62">
        <f t="shared" si="5"/>
        <v>0.04800951647</v>
      </c>
      <c r="E156" s="62">
        <f t="shared" si="1"/>
        <v>0.04800951647</v>
      </c>
      <c r="F156" s="127">
        <v>4392.59</v>
      </c>
      <c r="G156" s="62">
        <f t="shared" si="6"/>
        <v>-0.02155052453</v>
      </c>
      <c r="H156" s="62">
        <f t="shared" si="7"/>
        <v>-0.02203682082</v>
      </c>
      <c r="I156" s="62" t="b">
        <f t="shared" si="8"/>
        <v>1</v>
      </c>
      <c r="J156" s="62">
        <f t="shared" si="2"/>
        <v>-0.02203682082</v>
      </c>
      <c r="K156" s="128">
        <v>0.02626</v>
      </c>
      <c r="L156" s="62">
        <f t="shared" si="3"/>
        <v>0.0004862962963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126">
        <v>44668.0</v>
      </c>
      <c r="B157" s="127">
        <v>40.42</v>
      </c>
      <c r="C157" s="62">
        <f t="shared" si="4"/>
        <v>-0.0492377443</v>
      </c>
      <c r="D157" s="62">
        <f t="shared" si="5"/>
        <v>-0.04976505911</v>
      </c>
      <c r="E157" s="62">
        <f t="shared" si="1"/>
        <v>-0.04976505911</v>
      </c>
      <c r="F157" s="127">
        <v>4271.78</v>
      </c>
      <c r="G157" s="62">
        <f t="shared" si="6"/>
        <v>-0.02788842814</v>
      </c>
      <c r="H157" s="62">
        <f t="shared" si="7"/>
        <v>-0.02841574295</v>
      </c>
      <c r="I157" s="62" t="b">
        <f t="shared" si="8"/>
        <v>1</v>
      </c>
      <c r="J157" s="62">
        <f t="shared" si="2"/>
        <v>-0.02841574295</v>
      </c>
      <c r="K157" s="128">
        <v>0.028475</v>
      </c>
      <c r="L157" s="62">
        <f t="shared" si="3"/>
        <v>0.0005273148148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126">
        <v>44675.0</v>
      </c>
      <c r="B158" s="127">
        <v>38.18</v>
      </c>
      <c r="C158" s="62">
        <f t="shared" si="4"/>
        <v>-0.05701289368</v>
      </c>
      <c r="D158" s="62">
        <f t="shared" si="5"/>
        <v>-0.05755918997</v>
      </c>
      <c r="E158" s="62">
        <f t="shared" si="1"/>
        <v>-0.05755918997</v>
      </c>
      <c r="F158" s="127">
        <v>4131.93</v>
      </c>
      <c r="G158" s="62">
        <f t="shared" si="6"/>
        <v>-0.03328599204</v>
      </c>
      <c r="H158" s="62">
        <f t="shared" si="7"/>
        <v>-0.03383228834</v>
      </c>
      <c r="I158" s="62" t="b">
        <f t="shared" si="8"/>
        <v>1</v>
      </c>
      <c r="J158" s="62">
        <f t="shared" si="2"/>
        <v>-0.03383228834</v>
      </c>
      <c r="K158" s="128">
        <v>0.0295</v>
      </c>
      <c r="L158" s="62">
        <f t="shared" si="3"/>
        <v>0.0005462962963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126">
        <v>44682.0</v>
      </c>
      <c r="B159" s="127">
        <v>34.78</v>
      </c>
      <c r="C159" s="62">
        <f t="shared" si="4"/>
        <v>-0.09326930937</v>
      </c>
      <c r="D159" s="62">
        <f t="shared" si="5"/>
        <v>-0.09380745752</v>
      </c>
      <c r="E159" s="62">
        <f t="shared" si="1"/>
        <v>-0.09380745752</v>
      </c>
      <c r="F159" s="127">
        <v>4123.34</v>
      </c>
      <c r="G159" s="62">
        <f t="shared" si="6"/>
        <v>-0.002081095615</v>
      </c>
      <c r="H159" s="62">
        <f t="shared" si="7"/>
        <v>-0.002619243763</v>
      </c>
      <c r="I159" s="62" t="b">
        <f t="shared" si="8"/>
        <v>1</v>
      </c>
      <c r="J159" s="62">
        <f t="shared" si="2"/>
        <v>-0.002619243763</v>
      </c>
      <c r="K159" s="128">
        <v>0.02906</v>
      </c>
      <c r="L159" s="62">
        <f t="shared" si="3"/>
        <v>0.0005381481481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126">
        <v>44689.0</v>
      </c>
      <c r="B160" s="127">
        <v>33.2</v>
      </c>
      <c r="C160" s="62">
        <f t="shared" si="4"/>
        <v>-0.046492633</v>
      </c>
      <c r="D160" s="62">
        <f t="shared" si="5"/>
        <v>-0.04706633671</v>
      </c>
      <c r="E160" s="62">
        <f t="shared" si="1"/>
        <v>-0.04706633671</v>
      </c>
      <c r="F160" s="127">
        <v>4023.89</v>
      </c>
      <c r="G160" s="62">
        <f t="shared" si="6"/>
        <v>-0.02441441811</v>
      </c>
      <c r="H160" s="62">
        <f t="shared" si="7"/>
        <v>-0.02498812181</v>
      </c>
      <c r="I160" s="62" t="b">
        <f t="shared" si="8"/>
        <v>1</v>
      </c>
      <c r="J160" s="62">
        <f t="shared" si="2"/>
        <v>-0.02498812181</v>
      </c>
      <c r="K160" s="128">
        <v>0.03098</v>
      </c>
      <c r="L160" s="62">
        <f t="shared" si="3"/>
        <v>0.0005737037037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126">
        <v>44696.0</v>
      </c>
      <c r="B161" s="127">
        <v>32.46</v>
      </c>
      <c r="C161" s="62">
        <f t="shared" si="4"/>
        <v>-0.02254131384</v>
      </c>
      <c r="D161" s="62">
        <f t="shared" si="5"/>
        <v>-0.02311390643</v>
      </c>
      <c r="E161" s="62">
        <f t="shared" si="1"/>
        <v>-0.02311390643</v>
      </c>
      <c r="F161" s="127">
        <v>3901.36</v>
      </c>
      <c r="G161" s="62">
        <f t="shared" si="6"/>
        <v>-0.03092388614</v>
      </c>
      <c r="H161" s="62">
        <f t="shared" si="7"/>
        <v>-0.03149647874</v>
      </c>
      <c r="I161" s="62" t="b">
        <f t="shared" si="8"/>
        <v>1</v>
      </c>
      <c r="J161" s="62">
        <f t="shared" si="2"/>
        <v>-0.03149647874</v>
      </c>
      <c r="K161" s="128">
        <v>0.03092</v>
      </c>
      <c r="L161" s="62">
        <f t="shared" si="3"/>
        <v>0.0005725925926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126">
        <v>44703.0</v>
      </c>
      <c r="B162" s="127">
        <v>36.11</v>
      </c>
      <c r="C162" s="62">
        <f t="shared" si="4"/>
        <v>0.1065612732</v>
      </c>
      <c r="D162" s="62">
        <f t="shared" si="5"/>
        <v>0.1059920139</v>
      </c>
      <c r="E162" s="62" t="str">
        <f t="shared" si="1"/>
        <v/>
      </c>
      <c r="F162" s="127">
        <v>4158.24</v>
      </c>
      <c r="G162" s="62">
        <f t="shared" si="6"/>
        <v>0.06376669753</v>
      </c>
      <c r="H162" s="62">
        <f t="shared" si="7"/>
        <v>0.06319743827</v>
      </c>
      <c r="I162" s="62" t="b">
        <f t="shared" si="8"/>
        <v>0</v>
      </c>
      <c r="J162" s="62" t="str">
        <f t="shared" si="2"/>
        <v/>
      </c>
      <c r="K162" s="128">
        <v>0.03074</v>
      </c>
      <c r="L162" s="62">
        <f t="shared" si="3"/>
        <v>0.0005692592593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126">
        <v>44710.0</v>
      </c>
      <c r="B163" s="127">
        <v>35.01</v>
      </c>
      <c r="C163" s="62">
        <f t="shared" si="4"/>
        <v>-0.03093610032</v>
      </c>
      <c r="D163" s="62">
        <f t="shared" si="5"/>
        <v>-0.03149128551</v>
      </c>
      <c r="E163" s="62">
        <f t="shared" si="1"/>
        <v>-0.03149128551</v>
      </c>
      <c r="F163" s="127">
        <v>4108.54</v>
      </c>
      <c r="G163" s="62">
        <f t="shared" si="6"/>
        <v>-0.01202417357</v>
      </c>
      <c r="H163" s="62">
        <f t="shared" si="7"/>
        <v>-0.01257935876</v>
      </c>
      <c r="I163" s="62" t="b">
        <f t="shared" si="8"/>
        <v>1</v>
      </c>
      <c r="J163" s="62">
        <f t="shared" si="2"/>
        <v>-0.01257935876</v>
      </c>
      <c r="K163" s="128">
        <v>0.02998</v>
      </c>
      <c r="L163" s="62">
        <f t="shared" si="3"/>
        <v>0.0005551851852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126">
        <v>44717.0</v>
      </c>
      <c r="B164" s="127">
        <v>32.26</v>
      </c>
      <c r="C164" s="62">
        <f t="shared" si="4"/>
        <v>-0.08180566227</v>
      </c>
      <c r="D164" s="62">
        <f t="shared" si="5"/>
        <v>-0.08237788449</v>
      </c>
      <c r="E164" s="62">
        <f t="shared" si="1"/>
        <v>-0.08237788449</v>
      </c>
      <c r="F164" s="127">
        <v>3900.86</v>
      </c>
      <c r="G164" s="62">
        <f t="shared" si="6"/>
        <v>-0.05187069261</v>
      </c>
      <c r="H164" s="62">
        <f t="shared" si="7"/>
        <v>-0.05244291483</v>
      </c>
      <c r="I164" s="62" t="b">
        <f t="shared" si="8"/>
        <v>1</v>
      </c>
      <c r="J164" s="62">
        <f t="shared" si="2"/>
        <v>-0.05244291483</v>
      </c>
      <c r="K164" s="128">
        <v>0.0309</v>
      </c>
      <c r="L164" s="62">
        <f t="shared" si="3"/>
        <v>0.0005722222222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126">
        <v>44724.0</v>
      </c>
      <c r="B165" s="127">
        <v>29.59</v>
      </c>
      <c r="C165" s="62">
        <f t="shared" si="4"/>
        <v>-0.08639160628</v>
      </c>
      <c r="D165" s="62">
        <f t="shared" si="5"/>
        <v>-0.08697975443</v>
      </c>
      <c r="E165" s="62">
        <f t="shared" si="1"/>
        <v>-0.08697975443</v>
      </c>
      <c r="F165" s="127">
        <v>3674.84</v>
      </c>
      <c r="G165" s="62">
        <f t="shared" si="6"/>
        <v>-0.05968744734</v>
      </c>
      <c r="H165" s="62">
        <f t="shared" si="7"/>
        <v>-0.06027559549</v>
      </c>
      <c r="I165" s="62" t="b">
        <f t="shared" si="8"/>
        <v>1</v>
      </c>
      <c r="J165" s="62">
        <f t="shared" si="2"/>
        <v>-0.06027559549</v>
      </c>
      <c r="K165" s="128">
        <v>0.03176</v>
      </c>
      <c r="L165" s="62">
        <f t="shared" si="3"/>
        <v>0.0005881481481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126">
        <v>44731.0</v>
      </c>
      <c r="B166" s="127">
        <v>29.57</v>
      </c>
      <c r="C166" s="62">
        <f t="shared" si="4"/>
        <v>-0.0006761325477</v>
      </c>
      <c r="D166" s="62">
        <f t="shared" si="5"/>
        <v>-0.001302428844</v>
      </c>
      <c r="E166" s="62" t="str">
        <f t="shared" si="1"/>
        <v/>
      </c>
      <c r="F166" s="127">
        <v>3911.74</v>
      </c>
      <c r="G166" s="62">
        <f t="shared" si="6"/>
        <v>0.06247269349</v>
      </c>
      <c r="H166" s="62">
        <f t="shared" si="7"/>
        <v>0.0618463972</v>
      </c>
      <c r="I166" s="62" t="b">
        <f t="shared" si="8"/>
        <v>0</v>
      </c>
      <c r="J166" s="62" t="str">
        <f t="shared" si="2"/>
        <v/>
      </c>
      <c r="K166" s="128">
        <v>0.03382</v>
      </c>
      <c r="L166" s="62">
        <f t="shared" si="3"/>
        <v>0.0006262962963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126">
        <v>44738.0</v>
      </c>
      <c r="B167" s="127">
        <v>27.4</v>
      </c>
      <c r="C167" s="62">
        <f t="shared" si="4"/>
        <v>-0.07621732047</v>
      </c>
      <c r="D167" s="62">
        <f t="shared" si="5"/>
        <v>-0.07682426491</v>
      </c>
      <c r="E167" s="62">
        <f t="shared" si="1"/>
        <v>-0.07682426491</v>
      </c>
      <c r="F167" s="127">
        <v>3825.33</v>
      </c>
      <c r="G167" s="62">
        <f t="shared" si="6"/>
        <v>-0.02233754973</v>
      </c>
      <c r="H167" s="62">
        <f t="shared" si="7"/>
        <v>-0.02294449417</v>
      </c>
      <c r="I167" s="62" t="b">
        <f t="shared" si="8"/>
        <v>1</v>
      </c>
      <c r="J167" s="62">
        <f t="shared" si="2"/>
        <v>-0.02294449417</v>
      </c>
      <c r="K167" s="128">
        <v>0.032775</v>
      </c>
      <c r="L167" s="62">
        <f t="shared" si="3"/>
        <v>0.0006069444444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126">
        <v>44745.0</v>
      </c>
      <c r="B168" s="127">
        <v>26.09</v>
      </c>
      <c r="C168" s="62">
        <f t="shared" si="4"/>
        <v>-0.04899091425</v>
      </c>
      <c r="D168" s="62">
        <f t="shared" si="5"/>
        <v>-0.0495864698</v>
      </c>
      <c r="E168" s="62" t="str">
        <f t="shared" si="1"/>
        <v/>
      </c>
      <c r="F168" s="127">
        <v>3899.38</v>
      </c>
      <c r="G168" s="62">
        <f t="shared" si="6"/>
        <v>0.01917282807</v>
      </c>
      <c r="H168" s="62">
        <f t="shared" si="7"/>
        <v>0.01857727252</v>
      </c>
      <c r="I168" s="62" t="b">
        <f t="shared" si="8"/>
        <v>0</v>
      </c>
      <c r="J168" s="62" t="str">
        <f t="shared" si="2"/>
        <v/>
      </c>
      <c r="K168" s="128">
        <v>0.03216</v>
      </c>
      <c r="L168" s="62">
        <f t="shared" si="3"/>
        <v>0.0005955555556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126">
        <v>44752.0</v>
      </c>
      <c r="B169" s="127">
        <v>27.62</v>
      </c>
      <c r="C169" s="62">
        <f t="shared" si="4"/>
        <v>0.05698804883</v>
      </c>
      <c r="D169" s="62">
        <f t="shared" si="5"/>
        <v>0.05640193772</v>
      </c>
      <c r="E169" s="62">
        <f t="shared" si="1"/>
        <v>0.05640193772</v>
      </c>
      <c r="F169" s="127">
        <v>3863.16</v>
      </c>
      <c r="G169" s="62">
        <f t="shared" si="6"/>
        <v>-0.009332064726</v>
      </c>
      <c r="H169" s="62">
        <f t="shared" si="7"/>
        <v>-0.009918175837</v>
      </c>
      <c r="I169" s="62" t="b">
        <f t="shared" si="8"/>
        <v>1</v>
      </c>
      <c r="J169" s="62">
        <f t="shared" si="2"/>
        <v>-0.009918175837</v>
      </c>
      <c r="K169" s="128">
        <v>0.03165</v>
      </c>
      <c r="L169" s="62">
        <f t="shared" si="3"/>
        <v>0.0005861111111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126">
        <v>44759.0</v>
      </c>
      <c r="B170" s="127">
        <v>28.21</v>
      </c>
      <c r="C170" s="62">
        <f t="shared" si="4"/>
        <v>0.02113637703</v>
      </c>
      <c r="D170" s="62">
        <f t="shared" si="5"/>
        <v>0.02055859925</v>
      </c>
      <c r="E170" s="62" t="str">
        <f t="shared" si="1"/>
        <v/>
      </c>
      <c r="F170" s="127">
        <v>3961.63</v>
      </c>
      <c r="G170" s="62">
        <f t="shared" si="6"/>
        <v>0.02517005532</v>
      </c>
      <c r="H170" s="62">
        <f t="shared" si="7"/>
        <v>0.02459227755</v>
      </c>
      <c r="I170" s="62" t="b">
        <f t="shared" si="8"/>
        <v>0</v>
      </c>
      <c r="J170" s="62" t="str">
        <f t="shared" si="2"/>
        <v/>
      </c>
      <c r="K170" s="128">
        <v>0.0312</v>
      </c>
      <c r="L170" s="62">
        <f t="shared" si="3"/>
        <v>0.0005777777778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126">
        <v>44766.0</v>
      </c>
      <c r="B171" s="127">
        <v>32.14</v>
      </c>
      <c r="C171" s="62">
        <f t="shared" si="4"/>
        <v>0.1304248353</v>
      </c>
      <c r="D171" s="62">
        <f t="shared" si="5"/>
        <v>0.129848539</v>
      </c>
      <c r="E171" s="62" t="str">
        <f t="shared" si="1"/>
        <v/>
      </c>
      <c r="F171" s="127">
        <v>4130.29</v>
      </c>
      <c r="G171" s="62">
        <f t="shared" si="6"/>
        <v>0.04169206569</v>
      </c>
      <c r="H171" s="62">
        <f t="shared" si="7"/>
        <v>0.04111576939</v>
      </c>
      <c r="I171" s="62" t="b">
        <f t="shared" si="8"/>
        <v>0</v>
      </c>
      <c r="J171" s="62" t="str">
        <f t="shared" si="2"/>
        <v/>
      </c>
      <c r="K171" s="128">
        <v>0.03112</v>
      </c>
      <c r="L171" s="62">
        <f t="shared" si="3"/>
        <v>0.0005762962963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126">
        <v>44773.0</v>
      </c>
      <c r="B172" s="127">
        <v>34.06</v>
      </c>
      <c r="C172" s="62">
        <f t="shared" si="4"/>
        <v>0.05802231493</v>
      </c>
      <c r="D172" s="62">
        <f t="shared" si="5"/>
        <v>0.05746231493</v>
      </c>
      <c r="E172" s="62" t="str">
        <f t="shared" si="1"/>
        <v/>
      </c>
      <c r="F172" s="127">
        <v>4145.19</v>
      </c>
      <c r="G172" s="62">
        <f t="shared" si="6"/>
        <v>0.003601003471</v>
      </c>
      <c r="H172" s="62">
        <f t="shared" si="7"/>
        <v>0.003041003471</v>
      </c>
      <c r="I172" s="62" t="b">
        <f t="shared" si="8"/>
        <v>0</v>
      </c>
      <c r="J172" s="62" t="str">
        <f t="shared" si="2"/>
        <v/>
      </c>
      <c r="K172" s="128">
        <v>0.03024</v>
      </c>
      <c r="L172" s="62">
        <f t="shared" si="3"/>
        <v>0.00056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126">
        <v>44780.0</v>
      </c>
      <c r="B173" s="127">
        <v>37.3</v>
      </c>
      <c r="C173" s="62">
        <f t="shared" si="4"/>
        <v>0.09086965142</v>
      </c>
      <c r="D173" s="62">
        <f t="shared" si="5"/>
        <v>0.09031742919</v>
      </c>
      <c r="E173" s="62" t="str">
        <f t="shared" si="1"/>
        <v/>
      </c>
      <c r="F173" s="127">
        <v>4280.15</v>
      </c>
      <c r="G173" s="62">
        <f t="shared" si="6"/>
        <v>0.03203942981</v>
      </c>
      <c r="H173" s="62">
        <f t="shared" si="7"/>
        <v>0.03148720759</v>
      </c>
      <c r="I173" s="62" t="b">
        <f t="shared" si="8"/>
        <v>0</v>
      </c>
      <c r="J173" s="62" t="str">
        <f t="shared" si="2"/>
        <v/>
      </c>
      <c r="K173" s="128">
        <v>0.02982</v>
      </c>
      <c r="L173" s="62">
        <f t="shared" si="3"/>
        <v>0.0005522222222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126">
        <v>44787.0</v>
      </c>
      <c r="B174" s="127">
        <v>38.16</v>
      </c>
      <c r="C174" s="62">
        <f t="shared" si="4"/>
        <v>0.02279451993</v>
      </c>
      <c r="D174" s="62">
        <f t="shared" si="5"/>
        <v>0.02222711252</v>
      </c>
      <c r="E174" s="62">
        <f t="shared" si="1"/>
        <v>0.02222711252</v>
      </c>
      <c r="F174" s="127">
        <v>4228.48</v>
      </c>
      <c r="G174" s="62">
        <f t="shared" si="6"/>
        <v>-0.01214546529</v>
      </c>
      <c r="H174" s="62">
        <f t="shared" si="7"/>
        <v>-0.0127128727</v>
      </c>
      <c r="I174" s="62" t="b">
        <f t="shared" si="8"/>
        <v>1</v>
      </c>
      <c r="J174" s="62">
        <f t="shared" si="2"/>
        <v>-0.0127128727</v>
      </c>
      <c r="K174" s="128">
        <v>0.03064</v>
      </c>
      <c r="L174" s="62">
        <f t="shared" si="3"/>
        <v>0.0005674074074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126">
        <v>44794.0</v>
      </c>
      <c r="B175" s="127">
        <v>37.36</v>
      </c>
      <c r="C175" s="62">
        <f t="shared" si="4"/>
        <v>-0.02118723322</v>
      </c>
      <c r="D175" s="62">
        <f t="shared" si="5"/>
        <v>-0.02176945544</v>
      </c>
      <c r="E175" s="62">
        <f t="shared" si="1"/>
        <v>-0.02176945544</v>
      </c>
      <c r="F175" s="127">
        <v>4057.66</v>
      </c>
      <c r="G175" s="62">
        <f t="shared" si="6"/>
        <v>-0.04123613764</v>
      </c>
      <c r="H175" s="62">
        <f t="shared" si="7"/>
        <v>-0.04181835986</v>
      </c>
      <c r="I175" s="62" t="b">
        <f t="shared" si="8"/>
        <v>1</v>
      </c>
      <c r="J175" s="62">
        <f t="shared" si="2"/>
        <v>-0.04181835986</v>
      </c>
      <c r="K175" s="128">
        <v>0.03144</v>
      </c>
      <c r="L175" s="62">
        <f t="shared" si="3"/>
        <v>0.0005822222222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126">
        <v>44801.0</v>
      </c>
      <c r="B176" s="127">
        <v>32.63</v>
      </c>
      <c r="C176" s="62">
        <f t="shared" si="4"/>
        <v>-0.1353685028</v>
      </c>
      <c r="D176" s="62">
        <f t="shared" si="5"/>
        <v>-0.1359714657</v>
      </c>
      <c r="E176" s="62">
        <f t="shared" si="1"/>
        <v>-0.1359714657</v>
      </c>
      <c r="F176" s="127">
        <v>3924.26</v>
      </c>
      <c r="G176" s="62">
        <f t="shared" si="6"/>
        <v>-0.03342865435</v>
      </c>
      <c r="H176" s="62">
        <f t="shared" si="7"/>
        <v>-0.03403161731</v>
      </c>
      <c r="I176" s="62" t="b">
        <f t="shared" si="8"/>
        <v>1</v>
      </c>
      <c r="J176" s="62">
        <f t="shared" si="2"/>
        <v>-0.03403161731</v>
      </c>
      <c r="K176" s="128">
        <v>0.03256</v>
      </c>
      <c r="L176" s="62">
        <f t="shared" si="3"/>
        <v>0.000602962963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126">
        <v>44808.0</v>
      </c>
      <c r="B177" s="127">
        <v>35.89</v>
      </c>
      <c r="C177" s="62">
        <f t="shared" si="4"/>
        <v>0.09522659455</v>
      </c>
      <c r="D177" s="62">
        <f t="shared" si="5"/>
        <v>0.09461659455</v>
      </c>
      <c r="E177" s="62" t="str">
        <f t="shared" si="1"/>
        <v/>
      </c>
      <c r="F177" s="127">
        <v>4067.36</v>
      </c>
      <c r="G177" s="62">
        <f t="shared" si="6"/>
        <v>0.03581634191</v>
      </c>
      <c r="H177" s="62">
        <f t="shared" si="7"/>
        <v>0.03520634191</v>
      </c>
      <c r="I177" s="62" t="b">
        <f t="shared" si="8"/>
        <v>0</v>
      </c>
      <c r="J177" s="62" t="str">
        <f t="shared" si="2"/>
        <v/>
      </c>
      <c r="K177" s="128">
        <v>0.03294</v>
      </c>
      <c r="L177" s="62">
        <f t="shared" si="3"/>
        <v>0.00061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126">
        <v>44815.0</v>
      </c>
      <c r="B178" s="127">
        <v>36.03</v>
      </c>
      <c r="C178" s="62">
        <f t="shared" si="4"/>
        <v>0.0038932196</v>
      </c>
      <c r="D178" s="62">
        <f t="shared" si="5"/>
        <v>0.003252941823</v>
      </c>
      <c r="E178" s="62">
        <f t="shared" si="1"/>
        <v>0.003252941823</v>
      </c>
      <c r="F178" s="127">
        <v>3873.33</v>
      </c>
      <c r="G178" s="62">
        <f t="shared" si="6"/>
        <v>-0.04887953817</v>
      </c>
      <c r="H178" s="62">
        <f t="shared" si="7"/>
        <v>-0.04951981595</v>
      </c>
      <c r="I178" s="62" t="b">
        <f t="shared" si="8"/>
        <v>1</v>
      </c>
      <c r="J178" s="62">
        <f t="shared" si="2"/>
        <v>-0.04951981595</v>
      </c>
      <c r="K178" s="128">
        <v>0.034575</v>
      </c>
      <c r="L178" s="62">
        <f t="shared" si="3"/>
        <v>0.0006402777778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126">
        <v>44822.0</v>
      </c>
      <c r="B179" s="127">
        <v>33.33</v>
      </c>
      <c r="C179" s="62">
        <f t="shared" si="4"/>
        <v>-0.07789403244</v>
      </c>
      <c r="D179" s="62">
        <f t="shared" si="5"/>
        <v>-0.07854255096</v>
      </c>
      <c r="E179" s="62">
        <f t="shared" si="1"/>
        <v>-0.07854255096</v>
      </c>
      <c r="F179" s="127">
        <v>3693.23</v>
      </c>
      <c r="G179" s="62">
        <f t="shared" si="6"/>
        <v>-0.04761318825</v>
      </c>
      <c r="H179" s="62">
        <f t="shared" si="7"/>
        <v>-0.04826170677</v>
      </c>
      <c r="I179" s="62" t="b">
        <f t="shared" si="8"/>
        <v>1</v>
      </c>
      <c r="J179" s="62">
        <f t="shared" si="2"/>
        <v>-0.04826170677</v>
      </c>
      <c r="K179" s="128">
        <v>0.03502</v>
      </c>
      <c r="L179" s="62">
        <f t="shared" si="3"/>
        <v>0.0006485185185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126">
        <v>44829.0</v>
      </c>
      <c r="B180" s="127">
        <v>31.14</v>
      </c>
      <c r="C180" s="62">
        <f t="shared" si="4"/>
        <v>-0.06796472591</v>
      </c>
      <c r="D180" s="62">
        <f t="shared" si="5"/>
        <v>-0.06862657777</v>
      </c>
      <c r="E180" s="62">
        <f t="shared" si="1"/>
        <v>-0.06862657777</v>
      </c>
      <c r="F180" s="127">
        <v>3585.62</v>
      </c>
      <c r="G180" s="62">
        <f t="shared" si="6"/>
        <v>-0.029570012</v>
      </c>
      <c r="H180" s="62">
        <f t="shared" si="7"/>
        <v>-0.03023186386</v>
      </c>
      <c r="I180" s="62" t="b">
        <f t="shared" si="8"/>
        <v>1</v>
      </c>
      <c r="J180" s="62">
        <f t="shared" si="2"/>
        <v>-0.03023186386</v>
      </c>
      <c r="K180" s="128">
        <v>0.03574</v>
      </c>
      <c r="L180" s="62">
        <f t="shared" si="3"/>
        <v>0.0006618518519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126">
        <v>44836.0</v>
      </c>
      <c r="B181" s="127">
        <v>33.94</v>
      </c>
      <c r="C181" s="62">
        <f t="shared" si="4"/>
        <v>0.0861010934</v>
      </c>
      <c r="D181" s="62">
        <f t="shared" si="5"/>
        <v>0.08540516747</v>
      </c>
      <c r="E181" s="62" t="str">
        <f t="shared" si="1"/>
        <v/>
      </c>
      <c r="F181" s="127">
        <v>3639.66</v>
      </c>
      <c r="G181" s="62">
        <f t="shared" si="6"/>
        <v>0.01495886878</v>
      </c>
      <c r="H181" s="62">
        <f t="shared" si="7"/>
        <v>0.01426294285</v>
      </c>
      <c r="I181" s="62" t="b">
        <f t="shared" si="8"/>
        <v>0</v>
      </c>
      <c r="J181" s="62" t="str">
        <f t="shared" si="2"/>
        <v/>
      </c>
      <c r="K181" s="128">
        <v>0.03758</v>
      </c>
      <c r="L181" s="62">
        <f t="shared" si="3"/>
        <v>0.0006959259259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126">
        <v>44843.0</v>
      </c>
      <c r="B182" s="127">
        <v>33.47</v>
      </c>
      <c r="C182" s="62">
        <f t="shared" si="4"/>
        <v>-0.01394474458</v>
      </c>
      <c r="D182" s="62">
        <f t="shared" si="5"/>
        <v>-0.01464400384</v>
      </c>
      <c r="E182" s="62">
        <f t="shared" si="1"/>
        <v>-0.01464400384</v>
      </c>
      <c r="F182" s="127">
        <v>3583.07</v>
      </c>
      <c r="G182" s="62">
        <f t="shared" si="6"/>
        <v>-0.01567029586</v>
      </c>
      <c r="H182" s="62">
        <f t="shared" si="7"/>
        <v>-0.01636955512</v>
      </c>
      <c r="I182" s="62" t="b">
        <f t="shared" si="8"/>
        <v>1</v>
      </c>
      <c r="J182" s="62">
        <f t="shared" si="2"/>
        <v>-0.01636955512</v>
      </c>
      <c r="K182" s="128">
        <v>0.03776</v>
      </c>
      <c r="L182" s="62">
        <f t="shared" si="3"/>
        <v>0.0006992592593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126">
        <v>44850.0</v>
      </c>
      <c r="B183" s="127">
        <v>36.29</v>
      </c>
      <c r="C183" s="62">
        <f t="shared" si="4"/>
        <v>0.080892706</v>
      </c>
      <c r="D183" s="62">
        <f t="shared" si="5"/>
        <v>0.08016215045</v>
      </c>
      <c r="E183" s="62" t="str">
        <f t="shared" si="1"/>
        <v/>
      </c>
      <c r="F183" s="127">
        <v>3752.75</v>
      </c>
      <c r="G183" s="62">
        <f t="shared" si="6"/>
        <v>0.04626892973</v>
      </c>
      <c r="H183" s="62">
        <f t="shared" si="7"/>
        <v>0.04553837417</v>
      </c>
      <c r="I183" s="62" t="b">
        <f t="shared" si="8"/>
        <v>0</v>
      </c>
      <c r="J183" s="62" t="str">
        <f t="shared" si="2"/>
        <v/>
      </c>
      <c r="K183" s="128">
        <v>0.03945</v>
      </c>
      <c r="L183" s="62">
        <f t="shared" si="3"/>
        <v>0.0007305555556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126">
        <v>44857.0</v>
      </c>
      <c r="B184" s="127">
        <v>36.04</v>
      </c>
      <c r="C184" s="62">
        <f t="shared" si="4"/>
        <v>-0.006912788485</v>
      </c>
      <c r="D184" s="62">
        <f t="shared" si="5"/>
        <v>-0.007683158855</v>
      </c>
      <c r="E184" s="62" t="str">
        <f t="shared" si="1"/>
        <v/>
      </c>
      <c r="F184" s="127">
        <v>3901.06</v>
      </c>
      <c r="G184" s="62">
        <f t="shared" si="6"/>
        <v>0.03875940652</v>
      </c>
      <c r="H184" s="62">
        <f t="shared" si="7"/>
        <v>0.03798903615</v>
      </c>
      <c r="I184" s="62" t="b">
        <f t="shared" si="8"/>
        <v>0</v>
      </c>
      <c r="J184" s="62" t="str">
        <f t="shared" si="2"/>
        <v/>
      </c>
      <c r="K184" s="128">
        <v>0.0416</v>
      </c>
      <c r="L184" s="62">
        <f t="shared" si="3"/>
        <v>0.0007703703704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126">
        <v>44864.0</v>
      </c>
      <c r="B185" s="127">
        <v>38.77</v>
      </c>
      <c r="C185" s="62">
        <f t="shared" si="4"/>
        <v>0.07301731894</v>
      </c>
      <c r="D185" s="62">
        <f t="shared" si="5"/>
        <v>0.07223509672</v>
      </c>
      <c r="E185" s="62">
        <f t="shared" si="1"/>
        <v>0.07223509672</v>
      </c>
      <c r="F185" s="127">
        <v>3770.55</v>
      </c>
      <c r="G185" s="62">
        <f t="shared" si="6"/>
        <v>-0.03402743166</v>
      </c>
      <c r="H185" s="62">
        <f t="shared" si="7"/>
        <v>-0.03480965389</v>
      </c>
      <c r="I185" s="62" t="b">
        <f t="shared" si="8"/>
        <v>1</v>
      </c>
      <c r="J185" s="62">
        <f t="shared" si="2"/>
        <v>-0.03480965389</v>
      </c>
      <c r="K185" s="128">
        <v>0.04224</v>
      </c>
      <c r="L185" s="62">
        <f t="shared" si="3"/>
        <v>0.0007822222222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126">
        <v>44871.0</v>
      </c>
      <c r="B186" s="127">
        <v>39.97</v>
      </c>
      <c r="C186" s="62">
        <f t="shared" si="4"/>
        <v>0.03048242104</v>
      </c>
      <c r="D186" s="62">
        <f t="shared" si="5"/>
        <v>0.02970612474</v>
      </c>
      <c r="E186" s="62" t="str">
        <f t="shared" si="1"/>
        <v/>
      </c>
      <c r="F186" s="127">
        <v>3992.93</v>
      </c>
      <c r="G186" s="62">
        <f t="shared" si="6"/>
        <v>0.05730441784</v>
      </c>
      <c r="H186" s="62">
        <f t="shared" si="7"/>
        <v>0.05652812154</v>
      </c>
      <c r="I186" s="62" t="b">
        <f t="shared" si="8"/>
        <v>0</v>
      </c>
      <c r="J186" s="62" t="str">
        <f t="shared" si="2"/>
        <v/>
      </c>
      <c r="K186" s="128">
        <v>0.04192</v>
      </c>
      <c r="L186" s="62">
        <f t="shared" si="3"/>
        <v>0.0007762962963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126">
        <v>44878.0</v>
      </c>
      <c r="B187" s="127">
        <v>40.99</v>
      </c>
      <c r="C187" s="62">
        <f t="shared" si="4"/>
        <v>0.02519896179</v>
      </c>
      <c r="D187" s="62">
        <f t="shared" si="5"/>
        <v>0.02441377661</v>
      </c>
      <c r="E187" s="62">
        <f t="shared" si="1"/>
        <v>0.02441377661</v>
      </c>
      <c r="F187" s="127">
        <v>3965.34</v>
      </c>
      <c r="G187" s="62">
        <f t="shared" si="6"/>
        <v>-0.006933695523</v>
      </c>
      <c r="H187" s="62">
        <f t="shared" si="7"/>
        <v>-0.007718880708</v>
      </c>
      <c r="I187" s="62" t="b">
        <f t="shared" si="8"/>
        <v>1</v>
      </c>
      <c r="J187" s="62">
        <f t="shared" si="2"/>
        <v>-0.007718880708</v>
      </c>
      <c r="K187" s="128">
        <v>0.0424</v>
      </c>
      <c r="L187" s="62">
        <f t="shared" si="3"/>
        <v>0.0007851851852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126">
        <v>44885.0</v>
      </c>
      <c r="B188" s="127">
        <v>40.95</v>
      </c>
      <c r="C188" s="62">
        <f t="shared" si="4"/>
        <v>-0.0009763242172</v>
      </c>
      <c r="D188" s="62">
        <f t="shared" si="5"/>
        <v>-0.001706324217</v>
      </c>
      <c r="E188" s="62" t="str">
        <f t="shared" si="1"/>
        <v/>
      </c>
      <c r="F188" s="127">
        <v>4026.12</v>
      </c>
      <c r="G188" s="62">
        <f t="shared" si="6"/>
        <v>0.01521153131</v>
      </c>
      <c r="H188" s="62">
        <f t="shared" si="7"/>
        <v>0.01448153131</v>
      </c>
      <c r="I188" s="62" t="b">
        <f t="shared" si="8"/>
        <v>0</v>
      </c>
      <c r="J188" s="62" t="str">
        <f t="shared" si="2"/>
        <v/>
      </c>
      <c r="K188" s="128">
        <v>0.03942</v>
      </c>
      <c r="L188" s="62">
        <f t="shared" si="3"/>
        <v>0.00073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126">
        <v>44892.0</v>
      </c>
      <c r="B189" s="127">
        <v>42.85</v>
      </c>
      <c r="C189" s="62">
        <f t="shared" si="4"/>
        <v>0.04535383474</v>
      </c>
      <c r="D189" s="62">
        <f t="shared" si="5"/>
        <v>0.04464920512</v>
      </c>
      <c r="E189" s="62" t="str">
        <f t="shared" si="1"/>
        <v/>
      </c>
      <c r="F189" s="127">
        <v>4071.7</v>
      </c>
      <c r="G189" s="62">
        <f t="shared" si="6"/>
        <v>0.01125746963</v>
      </c>
      <c r="H189" s="62">
        <f t="shared" si="7"/>
        <v>0.01055284</v>
      </c>
      <c r="I189" s="62" t="b">
        <f t="shared" si="8"/>
        <v>0</v>
      </c>
      <c r="J189" s="62" t="str">
        <f t="shared" si="2"/>
        <v/>
      </c>
      <c r="K189" s="128">
        <v>0.03805</v>
      </c>
      <c r="L189" s="62">
        <f t="shared" si="3"/>
        <v>0.0007046296296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126">
        <v>44899.0</v>
      </c>
      <c r="B190" s="127">
        <v>39.32</v>
      </c>
      <c r="C190" s="62">
        <f t="shared" si="4"/>
        <v>-0.08597234976</v>
      </c>
      <c r="D190" s="62">
        <f t="shared" si="5"/>
        <v>-0.0866593868</v>
      </c>
      <c r="E190" s="62">
        <f t="shared" si="1"/>
        <v>-0.0866593868</v>
      </c>
      <c r="F190" s="127">
        <v>3934.38</v>
      </c>
      <c r="G190" s="62">
        <f t="shared" si="6"/>
        <v>-0.03430729356</v>
      </c>
      <c r="H190" s="62">
        <f t="shared" si="7"/>
        <v>-0.0349943306</v>
      </c>
      <c r="I190" s="62" t="b">
        <f t="shared" si="8"/>
        <v>1</v>
      </c>
      <c r="J190" s="62">
        <f t="shared" si="2"/>
        <v>-0.0349943306</v>
      </c>
      <c r="K190" s="128">
        <v>0.0371</v>
      </c>
      <c r="L190" s="62">
        <f t="shared" si="3"/>
        <v>0.000687037037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126">
        <v>44906.0</v>
      </c>
      <c r="B191" s="127">
        <v>37.43</v>
      </c>
      <c r="C191" s="62">
        <f t="shared" si="4"/>
        <v>-0.04926077336</v>
      </c>
      <c r="D191" s="62">
        <f t="shared" si="5"/>
        <v>-0.04991114373</v>
      </c>
      <c r="E191" s="62">
        <f t="shared" si="1"/>
        <v>-0.04991114373</v>
      </c>
      <c r="F191" s="127">
        <v>3852.36</v>
      </c>
      <c r="G191" s="62">
        <f t="shared" si="6"/>
        <v>-0.02106736159</v>
      </c>
      <c r="H191" s="62">
        <f t="shared" si="7"/>
        <v>-0.02171773196</v>
      </c>
      <c r="I191" s="62" t="b">
        <f t="shared" si="8"/>
        <v>1</v>
      </c>
      <c r="J191" s="62">
        <f t="shared" si="2"/>
        <v>-0.02171773196</v>
      </c>
      <c r="K191" s="128">
        <v>0.03512</v>
      </c>
      <c r="L191" s="62">
        <f t="shared" si="3"/>
        <v>0.0006503703704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126">
        <v>44913.0</v>
      </c>
      <c r="B192" s="127">
        <v>37.8</v>
      </c>
      <c r="C192" s="62">
        <f t="shared" si="4"/>
        <v>0.009836580709</v>
      </c>
      <c r="D192" s="62">
        <f t="shared" si="5"/>
        <v>0.009183617746</v>
      </c>
      <c r="E192" s="62">
        <f t="shared" si="1"/>
        <v>0.009183617746</v>
      </c>
      <c r="F192" s="127">
        <v>3844.82</v>
      </c>
      <c r="G192" s="62">
        <f t="shared" si="6"/>
        <v>-0.001959159695</v>
      </c>
      <c r="H192" s="62">
        <f t="shared" si="7"/>
        <v>-0.002612122658</v>
      </c>
      <c r="I192" s="62" t="b">
        <f t="shared" si="8"/>
        <v>1</v>
      </c>
      <c r="J192" s="62">
        <f t="shared" si="2"/>
        <v>-0.002612122658</v>
      </c>
      <c r="K192" s="128">
        <v>0.03526</v>
      </c>
      <c r="L192" s="62">
        <f t="shared" si="3"/>
        <v>0.000652962963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126">
        <v>44920.0</v>
      </c>
      <c r="B193" s="127">
        <v>36.94</v>
      </c>
      <c r="C193" s="62">
        <f t="shared" si="4"/>
        <v>-0.02301412785</v>
      </c>
      <c r="D193" s="62">
        <f t="shared" si="5"/>
        <v>-0.0237048686</v>
      </c>
      <c r="E193" s="62">
        <f t="shared" si="1"/>
        <v>-0.0237048686</v>
      </c>
      <c r="F193" s="127">
        <v>3839.5</v>
      </c>
      <c r="G193" s="62">
        <f t="shared" si="6"/>
        <v>-0.001384638029</v>
      </c>
      <c r="H193" s="62">
        <f t="shared" si="7"/>
        <v>-0.00207537877</v>
      </c>
      <c r="I193" s="62" t="b">
        <f t="shared" si="8"/>
        <v>1</v>
      </c>
      <c r="J193" s="62">
        <f t="shared" si="2"/>
        <v>-0.00207537877</v>
      </c>
      <c r="K193" s="128">
        <v>0.0373</v>
      </c>
      <c r="L193" s="62">
        <f t="shared" si="3"/>
        <v>0.0006907407407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126">
        <v>44927.0</v>
      </c>
      <c r="B194" s="127">
        <v>38.99</v>
      </c>
      <c r="C194" s="62">
        <f t="shared" si="4"/>
        <v>0.05401022822</v>
      </c>
      <c r="D194" s="62">
        <f t="shared" si="5"/>
        <v>0.05327874674</v>
      </c>
      <c r="E194" s="62" t="str">
        <f t="shared" si="1"/>
        <v/>
      </c>
      <c r="F194" s="127">
        <v>3895.08</v>
      </c>
      <c r="G194" s="62">
        <f t="shared" si="6"/>
        <v>0.01437206848</v>
      </c>
      <c r="H194" s="62">
        <f t="shared" si="7"/>
        <v>0.01364058699</v>
      </c>
      <c r="I194" s="62" t="b">
        <f t="shared" si="8"/>
        <v>0</v>
      </c>
      <c r="J194" s="62" t="str">
        <f t="shared" si="2"/>
        <v/>
      </c>
      <c r="K194" s="128">
        <v>0.0395</v>
      </c>
      <c r="L194" s="62">
        <f t="shared" si="3"/>
        <v>0.0007314814815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126">
        <v>44934.0</v>
      </c>
      <c r="B195" s="127">
        <v>44.6</v>
      </c>
      <c r="C195" s="62">
        <f t="shared" si="4"/>
        <v>0.134428656</v>
      </c>
      <c r="D195" s="62">
        <f t="shared" si="5"/>
        <v>0.1337277301</v>
      </c>
      <c r="E195" s="62" t="str">
        <f t="shared" si="1"/>
        <v/>
      </c>
      <c r="F195" s="127">
        <v>3999.09</v>
      </c>
      <c r="G195" s="62">
        <f t="shared" si="6"/>
        <v>0.02635261697</v>
      </c>
      <c r="H195" s="62">
        <f t="shared" si="7"/>
        <v>0.02565169105</v>
      </c>
      <c r="I195" s="62" t="b">
        <f t="shared" si="8"/>
        <v>0</v>
      </c>
      <c r="J195" s="62" t="str">
        <f t="shared" si="2"/>
        <v/>
      </c>
      <c r="K195" s="128">
        <v>0.03785</v>
      </c>
      <c r="L195" s="62">
        <f t="shared" si="3"/>
        <v>0.0007009259259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126">
        <v>44941.0</v>
      </c>
      <c r="B196" s="127">
        <v>44.28</v>
      </c>
      <c r="C196" s="62">
        <f t="shared" si="4"/>
        <v>-0.007200751186</v>
      </c>
      <c r="D196" s="62">
        <f t="shared" si="5"/>
        <v>-0.007876306741</v>
      </c>
      <c r="E196" s="62">
        <f t="shared" si="1"/>
        <v>-0.007876306741</v>
      </c>
      <c r="F196" s="127">
        <v>3972.61</v>
      </c>
      <c r="G196" s="62">
        <f t="shared" si="6"/>
        <v>-0.006643525821</v>
      </c>
      <c r="H196" s="62">
        <f t="shared" si="7"/>
        <v>-0.007319081377</v>
      </c>
      <c r="I196" s="62" t="b">
        <f t="shared" si="8"/>
        <v>1</v>
      </c>
      <c r="J196" s="62">
        <f t="shared" si="2"/>
        <v>-0.007319081377</v>
      </c>
      <c r="K196" s="128">
        <v>0.03648</v>
      </c>
      <c r="L196" s="62">
        <f t="shared" si="3"/>
        <v>0.0006755555556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126">
        <v>44948.0</v>
      </c>
      <c r="B197" s="127">
        <v>49.14</v>
      </c>
      <c r="C197" s="62">
        <f t="shared" si="4"/>
        <v>0.1041402593</v>
      </c>
      <c r="D197" s="62">
        <f t="shared" si="5"/>
        <v>0.1034731296</v>
      </c>
      <c r="E197" s="62" t="str">
        <f t="shared" si="1"/>
        <v/>
      </c>
      <c r="F197" s="127">
        <v>4070.56</v>
      </c>
      <c r="G197" s="62">
        <f t="shared" si="6"/>
        <v>0.02435727271</v>
      </c>
      <c r="H197" s="62">
        <f t="shared" si="7"/>
        <v>0.02369014308</v>
      </c>
      <c r="I197" s="62" t="b">
        <f t="shared" si="8"/>
        <v>0</v>
      </c>
      <c r="J197" s="62" t="str">
        <f t="shared" si="2"/>
        <v/>
      </c>
      <c r="K197" s="128">
        <v>0.036025</v>
      </c>
      <c r="L197" s="62">
        <f t="shared" si="3"/>
        <v>0.0006671296296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126">
        <v>44955.0</v>
      </c>
      <c r="B198" s="127">
        <v>50.95</v>
      </c>
      <c r="C198" s="62">
        <f t="shared" si="4"/>
        <v>0.03617139258</v>
      </c>
      <c r="D198" s="62">
        <f t="shared" si="5"/>
        <v>0.03549768887</v>
      </c>
      <c r="E198" s="62" t="str">
        <f t="shared" si="1"/>
        <v/>
      </c>
      <c r="F198" s="127">
        <v>4136.48</v>
      </c>
      <c r="G198" s="62">
        <f t="shared" si="6"/>
        <v>0.0160646025</v>
      </c>
      <c r="H198" s="62">
        <f t="shared" si="7"/>
        <v>0.0153908988</v>
      </c>
      <c r="I198" s="62" t="b">
        <f t="shared" si="8"/>
        <v>0</v>
      </c>
      <c r="J198" s="62" t="str">
        <f t="shared" si="2"/>
        <v/>
      </c>
      <c r="K198" s="128">
        <v>0.03638</v>
      </c>
      <c r="L198" s="62">
        <f t="shared" si="3"/>
        <v>0.0006737037037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126">
        <v>44962.0</v>
      </c>
      <c r="B199" s="127">
        <v>49.34</v>
      </c>
      <c r="C199" s="62">
        <f t="shared" si="4"/>
        <v>-0.03210964857</v>
      </c>
      <c r="D199" s="62">
        <f t="shared" si="5"/>
        <v>-0.03277779672</v>
      </c>
      <c r="E199" s="62">
        <f t="shared" si="1"/>
        <v>-0.03277779672</v>
      </c>
      <c r="F199" s="127">
        <v>4090.46</v>
      </c>
      <c r="G199" s="62">
        <f t="shared" si="6"/>
        <v>-0.01118775146</v>
      </c>
      <c r="H199" s="62">
        <f t="shared" si="7"/>
        <v>-0.01185589961</v>
      </c>
      <c r="I199" s="62" t="b">
        <f t="shared" si="8"/>
        <v>1</v>
      </c>
      <c r="J199" s="62">
        <f t="shared" si="2"/>
        <v>-0.01185589961</v>
      </c>
      <c r="K199" s="128">
        <v>0.03608</v>
      </c>
      <c r="L199" s="62">
        <f t="shared" si="3"/>
        <v>0.0006681481481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126">
        <v>44969.0</v>
      </c>
      <c r="B200" s="127">
        <v>50.25</v>
      </c>
      <c r="C200" s="62">
        <f t="shared" si="4"/>
        <v>0.01827543584</v>
      </c>
      <c r="D200" s="62">
        <f t="shared" si="5"/>
        <v>0.01758395436</v>
      </c>
      <c r="E200" s="62">
        <f t="shared" si="1"/>
        <v>0.01758395436</v>
      </c>
      <c r="F200" s="127">
        <v>4079.09</v>
      </c>
      <c r="G200" s="62">
        <f t="shared" si="6"/>
        <v>-0.002783508845</v>
      </c>
      <c r="H200" s="62">
        <f t="shared" si="7"/>
        <v>-0.003474990326</v>
      </c>
      <c r="I200" s="62" t="b">
        <f t="shared" si="8"/>
        <v>1</v>
      </c>
      <c r="J200" s="62">
        <f t="shared" si="2"/>
        <v>-0.003474990326</v>
      </c>
      <c r="K200" s="128">
        <v>0.03734</v>
      </c>
      <c r="L200" s="62">
        <f t="shared" si="3"/>
        <v>0.0006914814815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126">
        <v>44976.0</v>
      </c>
      <c r="B201" s="127">
        <v>47.3</v>
      </c>
      <c r="C201" s="62">
        <f t="shared" si="4"/>
        <v>-0.06050025144</v>
      </c>
      <c r="D201" s="62">
        <f t="shared" si="5"/>
        <v>-0.0612132144</v>
      </c>
      <c r="E201" s="62">
        <f t="shared" si="1"/>
        <v>-0.0612132144</v>
      </c>
      <c r="F201" s="127">
        <v>3970.04</v>
      </c>
      <c r="G201" s="62">
        <f t="shared" si="6"/>
        <v>-0.02709775411</v>
      </c>
      <c r="H201" s="62">
        <f t="shared" si="7"/>
        <v>-0.02781071707</v>
      </c>
      <c r="I201" s="62" t="b">
        <f t="shared" si="8"/>
        <v>1</v>
      </c>
      <c r="J201" s="62">
        <f t="shared" si="2"/>
        <v>-0.02781071707</v>
      </c>
      <c r="K201" s="128">
        <v>0.0385</v>
      </c>
      <c r="L201" s="62">
        <f t="shared" si="3"/>
        <v>0.000712962963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126">
        <v>44983.0</v>
      </c>
      <c r="B202" s="127">
        <v>52.03</v>
      </c>
      <c r="C202" s="62">
        <f t="shared" si="4"/>
        <v>0.0953101798</v>
      </c>
      <c r="D202" s="62">
        <f t="shared" si="5"/>
        <v>0.09458193906</v>
      </c>
      <c r="E202" s="62" t="str">
        <f t="shared" si="1"/>
        <v/>
      </c>
      <c r="F202" s="127">
        <v>4045.64</v>
      </c>
      <c r="G202" s="62">
        <f t="shared" si="6"/>
        <v>0.0188635878</v>
      </c>
      <c r="H202" s="62">
        <f t="shared" si="7"/>
        <v>0.01813534706</v>
      </c>
      <c r="I202" s="62" t="b">
        <f t="shared" si="8"/>
        <v>0</v>
      </c>
      <c r="J202" s="62" t="str">
        <f t="shared" si="2"/>
        <v/>
      </c>
      <c r="K202" s="128">
        <v>0.039325</v>
      </c>
      <c r="L202" s="62">
        <f t="shared" si="3"/>
        <v>0.0007282407407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126">
        <v>44990.0</v>
      </c>
      <c r="B203" s="127">
        <v>45.11</v>
      </c>
      <c r="C203" s="62">
        <f t="shared" si="4"/>
        <v>-0.1427165239</v>
      </c>
      <c r="D203" s="62">
        <f t="shared" si="5"/>
        <v>-0.1434483757</v>
      </c>
      <c r="E203" s="62">
        <f t="shared" si="1"/>
        <v>-0.1434483757</v>
      </c>
      <c r="F203" s="127">
        <v>3861.59</v>
      </c>
      <c r="G203" s="62">
        <f t="shared" si="6"/>
        <v>-0.04656074226</v>
      </c>
      <c r="H203" s="62">
        <f t="shared" si="7"/>
        <v>-0.04729259411</v>
      </c>
      <c r="I203" s="62" t="b">
        <f t="shared" si="8"/>
        <v>1</v>
      </c>
      <c r="J203" s="62">
        <f t="shared" si="2"/>
        <v>-0.04729259411</v>
      </c>
      <c r="K203" s="128">
        <v>0.03952</v>
      </c>
      <c r="L203" s="62">
        <f t="shared" si="3"/>
        <v>0.0007318518519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126">
        <v>44997.0</v>
      </c>
      <c r="B204" s="127">
        <v>38.39</v>
      </c>
      <c r="C204" s="62">
        <f t="shared" si="4"/>
        <v>-0.1613069424</v>
      </c>
      <c r="D204" s="62">
        <f t="shared" si="5"/>
        <v>-0.1620202757</v>
      </c>
      <c r="E204" s="62" t="str">
        <f t="shared" si="1"/>
        <v/>
      </c>
      <c r="F204" s="127">
        <v>3916.64</v>
      </c>
      <c r="G204" s="62">
        <f t="shared" si="6"/>
        <v>0.01415512763</v>
      </c>
      <c r="H204" s="62">
        <f t="shared" si="7"/>
        <v>0.01344179429</v>
      </c>
      <c r="I204" s="62" t="b">
        <f t="shared" si="8"/>
        <v>0</v>
      </c>
      <c r="J204" s="62" t="str">
        <f t="shared" si="2"/>
        <v/>
      </c>
      <c r="K204" s="128">
        <v>0.03852</v>
      </c>
      <c r="L204" s="62">
        <f t="shared" si="3"/>
        <v>0.0007133333333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126">
        <v>45004.0</v>
      </c>
      <c r="B205" s="127">
        <v>41.0</v>
      </c>
      <c r="C205" s="62">
        <f t="shared" si="4"/>
        <v>0.06577505769</v>
      </c>
      <c r="D205" s="62">
        <f t="shared" si="5"/>
        <v>0.06509061325</v>
      </c>
      <c r="E205" s="62" t="str">
        <f t="shared" si="1"/>
        <v/>
      </c>
      <c r="F205" s="127">
        <v>3970.99</v>
      </c>
      <c r="G205" s="62">
        <f t="shared" si="6"/>
        <v>0.0137812905</v>
      </c>
      <c r="H205" s="62">
        <f t="shared" si="7"/>
        <v>0.01309684606</v>
      </c>
      <c r="I205" s="62" t="b">
        <f t="shared" si="8"/>
        <v>0</v>
      </c>
      <c r="J205" s="62" t="str">
        <f t="shared" si="2"/>
        <v/>
      </c>
      <c r="K205" s="128">
        <v>0.03696</v>
      </c>
      <c r="L205" s="62">
        <f t="shared" si="3"/>
        <v>0.0006844444444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126">
        <v>45011.0</v>
      </c>
      <c r="B206" s="127">
        <v>44.76</v>
      </c>
      <c r="C206" s="62">
        <f t="shared" si="4"/>
        <v>0.08774281674</v>
      </c>
      <c r="D206" s="62">
        <f t="shared" si="5"/>
        <v>0.08706281674</v>
      </c>
      <c r="E206" s="62" t="str">
        <f t="shared" si="1"/>
        <v/>
      </c>
      <c r="F206" s="127">
        <v>4109.31</v>
      </c>
      <c r="G206" s="62">
        <f t="shared" si="6"/>
        <v>0.03423969731</v>
      </c>
      <c r="H206" s="62">
        <f t="shared" si="7"/>
        <v>0.03355969731</v>
      </c>
      <c r="I206" s="62" t="b">
        <f t="shared" si="8"/>
        <v>0</v>
      </c>
      <c r="J206" s="62" t="str">
        <f t="shared" si="2"/>
        <v/>
      </c>
      <c r="K206" s="128">
        <v>0.03672</v>
      </c>
      <c r="L206" s="62">
        <f t="shared" si="3"/>
        <v>0.00068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126">
        <v>45018.0</v>
      </c>
      <c r="B207" s="127">
        <v>41.67</v>
      </c>
      <c r="C207" s="62">
        <f t="shared" si="4"/>
        <v>-0.07153343801</v>
      </c>
      <c r="D207" s="62">
        <f t="shared" si="5"/>
        <v>-0.07222714171</v>
      </c>
      <c r="E207" s="62">
        <f t="shared" si="1"/>
        <v>-0.07222714171</v>
      </c>
      <c r="F207" s="127">
        <v>4105.02</v>
      </c>
      <c r="G207" s="62">
        <f t="shared" si="6"/>
        <v>-0.001044516203</v>
      </c>
      <c r="H207" s="62">
        <f t="shared" si="7"/>
        <v>-0.001738219906</v>
      </c>
      <c r="I207" s="62" t="b">
        <f t="shared" si="8"/>
        <v>1</v>
      </c>
      <c r="J207" s="62">
        <f t="shared" si="2"/>
        <v>-0.001738219906</v>
      </c>
      <c r="K207" s="128">
        <v>0.03746</v>
      </c>
      <c r="L207" s="62">
        <f t="shared" si="3"/>
        <v>0.0006937037037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126">
        <v>45025.0</v>
      </c>
      <c r="B208" s="127">
        <v>45.01</v>
      </c>
      <c r="C208" s="62">
        <f t="shared" si="4"/>
        <v>0.07710324187</v>
      </c>
      <c r="D208" s="62">
        <f t="shared" si="5"/>
        <v>0.07643842706</v>
      </c>
      <c r="E208" s="62" t="str">
        <f t="shared" si="1"/>
        <v/>
      </c>
      <c r="F208" s="127">
        <v>4137.64</v>
      </c>
      <c r="G208" s="62">
        <f t="shared" si="6"/>
        <v>0.007914961989</v>
      </c>
      <c r="H208" s="62">
        <f t="shared" si="7"/>
        <v>0.007250147174</v>
      </c>
      <c r="I208" s="62" t="b">
        <f t="shared" si="8"/>
        <v>0</v>
      </c>
      <c r="J208" s="62" t="str">
        <f t="shared" si="2"/>
        <v/>
      </c>
      <c r="K208" s="128">
        <v>0.0359</v>
      </c>
      <c r="L208" s="62">
        <f t="shared" si="3"/>
        <v>0.0006648148148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126">
        <v>45032.0</v>
      </c>
      <c r="B209" s="127">
        <v>46.87</v>
      </c>
      <c r="C209" s="62">
        <f t="shared" si="4"/>
        <v>0.04049312463</v>
      </c>
      <c r="D209" s="62">
        <f t="shared" si="5"/>
        <v>0.03981497648</v>
      </c>
      <c r="E209" s="62">
        <f t="shared" si="1"/>
        <v>0.03981497648</v>
      </c>
      <c r="F209" s="127">
        <v>4133.52</v>
      </c>
      <c r="G209" s="62">
        <f t="shared" si="6"/>
        <v>-0.0009962327753</v>
      </c>
      <c r="H209" s="62">
        <f t="shared" si="7"/>
        <v>-0.001674380923</v>
      </c>
      <c r="I209" s="62" t="b">
        <f t="shared" si="8"/>
        <v>1</v>
      </c>
      <c r="J209" s="62">
        <f t="shared" si="2"/>
        <v>-0.001674380923</v>
      </c>
      <c r="K209" s="128">
        <v>0.03662</v>
      </c>
      <c r="L209" s="62">
        <f t="shared" si="3"/>
        <v>0.0006781481481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126">
        <v>45039.0</v>
      </c>
      <c r="B210" s="127">
        <v>52.74</v>
      </c>
      <c r="C210" s="62">
        <f t="shared" si="4"/>
        <v>0.117996369</v>
      </c>
      <c r="D210" s="62">
        <f t="shared" si="5"/>
        <v>0.1172956282</v>
      </c>
      <c r="E210" s="62" t="str">
        <f t="shared" si="1"/>
        <v/>
      </c>
      <c r="F210" s="127">
        <v>4169.48</v>
      </c>
      <c r="G210" s="62">
        <f t="shared" si="6"/>
        <v>0.008661983582</v>
      </c>
      <c r="H210" s="62">
        <f t="shared" si="7"/>
        <v>0.007961242841</v>
      </c>
      <c r="I210" s="62" t="b">
        <f t="shared" si="8"/>
        <v>0</v>
      </c>
      <c r="J210" s="62" t="str">
        <f t="shared" si="2"/>
        <v/>
      </c>
      <c r="K210" s="128">
        <v>0.03784</v>
      </c>
      <c r="L210" s="62">
        <f t="shared" si="3"/>
        <v>0.0007007407407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126">
        <v>45046.0</v>
      </c>
      <c r="B211" s="127">
        <v>50.27</v>
      </c>
      <c r="C211" s="62">
        <f t="shared" si="4"/>
        <v>-0.04796570322</v>
      </c>
      <c r="D211" s="62">
        <f t="shared" si="5"/>
        <v>-0.04865125878</v>
      </c>
      <c r="E211" s="62">
        <f t="shared" si="1"/>
        <v>-0.04865125878</v>
      </c>
      <c r="F211" s="127">
        <v>4136.25</v>
      </c>
      <c r="G211" s="62">
        <f t="shared" si="6"/>
        <v>-0.008001747541</v>
      </c>
      <c r="H211" s="62">
        <f t="shared" si="7"/>
        <v>-0.008687303097</v>
      </c>
      <c r="I211" s="62" t="b">
        <f t="shared" si="8"/>
        <v>1</v>
      </c>
      <c r="J211" s="62">
        <f t="shared" si="2"/>
        <v>-0.008687303097</v>
      </c>
      <c r="K211" s="128">
        <v>0.03702</v>
      </c>
      <c r="L211" s="62">
        <f t="shared" si="3"/>
        <v>0.0006855555556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126">
        <v>45053.0</v>
      </c>
      <c r="B212" s="127">
        <v>48.67</v>
      </c>
      <c r="C212" s="62">
        <f t="shared" si="4"/>
        <v>-0.03234565386</v>
      </c>
      <c r="D212" s="62">
        <f t="shared" si="5"/>
        <v>-0.0330400983</v>
      </c>
      <c r="E212" s="62">
        <f t="shared" si="1"/>
        <v>-0.0330400983</v>
      </c>
      <c r="F212" s="127">
        <v>4124.08</v>
      </c>
      <c r="G212" s="62">
        <f t="shared" si="6"/>
        <v>-0.002946615645</v>
      </c>
      <c r="H212" s="62">
        <f t="shared" si="7"/>
        <v>-0.003641060089</v>
      </c>
      <c r="I212" s="62" t="b">
        <f t="shared" si="8"/>
        <v>1</v>
      </c>
      <c r="J212" s="62">
        <f t="shared" si="2"/>
        <v>-0.003641060089</v>
      </c>
      <c r="K212" s="128">
        <v>0.0375</v>
      </c>
      <c r="L212" s="62">
        <f t="shared" si="3"/>
        <v>0.0006944444444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126">
        <v>45060.0</v>
      </c>
      <c r="B213" s="127">
        <v>47.78</v>
      </c>
      <c r="C213" s="62">
        <f t="shared" si="4"/>
        <v>-0.01845568195</v>
      </c>
      <c r="D213" s="62">
        <f t="shared" si="5"/>
        <v>-0.01915938565</v>
      </c>
      <c r="E213" s="62" t="str">
        <f t="shared" si="1"/>
        <v/>
      </c>
      <c r="F213" s="127">
        <v>4191.98</v>
      </c>
      <c r="G213" s="62">
        <f t="shared" si="6"/>
        <v>0.01633021141</v>
      </c>
      <c r="H213" s="62">
        <f t="shared" si="7"/>
        <v>0.0156265077</v>
      </c>
      <c r="I213" s="62" t="b">
        <f t="shared" si="8"/>
        <v>0</v>
      </c>
      <c r="J213" s="62" t="str">
        <f t="shared" si="2"/>
        <v/>
      </c>
      <c r="K213" s="128">
        <v>0.038</v>
      </c>
      <c r="L213" s="62">
        <f t="shared" si="3"/>
        <v>0.0007037037037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126">
        <v>45067.0</v>
      </c>
      <c r="B214" s="127">
        <v>45.86</v>
      </c>
      <c r="C214" s="62">
        <f t="shared" si="4"/>
        <v>-0.04101386447</v>
      </c>
      <c r="D214" s="62">
        <f t="shared" si="5"/>
        <v>-0.04173423484</v>
      </c>
      <c r="E214" s="62" t="str">
        <f t="shared" si="1"/>
        <v/>
      </c>
      <c r="F214" s="127">
        <v>4205.45</v>
      </c>
      <c r="G214" s="62">
        <f t="shared" si="6"/>
        <v>0.003208127142</v>
      </c>
      <c r="H214" s="62">
        <f t="shared" si="7"/>
        <v>0.002487756772</v>
      </c>
      <c r="I214" s="62" t="b">
        <f t="shared" si="8"/>
        <v>0</v>
      </c>
      <c r="J214" s="62" t="str">
        <f t="shared" si="2"/>
        <v/>
      </c>
      <c r="K214" s="128">
        <v>0.0389</v>
      </c>
      <c r="L214" s="62">
        <f t="shared" si="3"/>
        <v>0.0007203703704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126">
        <v>45074.0</v>
      </c>
      <c r="B215" s="127">
        <v>49.0</v>
      </c>
      <c r="C215" s="62">
        <f t="shared" si="4"/>
        <v>0.06622702068</v>
      </c>
      <c r="D215" s="62">
        <f t="shared" si="5"/>
        <v>0.06549109475</v>
      </c>
      <c r="E215" s="62" t="str">
        <f t="shared" si="1"/>
        <v/>
      </c>
      <c r="F215" s="127">
        <v>4282.37</v>
      </c>
      <c r="G215" s="62">
        <f t="shared" si="6"/>
        <v>0.0181252915</v>
      </c>
      <c r="H215" s="62">
        <f t="shared" si="7"/>
        <v>0.01738936557</v>
      </c>
      <c r="I215" s="62" t="b">
        <f t="shared" si="8"/>
        <v>0</v>
      </c>
      <c r="J215" s="62" t="str">
        <f t="shared" si="2"/>
        <v/>
      </c>
      <c r="K215" s="128">
        <v>0.03974</v>
      </c>
      <c r="L215" s="62">
        <f t="shared" si="3"/>
        <v>0.0007359259259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126">
        <v>45081.0</v>
      </c>
      <c r="B216" s="127">
        <v>50.94</v>
      </c>
      <c r="C216" s="62">
        <f t="shared" si="4"/>
        <v>0.03882817144</v>
      </c>
      <c r="D216" s="62">
        <f t="shared" si="5"/>
        <v>0.03811196774</v>
      </c>
      <c r="E216" s="62" t="str">
        <f t="shared" si="1"/>
        <v/>
      </c>
      <c r="F216" s="127">
        <v>4298.86</v>
      </c>
      <c r="G216" s="62">
        <f t="shared" si="6"/>
        <v>0.003843276616</v>
      </c>
      <c r="H216" s="62">
        <f t="shared" si="7"/>
        <v>0.003127072912</v>
      </c>
      <c r="I216" s="62" t="b">
        <f t="shared" si="8"/>
        <v>0</v>
      </c>
      <c r="J216" s="62" t="str">
        <f t="shared" si="2"/>
        <v/>
      </c>
      <c r="K216" s="128">
        <v>0.038675</v>
      </c>
      <c r="L216" s="62">
        <f t="shared" si="3"/>
        <v>0.0007162037037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126">
        <v>45088.0</v>
      </c>
      <c r="B217" s="127">
        <v>51.95</v>
      </c>
      <c r="C217" s="62">
        <f t="shared" si="4"/>
        <v>0.01963324799</v>
      </c>
      <c r="D217" s="62">
        <f t="shared" si="5"/>
        <v>0.01891139614</v>
      </c>
      <c r="E217" s="62" t="str">
        <f t="shared" si="1"/>
        <v/>
      </c>
      <c r="F217" s="127">
        <v>4409.59</v>
      </c>
      <c r="G217" s="62">
        <f t="shared" si="6"/>
        <v>0.02543184334</v>
      </c>
      <c r="H217" s="62">
        <f t="shared" si="7"/>
        <v>0.02470999149</v>
      </c>
      <c r="I217" s="62" t="b">
        <f t="shared" si="8"/>
        <v>0</v>
      </c>
      <c r="J217" s="62" t="str">
        <f t="shared" si="2"/>
        <v/>
      </c>
      <c r="K217" s="128">
        <v>0.03898</v>
      </c>
      <c r="L217" s="62">
        <f t="shared" si="3"/>
        <v>0.0007218518519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126">
        <v>45095.0</v>
      </c>
      <c r="B218" s="127">
        <v>51.43</v>
      </c>
      <c r="C218" s="62">
        <f t="shared" si="4"/>
        <v>-0.01006005776</v>
      </c>
      <c r="D218" s="62">
        <f t="shared" si="5"/>
        <v>-0.01077931702</v>
      </c>
      <c r="E218" s="62">
        <f t="shared" si="1"/>
        <v>-0.01077931702</v>
      </c>
      <c r="F218" s="127">
        <v>4348.33</v>
      </c>
      <c r="G218" s="62">
        <f t="shared" si="6"/>
        <v>-0.01398985127</v>
      </c>
      <c r="H218" s="62">
        <f t="shared" si="7"/>
        <v>-0.01470911053</v>
      </c>
      <c r="I218" s="62" t="b">
        <f t="shared" si="8"/>
        <v>1</v>
      </c>
      <c r="J218" s="62">
        <f t="shared" si="2"/>
        <v>-0.01470911053</v>
      </c>
      <c r="K218" s="128">
        <v>0.03884</v>
      </c>
      <c r="L218" s="62">
        <f t="shared" si="3"/>
        <v>0.0007192592593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126">
        <v>45102.0</v>
      </c>
      <c r="B219" s="127">
        <v>56.13</v>
      </c>
      <c r="C219" s="62">
        <f t="shared" si="4"/>
        <v>0.08744876917</v>
      </c>
      <c r="D219" s="62">
        <f t="shared" si="5"/>
        <v>0.08673858398</v>
      </c>
      <c r="E219" s="62" t="str">
        <f t="shared" si="1"/>
        <v/>
      </c>
      <c r="F219" s="127">
        <v>4450.38</v>
      </c>
      <c r="G219" s="62">
        <f t="shared" si="6"/>
        <v>0.02319762245</v>
      </c>
      <c r="H219" s="62">
        <f t="shared" si="7"/>
        <v>0.02248743726</v>
      </c>
      <c r="I219" s="62" t="b">
        <f t="shared" si="8"/>
        <v>0</v>
      </c>
      <c r="J219" s="62" t="str">
        <f t="shared" si="2"/>
        <v/>
      </c>
      <c r="K219" s="128">
        <v>0.03835</v>
      </c>
      <c r="L219" s="62">
        <f t="shared" si="3"/>
        <v>0.0007101851852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126">
        <v>45109.0</v>
      </c>
      <c r="B220" s="127">
        <v>54.13</v>
      </c>
      <c r="C220" s="62">
        <f t="shared" si="4"/>
        <v>-0.03628186815</v>
      </c>
      <c r="D220" s="62">
        <f t="shared" si="5"/>
        <v>-0.03699483111</v>
      </c>
      <c r="E220" s="62">
        <f t="shared" si="1"/>
        <v>-0.03699483111</v>
      </c>
      <c r="F220" s="127">
        <v>4398.95</v>
      </c>
      <c r="G220" s="62">
        <f t="shared" si="6"/>
        <v>-0.01162360971</v>
      </c>
      <c r="H220" s="62">
        <f t="shared" si="7"/>
        <v>-0.01233657267</v>
      </c>
      <c r="I220" s="62" t="b">
        <f t="shared" si="8"/>
        <v>1</v>
      </c>
      <c r="J220" s="62">
        <f t="shared" si="2"/>
        <v>-0.01233657267</v>
      </c>
      <c r="K220" s="128">
        <v>0.0385</v>
      </c>
      <c r="L220" s="62">
        <f t="shared" si="3"/>
        <v>0.000712962963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126">
        <v>45116.0</v>
      </c>
      <c r="B221" s="127">
        <v>56.82</v>
      </c>
      <c r="C221" s="62">
        <f t="shared" si="4"/>
        <v>0.04849981562</v>
      </c>
      <c r="D221" s="62">
        <f t="shared" si="5"/>
        <v>0.04776463043</v>
      </c>
      <c r="E221" s="62" t="str">
        <f t="shared" si="1"/>
        <v/>
      </c>
      <c r="F221" s="127">
        <v>4505.42</v>
      </c>
      <c r="G221" s="62">
        <f t="shared" si="6"/>
        <v>0.02391524038</v>
      </c>
      <c r="H221" s="62">
        <f t="shared" si="7"/>
        <v>0.02318005519</v>
      </c>
      <c r="I221" s="62" t="b">
        <f t="shared" si="8"/>
        <v>0</v>
      </c>
      <c r="J221" s="62" t="str">
        <f t="shared" si="2"/>
        <v/>
      </c>
      <c r="K221" s="128">
        <v>0.0397</v>
      </c>
      <c r="L221" s="62">
        <f t="shared" si="3"/>
        <v>0.0007351851852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126">
        <v>45123.0</v>
      </c>
      <c r="B222" s="127">
        <v>56.29</v>
      </c>
      <c r="C222" s="62">
        <f t="shared" si="4"/>
        <v>-0.00937147695</v>
      </c>
      <c r="D222" s="62">
        <f t="shared" si="5"/>
        <v>-0.01010740288</v>
      </c>
      <c r="E222" s="62" t="str">
        <f t="shared" si="1"/>
        <v/>
      </c>
      <c r="F222" s="127">
        <v>4536.34</v>
      </c>
      <c r="G222" s="62">
        <f t="shared" si="6"/>
        <v>0.006839403065</v>
      </c>
      <c r="H222" s="62">
        <f t="shared" si="7"/>
        <v>0.006103477139</v>
      </c>
      <c r="I222" s="62" t="b">
        <f t="shared" si="8"/>
        <v>0</v>
      </c>
      <c r="J222" s="62" t="str">
        <f t="shared" si="2"/>
        <v/>
      </c>
      <c r="K222" s="128">
        <v>0.03974</v>
      </c>
      <c r="L222" s="62">
        <f t="shared" si="3"/>
        <v>0.0007359259259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126">
        <v>45130.0</v>
      </c>
      <c r="B223" s="127">
        <v>58.68</v>
      </c>
      <c r="C223" s="62">
        <f t="shared" si="4"/>
        <v>0.0415820538</v>
      </c>
      <c r="D223" s="62">
        <f t="shared" si="5"/>
        <v>0.04085946121</v>
      </c>
      <c r="E223" s="62" t="str">
        <f t="shared" si="1"/>
        <v/>
      </c>
      <c r="F223" s="127">
        <v>4582.23</v>
      </c>
      <c r="G223" s="62">
        <f t="shared" si="6"/>
        <v>0.01006525967</v>
      </c>
      <c r="H223" s="62">
        <f t="shared" si="7"/>
        <v>0.009342667075</v>
      </c>
      <c r="I223" s="62" t="b">
        <f t="shared" si="8"/>
        <v>0</v>
      </c>
      <c r="J223" s="62" t="str">
        <f t="shared" si="2"/>
        <v/>
      </c>
      <c r="K223" s="128">
        <v>0.03902</v>
      </c>
      <c r="L223" s="62">
        <f t="shared" si="3"/>
        <v>0.0007225925926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126">
        <v>45137.0</v>
      </c>
      <c r="B224" s="127">
        <v>58.05</v>
      </c>
      <c r="C224" s="62">
        <f t="shared" si="4"/>
        <v>-0.01079424513</v>
      </c>
      <c r="D224" s="62">
        <f t="shared" si="5"/>
        <v>-0.01153128217</v>
      </c>
      <c r="E224" s="62">
        <f t="shared" si="1"/>
        <v>-0.01153128217</v>
      </c>
      <c r="F224" s="127">
        <v>4478.03</v>
      </c>
      <c r="G224" s="62">
        <f t="shared" si="6"/>
        <v>-0.02300256162</v>
      </c>
      <c r="H224" s="62">
        <f t="shared" si="7"/>
        <v>-0.02373959866</v>
      </c>
      <c r="I224" s="62" t="b">
        <f t="shared" si="8"/>
        <v>1</v>
      </c>
      <c r="J224" s="62">
        <f t="shared" si="2"/>
        <v>-0.02373959866</v>
      </c>
      <c r="K224" s="128">
        <v>0.0398</v>
      </c>
      <c r="L224" s="62">
        <f t="shared" si="3"/>
        <v>0.000737037037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126">
        <v>45144.0</v>
      </c>
      <c r="B225" s="127">
        <v>57.53</v>
      </c>
      <c r="C225" s="62">
        <f t="shared" si="4"/>
        <v>-0.008998157269</v>
      </c>
      <c r="D225" s="62">
        <f t="shared" si="5"/>
        <v>-0.00976963875</v>
      </c>
      <c r="E225" s="62">
        <f t="shared" si="1"/>
        <v>-0.00976963875</v>
      </c>
      <c r="F225" s="127">
        <v>4464.05</v>
      </c>
      <c r="G225" s="62">
        <f t="shared" si="6"/>
        <v>-0.00312679184</v>
      </c>
      <c r="H225" s="62">
        <f t="shared" si="7"/>
        <v>-0.003898273322</v>
      </c>
      <c r="I225" s="62" t="b">
        <f t="shared" si="8"/>
        <v>1</v>
      </c>
      <c r="J225" s="62">
        <f t="shared" si="2"/>
        <v>-0.003898273322</v>
      </c>
      <c r="K225" s="128">
        <v>0.04166</v>
      </c>
      <c r="L225" s="62">
        <f t="shared" si="3"/>
        <v>0.0007714814815</v>
      </c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126">
        <v>45151.0</v>
      </c>
      <c r="B226" s="127">
        <v>57.99</v>
      </c>
      <c r="C226" s="62">
        <f t="shared" si="4"/>
        <v>0.007964031013</v>
      </c>
      <c r="D226" s="62">
        <f t="shared" si="5"/>
        <v>0.007180327309</v>
      </c>
      <c r="E226" s="62">
        <f t="shared" si="1"/>
        <v>0.007180327309</v>
      </c>
      <c r="F226" s="127">
        <v>4369.71</v>
      </c>
      <c r="G226" s="62">
        <f t="shared" si="6"/>
        <v>-0.02135978038</v>
      </c>
      <c r="H226" s="62">
        <f t="shared" si="7"/>
        <v>-0.02214348409</v>
      </c>
      <c r="I226" s="62" t="b">
        <f t="shared" si="8"/>
        <v>1</v>
      </c>
      <c r="J226" s="62">
        <f t="shared" si="2"/>
        <v>-0.02214348409</v>
      </c>
      <c r="K226" s="128">
        <v>0.04232</v>
      </c>
      <c r="L226" s="62">
        <f t="shared" si="3"/>
        <v>0.0007837037037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126">
        <v>45158.0</v>
      </c>
      <c r="B227" s="127">
        <v>58.84</v>
      </c>
      <c r="C227" s="62">
        <f t="shared" si="4"/>
        <v>0.01455131384</v>
      </c>
      <c r="D227" s="62">
        <f t="shared" si="5"/>
        <v>0.01374464718</v>
      </c>
      <c r="E227" s="62" t="str">
        <f t="shared" si="1"/>
        <v/>
      </c>
      <c r="F227" s="127">
        <v>4405.71</v>
      </c>
      <c r="G227" s="62">
        <f t="shared" si="6"/>
        <v>0.008204781527</v>
      </c>
      <c r="H227" s="62">
        <f t="shared" si="7"/>
        <v>0.007398114861</v>
      </c>
      <c r="I227" s="62" t="b">
        <f t="shared" si="8"/>
        <v>0</v>
      </c>
      <c r="J227" s="62" t="str">
        <f t="shared" si="2"/>
        <v/>
      </c>
      <c r="K227" s="128">
        <v>0.04356</v>
      </c>
      <c r="L227" s="62">
        <f t="shared" si="3"/>
        <v>0.0008066666667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126">
        <v>45165.0</v>
      </c>
      <c r="B228" s="127">
        <v>64.33</v>
      </c>
      <c r="C228" s="62">
        <f t="shared" si="4"/>
        <v>0.08920418969</v>
      </c>
      <c r="D228" s="62">
        <f t="shared" si="5"/>
        <v>0.0883990045</v>
      </c>
      <c r="E228" s="62" t="str">
        <f t="shared" si="1"/>
        <v/>
      </c>
      <c r="F228" s="127">
        <v>4515.77</v>
      </c>
      <c r="G228" s="62">
        <f t="shared" si="6"/>
        <v>0.02467428809</v>
      </c>
      <c r="H228" s="62">
        <f t="shared" si="7"/>
        <v>0.0238691029</v>
      </c>
      <c r="I228" s="62" t="b">
        <f t="shared" si="8"/>
        <v>0</v>
      </c>
      <c r="J228" s="62" t="str">
        <f t="shared" si="2"/>
        <v/>
      </c>
      <c r="K228" s="128">
        <v>0.04348</v>
      </c>
      <c r="L228" s="62">
        <f t="shared" si="3"/>
        <v>0.0008051851852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126">
        <v>45172.0</v>
      </c>
      <c r="B229" s="127">
        <v>62.28</v>
      </c>
      <c r="C229" s="62">
        <f t="shared" si="4"/>
        <v>-0.03238573846</v>
      </c>
      <c r="D229" s="62">
        <f t="shared" si="5"/>
        <v>-0.03317240512</v>
      </c>
      <c r="E229" s="62">
        <f t="shared" si="1"/>
        <v>-0.03317240512</v>
      </c>
      <c r="F229" s="127">
        <v>4457.49</v>
      </c>
      <c r="G229" s="62">
        <f t="shared" si="6"/>
        <v>-0.01298988762</v>
      </c>
      <c r="H229" s="62">
        <f t="shared" si="7"/>
        <v>-0.01377655429</v>
      </c>
      <c r="I229" s="62" t="b">
        <f t="shared" si="8"/>
        <v>1</v>
      </c>
      <c r="J229" s="62">
        <f t="shared" si="2"/>
        <v>-0.01377655429</v>
      </c>
      <c r="K229" s="128">
        <v>0.04248</v>
      </c>
      <c r="L229" s="62">
        <f t="shared" si="3"/>
        <v>0.0007866666667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126">
        <v>45179.0</v>
      </c>
      <c r="B230" s="127">
        <v>67.02</v>
      </c>
      <c r="C230" s="62">
        <f t="shared" si="4"/>
        <v>0.07335073534</v>
      </c>
      <c r="D230" s="62">
        <f t="shared" si="5"/>
        <v>0.07254332794</v>
      </c>
      <c r="E230" s="62">
        <f t="shared" si="1"/>
        <v>0.07254332794</v>
      </c>
      <c r="F230" s="127">
        <v>4450.32</v>
      </c>
      <c r="G230" s="62">
        <f t="shared" si="6"/>
        <v>-0.001609823638</v>
      </c>
      <c r="H230" s="62">
        <f t="shared" si="7"/>
        <v>-0.002417231045</v>
      </c>
      <c r="I230" s="62" t="b">
        <f t="shared" si="8"/>
        <v>1</v>
      </c>
      <c r="J230" s="62">
        <f t="shared" si="2"/>
        <v>-0.002417231045</v>
      </c>
      <c r="K230" s="128">
        <v>0.0436</v>
      </c>
      <c r="L230" s="62">
        <f t="shared" si="3"/>
        <v>0.0008074074074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126">
        <v>45186.0</v>
      </c>
      <c r="B231" s="127">
        <v>69.01</v>
      </c>
      <c r="C231" s="62">
        <f t="shared" si="4"/>
        <v>0.02926033932</v>
      </c>
      <c r="D231" s="62">
        <f t="shared" si="5"/>
        <v>0.02845033932</v>
      </c>
      <c r="E231" s="62">
        <f t="shared" si="1"/>
        <v>0.02845033932</v>
      </c>
      <c r="F231" s="127">
        <v>4320.06</v>
      </c>
      <c r="G231" s="62">
        <f t="shared" si="6"/>
        <v>-0.02970671266</v>
      </c>
      <c r="H231" s="62">
        <f t="shared" si="7"/>
        <v>-0.03051671266</v>
      </c>
      <c r="I231" s="62" t="b">
        <f t="shared" si="8"/>
        <v>1</v>
      </c>
      <c r="J231" s="62">
        <f t="shared" si="2"/>
        <v>-0.03051671266</v>
      </c>
      <c r="K231" s="128">
        <v>0.04374</v>
      </c>
      <c r="L231" s="62">
        <f t="shared" si="3"/>
        <v>0.00081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126">
        <v>45193.0</v>
      </c>
      <c r="B232" s="127">
        <v>67.21</v>
      </c>
      <c r="C232" s="62">
        <f t="shared" si="4"/>
        <v>-0.02642937565</v>
      </c>
      <c r="D232" s="62">
        <f t="shared" si="5"/>
        <v>-0.02725604232</v>
      </c>
      <c r="E232" s="62">
        <f t="shared" si="1"/>
        <v>-0.02725604232</v>
      </c>
      <c r="F232" s="127">
        <v>4288.05</v>
      </c>
      <c r="G232" s="62">
        <f t="shared" si="6"/>
        <v>-0.0074372069</v>
      </c>
      <c r="H232" s="62">
        <f t="shared" si="7"/>
        <v>-0.008263873567</v>
      </c>
      <c r="I232" s="62" t="b">
        <f t="shared" si="8"/>
        <v>1</v>
      </c>
      <c r="J232" s="62">
        <f t="shared" si="2"/>
        <v>-0.008263873567</v>
      </c>
      <c r="K232" s="128">
        <v>0.04464</v>
      </c>
      <c r="L232" s="62">
        <f t="shared" si="3"/>
        <v>0.0008266666667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126">
        <v>45200.0</v>
      </c>
      <c r="B233" s="127">
        <v>67.03</v>
      </c>
      <c r="C233" s="62">
        <f t="shared" si="4"/>
        <v>-0.002681765612</v>
      </c>
      <c r="D233" s="62">
        <f t="shared" si="5"/>
        <v>-0.003553617464</v>
      </c>
      <c r="E233" s="62" t="str">
        <f t="shared" si="1"/>
        <v/>
      </c>
      <c r="F233" s="127">
        <v>4308.5</v>
      </c>
      <c r="G233" s="62">
        <f t="shared" si="6"/>
        <v>0.004757731549</v>
      </c>
      <c r="H233" s="62">
        <f t="shared" si="7"/>
        <v>0.003885879698</v>
      </c>
      <c r="I233" s="62" t="b">
        <f t="shared" si="8"/>
        <v>0</v>
      </c>
      <c r="J233" s="62" t="str">
        <f t="shared" si="2"/>
        <v/>
      </c>
      <c r="K233" s="128">
        <v>0.04708</v>
      </c>
      <c r="L233" s="62">
        <f t="shared" si="3"/>
        <v>0.0008718518519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126">
        <v>45207.0</v>
      </c>
      <c r="B234" s="127">
        <v>64.2</v>
      </c>
      <c r="C234" s="62">
        <f t="shared" si="4"/>
        <v>-0.04313706967</v>
      </c>
      <c r="D234" s="62">
        <f t="shared" si="5"/>
        <v>-0.04404336597</v>
      </c>
      <c r="E234" s="62" t="str">
        <f t="shared" si="1"/>
        <v/>
      </c>
      <c r="F234" s="127">
        <v>4327.78</v>
      </c>
      <c r="G234" s="62">
        <f t="shared" si="6"/>
        <v>0.004464892762</v>
      </c>
      <c r="H234" s="62">
        <f t="shared" si="7"/>
        <v>0.003558596465</v>
      </c>
      <c r="I234" s="62" t="b">
        <f t="shared" si="8"/>
        <v>0</v>
      </c>
      <c r="J234" s="62" t="str">
        <f t="shared" si="2"/>
        <v/>
      </c>
      <c r="K234" s="128">
        <v>0.04894</v>
      </c>
      <c r="L234" s="62">
        <f t="shared" si="3"/>
        <v>0.0009062962963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126">
        <v>45214.0</v>
      </c>
      <c r="B235" s="127">
        <v>61.01</v>
      </c>
      <c r="C235" s="62">
        <f t="shared" si="4"/>
        <v>-0.05096542553</v>
      </c>
      <c r="D235" s="62">
        <f t="shared" si="5"/>
        <v>-0.05185524035</v>
      </c>
      <c r="E235" s="62">
        <f t="shared" si="1"/>
        <v>-0.05185524035</v>
      </c>
      <c r="F235" s="127">
        <v>4224.16</v>
      </c>
      <c r="G235" s="62">
        <f t="shared" si="6"/>
        <v>-0.02423428398</v>
      </c>
      <c r="H235" s="62">
        <f t="shared" si="7"/>
        <v>-0.0251240988</v>
      </c>
      <c r="I235" s="62" t="b">
        <f t="shared" si="8"/>
        <v>1</v>
      </c>
      <c r="J235" s="62">
        <f t="shared" si="2"/>
        <v>-0.0251240988</v>
      </c>
      <c r="K235" s="128">
        <v>0.04805</v>
      </c>
      <c r="L235" s="62">
        <f t="shared" si="3"/>
        <v>0.0008898148148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126">
        <v>45221.0</v>
      </c>
      <c r="B236" s="127">
        <v>62.49</v>
      </c>
      <c r="C236" s="62">
        <f t="shared" si="4"/>
        <v>0.02396875878</v>
      </c>
      <c r="D236" s="62">
        <f t="shared" si="5"/>
        <v>0.02304246248</v>
      </c>
      <c r="E236" s="62">
        <f t="shared" si="1"/>
        <v>0.02304246248</v>
      </c>
      <c r="F236" s="127">
        <v>4117.37</v>
      </c>
      <c r="G236" s="62">
        <f t="shared" si="6"/>
        <v>-0.02560581446</v>
      </c>
      <c r="H236" s="62">
        <f t="shared" si="7"/>
        <v>-0.02653211076</v>
      </c>
      <c r="I236" s="62" t="b">
        <f t="shared" si="8"/>
        <v>1</v>
      </c>
      <c r="J236" s="62">
        <f t="shared" si="2"/>
        <v>-0.02653211076</v>
      </c>
      <c r="K236" s="128">
        <v>0.05002</v>
      </c>
      <c r="L236" s="62">
        <f t="shared" si="3"/>
        <v>0.0009262962963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126">
        <v>45228.0</v>
      </c>
      <c r="B237" s="127">
        <v>66.65</v>
      </c>
      <c r="C237" s="62">
        <f t="shared" si="4"/>
        <v>0.06444850268</v>
      </c>
      <c r="D237" s="62">
        <f t="shared" si="5"/>
        <v>0.06351887305</v>
      </c>
      <c r="E237" s="62" t="str">
        <f t="shared" si="1"/>
        <v/>
      </c>
      <c r="F237" s="127">
        <v>4358.34</v>
      </c>
      <c r="G237" s="62">
        <f t="shared" si="6"/>
        <v>0.0568766409</v>
      </c>
      <c r="H237" s="62">
        <f t="shared" si="7"/>
        <v>0.05594701127</v>
      </c>
      <c r="I237" s="62" t="b">
        <f t="shared" si="8"/>
        <v>0</v>
      </c>
      <c r="J237" s="62" t="str">
        <f t="shared" si="2"/>
        <v/>
      </c>
      <c r="K237" s="128">
        <v>0.0502</v>
      </c>
      <c r="L237" s="62">
        <f t="shared" si="3"/>
        <v>0.0009296296296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126">
        <v>45235.0</v>
      </c>
      <c r="B238" s="127">
        <v>66.71</v>
      </c>
      <c r="C238" s="62">
        <f t="shared" si="4"/>
        <v>0.0008998200967</v>
      </c>
      <c r="D238" s="62">
        <f t="shared" si="5"/>
        <v>-0.00001240212552</v>
      </c>
      <c r="E238" s="62" t="str">
        <f t="shared" si="1"/>
        <v/>
      </c>
      <c r="F238" s="127">
        <v>4415.24</v>
      </c>
      <c r="G238" s="62">
        <f t="shared" si="6"/>
        <v>0.0129709418</v>
      </c>
      <c r="H238" s="62">
        <f t="shared" si="7"/>
        <v>0.01205871957</v>
      </c>
      <c r="I238" s="62" t="b">
        <f t="shared" si="8"/>
        <v>0</v>
      </c>
      <c r="J238" s="62" t="str">
        <f t="shared" si="2"/>
        <v/>
      </c>
      <c r="K238" s="128">
        <v>0.04926</v>
      </c>
      <c r="L238" s="62">
        <f t="shared" si="3"/>
        <v>0.0009122222222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126">
        <v>45242.0</v>
      </c>
      <c r="B239" s="127">
        <v>68.38</v>
      </c>
      <c r="C239" s="62">
        <f t="shared" si="4"/>
        <v>0.02472551749</v>
      </c>
      <c r="D239" s="62">
        <f t="shared" si="5"/>
        <v>0.0238466286</v>
      </c>
      <c r="E239" s="62" t="str">
        <f t="shared" si="1"/>
        <v/>
      </c>
      <c r="F239" s="127">
        <v>4514.02</v>
      </c>
      <c r="G239" s="62">
        <f t="shared" si="6"/>
        <v>0.02212591633</v>
      </c>
      <c r="H239" s="62">
        <f t="shared" si="7"/>
        <v>0.02124702744</v>
      </c>
      <c r="I239" s="62" t="b">
        <f t="shared" si="8"/>
        <v>0</v>
      </c>
      <c r="J239" s="62" t="str">
        <f t="shared" si="2"/>
        <v/>
      </c>
      <c r="K239" s="128">
        <v>0.04746</v>
      </c>
      <c r="L239" s="62">
        <f t="shared" si="3"/>
        <v>0.0008788888889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126">
        <v>45249.0</v>
      </c>
      <c r="B240" s="127">
        <v>68.56</v>
      </c>
      <c r="C240" s="62">
        <f t="shared" si="4"/>
        <v>0.002628890078</v>
      </c>
      <c r="D240" s="62">
        <f t="shared" si="5"/>
        <v>0.001767408597</v>
      </c>
      <c r="E240" s="62" t="str">
        <f t="shared" si="1"/>
        <v/>
      </c>
      <c r="F240" s="127">
        <v>4559.34</v>
      </c>
      <c r="G240" s="62">
        <f t="shared" si="6"/>
        <v>0.009989767163</v>
      </c>
      <c r="H240" s="62">
        <f t="shared" si="7"/>
        <v>0.009128285682</v>
      </c>
      <c r="I240" s="62" t="b">
        <f t="shared" si="8"/>
        <v>0</v>
      </c>
      <c r="J240" s="62" t="str">
        <f t="shared" si="2"/>
        <v/>
      </c>
      <c r="K240" s="128">
        <v>0.04652</v>
      </c>
      <c r="L240" s="62">
        <f t="shared" si="3"/>
        <v>0.0008614814815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126">
        <v>45256.0</v>
      </c>
      <c r="B241" s="127">
        <v>73.03</v>
      </c>
      <c r="C241" s="62">
        <f t="shared" si="4"/>
        <v>0.06316104134</v>
      </c>
      <c r="D241" s="62">
        <f t="shared" si="5"/>
        <v>0.06231428208</v>
      </c>
      <c r="E241" s="62" t="str">
        <f t="shared" si="1"/>
        <v/>
      </c>
      <c r="F241" s="127">
        <v>4594.63</v>
      </c>
      <c r="G241" s="62">
        <f t="shared" si="6"/>
        <v>0.00771035405</v>
      </c>
      <c r="H241" s="62">
        <f t="shared" si="7"/>
        <v>0.006863594791</v>
      </c>
      <c r="I241" s="62" t="b">
        <f t="shared" si="8"/>
        <v>0</v>
      </c>
      <c r="J241" s="62" t="str">
        <f t="shared" si="2"/>
        <v/>
      </c>
      <c r="K241" s="128">
        <v>0.045725</v>
      </c>
      <c r="L241" s="62">
        <f t="shared" si="3"/>
        <v>0.0008467592593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126">
        <v>45263.0</v>
      </c>
      <c r="B242" s="127">
        <v>66.0</v>
      </c>
      <c r="C242" s="62">
        <f t="shared" si="4"/>
        <v>-0.1012155736</v>
      </c>
      <c r="D242" s="62">
        <f t="shared" si="5"/>
        <v>-0.1020463143</v>
      </c>
      <c r="E242" s="62">
        <f t="shared" si="1"/>
        <v>-0.1020463143</v>
      </c>
      <c r="F242" s="127">
        <v>4604.37</v>
      </c>
      <c r="G242" s="62">
        <f t="shared" si="6"/>
        <v>0.002117622272</v>
      </c>
      <c r="H242" s="62">
        <f t="shared" si="7"/>
        <v>0.001286881531</v>
      </c>
      <c r="I242" s="62" t="b">
        <f t="shared" si="8"/>
        <v>1</v>
      </c>
      <c r="J242" s="62">
        <f t="shared" si="2"/>
        <v>0.001286881531</v>
      </c>
      <c r="K242" s="128">
        <v>0.04486</v>
      </c>
      <c r="L242" s="62">
        <f t="shared" si="3"/>
        <v>0.0008307407407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126">
        <v>45270.0</v>
      </c>
      <c r="B243" s="127">
        <v>66.54</v>
      </c>
      <c r="C243" s="62">
        <f t="shared" si="4"/>
        <v>0.008148528564</v>
      </c>
      <c r="D243" s="62">
        <f t="shared" si="5"/>
        <v>0.007351861897</v>
      </c>
      <c r="E243" s="62" t="str">
        <f t="shared" si="1"/>
        <v/>
      </c>
      <c r="F243" s="127">
        <v>4719.19</v>
      </c>
      <c r="G243" s="62">
        <f t="shared" si="6"/>
        <v>0.02463132217</v>
      </c>
      <c r="H243" s="62">
        <f t="shared" si="7"/>
        <v>0.0238346555</v>
      </c>
      <c r="I243" s="62" t="b">
        <f t="shared" si="8"/>
        <v>0</v>
      </c>
      <c r="J243" s="62" t="str">
        <f t="shared" si="2"/>
        <v/>
      </c>
      <c r="K243" s="128">
        <v>0.04302</v>
      </c>
      <c r="L243" s="62">
        <f t="shared" si="3"/>
        <v>0.0007966666667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126">
        <v>45277.0</v>
      </c>
      <c r="B244" s="127">
        <v>71.47</v>
      </c>
      <c r="C244" s="62">
        <f t="shared" si="4"/>
        <v>0.07147451064</v>
      </c>
      <c r="D244" s="62">
        <f t="shared" si="5"/>
        <v>0.07070265879</v>
      </c>
      <c r="E244" s="62" t="str">
        <f t="shared" si="1"/>
        <v/>
      </c>
      <c r="F244" s="127">
        <v>4754.63</v>
      </c>
      <c r="G244" s="62">
        <f t="shared" si="6"/>
        <v>0.00748170544</v>
      </c>
      <c r="H244" s="62">
        <f t="shared" si="7"/>
        <v>0.006709853588</v>
      </c>
      <c r="I244" s="62" t="b">
        <f t="shared" si="8"/>
        <v>0</v>
      </c>
      <c r="J244" s="62" t="str">
        <f t="shared" si="2"/>
        <v/>
      </c>
      <c r="K244" s="128">
        <v>0.04168</v>
      </c>
      <c r="L244" s="62">
        <f t="shared" si="3"/>
        <v>0.0007718518519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126">
        <v>45284.0</v>
      </c>
      <c r="B245" s="127">
        <v>70.8</v>
      </c>
      <c r="C245" s="62">
        <f t="shared" si="4"/>
        <v>-0.009418780532</v>
      </c>
      <c r="D245" s="62">
        <f t="shared" si="5"/>
        <v>-0.01016470646</v>
      </c>
      <c r="E245" s="62" t="str">
        <f t="shared" si="1"/>
        <v/>
      </c>
      <c r="F245" s="127">
        <v>4769.83</v>
      </c>
      <c r="G245" s="62">
        <f t="shared" si="6"/>
        <v>0.003191784711</v>
      </c>
      <c r="H245" s="62">
        <f t="shared" si="7"/>
        <v>0.002445858785</v>
      </c>
      <c r="I245" s="62" t="b">
        <f t="shared" si="8"/>
        <v>0</v>
      </c>
      <c r="J245" s="62" t="str">
        <f t="shared" si="2"/>
        <v/>
      </c>
      <c r="K245" s="128">
        <v>0.04028</v>
      </c>
      <c r="L245" s="62">
        <f t="shared" si="3"/>
        <v>0.0007459259259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126">
        <v>45291.0</v>
      </c>
      <c r="B246" s="127">
        <v>66.84</v>
      </c>
      <c r="C246" s="62">
        <f t="shared" si="4"/>
        <v>-0.05755729697</v>
      </c>
      <c r="D246" s="62">
        <f t="shared" si="5"/>
        <v>-0.05829803771</v>
      </c>
      <c r="E246" s="62">
        <f t="shared" si="1"/>
        <v>-0.05829803771</v>
      </c>
      <c r="F246" s="127">
        <v>4697.24</v>
      </c>
      <c r="G246" s="62">
        <f t="shared" si="6"/>
        <v>-0.01533556267</v>
      </c>
      <c r="H246" s="62">
        <f t="shared" si="7"/>
        <v>-0.01607630341</v>
      </c>
      <c r="I246" s="62" t="b">
        <f t="shared" si="8"/>
        <v>1</v>
      </c>
      <c r="J246" s="62">
        <f t="shared" si="2"/>
        <v>-0.01607630341</v>
      </c>
      <c r="K246" s="128">
        <v>0.04</v>
      </c>
      <c r="L246" s="62">
        <f t="shared" si="3"/>
        <v>0.0007407407407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126">
        <v>45298.0</v>
      </c>
      <c r="B247" s="127">
        <v>67.57</v>
      </c>
      <c r="C247" s="62">
        <f t="shared" si="4"/>
        <v>0.01086239384</v>
      </c>
      <c r="D247" s="62">
        <f t="shared" si="5"/>
        <v>0.01009989384</v>
      </c>
      <c r="E247" s="62" t="str">
        <f t="shared" si="1"/>
        <v/>
      </c>
      <c r="F247" s="127">
        <v>4783.83</v>
      </c>
      <c r="G247" s="62">
        <f t="shared" si="6"/>
        <v>0.01826637872</v>
      </c>
      <c r="H247" s="62">
        <f t="shared" si="7"/>
        <v>0.01750387872</v>
      </c>
      <c r="I247" s="62" t="b">
        <f t="shared" si="8"/>
        <v>0</v>
      </c>
      <c r="J247" s="62" t="str">
        <f t="shared" si="2"/>
        <v/>
      </c>
      <c r="K247" s="128">
        <v>0.041175</v>
      </c>
      <c r="L247" s="62">
        <f t="shared" si="3"/>
        <v>0.0007625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126">
        <v>45305.0</v>
      </c>
      <c r="B248" s="127">
        <v>66.38</v>
      </c>
      <c r="C248" s="62">
        <f t="shared" si="4"/>
        <v>-0.01776829127</v>
      </c>
      <c r="D248" s="62">
        <f t="shared" si="5"/>
        <v>-0.01854347646</v>
      </c>
      <c r="E248" s="62" t="str">
        <f t="shared" si="1"/>
        <v/>
      </c>
      <c r="F248" s="127">
        <v>4839.81</v>
      </c>
      <c r="G248" s="62">
        <f t="shared" si="6"/>
        <v>0.01163398286</v>
      </c>
      <c r="H248" s="62">
        <f t="shared" si="7"/>
        <v>0.01085879767</v>
      </c>
      <c r="I248" s="62" t="b">
        <f t="shared" si="8"/>
        <v>0</v>
      </c>
      <c r="J248" s="62" t="str">
        <f t="shared" si="2"/>
        <v/>
      </c>
      <c r="K248" s="128">
        <v>0.04186</v>
      </c>
      <c r="L248" s="62">
        <f t="shared" si="3"/>
        <v>0.0007751851852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126">
        <v>45312.0</v>
      </c>
      <c r="B249" s="127">
        <v>63.41</v>
      </c>
      <c r="C249" s="62">
        <f t="shared" si="4"/>
        <v>-0.04577422858</v>
      </c>
      <c r="D249" s="62">
        <f t="shared" si="5"/>
        <v>-0.04657700636</v>
      </c>
      <c r="E249" s="62" t="str">
        <f t="shared" si="1"/>
        <v/>
      </c>
      <c r="F249" s="127">
        <v>4890.97</v>
      </c>
      <c r="G249" s="62">
        <f t="shared" si="6"/>
        <v>0.01051518406</v>
      </c>
      <c r="H249" s="62">
        <f t="shared" si="7"/>
        <v>0.009712406286</v>
      </c>
      <c r="I249" s="62" t="b">
        <f t="shared" si="8"/>
        <v>0</v>
      </c>
      <c r="J249" s="62" t="str">
        <f t="shared" si="2"/>
        <v/>
      </c>
      <c r="K249" s="128">
        <v>0.04335</v>
      </c>
      <c r="L249" s="62">
        <f t="shared" si="3"/>
        <v>0.0008027777778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126">
        <v>45319.0</v>
      </c>
      <c r="B250" s="127">
        <v>60.98</v>
      </c>
      <c r="C250" s="62">
        <f t="shared" si="4"/>
        <v>-0.03907563615</v>
      </c>
      <c r="D250" s="62">
        <f t="shared" si="5"/>
        <v>-0.03988563615</v>
      </c>
      <c r="E250" s="62" t="str">
        <f t="shared" si="1"/>
        <v/>
      </c>
      <c r="F250" s="127">
        <v>4958.61</v>
      </c>
      <c r="G250" s="62">
        <f t="shared" si="6"/>
        <v>0.0137348117</v>
      </c>
      <c r="H250" s="62">
        <f t="shared" si="7"/>
        <v>0.0129248117</v>
      </c>
      <c r="I250" s="62" t="b">
        <f t="shared" si="8"/>
        <v>0</v>
      </c>
      <c r="J250" s="62" t="str">
        <f t="shared" si="2"/>
        <v/>
      </c>
      <c r="K250" s="128">
        <v>0.04374</v>
      </c>
      <c r="L250" s="62">
        <f t="shared" si="3"/>
        <v>0.00081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126">
        <v>45326.0</v>
      </c>
      <c r="B251" s="127">
        <v>63.36</v>
      </c>
      <c r="C251" s="62">
        <f t="shared" si="4"/>
        <v>0.03828680595</v>
      </c>
      <c r="D251" s="62">
        <f t="shared" si="5"/>
        <v>0.03750421335</v>
      </c>
      <c r="E251" s="62" t="str">
        <f t="shared" si="1"/>
        <v/>
      </c>
      <c r="F251" s="127">
        <v>5026.61</v>
      </c>
      <c r="G251" s="62">
        <f t="shared" si="6"/>
        <v>0.01362034111</v>
      </c>
      <c r="H251" s="62">
        <f t="shared" si="7"/>
        <v>0.01283774852</v>
      </c>
      <c r="I251" s="62" t="b">
        <f t="shared" si="8"/>
        <v>0</v>
      </c>
      <c r="J251" s="62" t="str">
        <f t="shared" si="2"/>
        <v/>
      </c>
      <c r="K251" s="128">
        <v>0.04226</v>
      </c>
      <c r="L251" s="62">
        <f t="shared" si="3"/>
        <v>0.0007825925926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126">
        <v>45333.0</v>
      </c>
      <c r="B252" s="127">
        <v>65.82</v>
      </c>
      <c r="C252" s="62">
        <f t="shared" si="4"/>
        <v>0.03809099601</v>
      </c>
      <c r="D252" s="62">
        <f t="shared" si="5"/>
        <v>0.03728803305</v>
      </c>
      <c r="E252" s="62">
        <f t="shared" si="1"/>
        <v>0.03728803305</v>
      </c>
      <c r="F252" s="127">
        <v>5005.57</v>
      </c>
      <c r="G252" s="62">
        <f t="shared" si="6"/>
        <v>-0.004194508242</v>
      </c>
      <c r="H252" s="62">
        <f t="shared" si="7"/>
        <v>-0.004997471205</v>
      </c>
      <c r="I252" s="62" t="b">
        <f t="shared" si="8"/>
        <v>1</v>
      </c>
      <c r="J252" s="62">
        <f t="shared" si="2"/>
        <v>-0.004997471205</v>
      </c>
      <c r="K252" s="128">
        <v>0.04336</v>
      </c>
      <c r="L252" s="62">
        <f t="shared" si="3"/>
        <v>0.000802962963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126">
        <v>45340.0</v>
      </c>
      <c r="B253" s="127">
        <v>64.46</v>
      </c>
      <c r="C253" s="62">
        <f t="shared" si="4"/>
        <v>-0.02087886713</v>
      </c>
      <c r="D253" s="62">
        <f t="shared" si="5"/>
        <v>-0.0216992375</v>
      </c>
      <c r="E253" s="62" t="str">
        <f t="shared" si="1"/>
        <v/>
      </c>
      <c r="F253" s="127">
        <v>5088.8</v>
      </c>
      <c r="G253" s="62">
        <f t="shared" si="6"/>
        <v>0.01649075399</v>
      </c>
      <c r="H253" s="62">
        <f t="shared" si="7"/>
        <v>0.01567038362</v>
      </c>
      <c r="I253" s="62" t="b">
        <f t="shared" si="8"/>
        <v>0</v>
      </c>
      <c r="J253" s="62" t="str">
        <f t="shared" si="2"/>
        <v/>
      </c>
      <c r="K253" s="128">
        <v>0.0443</v>
      </c>
      <c r="L253" s="62">
        <f t="shared" si="3"/>
        <v>0.0008203703704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126">
        <v>45347.0</v>
      </c>
      <c r="B254" s="127">
        <v>65.93</v>
      </c>
      <c r="C254" s="62">
        <f t="shared" si="4"/>
        <v>0.02254869674</v>
      </c>
      <c r="D254" s="62">
        <f t="shared" si="5"/>
        <v>0.02172601155</v>
      </c>
      <c r="E254" s="62" t="str">
        <f t="shared" si="1"/>
        <v/>
      </c>
      <c r="F254" s="127">
        <v>5137.08</v>
      </c>
      <c r="G254" s="62">
        <f t="shared" si="6"/>
        <v>0.009442778273</v>
      </c>
      <c r="H254" s="62">
        <f t="shared" si="7"/>
        <v>0.008620093088</v>
      </c>
      <c r="I254" s="62" t="b">
        <f t="shared" si="8"/>
        <v>0</v>
      </c>
      <c r="J254" s="62" t="str">
        <f t="shared" si="2"/>
        <v/>
      </c>
      <c r="K254" s="128">
        <v>0.044425</v>
      </c>
      <c r="L254" s="62">
        <f t="shared" si="3"/>
        <v>0.0008226851852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126">
        <v>45354.0</v>
      </c>
      <c r="B255" s="127">
        <v>67.93</v>
      </c>
      <c r="C255" s="62">
        <f t="shared" si="4"/>
        <v>0.02988419008</v>
      </c>
      <c r="D255" s="62">
        <f t="shared" si="5"/>
        <v>0.02907122712</v>
      </c>
      <c r="E255" s="62">
        <f t="shared" si="1"/>
        <v>0.02907122712</v>
      </c>
      <c r="F255" s="127">
        <v>5123.69</v>
      </c>
      <c r="G255" s="62">
        <f t="shared" si="6"/>
        <v>-0.002609942061</v>
      </c>
      <c r="H255" s="62">
        <f t="shared" si="7"/>
        <v>-0.003422905024</v>
      </c>
      <c r="I255" s="62" t="b">
        <f t="shared" si="8"/>
        <v>1</v>
      </c>
      <c r="J255" s="62">
        <f t="shared" si="2"/>
        <v>-0.003422905024</v>
      </c>
      <c r="K255" s="128">
        <v>0.0439</v>
      </c>
      <c r="L255" s="62">
        <f t="shared" si="3"/>
        <v>0.000812962963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126">
        <v>45361.0</v>
      </c>
      <c r="B256" s="127">
        <v>66.04</v>
      </c>
      <c r="C256" s="62">
        <f t="shared" si="4"/>
        <v>-0.02821714415</v>
      </c>
      <c r="D256" s="62">
        <f t="shared" si="5"/>
        <v>-0.029008996</v>
      </c>
      <c r="E256" s="62">
        <f t="shared" si="1"/>
        <v>-0.029008996</v>
      </c>
      <c r="F256" s="127">
        <v>5117.09</v>
      </c>
      <c r="G256" s="62">
        <f t="shared" si="6"/>
        <v>-0.001288964496</v>
      </c>
      <c r="H256" s="62">
        <f t="shared" si="7"/>
        <v>-0.002080816347</v>
      </c>
      <c r="I256" s="62" t="b">
        <f t="shared" si="8"/>
        <v>1</v>
      </c>
      <c r="J256" s="62">
        <f t="shared" si="2"/>
        <v>-0.002080816347</v>
      </c>
      <c r="K256" s="128">
        <v>0.04276</v>
      </c>
      <c r="L256" s="62">
        <f t="shared" si="3"/>
        <v>0.0007918518519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126">
        <v>45368.0</v>
      </c>
      <c r="B257" s="127">
        <v>67.96</v>
      </c>
      <c r="C257" s="62">
        <f t="shared" si="4"/>
        <v>0.02865867775</v>
      </c>
      <c r="D257" s="62">
        <f t="shared" si="5"/>
        <v>0.02785164071</v>
      </c>
      <c r="E257" s="62" t="str">
        <f t="shared" si="1"/>
        <v/>
      </c>
      <c r="F257" s="127">
        <v>5234.18</v>
      </c>
      <c r="G257" s="62">
        <f t="shared" si="6"/>
        <v>0.02262427594</v>
      </c>
      <c r="H257" s="62">
        <f t="shared" si="7"/>
        <v>0.0218172389</v>
      </c>
      <c r="I257" s="62" t="b">
        <f t="shared" si="8"/>
        <v>0</v>
      </c>
      <c r="J257" s="62" t="str">
        <f t="shared" si="2"/>
        <v/>
      </c>
      <c r="K257" s="128">
        <v>0.04358</v>
      </c>
      <c r="L257" s="62">
        <f t="shared" si="3"/>
        <v>0.000807037037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126">
        <v>45375.0</v>
      </c>
      <c r="B258" s="127">
        <v>71.42</v>
      </c>
      <c r="C258" s="62">
        <f t="shared" si="4"/>
        <v>0.04965864536</v>
      </c>
      <c r="D258" s="62">
        <f t="shared" si="5"/>
        <v>0.04883716388</v>
      </c>
      <c r="E258" s="62" t="str">
        <f t="shared" si="1"/>
        <v/>
      </c>
      <c r="F258" s="127">
        <v>5254.35</v>
      </c>
      <c r="G258" s="62">
        <f t="shared" si="6"/>
        <v>0.003846110916</v>
      </c>
      <c r="H258" s="62">
        <f t="shared" si="7"/>
        <v>0.003024629435</v>
      </c>
      <c r="I258" s="62" t="b">
        <f t="shared" si="8"/>
        <v>0</v>
      </c>
      <c r="J258" s="62" t="str">
        <f t="shared" si="2"/>
        <v/>
      </c>
      <c r="K258" s="128">
        <v>0.04436</v>
      </c>
      <c r="L258" s="62">
        <f t="shared" si="3"/>
        <v>0.0008214814815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126">
        <v>45382.0</v>
      </c>
      <c r="B259" s="127">
        <v>78.07</v>
      </c>
      <c r="C259" s="62">
        <f t="shared" si="4"/>
        <v>0.08902791797</v>
      </c>
      <c r="D259" s="62">
        <f t="shared" si="5"/>
        <v>0.08821680685</v>
      </c>
      <c r="E259" s="62">
        <f t="shared" si="1"/>
        <v>0.08821680685</v>
      </c>
      <c r="F259" s="127">
        <v>5204.34</v>
      </c>
      <c r="G259" s="62">
        <f t="shared" si="6"/>
        <v>-0.009563412082</v>
      </c>
      <c r="H259" s="62">
        <f t="shared" si="7"/>
        <v>-0.01037452319</v>
      </c>
      <c r="I259" s="62" t="b">
        <f t="shared" si="8"/>
        <v>1</v>
      </c>
      <c r="J259" s="62">
        <f t="shared" si="2"/>
        <v>-0.01037452319</v>
      </c>
      <c r="K259" s="128">
        <v>0.0438</v>
      </c>
      <c r="L259" s="62">
        <f t="shared" si="3"/>
        <v>0.0008111111111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126">
        <v>45389.0</v>
      </c>
      <c r="B260" s="127">
        <v>77.5</v>
      </c>
      <c r="C260" s="62">
        <f t="shared" si="4"/>
        <v>-0.007327923773</v>
      </c>
      <c r="D260" s="62">
        <f t="shared" si="5"/>
        <v>-0.008161257106</v>
      </c>
      <c r="E260" s="62">
        <f t="shared" si="1"/>
        <v>-0.008161257106</v>
      </c>
      <c r="F260" s="127">
        <v>5123.41</v>
      </c>
      <c r="G260" s="62">
        <f t="shared" si="6"/>
        <v>-0.01567265989</v>
      </c>
      <c r="H260" s="62">
        <f t="shared" si="7"/>
        <v>-0.01650599322</v>
      </c>
      <c r="I260" s="62" t="b">
        <f t="shared" si="8"/>
        <v>1</v>
      </c>
      <c r="J260" s="62">
        <f t="shared" si="2"/>
        <v>-0.01650599322</v>
      </c>
      <c r="K260" s="128">
        <v>0.045</v>
      </c>
      <c r="L260" s="62">
        <f t="shared" si="3"/>
        <v>0.0008333333333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126">
        <v>45396.0</v>
      </c>
      <c r="B261" s="127">
        <v>78.04</v>
      </c>
      <c r="C261" s="62">
        <f t="shared" si="4"/>
        <v>0.006943579396</v>
      </c>
      <c r="D261" s="62">
        <f t="shared" si="5"/>
        <v>0.006093579396</v>
      </c>
      <c r="E261" s="62">
        <f t="shared" si="1"/>
        <v>0.006093579396</v>
      </c>
      <c r="F261" s="127">
        <v>4967.23</v>
      </c>
      <c r="G261" s="62">
        <f t="shared" si="6"/>
        <v>-0.03095789232</v>
      </c>
      <c r="H261" s="62">
        <f t="shared" si="7"/>
        <v>-0.03180789232</v>
      </c>
      <c r="I261" s="62" t="b">
        <f t="shared" si="8"/>
        <v>1</v>
      </c>
      <c r="J261" s="62">
        <f t="shared" si="2"/>
        <v>-0.03180789232</v>
      </c>
      <c r="K261" s="128">
        <v>0.0459</v>
      </c>
      <c r="L261" s="62">
        <f t="shared" si="3"/>
        <v>0.00085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126">
        <v>45403.0</v>
      </c>
      <c r="B262" s="127">
        <v>84.0</v>
      </c>
      <c r="C262" s="62">
        <f t="shared" si="4"/>
        <v>0.07359528309</v>
      </c>
      <c r="D262" s="62">
        <f t="shared" si="5"/>
        <v>0.07271824605</v>
      </c>
      <c r="E262" s="62" t="str">
        <f t="shared" si="1"/>
        <v/>
      </c>
      <c r="F262" s="127">
        <v>5099.96</v>
      </c>
      <c r="G262" s="62">
        <f t="shared" si="6"/>
        <v>0.02637035589</v>
      </c>
      <c r="H262" s="62">
        <f t="shared" si="7"/>
        <v>0.02549331886</v>
      </c>
      <c r="I262" s="62" t="b">
        <f t="shared" si="8"/>
        <v>0</v>
      </c>
      <c r="J262" s="62" t="str">
        <f t="shared" si="2"/>
        <v/>
      </c>
      <c r="K262" s="128">
        <v>0.04736</v>
      </c>
      <c r="L262" s="62">
        <f t="shared" si="3"/>
        <v>0.000877037037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126">
        <v>45410.0</v>
      </c>
      <c r="B263" s="127">
        <v>103.64</v>
      </c>
      <c r="C263" s="62">
        <f t="shared" si="4"/>
        <v>0.2101065569</v>
      </c>
      <c r="D263" s="62">
        <f t="shared" si="5"/>
        <v>0.2092239643</v>
      </c>
      <c r="E263" s="62" t="str">
        <f t="shared" si="1"/>
        <v/>
      </c>
      <c r="F263" s="127">
        <v>5127.79</v>
      </c>
      <c r="G263" s="62">
        <f t="shared" si="6"/>
        <v>0.005442070579</v>
      </c>
      <c r="H263" s="62">
        <f t="shared" si="7"/>
        <v>0.004559477987</v>
      </c>
      <c r="I263" s="62" t="b">
        <f t="shared" si="8"/>
        <v>0</v>
      </c>
      <c r="J263" s="62" t="str">
        <f t="shared" si="2"/>
        <v/>
      </c>
      <c r="K263" s="128">
        <v>0.04766</v>
      </c>
      <c r="L263" s="62">
        <f t="shared" si="3"/>
        <v>0.0008825925926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126">
        <v>45417.0</v>
      </c>
      <c r="B264" s="127">
        <v>104.67</v>
      </c>
      <c r="C264" s="62">
        <f t="shared" si="4"/>
        <v>0.009889188173</v>
      </c>
      <c r="D264" s="62">
        <f t="shared" si="5"/>
        <v>0.009012891877</v>
      </c>
      <c r="E264" s="62" t="str">
        <f t="shared" si="1"/>
        <v/>
      </c>
      <c r="F264" s="127">
        <v>5222.68</v>
      </c>
      <c r="G264" s="62">
        <f t="shared" si="6"/>
        <v>0.01833591296</v>
      </c>
      <c r="H264" s="62">
        <f t="shared" si="7"/>
        <v>0.01745961667</v>
      </c>
      <c r="I264" s="62" t="b">
        <f t="shared" si="8"/>
        <v>0</v>
      </c>
      <c r="J264" s="62" t="str">
        <f t="shared" si="2"/>
        <v/>
      </c>
      <c r="K264" s="128">
        <v>0.04732</v>
      </c>
      <c r="L264" s="62">
        <f t="shared" si="3"/>
        <v>0.0008762962963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126">
        <v>45424.0</v>
      </c>
      <c r="B265" s="127">
        <v>109.83</v>
      </c>
      <c r="C265" s="62">
        <f t="shared" si="4"/>
        <v>0.04812117193</v>
      </c>
      <c r="D265" s="62">
        <f t="shared" si="5"/>
        <v>0.04726450527</v>
      </c>
      <c r="E265" s="62" t="str">
        <f t="shared" si="1"/>
        <v/>
      </c>
      <c r="F265" s="127">
        <v>5303.27</v>
      </c>
      <c r="G265" s="62">
        <f t="shared" si="6"/>
        <v>0.01531293133</v>
      </c>
      <c r="H265" s="62">
        <f t="shared" si="7"/>
        <v>0.01445626466</v>
      </c>
      <c r="I265" s="62" t="b">
        <f t="shared" si="8"/>
        <v>0</v>
      </c>
      <c r="J265" s="62" t="str">
        <f t="shared" si="2"/>
        <v/>
      </c>
      <c r="K265" s="128">
        <v>0.04626</v>
      </c>
      <c r="L265" s="62">
        <f t="shared" si="3"/>
        <v>0.0008566666667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126">
        <v>45431.0</v>
      </c>
      <c r="B266" s="127">
        <v>109.59</v>
      </c>
      <c r="C266" s="62">
        <f t="shared" si="4"/>
        <v>-0.002187586325</v>
      </c>
      <c r="D266" s="62">
        <f t="shared" si="5"/>
        <v>-0.00303277151</v>
      </c>
      <c r="E266" s="62">
        <f t="shared" si="1"/>
        <v>-0.00303277151</v>
      </c>
      <c r="F266" s="127">
        <v>5304.72</v>
      </c>
      <c r="G266" s="62">
        <f t="shared" si="6"/>
        <v>0.0002733788416</v>
      </c>
      <c r="H266" s="62">
        <f t="shared" si="7"/>
        <v>-0.0005718063436</v>
      </c>
      <c r="I266" s="62" t="b">
        <f t="shared" si="8"/>
        <v>1</v>
      </c>
      <c r="J266" s="62">
        <f t="shared" si="2"/>
        <v>-0.0005718063436</v>
      </c>
      <c r="K266" s="128">
        <v>0.04564</v>
      </c>
      <c r="L266" s="62">
        <f t="shared" si="3"/>
        <v>0.0008451851852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126">
        <v>45438.0</v>
      </c>
      <c r="B267" s="127">
        <v>110.87</v>
      </c>
      <c r="C267" s="62">
        <f t="shared" si="4"/>
        <v>0.01161221431</v>
      </c>
      <c r="D267" s="62">
        <f t="shared" si="5"/>
        <v>0.01076665875</v>
      </c>
      <c r="E267" s="62">
        <f t="shared" si="1"/>
        <v>0.01076665875</v>
      </c>
      <c r="F267" s="127">
        <v>5277.51</v>
      </c>
      <c r="G267" s="62">
        <f t="shared" si="6"/>
        <v>-0.005142594702</v>
      </c>
      <c r="H267" s="62">
        <f t="shared" si="7"/>
        <v>-0.005988150258</v>
      </c>
      <c r="I267" s="62" t="b">
        <f t="shared" si="8"/>
        <v>1</v>
      </c>
      <c r="J267" s="62">
        <f t="shared" si="2"/>
        <v>-0.005988150258</v>
      </c>
      <c r="K267" s="128">
        <v>0.04566</v>
      </c>
      <c r="L267" s="62">
        <f t="shared" si="3"/>
        <v>0.0008455555556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126">
        <v>45445.0</v>
      </c>
      <c r="B268" s="127">
        <v>104.2</v>
      </c>
      <c r="C268" s="62">
        <f t="shared" si="4"/>
        <v>-0.06204621446</v>
      </c>
      <c r="D268" s="62">
        <f t="shared" si="5"/>
        <v>-0.06291380706</v>
      </c>
      <c r="E268" s="62" t="str">
        <f t="shared" si="1"/>
        <v/>
      </c>
      <c r="F268" s="127">
        <v>5346.99</v>
      </c>
      <c r="G268" s="62">
        <f t="shared" si="6"/>
        <v>0.01307939018</v>
      </c>
      <c r="H268" s="62">
        <f t="shared" si="7"/>
        <v>0.01221179759</v>
      </c>
      <c r="I268" s="62" t="b">
        <f t="shared" si="8"/>
        <v>0</v>
      </c>
      <c r="J268" s="62" t="str">
        <f t="shared" si="2"/>
        <v/>
      </c>
      <c r="K268" s="128">
        <v>0.04685</v>
      </c>
      <c r="L268" s="62">
        <f t="shared" si="3"/>
        <v>0.0008675925926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126">
        <v>45452.0</v>
      </c>
      <c r="B269" s="127">
        <v>97.09</v>
      </c>
      <c r="C269" s="62">
        <f t="shared" si="4"/>
        <v>-0.07067374594</v>
      </c>
      <c r="D269" s="62">
        <f t="shared" si="5"/>
        <v>-0.07150522742</v>
      </c>
      <c r="E269" s="62" t="str">
        <f t="shared" si="1"/>
        <v/>
      </c>
      <c r="F269" s="127">
        <v>5431.6</v>
      </c>
      <c r="G269" s="62">
        <f t="shared" si="6"/>
        <v>0.01569996409</v>
      </c>
      <c r="H269" s="62">
        <f t="shared" si="7"/>
        <v>0.0148684826</v>
      </c>
      <c r="I269" s="62" t="b">
        <f t="shared" si="8"/>
        <v>0</v>
      </c>
      <c r="J269" s="62" t="str">
        <f t="shared" si="2"/>
        <v/>
      </c>
      <c r="K269" s="128">
        <v>0.0449</v>
      </c>
      <c r="L269" s="62">
        <f t="shared" si="3"/>
        <v>0.0008314814815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126">
        <v>45459.0</v>
      </c>
      <c r="B270" s="127">
        <v>99.45</v>
      </c>
      <c r="C270" s="62">
        <f t="shared" si="4"/>
        <v>0.02401662192</v>
      </c>
      <c r="D270" s="62">
        <f t="shared" si="5"/>
        <v>0.02318958488</v>
      </c>
      <c r="E270" s="62" t="str">
        <f t="shared" si="1"/>
        <v/>
      </c>
      <c r="F270" s="127">
        <v>5464.62</v>
      </c>
      <c r="G270" s="62">
        <f t="shared" si="6"/>
        <v>0.006060835974</v>
      </c>
      <c r="H270" s="62">
        <f t="shared" si="7"/>
        <v>0.005233798937</v>
      </c>
      <c r="I270" s="62" t="b">
        <f t="shared" si="8"/>
        <v>0</v>
      </c>
      <c r="J270" s="62" t="str">
        <f t="shared" si="2"/>
        <v/>
      </c>
      <c r="K270" s="128">
        <v>0.04466</v>
      </c>
      <c r="L270" s="62">
        <f t="shared" si="3"/>
        <v>0.000827037037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126">
        <v>45466.0</v>
      </c>
      <c r="B271" s="127">
        <v>109.58</v>
      </c>
      <c r="C271" s="62">
        <f t="shared" si="4"/>
        <v>0.09699987081</v>
      </c>
      <c r="D271" s="62">
        <f t="shared" si="5"/>
        <v>0.09618783377</v>
      </c>
      <c r="E271" s="62">
        <f t="shared" si="1"/>
        <v>0.09618783377</v>
      </c>
      <c r="F271" s="127">
        <v>5460.48</v>
      </c>
      <c r="G271" s="62">
        <f t="shared" si="6"/>
        <v>-0.0007578878359</v>
      </c>
      <c r="H271" s="62">
        <f t="shared" si="7"/>
        <v>-0.001569924873</v>
      </c>
      <c r="I271" s="62" t="b">
        <f t="shared" si="8"/>
        <v>1</v>
      </c>
      <c r="J271" s="62">
        <f t="shared" si="2"/>
        <v>-0.001569924873</v>
      </c>
      <c r="K271" s="128">
        <v>0.04385</v>
      </c>
      <c r="L271" s="62">
        <f t="shared" si="3"/>
        <v>0.000812037037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126">
        <v>45473.0</v>
      </c>
      <c r="B272" s="127">
        <v>104.79</v>
      </c>
      <c r="C272" s="62">
        <f t="shared" si="4"/>
        <v>-0.04469652862</v>
      </c>
      <c r="D272" s="62">
        <f t="shared" si="5"/>
        <v>-0.04551615825</v>
      </c>
      <c r="E272" s="62" t="str">
        <f t="shared" si="1"/>
        <v/>
      </c>
      <c r="F272" s="127">
        <v>5567.19</v>
      </c>
      <c r="G272" s="62">
        <f t="shared" si="6"/>
        <v>0.01935374033</v>
      </c>
      <c r="H272" s="62">
        <f t="shared" si="7"/>
        <v>0.0185341107</v>
      </c>
      <c r="I272" s="62" t="b">
        <f t="shared" si="8"/>
        <v>0</v>
      </c>
      <c r="J272" s="62" t="str">
        <f t="shared" si="2"/>
        <v/>
      </c>
      <c r="K272" s="128">
        <v>0.04426</v>
      </c>
      <c r="L272" s="62">
        <f t="shared" si="3"/>
        <v>0.0008196296296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126">
        <v>45480.0</v>
      </c>
      <c r="B273" s="127">
        <v>110.97</v>
      </c>
      <c r="C273" s="62">
        <f t="shared" si="4"/>
        <v>0.05730154703</v>
      </c>
      <c r="D273" s="62">
        <f t="shared" si="5"/>
        <v>0.05645710258</v>
      </c>
      <c r="E273" s="62" t="str">
        <f t="shared" si="1"/>
        <v/>
      </c>
      <c r="F273" s="127">
        <v>5615.35</v>
      </c>
      <c r="G273" s="62">
        <f t="shared" si="6"/>
        <v>0.008613480972</v>
      </c>
      <c r="H273" s="62">
        <f t="shared" si="7"/>
        <v>0.007769036528</v>
      </c>
      <c r="I273" s="62" t="b">
        <f t="shared" si="8"/>
        <v>0</v>
      </c>
      <c r="J273" s="62" t="str">
        <f t="shared" si="2"/>
        <v/>
      </c>
      <c r="K273" s="128">
        <v>0.0456</v>
      </c>
      <c r="L273" s="62">
        <f t="shared" si="3"/>
        <v>0.0008444444444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126">
        <v>45487.0</v>
      </c>
      <c r="B274" s="127">
        <v>119.34</v>
      </c>
      <c r="C274" s="62">
        <f t="shared" si="4"/>
        <v>0.07271666758</v>
      </c>
      <c r="D274" s="62">
        <f t="shared" si="5"/>
        <v>0.07189370462</v>
      </c>
      <c r="E274" s="62">
        <f t="shared" si="1"/>
        <v>0.07189370462</v>
      </c>
      <c r="F274" s="127">
        <v>5505.0</v>
      </c>
      <c r="G274" s="62">
        <f t="shared" si="6"/>
        <v>-0.01984714911</v>
      </c>
      <c r="H274" s="62">
        <f t="shared" si="7"/>
        <v>-0.02067011207</v>
      </c>
      <c r="I274" s="62" t="b">
        <f t="shared" si="8"/>
        <v>1</v>
      </c>
      <c r="J274" s="62">
        <f t="shared" si="2"/>
        <v>-0.02067011207</v>
      </c>
      <c r="K274" s="128">
        <v>0.04444</v>
      </c>
      <c r="L274" s="62">
        <f t="shared" si="3"/>
        <v>0.000822962963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126">
        <v>45494.0</v>
      </c>
      <c r="B275" s="127">
        <v>140.78</v>
      </c>
      <c r="C275" s="62">
        <f t="shared" si="4"/>
        <v>0.1652218261</v>
      </c>
      <c r="D275" s="62">
        <f t="shared" si="5"/>
        <v>0.1644044187</v>
      </c>
      <c r="E275" s="62">
        <f t="shared" si="1"/>
        <v>0.1644044187</v>
      </c>
      <c r="F275" s="127">
        <v>5459.1</v>
      </c>
      <c r="G275" s="62">
        <f t="shared" si="6"/>
        <v>-0.008372829169</v>
      </c>
      <c r="H275" s="62">
        <f t="shared" si="7"/>
        <v>-0.009190236577</v>
      </c>
      <c r="I275" s="62" t="b">
        <f t="shared" si="8"/>
        <v>1</v>
      </c>
      <c r="J275" s="62">
        <f t="shared" si="2"/>
        <v>-0.009190236577</v>
      </c>
      <c r="K275" s="128">
        <v>0.04414</v>
      </c>
      <c r="L275" s="62">
        <f t="shared" si="3"/>
        <v>0.0008174074074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126">
        <v>45501.0</v>
      </c>
      <c r="B276" s="127">
        <v>136.1</v>
      </c>
      <c r="C276" s="62">
        <f t="shared" si="4"/>
        <v>-0.03380847852</v>
      </c>
      <c r="D276" s="62">
        <f t="shared" si="5"/>
        <v>-0.03463996</v>
      </c>
      <c r="E276" s="62">
        <f t="shared" si="1"/>
        <v>-0.03463996</v>
      </c>
      <c r="F276" s="127">
        <v>5346.56</v>
      </c>
      <c r="G276" s="62">
        <f t="shared" si="6"/>
        <v>-0.02083057756</v>
      </c>
      <c r="H276" s="62">
        <f t="shared" si="7"/>
        <v>-0.02166205904</v>
      </c>
      <c r="I276" s="62" t="b">
        <f t="shared" si="8"/>
        <v>1</v>
      </c>
      <c r="J276" s="62">
        <f t="shared" si="2"/>
        <v>-0.02166205904</v>
      </c>
      <c r="K276" s="128">
        <v>0.0449</v>
      </c>
      <c r="L276" s="62">
        <f t="shared" si="3"/>
        <v>0.0008314814815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126">
        <v>45508.0</v>
      </c>
      <c r="B277" s="127">
        <v>139.31</v>
      </c>
      <c r="C277" s="62">
        <f t="shared" si="4"/>
        <v>0.02331175606</v>
      </c>
      <c r="D277" s="62">
        <f t="shared" si="5"/>
        <v>0.02251360791</v>
      </c>
      <c r="E277" s="62">
        <f t="shared" si="1"/>
        <v>0.02251360791</v>
      </c>
      <c r="F277" s="127">
        <v>5344.16</v>
      </c>
      <c r="G277" s="62">
        <f t="shared" si="6"/>
        <v>-0.0004489875407</v>
      </c>
      <c r="H277" s="62">
        <f t="shared" si="7"/>
        <v>-0.001247135689</v>
      </c>
      <c r="I277" s="62" t="b">
        <f t="shared" si="8"/>
        <v>1</v>
      </c>
      <c r="J277" s="62">
        <f t="shared" si="2"/>
        <v>-0.001247135689</v>
      </c>
      <c r="K277" s="128">
        <v>0.0431</v>
      </c>
      <c r="L277" s="62">
        <f t="shared" si="3"/>
        <v>0.0007981481481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126">
        <v>45515.0</v>
      </c>
      <c r="B278" s="127">
        <v>146.04</v>
      </c>
      <c r="C278" s="62">
        <f t="shared" si="4"/>
        <v>0.04717889107</v>
      </c>
      <c r="D278" s="62">
        <f t="shared" si="5"/>
        <v>0.04640074292</v>
      </c>
      <c r="E278" s="62" t="str">
        <f t="shared" si="1"/>
        <v/>
      </c>
      <c r="F278" s="127">
        <v>5554.25</v>
      </c>
      <c r="G278" s="62">
        <f t="shared" si="6"/>
        <v>0.03855902457</v>
      </c>
      <c r="H278" s="62">
        <f t="shared" si="7"/>
        <v>0.03778087642</v>
      </c>
      <c r="I278" s="62" t="b">
        <f t="shared" si="8"/>
        <v>0</v>
      </c>
      <c r="J278" s="62" t="str">
        <f t="shared" si="2"/>
        <v/>
      </c>
      <c r="K278" s="128">
        <v>0.04202</v>
      </c>
      <c r="L278" s="62">
        <f t="shared" si="3"/>
        <v>0.0007781481481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126">
        <v>45522.0</v>
      </c>
      <c r="B279" s="127">
        <v>144.79</v>
      </c>
      <c r="C279" s="62">
        <f t="shared" si="4"/>
        <v>-0.008596139994</v>
      </c>
      <c r="D279" s="62">
        <f t="shared" si="5"/>
        <v>-0.009366510364</v>
      </c>
      <c r="E279" s="62" t="str">
        <f t="shared" si="1"/>
        <v/>
      </c>
      <c r="F279" s="127">
        <v>5634.61</v>
      </c>
      <c r="G279" s="62">
        <f t="shared" si="6"/>
        <v>0.01436453433</v>
      </c>
      <c r="H279" s="62">
        <f t="shared" si="7"/>
        <v>0.01359416396</v>
      </c>
      <c r="I279" s="62" t="b">
        <f t="shared" si="8"/>
        <v>0</v>
      </c>
      <c r="J279" s="62" t="str">
        <f t="shared" si="2"/>
        <v/>
      </c>
      <c r="K279" s="128">
        <v>0.0416</v>
      </c>
      <c r="L279" s="62">
        <f t="shared" si="3"/>
        <v>0.0007703703704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126">
        <v>45529.0</v>
      </c>
      <c r="B280" s="127">
        <v>144.77</v>
      </c>
      <c r="C280" s="62">
        <f t="shared" si="4"/>
        <v>-0.0001381406274</v>
      </c>
      <c r="D280" s="62">
        <f t="shared" si="5"/>
        <v>-0.0008962887755</v>
      </c>
      <c r="E280" s="62">
        <f t="shared" si="1"/>
        <v>-0.0008962887755</v>
      </c>
      <c r="F280" s="127">
        <v>5648.4</v>
      </c>
      <c r="G280" s="62">
        <f t="shared" si="6"/>
        <v>0.002444384409</v>
      </c>
      <c r="H280" s="62">
        <f t="shared" si="7"/>
        <v>0.001686236261</v>
      </c>
      <c r="I280" s="62" t="b">
        <f t="shared" si="8"/>
        <v>1</v>
      </c>
      <c r="J280" s="62">
        <f t="shared" si="2"/>
        <v>0.001686236261</v>
      </c>
      <c r="K280" s="128">
        <v>0.04094</v>
      </c>
      <c r="L280" s="62">
        <f t="shared" si="3"/>
        <v>0.0007581481481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mergeCells count="2">
    <mergeCell ref="D9:E9"/>
    <mergeCell ref="A14:B14"/>
  </mergeCells>
  <hyperlinks>
    <hyperlink r:id="rId1" ref="A2"/>
    <hyperlink r:id="rId2" location="0" ref="A4"/>
  </hyperlinks>
  <drawing r:id="rId3"/>
  <tableParts count="1">
    <tablePart r:id="rId5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2" max="12" width="14.13"/>
  </cols>
  <sheetData>
    <row r="1">
      <c r="A1" s="116" t="s">
        <v>314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117" t="s">
        <v>359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29" t="s">
        <v>360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17" t="s">
        <v>361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18" t="s">
        <v>318</v>
      </c>
      <c r="B6" s="40"/>
      <c r="C6" s="40"/>
      <c r="D6" s="40" t="s">
        <v>319</v>
      </c>
      <c r="E6" s="119">
        <f>_xlfn.COVARIANCE.P(C20:C280, G20:G280)/VARP(G20:G280)</f>
        <v>0.2209616882</v>
      </c>
      <c r="F6" s="40"/>
      <c r="G6" s="40" t="s">
        <v>320</v>
      </c>
      <c r="H6" s="119">
        <f>E7/E16</f>
        <v>-0.5256743743</v>
      </c>
      <c r="I6" s="120"/>
      <c r="J6" s="40"/>
      <c r="K6" s="40"/>
      <c r="L6" s="40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3" t="s">
        <v>362</v>
      </c>
      <c r="B7" s="121">
        <f>average(C20:C280)</f>
        <v>0.002529062444</v>
      </c>
      <c r="C7" s="40"/>
      <c r="D7" s="122" t="s">
        <v>322</v>
      </c>
      <c r="E7" s="119">
        <f>_xlfn.COVARIANCE.P(E20:E280, J20:J280)/VARP(J20:J280)</f>
        <v>-0.414842988</v>
      </c>
      <c r="F7" s="40"/>
      <c r="G7" s="43" t="s">
        <v>323</v>
      </c>
      <c r="H7" s="120">
        <f>98.61/145.75</f>
        <v>0.6765694683</v>
      </c>
      <c r="I7" s="120"/>
      <c r="J7" s="40"/>
      <c r="K7" s="40"/>
      <c r="L7" s="40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0" t="s">
        <v>324</v>
      </c>
      <c r="B8" s="121">
        <f>average(G20:Z280)</f>
        <v>0.005683209126</v>
      </c>
      <c r="C8" s="40"/>
      <c r="D8" s="40"/>
      <c r="E8" s="40"/>
      <c r="F8" s="40"/>
      <c r="G8" s="124" t="s">
        <v>325</v>
      </c>
      <c r="H8" s="40">
        <f>E7/(1+H7)</f>
        <v>-0.2474356094</v>
      </c>
      <c r="I8" s="120"/>
      <c r="J8" s="40"/>
      <c r="K8" s="40"/>
      <c r="L8" s="40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0"/>
      <c r="B9" s="40"/>
      <c r="C9" s="40"/>
      <c r="D9" s="125" t="s">
        <v>326</v>
      </c>
      <c r="F9" s="40"/>
      <c r="G9" s="40"/>
      <c r="H9" s="40"/>
      <c r="I9" s="40"/>
      <c r="J9" s="40"/>
      <c r="K9" s="40"/>
      <c r="L9" s="40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18" t="s">
        <v>327</v>
      </c>
      <c r="B10" s="40"/>
      <c r="C10" s="40"/>
      <c r="D10" s="40" t="str">
        <f>A7</f>
        <v>ARC:</v>
      </c>
      <c r="E10" s="119">
        <f>IFERROR(__xludf.DUMMYFUNCTION("STDEV(FILTER(E20:E280, E20:E280&lt;&gt;""""))"),0.19647330456330955)</f>
        <v>0.1964733046</v>
      </c>
      <c r="F10" s="40"/>
      <c r="G10" s="124"/>
      <c r="H10" s="40"/>
      <c r="I10" s="40"/>
      <c r="J10" s="40"/>
      <c r="K10" s="40"/>
      <c r="L10" s="40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0" t="str">
        <f>A7</f>
        <v>ARC:</v>
      </c>
      <c r="B11" s="121">
        <f>average(D20:D280)</f>
        <v>0.001992457387</v>
      </c>
      <c r="C11" s="40"/>
      <c r="D11" s="40" t="s">
        <v>324</v>
      </c>
      <c r="E11" s="119">
        <f>IFERROR(__xludf.DUMMYFUNCTION("STDEV(FILTER(J20:J280, J20:J280&lt;&gt;""""))"),0.022918996529327974)</f>
        <v>0.02291899653</v>
      </c>
      <c r="F11" s="40"/>
      <c r="G11" s="43"/>
      <c r="H11" s="40"/>
      <c r="I11" s="40"/>
      <c r="J11" s="40"/>
      <c r="K11" s="40"/>
      <c r="L11" s="40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0" t="s">
        <v>324</v>
      </c>
      <c r="B12" s="121">
        <f>average(H20:H280)</f>
        <v>0.001924479552</v>
      </c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0"/>
      <c r="B13" s="40"/>
      <c r="C13" s="40"/>
      <c r="D13" s="40" t="s">
        <v>328</v>
      </c>
      <c r="E13" s="119">
        <f>IFERROR(__xludf.DUMMYFUNCTION("COUNTA(FILTER(E20:E280, E20:E280&lt;&gt;""""))"),118.0)</f>
        <v>118</v>
      </c>
      <c r="F13" s="40"/>
      <c r="G13" s="40"/>
      <c r="H13" s="40"/>
      <c r="I13" s="40"/>
      <c r="J13" s="40"/>
      <c r="K13" s="40"/>
      <c r="L13" s="40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25" t="s">
        <v>329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0" t="str">
        <f>A7</f>
        <v>ARC:</v>
      </c>
      <c r="B15" s="121">
        <f>IFERROR(__xludf.DUMMYFUNCTION("AVERAGE(FILTER(E20:E280, E20:E280&lt;&gt;""""))"),-0.021706347896501273)</f>
        <v>-0.0217063479</v>
      </c>
      <c r="C15" s="40"/>
      <c r="D15" s="40" t="s">
        <v>330</v>
      </c>
      <c r="E15" s="119">
        <f>IFERROR(__xludf.DUMMYFUNCTION("COVAR(FILTER(E20:E280, E20:E280&lt;&gt;""""), FILTER(J20:J280, J20:J280&lt;&gt;""""))"),-2.1606220595148356E-4)</f>
        <v>-0.000216062206</v>
      </c>
      <c r="F15" s="40"/>
      <c r="G15" s="40"/>
      <c r="H15" s="40"/>
      <c r="I15" s="40"/>
      <c r="J15" s="40"/>
      <c r="K15" s="40"/>
      <c r="L15" s="40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0" t="s">
        <v>324</v>
      </c>
      <c r="B16" s="121">
        <f>IFERROR(__xludf.DUMMYFUNCTION("AVERAGE(FILTER(J20:J280, J20:J280&lt;&gt;""""))"),-0.018994087601513793)</f>
        <v>-0.0189940876</v>
      </c>
      <c r="C16" s="40"/>
      <c r="D16" s="122" t="s">
        <v>331</v>
      </c>
      <c r="E16" s="119">
        <f>E10 / SQRT(E13) / E11</f>
        <v>0.7891634219</v>
      </c>
      <c r="F16" s="40"/>
      <c r="G16" s="40"/>
      <c r="H16" s="40"/>
      <c r="I16" s="40"/>
      <c r="J16" s="40"/>
      <c r="K16" s="40"/>
      <c r="L16" s="40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5"/>
      <c r="B18" s="44" t="s">
        <v>363</v>
      </c>
      <c r="C18" s="45"/>
      <c r="D18" s="45"/>
      <c r="E18" s="45"/>
      <c r="F18" s="45" t="s">
        <v>333</v>
      </c>
      <c r="G18" s="45"/>
      <c r="H18" s="45"/>
      <c r="I18" s="45"/>
      <c r="J18" s="45"/>
      <c r="K18" s="45" t="s">
        <v>334</v>
      </c>
      <c r="L18" s="45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0" t="s">
        <v>335</v>
      </c>
      <c r="B19" s="50" t="s">
        <v>336</v>
      </c>
      <c r="C19" s="50" t="s">
        <v>337</v>
      </c>
      <c r="D19" s="50" t="s">
        <v>338</v>
      </c>
      <c r="E19" s="50" t="s">
        <v>339</v>
      </c>
      <c r="F19" s="50" t="s">
        <v>336</v>
      </c>
      <c r="G19" s="50" t="s">
        <v>337</v>
      </c>
      <c r="H19" s="50" t="s">
        <v>340</v>
      </c>
      <c r="I19" s="50" t="s">
        <v>341</v>
      </c>
      <c r="J19" s="50" t="s">
        <v>339</v>
      </c>
      <c r="K19" s="50" t="s">
        <v>342</v>
      </c>
      <c r="L19" s="50" t="s">
        <v>343</v>
      </c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26">
        <v>43709.0</v>
      </c>
      <c r="B20" s="127">
        <v>1.43</v>
      </c>
      <c r="C20" s="62"/>
      <c r="D20" s="62"/>
      <c r="E20" s="62" t="str">
        <f t="shared" ref="E20:E280" si="1">IF(I20, D20, "")</f>
        <v/>
      </c>
      <c r="F20" s="127">
        <v>2978.71</v>
      </c>
      <c r="G20" s="62"/>
      <c r="H20" s="62"/>
      <c r="I20" s="62"/>
      <c r="J20" s="62" t="str">
        <f t="shared" ref="J20:J280" si="2">IF(I20, H20, "")</f>
        <v/>
      </c>
      <c r="K20" s="128">
        <v>0.01976</v>
      </c>
      <c r="L20" s="62">
        <f t="shared" ref="L20:L280" si="3">K20/54</f>
        <v>0.0003659259259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26">
        <v>43716.0</v>
      </c>
      <c r="B21" s="127">
        <v>1.1</v>
      </c>
      <c r="C21" s="62">
        <f t="shared" ref="C21:C280" si="4">ln(B21/B20)</f>
        <v>-0.2623642645</v>
      </c>
      <c r="D21" s="62">
        <f t="shared" ref="D21:D280" si="5">C21-L21</f>
        <v>-0.2627346348</v>
      </c>
      <c r="E21" s="62" t="str">
        <f t="shared" si="1"/>
        <v/>
      </c>
      <c r="F21" s="127">
        <v>3007.39</v>
      </c>
      <c r="G21" s="62">
        <f t="shared" ref="G21:G280" si="6">ln(F21/F20)</f>
        <v>0.00958227208</v>
      </c>
      <c r="H21" s="62">
        <f t="shared" ref="H21:H280" si="7">G21-L21</f>
        <v>0.00921190171</v>
      </c>
      <c r="I21" s="62" t="b">
        <f t="shared" ref="I21:I280" si="8">H21&lt;$B$12</f>
        <v>0</v>
      </c>
      <c r="J21" s="62" t="str">
        <f t="shared" si="2"/>
        <v/>
      </c>
      <c r="K21" s="128">
        <v>0.02</v>
      </c>
      <c r="L21" s="62">
        <f t="shared" si="3"/>
        <v>0.0003703703704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126">
        <v>43723.0</v>
      </c>
      <c r="B22" s="127">
        <v>1.32</v>
      </c>
      <c r="C22" s="62">
        <f t="shared" si="4"/>
        <v>0.1823215568</v>
      </c>
      <c r="D22" s="62">
        <f t="shared" si="5"/>
        <v>0.1819100753</v>
      </c>
      <c r="E22" s="62">
        <f t="shared" si="1"/>
        <v>0.1819100753</v>
      </c>
      <c r="F22" s="127">
        <v>2992.07</v>
      </c>
      <c r="G22" s="62">
        <f t="shared" si="6"/>
        <v>-0.005107137409</v>
      </c>
      <c r="H22" s="62">
        <f t="shared" si="7"/>
        <v>-0.00551861889</v>
      </c>
      <c r="I22" s="62" t="b">
        <f t="shared" si="8"/>
        <v>1</v>
      </c>
      <c r="J22" s="62">
        <f t="shared" si="2"/>
        <v>-0.00551861889</v>
      </c>
      <c r="K22" s="128">
        <v>0.02222</v>
      </c>
      <c r="L22" s="62">
        <f t="shared" si="3"/>
        <v>0.0004114814815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126">
        <v>43730.0</v>
      </c>
      <c r="B23" s="127">
        <v>1.43</v>
      </c>
      <c r="C23" s="62">
        <f t="shared" si="4"/>
        <v>0.08004270767</v>
      </c>
      <c r="D23" s="62">
        <f t="shared" si="5"/>
        <v>0.07962715212</v>
      </c>
      <c r="E23" s="62">
        <f t="shared" si="1"/>
        <v>0.07962715212</v>
      </c>
      <c r="F23" s="127">
        <v>2961.79</v>
      </c>
      <c r="G23" s="62">
        <f t="shared" si="6"/>
        <v>-0.01017164027</v>
      </c>
      <c r="H23" s="62">
        <f t="shared" si="7"/>
        <v>-0.01058719583</v>
      </c>
      <c r="I23" s="62" t="b">
        <f t="shared" si="8"/>
        <v>1</v>
      </c>
      <c r="J23" s="62">
        <f t="shared" si="2"/>
        <v>-0.01058719583</v>
      </c>
      <c r="K23" s="128">
        <v>0.02244</v>
      </c>
      <c r="L23" s="62">
        <f t="shared" si="3"/>
        <v>0.0004155555556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126">
        <v>43737.0</v>
      </c>
      <c r="B24" s="127">
        <v>1.37</v>
      </c>
      <c r="C24" s="62">
        <f t="shared" si="4"/>
        <v>-0.04286370443</v>
      </c>
      <c r="D24" s="62">
        <f t="shared" si="5"/>
        <v>-0.0432603711</v>
      </c>
      <c r="E24" s="62">
        <f t="shared" si="1"/>
        <v>-0.0432603711</v>
      </c>
      <c r="F24" s="127">
        <v>2952.01</v>
      </c>
      <c r="G24" s="62">
        <f t="shared" si="6"/>
        <v>-0.003307521024</v>
      </c>
      <c r="H24" s="62">
        <f t="shared" si="7"/>
        <v>-0.003704187691</v>
      </c>
      <c r="I24" s="62" t="b">
        <f t="shared" si="8"/>
        <v>1</v>
      </c>
      <c r="J24" s="62">
        <f t="shared" si="2"/>
        <v>-0.003704187691</v>
      </c>
      <c r="K24" s="128">
        <v>0.02142</v>
      </c>
      <c r="L24" s="62">
        <f t="shared" si="3"/>
        <v>0.0003966666667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126">
        <v>43744.0</v>
      </c>
      <c r="B25" s="127">
        <v>1.18</v>
      </c>
      <c r="C25" s="62">
        <f t="shared" si="4"/>
        <v>-0.1492963014</v>
      </c>
      <c r="D25" s="62">
        <f t="shared" si="5"/>
        <v>-0.1496803754</v>
      </c>
      <c r="E25" s="62" t="str">
        <f t="shared" si="1"/>
        <v/>
      </c>
      <c r="F25" s="127">
        <v>2970.27</v>
      </c>
      <c r="G25" s="62">
        <f t="shared" si="6"/>
        <v>0.006166563507</v>
      </c>
      <c r="H25" s="62">
        <f t="shared" si="7"/>
        <v>0.005782489433</v>
      </c>
      <c r="I25" s="62" t="b">
        <f t="shared" si="8"/>
        <v>0</v>
      </c>
      <c r="J25" s="62" t="str">
        <f t="shared" si="2"/>
        <v/>
      </c>
      <c r="K25" s="128">
        <v>0.02074</v>
      </c>
      <c r="L25" s="62">
        <f t="shared" si="3"/>
        <v>0.0003840740741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126">
        <v>43751.0</v>
      </c>
      <c r="B26" s="127">
        <v>1.33</v>
      </c>
      <c r="C26" s="62">
        <f t="shared" si="4"/>
        <v>0.1196645038</v>
      </c>
      <c r="D26" s="62">
        <f t="shared" si="5"/>
        <v>0.119273763</v>
      </c>
      <c r="E26" s="62" t="str">
        <f t="shared" si="1"/>
        <v/>
      </c>
      <c r="F26" s="127">
        <v>2986.2</v>
      </c>
      <c r="G26" s="62">
        <f t="shared" si="6"/>
        <v>0.005348818337</v>
      </c>
      <c r="H26" s="62">
        <f t="shared" si="7"/>
        <v>0.004958077596</v>
      </c>
      <c r="I26" s="62" t="b">
        <f t="shared" si="8"/>
        <v>0</v>
      </c>
      <c r="J26" s="62" t="str">
        <f t="shared" si="2"/>
        <v/>
      </c>
      <c r="K26" s="128">
        <v>0.0211</v>
      </c>
      <c r="L26" s="62">
        <f t="shared" si="3"/>
        <v>0.0003907407407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126">
        <v>43758.0</v>
      </c>
      <c r="B27" s="127">
        <v>1.31</v>
      </c>
      <c r="C27" s="62">
        <f t="shared" si="4"/>
        <v>-0.01515180502</v>
      </c>
      <c r="D27" s="62">
        <f t="shared" si="5"/>
        <v>-0.01556615687</v>
      </c>
      <c r="E27" s="62" t="str">
        <f t="shared" si="1"/>
        <v/>
      </c>
      <c r="F27" s="127">
        <v>3022.55</v>
      </c>
      <c r="G27" s="62">
        <f t="shared" si="6"/>
        <v>0.01209916986</v>
      </c>
      <c r="H27" s="62">
        <f t="shared" si="7"/>
        <v>0.011684818</v>
      </c>
      <c r="I27" s="62" t="b">
        <f t="shared" si="8"/>
        <v>0</v>
      </c>
      <c r="J27" s="62" t="str">
        <f t="shared" si="2"/>
        <v/>
      </c>
      <c r="K27" s="128">
        <v>0.022375</v>
      </c>
      <c r="L27" s="62">
        <f t="shared" si="3"/>
        <v>0.0004143518519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126">
        <v>43765.0</v>
      </c>
      <c r="B28" s="127">
        <v>1.41</v>
      </c>
      <c r="C28" s="62">
        <f t="shared" si="4"/>
        <v>0.07356256718</v>
      </c>
      <c r="D28" s="62">
        <f t="shared" si="5"/>
        <v>0.07314256718</v>
      </c>
      <c r="E28" s="62" t="str">
        <f t="shared" si="1"/>
        <v/>
      </c>
      <c r="F28" s="127">
        <v>3066.91</v>
      </c>
      <c r="G28" s="62">
        <f t="shared" si="6"/>
        <v>0.0145696941</v>
      </c>
      <c r="H28" s="62">
        <f t="shared" si="7"/>
        <v>0.0141496941</v>
      </c>
      <c r="I28" s="62" t="b">
        <f t="shared" si="8"/>
        <v>0</v>
      </c>
      <c r="J28" s="62" t="str">
        <f t="shared" si="2"/>
        <v/>
      </c>
      <c r="K28" s="128">
        <v>0.02268</v>
      </c>
      <c r="L28" s="62">
        <f t="shared" si="3"/>
        <v>0.00042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126">
        <v>43772.0</v>
      </c>
      <c r="B29" s="127">
        <v>1.27</v>
      </c>
      <c r="C29" s="62">
        <f t="shared" si="4"/>
        <v>-0.1045728039</v>
      </c>
      <c r="D29" s="62">
        <f t="shared" si="5"/>
        <v>-0.1049916928</v>
      </c>
      <c r="E29" s="62" t="str">
        <f t="shared" si="1"/>
        <v/>
      </c>
      <c r="F29" s="127">
        <v>3093.08</v>
      </c>
      <c r="G29" s="62">
        <f t="shared" si="6"/>
        <v>0.008496818159</v>
      </c>
      <c r="H29" s="62">
        <f t="shared" si="7"/>
        <v>0.008077929271</v>
      </c>
      <c r="I29" s="62" t="b">
        <f t="shared" si="8"/>
        <v>0</v>
      </c>
      <c r="J29" s="62" t="str">
        <f t="shared" si="2"/>
        <v/>
      </c>
      <c r="K29" s="128">
        <v>0.02262</v>
      </c>
      <c r="L29" s="62">
        <f t="shared" si="3"/>
        <v>0.0004188888889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126">
        <v>43779.0</v>
      </c>
      <c r="B30" s="127">
        <v>1.41</v>
      </c>
      <c r="C30" s="62">
        <f t="shared" si="4"/>
        <v>0.1045728039</v>
      </c>
      <c r="D30" s="62">
        <f t="shared" si="5"/>
        <v>0.1041379891</v>
      </c>
      <c r="E30" s="62" t="str">
        <f t="shared" si="1"/>
        <v/>
      </c>
      <c r="F30" s="127">
        <v>3120.46</v>
      </c>
      <c r="G30" s="62">
        <f t="shared" si="6"/>
        <v>0.008813068627</v>
      </c>
      <c r="H30" s="62">
        <f t="shared" si="7"/>
        <v>0.008378253812</v>
      </c>
      <c r="I30" s="62" t="b">
        <f t="shared" si="8"/>
        <v>0</v>
      </c>
      <c r="J30" s="62" t="str">
        <f t="shared" si="2"/>
        <v/>
      </c>
      <c r="K30" s="128">
        <v>0.02348</v>
      </c>
      <c r="L30" s="62">
        <f t="shared" si="3"/>
        <v>0.0004348148148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126">
        <v>43786.0</v>
      </c>
      <c r="B31" s="127">
        <v>1.38</v>
      </c>
      <c r="C31" s="62">
        <f t="shared" si="4"/>
        <v>-0.02150620522</v>
      </c>
      <c r="D31" s="62">
        <f t="shared" si="5"/>
        <v>-0.02194000152</v>
      </c>
      <c r="E31" s="62">
        <f t="shared" si="1"/>
        <v>-0.02194000152</v>
      </c>
      <c r="F31" s="127">
        <v>3110.29</v>
      </c>
      <c r="G31" s="62">
        <f t="shared" si="6"/>
        <v>-0.003264457419</v>
      </c>
      <c r="H31" s="62">
        <f t="shared" si="7"/>
        <v>-0.003698253715</v>
      </c>
      <c r="I31" s="62" t="b">
        <f t="shared" si="8"/>
        <v>1</v>
      </c>
      <c r="J31" s="62">
        <f t="shared" si="2"/>
        <v>-0.003698253715</v>
      </c>
      <c r="K31" s="128">
        <v>0.023425</v>
      </c>
      <c r="L31" s="62">
        <f t="shared" si="3"/>
        <v>0.0004337962963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126">
        <v>43793.0</v>
      </c>
      <c r="B32" s="127">
        <v>1.38</v>
      </c>
      <c r="C32" s="62">
        <f t="shared" si="4"/>
        <v>0</v>
      </c>
      <c r="D32" s="62">
        <f t="shared" si="5"/>
        <v>-0.0004155555556</v>
      </c>
      <c r="E32" s="62" t="str">
        <f t="shared" si="1"/>
        <v/>
      </c>
      <c r="F32" s="127">
        <v>3140.98</v>
      </c>
      <c r="G32" s="62">
        <f t="shared" si="6"/>
        <v>0.009818883705</v>
      </c>
      <c r="H32" s="62">
        <f t="shared" si="7"/>
        <v>0.009403328149</v>
      </c>
      <c r="I32" s="62" t="b">
        <f t="shared" si="8"/>
        <v>0</v>
      </c>
      <c r="J32" s="62" t="str">
        <f t="shared" si="2"/>
        <v/>
      </c>
      <c r="K32" s="128">
        <v>0.02244</v>
      </c>
      <c r="L32" s="62">
        <f t="shared" si="3"/>
        <v>0.0004155555556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126">
        <v>43800.0</v>
      </c>
      <c r="B33" s="127">
        <v>1.13</v>
      </c>
      <c r="C33" s="62">
        <f t="shared" si="4"/>
        <v>-0.1998658664</v>
      </c>
      <c r="D33" s="62">
        <f t="shared" si="5"/>
        <v>-0.2002728109</v>
      </c>
      <c r="E33" s="62">
        <f t="shared" si="1"/>
        <v>-0.2002728109</v>
      </c>
      <c r="F33" s="127">
        <v>3145.91</v>
      </c>
      <c r="G33" s="62">
        <f t="shared" si="6"/>
        <v>0.001568343334</v>
      </c>
      <c r="H33" s="62">
        <f t="shared" si="7"/>
        <v>0.001161398889</v>
      </c>
      <c r="I33" s="62" t="b">
        <f t="shared" si="8"/>
        <v>1</v>
      </c>
      <c r="J33" s="62">
        <f t="shared" si="2"/>
        <v>0.001161398889</v>
      </c>
      <c r="K33" s="128">
        <v>0.021975</v>
      </c>
      <c r="L33" s="62">
        <f t="shared" si="3"/>
        <v>0.0004069444444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126">
        <v>43807.0</v>
      </c>
      <c r="B34" s="127">
        <v>1.12</v>
      </c>
      <c r="C34" s="62">
        <f t="shared" si="4"/>
        <v>-0.008888947417</v>
      </c>
      <c r="D34" s="62">
        <f t="shared" si="5"/>
        <v>-0.009303762232</v>
      </c>
      <c r="E34" s="62" t="str">
        <f t="shared" si="1"/>
        <v/>
      </c>
      <c r="F34" s="127">
        <v>3168.8</v>
      </c>
      <c r="G34" s="62">
        <f t="shared" si="6"/>
        <v>0.007249770855</v>
      </c>
      <c r="H34" s="62">
        <f t="shared" si="7"/>
        <v>0.00683495604</v>
      </c>
      <c r="I34" s="62" t="b">
        <f t="shared" si="8"/>
        <v>0</v>
      </c>
      <c r="J34" s="62" t="str">
        <f t="shared" si="2"/>
        <v/>
      </c>
      <c r="K34" s="128">
        <v>0.0224</v>
      </c>
      <c r="L34" s="62">
        <f t="shared" si="3"/>
        <v>0.0004148148148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126">
        <v>43814.0</v>
      </c>
      <c r="B35" s="127">
        <v>1.34</v>
      </c>
      <c r="C35" s="62">
        <f t="shared" si="4"/>
        <v>0.1793409287</v>
      </c>
      <c r="D35" s="62">
        <f t="shared" si="5"/>
        <v>0.1789209287</v>
      </c>
      <c r="E35" s="62" t="str">
        <f t="shared" si="1"/>
        <v/>
      </c>
      <c r="F35" s="127">
        <v>3221.22</v>
      </c>
      <c r="G35" s="62">
        <f t="shared" si="6"/>
        <v>0.01640720246</v>
      </c>
      <c r="H35" s="62">
        <f t="shared" si="7"/>
        <v>0.01598720246</v>
      </c>
      <c r="I35" s="62" t="b">
        <f t="shared" si="8"/>
        <v>0</v>
      </c>
      <c r="J35" s="62" t="str">
        <f t="shared" si="2"/>
        <v/>
      </c>
      <c r="K35" s="128">
        <v>0.02268</v>
      </c>
      <c r="L35" s="62">
        <f t="shared" si="3"/>
        <v>0.00042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126">
        <v>43821.0</v>
      </c>
      <c r="B36" s="127">
        <v>1.45</v>
      </c>
      <c r="C36" s="62">
        <f t="shared" si="4"/>
        <v>0.07889394247</v>
      </c>
      <c r="D36" s="62">
        <f t="shared" si="5"/>
        <v>0.07846246099</v>
      </c>
      <c r="E36" s="62" t="str">
        <f t="shared" si="1"/>
        <v/>
      </c>
      <c r="F36" s="127">
        <v>3240.02</v>
      </c>
      <c r="G36" s="62">
        <f t="shared" si="6"/>
        <v>0.005819332838</v>
      </c>
      <c r="H36" s="62">
        <f t="shared" si="7"/>
        <v>0.005387851357</v>
      </c>
      <c r="I36" s="62" t="b">
        <f t="shared" si="8"/>
        <v>0</v>
      </c>
      <c r="J36" s="62" t="str">
        <f t="shared" si="2"/>
        <v/>
      </c>
      <c r="K36" s="128">
        <v>0.0233</v>
      </c>
      <c r="L36" s="62">
        <f t="shared" si="3"/>
        <v>0.0004314814815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126">
        <v>43828.0</v>
      </c>
      <c r="B37" s="127">
        <v>1.4</v>
      </c>
      <c r="C37" s="62">
        <f t="shared" si="4"/>
        <v>-0.03509131981</v>
      </c>
      <c r="D37" s="62">
        <f t="shared" si="5"/>
        <v>-0.03552326426</v>
      </c>
      <c r="E37" s="62">
        <f t="shared" si="1"/>
        <v>-0.03552326426</v>
      </c>
      <c r="F37" s="127">
        <v>3234.85</v>
      </c>
      <c r="G37" s="62">
        <f t="shared" si="6"/>
        <v>-0.001596943598</v>
      </c>
      <c r="H37" s="62">
        <f t="shared" si="7"/>
        <v>-0.002028888043</v>
      </c>
      <c r="I37" s="62" t="b">
        <f t="shared" si="8"/>
        <v>1</v>
      </c>
      <c r="J37" s="62">
        <f t="shared" si="2"/>
        <v>-0.002028888043</v>
      </c>
      <c r="K37" s="128">
        <v>0.023325</v>
      </c>
      <c r="L37" s="62">
        <f t="shared" si="3"/>
        <v>0.0004319444444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126">
        <v>43835.0</v>
      </c>
      <c r="B38" s="127">
        <v>1.25</v>
      </c>
      <c r="C38" s="62">
        <f t="shared" si="4"/>
        <v>-0.1133286853</v>
      </c>
      <c r="D38" s="62">
        <f t="shared" si="5"/>
        <v>-0.1137601668</v>
      </c>
      <c r="E38" s="62" t="str">
        <f t="shared" si="1"/>
        <v/>
      </c>
      <c r="F38" s="127">
        <v>3265.35</v>
      </c>
      <c r="G38" s="62">
        <f t="shared" si="6"/>
        <v>0.009384395507</v>
      </c>
      <c r="H38" s="62">
        <f t="shared" si="7"/>
        <v>0.008952914025</v>
      </c>
      <c r="I38" s="62" t="b">
        <f t="shared" si="8"/>
        <v>0</v>
      </c>
      <c r="J38" s="62" t="str">
        <f t="shared" si="2"/>
        <v/>
      </c>
      <c r="K38" s="128">
        <v>0.0233</v>
      </c>
      <c r="L38" s="62">
        <f t="shared" si="3"/>
        <v>0.0004314814815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126">
        <v>43842.0</v>
      </c>
      <c r="B39" s="127">
        <v>1.29</v>
      </c>
      <c r="C39" s="62">
        <f t="shared" si="4"/>
        <v>0.03149866706</v>
      </c>
      <c r="D39" s="62">
        <f t="shared" si="5"/>
        <v>0.03106903743</v>
      </c>
      <c r="E39" s="62" t="str">
        <f t="shared" si="1"/>
        <v/>
      </c>
      <c r="F39" s="127">
        <v>3329.62</v>
      </c>
      <c r="G39" s="62">
        <f t="shared" si="6"/>
        <v>0.01949122883</v>
      </c>
      <c r="H39" s="62">
        <f t="shared" si="7"/>
        <v>0.0190615992</v>
      </c>
      <c r="I39" s="62" t="b">
        <f t="shared" si="8"/>
        <v>0</v>
      </c>
      <c r="J39" s="62" t="str">
        <f t="shared" si="2"/>
        <v/>
      </c>
      <c r="K39" s="128">
        <v>0.0232</v>
      </c>
      <c r="L39" s="62">
        <f t="shared" si="3"/>
        <v>0.0004296296296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126">
        <v>43849.0</v>
      </c>
      <c r="B40" s="127">
        <v>1.33</v>
      </c>
      <c r="C40" s="62">
        <f t="shared" si="4"/>
        <v>0.03053672386</v>
      </c>
      <c r="D40" s="62">
        <f t="shared" si="5"/>
        <v>0.03011635349</v>
      </c>
      <c r="E40" s="62">
        <f t="shared" si="1"/>
        <v>0.03011635349</v>
      </c>
      <c r="F40" s="127">
        <v>3295.47</v>
      </c>
      <c r="G40" s="62">
        <f t="shared" si="6"/>
        <v>-0.01030938522</v>
      </c>
      <c r="H40" s="62">
        <f t="shared" si="7"/>
        <v>-0.01072975559</v>
      </c>
      <c r="I40" s="62" t="b">
        <f t="shared" si="8"/>
        <v>1</v>
      </c>
      <c r="J40" s="62">
        <f t="shared" si="2"/>
        <v>-0.01072975559</v>
      </c>
      <c r="K40" s="128">
        <v>0.0227</v>
      </c>
      <c r="L40" s="62">
        <f t="shared" si="3"/>
        <v>0.0004203703704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126">
        <v>43856.0</v>
      </c>
      <c r="B41" s="127">
        <v>1.28</v>
      </c>
      <c r="C41" s="62">
        <f t="shared" si="4"/>
        <v>-0.0383188643</v>
      </c>
      <c r="D41" s="62">
        <f t="shared" si="5"/>
        <v>-0.03872488282</v>
      </c>
      <c r="E41" s="62">
        <f t="shared" si="1"/>
        <v>-0.03872488282</v>
      </c>
      <c r="F41" s="127">
        <v>3225.52</v>
      </c>
      <c r="G41" s="62">
        <f t="shared" si="6"/>
        <v>-0.02145462059</v>
      </c>
      <c r="H41" s="62">
        <f t="shared" si="7"/>
        <v>-0.02186063911</v>
      </c>
      <c r="I41" s="62" t="b">
        <f t="shared" si="8"/>
        <v>1</v>
      </c>
      <c r="J41" s="62">
        <f t="shared" si="2"/>
        <v>-0.02186063911</v>
      </c>
      <c r="K41" s="128">
        <v>0.021925</v>
      </c>
      <c r="L41" s="62">
        <f t="shared" si="3"/>
        <v>0.0004060185185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126">
        <v>43863.0</v>
      </c>
      <c r="B42" s="127">
        <v>1.2</v>
      </c>
      <c r="C42" s="62">
        <f t="shared" si="4"/>
        <v>-0.06453852114</v>
      </c>
      <c r="D42" s="62">
        <f t="shared" si="5"/>
        <v>-0.06491741003</v>
      </c>
      <c r="E42" s="62" t="str">
        <f t="shared" si="1"/>
        <v/>
      </c>
      <c r="F42" s="127">
        <v>3327.71</v>
      </c>
      <c r="G42" s="62">
        <f t="shared" si="6"/>
        <v>0.03119020218</v>
      </c>
      <c r="H42" s="62">
        <f t="shared" si="7"/>
        <v>0.03081131329</v>
      </c>
      <c r="I42" s="62" t="b">
        <f t="shared" si="8"/>
        <v>0</v>
      </c>
      <c r="J42" s="62" t="str">
        <f t="shared" si="2"/>
        <v/>
      </c>
      <c r="K42" s="128">
        <v>0.02046</v>
      </c>
      <c r="L42" s="62">
        <f t="shared" si="3"/>
        <v>0.0003788888889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126">
        <v>43870.0</v>
      </c>
      <c r="B43" s="127">
        <v>1.31</v>
      </c>
      <c r="C43" s="62">
        <f t="shared" si="4"/>
        <v>0.08770558042</v>
      </c>
      <c r="D43" s="62">
        <f t="shared" si="5"/>
        <v>0.0873207656</v>
      </c>
      <c r="E43" s="62" t="str">
        <f t="shared" si="1"/>
        <v/>
      </c>
      <c r="F43" s="127">
        <v>3380.16</v>
      </c>
      <c r="G43" s="62">
        <f t="shared" si="6"/>
        <v>0.01563866591</v>
      </c>
      <c r="H43" s="62">
        <f t="shared" si="7"/>
        <v>0.0152538511</v>
      </c>
      <c r="I43" s="62" t="b">
        <f t="shared" si="8"/>
        <v>0</v>
      </c>
      <c r="J43" s="62" t="str">
        <f t="shared" si="2"/>
        <v/>
      </c>
      <c r="K43" s="128">
        <v>0.02078</v>
      </c>
      <c r="L43" s="62">
        <f t="shared" si="3"/>
        <v>0.0003848148148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126">
        <v>43877.0</v>
      </c>
      <c r="B44" s="127">
        <v>1.23</v>
      </c>
      <c r="C44" s="62">
        <f t="shared" si="4"/>
        <v>-0.06301296783</v>
      </c>
      <c r="D44" s="62">
        <f t="shared" si="5"/>
        <v>-0.06339370857</v>
      </c>
      <c r="E44" s="62">
        <f t="shared" si="1"/>
        <v>-0.06339370857</v>
      </c>
      <c r="F44" s="127">
        <v>3337.75</v>
      </c>
      <c r="G44" s="62">
        <f t="shared" si="6"/>
        <v>-0.01262611836</v>
      </c>
      <c r="H44" s="62">
        <f t="shared" si="7"/>
        <v>-0.01300685911</v>
      </c>
      <c r="I44" s="62" t="b">
        <f t="shared" si="8"/>
        <v>1</v>
      </c>
      <c r="J44" s="62">
        <f t="shared" si="2"/>
        <v>-0.01300685911</v>
      </c>
      <c r="K44" s="128">
        <v>0.02056</v>
      </c>
      <c r="L44" s="62">
        <f t="shared" si="3"/>
        <v>0.0003807407407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126">
        <v>43884.0</v>
      </c>
      <c r="B45" s="127">
        <v>1.38</v>
      </c>
      <c r="C45" s="62">
        <f t="shared" si="4"/>
        <v>0.1150693298</v>
      </c>
      <c r="D45" s="62">
        <f t="shared" si="5"/>
        <v>0.114704515</v>
      </c>
      <c r="E45" s="62">
        <f t="shared" si="1"/>
        <v>0.114704515</v>
      </c>
      <c r="F45" s="127">
        <v>2954.22</v>
      </c>
      <c r="G45" s="62">
        <f t="shared" si="6"/>
        <v>-0.1220622707</v>
      </c>
      <c r="H45" s="62">
        <f t="shared" si="7"/>
        <v>-0.1224270855</v>
      </c>
      <c r="I45" s="62" t="b">
        <f t="shared" si="8"/>
        <v>1</v>
      </c>
      <c r="J45" s="62">
        <f t="shared" si="2"/>
        <v>-0.1224270855</v>
      </c>
      <c r="K45" s="128">
        <v>0.0197</v>
      </c>
      <c r="L45" s="62">
        <f t="shared" si="3"/>
        <v>0.0003648148148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126">
        <v>43891.0</v>
      </c>
      <c r="B46" s="127">
        <v>0.826</v>
      </c>
      <c r="C46" s="62">
        <f t="shared" si="4"/>
        <v>-0.5132440046</v>
      </c>
      <c r="D46" s="62">
        <f t="shared" si="5"/>
        <v>-0.5135732639</v>
      </c>
      <c r="E46" s="62" t="str">
        <f t="shared" si="1"/>
        <v/>
      </c>
      <c r="F46" s="127">
        <v>2972.37</v>
      </c>
      <c r="G46" s="62">
        <f t="shared" si="6"/>
        <v>0.006124957772</v>
      </c>
      <c r="H46" s="62">
        <f t="shared" si="7"/>
        <v>0.005795698513</v>
      </c>
      <c r="I46" s="62" t="b">
        <f t="shared" si="8"/>
        <v>0</v>
      </c>
      <c r="J46" s="62" t="str">
        <f t="shared" si="2"/>
        <v/>
      </c>
      <c r="K46" s="128">
        <v>0.01778</v>
      </c>
      <c r="L46" s="62">
        <f t="shared" si="3"/>
        <v>0.0003292592593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126">
        <v>43898.0</v>
      </c>
      <c r="B47" s="127">
        <v>0.55</v>
      </c>
      <c r="C47" s="62">
        <f t="shared" si="4"/>
        <v>-0.4066764953</v>
      </c>
      <c r="D47" s="62">
        <f t="shared" si="5"/>
        <v>-0.4069646434</v>
      </c>
      <c r="E47" s="62">
        <f t="shared" si="1"/>
        <v>-0.4069646434</v>
      </c>
      <c r="F47" s="127">
        <v>2711.02</v>
      </c>
      <c r="G47" s="62">
        <f t="shared" si="6"/>
        <v>-0.09203466656</v>
      </c>
      <c r="H47" s="62">
        <f t="shared" si="7"/>
        <v>-0.0923228147</v>
      </c>
      <c r="I47" s="62" t="b">
        <f t="shared" si="8"/>
        <v>1</v>
      </c>
      <c r="J47" s="62">
        <f t="shared" si="2"/>
        <v>-0.0923228147</v>
      </c>
      <c r="K47" s="128">
        <v>0.01556</v>
      </c>
      <c r="L47" s="62">
        <f t="shared" si="3"/>
        <v>0.0002881481481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126">
        <v>43905.0</v>
      </c>
      <c r="B48" s="127">
        <v>0.684</v>
      </c>
      <c r="C48" s="62">
        <f t="shared" si="4"/>
        <v>0.2180396394</v>
      </c>
      <c r="D48" s="62">
        <f t="shared" si="5"/>
        <v>0.2177944542</v>
      </c>
      <c r="E48" s="62">
        <f t="shared" si="1"/>
        <v>0.2177944542</v>
      </c>
      <c r="F48" s="127">
        <v>2304.92</v>
      </c>
      <c r="G48" s="62">
        <f t="shared" si="6"/>
        <v>-0.1622789792</v>
      </c>
      <c r="H48" s="62">
        <f t="shared" si="7"/>
        <v>-0.1625241643</v>
      </c>
      <c r="I48" s="62" t="b">
        <f t="shared" si="8"/>
        <v>1</v>
      </c>
      <c r="J48" s="62">
        <f t="shared" si="2"/>
        <v>-0.1625241643</v>
      </c>
      <c r="K48" s="128">
        <v>0.01324</v>
      </c>
      <c r="L48" s="62">
        <f t="shared" si="3"/>
        <v>0.0002451851852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126">
        <v>43912.0</v>
      </c>
      <c r="B49" s="127">
        <v>0.788</v>
      </c>
      <c r="C49" s="62">
        <f t="shared" si="4"/>
        <v>0.1415401722</v>
      </c>
      <c r="D49" s="62">
        <f t="shared" si="5"/>
        <v>0.1412412833</v>
      </c>
      <c r="E49" s="62" t="str">
        <f t="shared" si="1"/>
        <v/>
      </c>
      <c r="F49" s="127">
        <v>2541.47</v>
      </c>
      <c r="G49" s="62">
        <f t="shared" si="6"/>
        <v>0.09769668509</v>
      </c>
      <c r="H49" s="62">
        <f t="shared" si="7"/>
        <v>0.09739779621</v>
      </c>
      <c r="I49" s="62" t="b">
        <f t="shared" si="8"/>
        <v>0</v>
      </c>
      <c r="J49" s="62" t="str">
        <f t="shared" si="2"/>
        <v/>
      </c>
      <c r="K49" s="128">
        <v>0.01614</v>
      </c>
      <c r="L49" s="62">
        <f t="shared" si="3"/>
        <v>0.0002988888889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126">
        <v>43919.0</v>
      </c>
      <c r="B50" s="127">
        <v>1.09</v>
      </c>
      <c r="C50" s="62">
        <f t="shared" si="4"/>
        <v>0.3244348854</v>
      </c>
      <c r="D50" s="62">
        <f t="shared" si="5"/>
        <v>0.3241800706</v>
      </c>
      <c r="E50" s="62">
        <f t="shared" si="1"/>
        <v>0.3241800706</v>
      </c>
      <c r="F50" s="127">
        <v>2488.65</v>
      </c>
      <c r="G50" s="62">
        <f t="shared" si="6"/>
        <v>-0.02100225901</v>
      </c>
      <c r="H50" s="62">
        <f t="shared" si="7"/>
        <v>-0.02125707382</v>
      </c>
      <c r="I50" s="62" t="b">
        <f t="shared" si="8"/>
        <v>1</v>
      </c>
      <c r="J50" s="62">
        <f t="shared" si="2"/>
        <v>-0.02125707382</v>
      </c>
      <c r="K50" s="128">
        <v>0.01376</v>
      </c>
      <c r="L50" s="62">
        <f t="shared" si="3"/>
        <v>0.0002548148148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126">
        <v>43926.0</v>
      </c>
      <c r="B51" s="127">
        <v>0.67</v>
      </c>
      <c r="C51" s="62">
        <f t="shared" si="4"/>
        <v>-0.4866552628</v>
      </c>
      <c r="D51" s="62">
        <f t="shared" si="5"/>
        <v>-0.486893411</v>
      </c>
      <c r="E51" s="62" t="str">
        <f t="shared" si="1"/>
        <v/>
      </c>
      <c r="F51" s="127">
        <v>2789.82</v>
      </c>
      <c r="G51" s="62">
        <f t="shared" si="6"/>
        <v>0.1142366828</v>
      </c>
      <c r="H51" s="62">
        <f t="shared" si="7"/>
        <v>0.1139985347</v>
      </c>
      <c r="I51" s="62" t="b">
        <f t="shared" si="8"/>
        <v>0</v>
      </c>
      <c r="J51" s="62" t="str">
        <f t="shared" si="2"/>
        <v/>
      </c>
      <c r="K51" s="128">
        <v>0.01286</v>
      </c>
      <c r="L51" s="62">
        <f t="shared" si="3"/>
        <v>0.0002381481481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126">
        <v>43933.0</v>
      </c>
      <c r="B52" s="127">
        <v>0.68</v>
      </c>
      <c r="C52" s="62">
        <f t="shared" si="4"/>
        <v>0.01481508579</v>
      </c>
      <c r="D52" s="62">
        <f t="shared" si="5"/>
        <v>0.01456925245</v>
      </c>
      <c r="E52" s="62" t="str">
        <f t="shared" si="1"/>
        <v/>
      </c>
      <c r="F52" s="127">
        <v>2874.56</v>
      </c>
      <c r="G52" s="62">
        <f t="shared" si="6"/>
        <v>0.02992254144</v>
      </c>
      <c r="H52" s="62">
        <f t="shared" si="7"/>
        <v>0.0296767081</v>
      </c>
      <c r="I52" s="62" t="b">
        <f t="shared" si="8"/>
        <v>0</v>
      </c>
      <c r="J52" s="62" t="str">
        <f t="shared" si="2"/>
        <v/>
      </c>
      <c r="K52" s="128">
        <v>0.013275</v>
      </c>
      <c r="L52" s="62">
        <f t="shared" si="3"/>
        <v>0.0002458333333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126">
        <v>43940.0</v>
      </c>
      <c r="B53" s="127">
        <v>1.35</v>
      </c>
      <c r="C53" s="62">
        <f t="shared" si="4"/>
        <v>0.6857670733</v>
      </c>
      <c r="D53" s="62">
        <f t="shared" si="5"/>
        <v>0.6855244807</v>
      </c>
      <c r="E53" s="62">
        <f t="shared" si="1"/>
        <v>0.6855244807</v>
      </c>
      <c r="F53" s="127">
        <v>2836.74</v>
      </c>
      <c r="G53" s="62">
        <f t="shared" si="6"/>
        <v>-0.01324411354</v>
      </c>
      <c r="H53" s="62">
        <f t="shared" si="7"/>
        <v>-0.01348670613</v>
      </c>
      <c r="I53" s="62" t="b">
        <f t="shared" si="8"/>
        <v>1</v>
      </c>
      <c r="J53" s="62">
        <f t="shared" si="2"/>
        <v>-0.01348670613</v>
      </c>
      <c r="K53" s="128">
        <v>0.0131</v>
      </c>
      <c r="L53" s="62">
        <f t="shared" si="3"/>
        <v>0.0002425925926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126">
        <v>43947.0</v>
      </c>
      <c r="B54" s="127">
        <v>0.78</v>
      </c>
      <c r="C54" s="62">
        <f t="shared" si="4"/>
        <v>-0.5485659517</v>
      </c>
      <c r="D54" s="62">
        <f t="shared" si="5"/>
        <v>-0.5487870629</v>
      </c>
      <c r="E54" s="62">
        <f t="shared" si="1"/>
        <v>-0.5487870629</v>
      </c>
      <c r="F54" s="127">
        <v>2830.71</v>
      </c>
      <c r="G54" s="62">
        <f t="shared" si="6"/>
        <v>-0.002127941941</v>
      </c>
      <c r="H54" s="62">
        <f t="shared" si="7"/>
        <v>-0.002349053052</v>
      </c>
      <c r="I54" s="62" t="b">
        <f t="shared" si="8"/>
        <v>1</v>
      </c>
      <c r="J54" s="62">
        <f t="shared" si="2"/>
        <v>-0.002349053052</v>
      </c>
      <c r="K54" s="128">
        <v>0.01194</v>
      </c>
      <c r="L54" s="62">
        <f t="shared" si="3"/>
        <v>0.0002211111111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126">
        <v>43954.0</v>
      </c>
      <c r="B55" s="127">
        <v>0.848</v>
      </c>
      <c r="C55" s="62">
        <f t="shared" si="4"/>
        <v>0.08358671611</v>
      </c>
      <c r="D55" s="62">
        <f t="shared" si="5"/>
        <v>0.083355605</v>
      </c>
      <c r="E55" s="62" t="str">
        <f t="shared" si="1"/>
        <v/>
      </c>
      <c r="F55" s="127">
        <v>2929.8</v>
      </c>
      <c r="G55" s="62">
        <f t="shared" si="6"/>
        <v>0.03440659773</v>
      </c>
      <c r="H55" s="62">
        <f t="shared" si="7"/>
        <v>0.03417548662</v>
      </c>
      <c r="I55" s="62" t="b">
        <f t="shared" si="8"/>
        <v>0</v>
      </c>
      <c r="J55" s="62" t="str">
        <f t="shared" si="2"/>
        <v/>
      </c>
      <c r="K55" s="128">
        <v>0.01248</v>
      </c>
      <c r="L55" s="62">
        <f t="shared" si="3"/>
        <v>0.0002311111111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126">
        <v>43961.0</v>
      </c>
      <c r="B56" s="127">
        <v>0.81</v>
      </c>
      <c r="C56" s="62">
        <f t="shared" si="4"/>
        <v>-0.04584638813</v>
      </c>
      <c r="D56" s="62">
        <f t="shared" si="5"/>
        <v>-0.04609527701</v>
      </c>
      <c r="E56" s="62">
        <f t="shared" si="1"/>
        <v>-0.04609527701</v>
      </c>
      <c r="F56" s="127">
        <v>2863.7</v>
      </c>
      <c r="G56" s="62">
        <f t="shared" si="6"/>
        <v>-0.02281966631</v>
      </c>
      <c r="H56" s="62">
        <f t="shared" si="7"/>
        <v>-0.02306855519</v>
      </c>
      <c r="I56" s="62" t="b">
        <f t="shared" si="8"/>
        <v>1</v>
      </c>
      <c r="J56" s="62">
        <f t="shared" si="2"/>
        <v>-0.02306855519</v>
      </c>
      <c r="K56" s="128">
        <v>0.01344</v>
      </c>
      <c r="L56" s="62">
        <f t="shared" si="3"/>
        <v>0.0002488888889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126">
        <v>43968.0</v>
      </c>
      <c r="B57" s="127">
        <v>1.02</v>
      </c>
      <c r="C57" s="62">
        <f t="shared" si="4"/>
        <v>0.2305236586</v>
      </c>
      <c r="D57" s="62">
        <f t="shared" si="5"/>
        <v>0.2302725475</v>
      </c>
      <c r="E57" s="62" t="str">
        <f t="shared" si="1"/>
        <v/>
      </c>
      <c r="F57" s="127">
        <v>2955.45</v>
      </c>
      <c r="G57" s="62">
        <f t="shared" si="6"/>
        <v>0.03153642852</v>
      </c>
      <c r="H57" s="62">
        <f t="shared" si="7"/>
        <v>0.03128531741</v>
      </c>
      <c r="I57" s="62" t="b">
        <f t="shared" si="8"/>
        <v>0</v>
      </c>
      <c r="J57" s="62" t="str">
        <f t="shared" si="2"/>
        <v/>
      </c>
      <c r="K57" s="128">
        <v>0.01356</v>
      </c>
      <c r="L57" s="62">
        <f t="shared" si="3"/>
        <v>0.0002511111111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126">
        <v>43975.0</v>
      </c>
      <c r="B58" s="127">
        <v>1.0</v>
      </c>
      <c r="C58" s="62">
        <f t="shared" si="4"/>
        <v>-0.0198026273</v>
      </c>
      <c r="D58" s="62">
        <f t="shared" si="5"/>
        <v>-0.02006336804</v>
      </c>
      <c r="E58" s="62" t="str">
        <f t="shared" si="1"/>
        <v/>
      </c>
      <c r="F58" s="127">
        <v>3044.31</v>
      </c>
      <c r="G58" s="62">
        <f t="shared" si="6"/>
        <v>0.02962335097</v>
      </c>
      <c r="H58" s="62">
        <f t="shared" si="7"/>
        <v>0.02936261023</v>
      </c>
      <c r="I58" s="62" t="b">
        <f t="shared" si="8"/>
        <v>0</v>
      </c>
      <c r="J58" s="62" t="str">
        <f t="shared" si="2"/>
        <v/>
      </c>
      <c r="K58" s="128">
        <v>0.01408</v>
      </c>
      <c r="L58" s="62">
        <f t="shared" si="3"/>
        <v>0.0002607407407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126">
        <v>43982.0</v>
      </c>
      <c r="B59" s="127">
        <v>1.0</v>
      </c>
      <c r="C59" s="62">
        <f t="shared" si="4"/>
        <v>0</v>
      </c>
      <c r="D59" s="62">
        <f t="shared" si="5"/>
        <v>-0.0002662037037</v>
      </c>
      <c r="E59" s="62" t="str">
        <f t="shared" si="1"/>
        <v/>
      </c>
      <c r="F59" s="127">
        <v>3193.93</v>
      </c>
      <c r="G59" s="62">
        <f t="shared" si="6"/>
        <v>0.04797785896</v>
      </c>
      <c r="H59" s="62">
        <f t="shared" si="7"/>
        <v>0.04771165526</v>
      </c>
      <c r="I59" s="62" t="b">
        <f t="shared" si="8"/>
        <v>0</v>
      </c>
      <c r="J59" s="62" t="str">
        <f t="shared" si="2"/>
        <v/>
      </c>
      <c r="K59" s="128">
        <v>0.014375</v>
      </c>
      <c r="L59" s="62">
        <f t="shared" si="3"/>
        <v>0.0002662037037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126">
        <v>43989.0</v>
      </c>
      <c r="B60" s="127">
        <v>1.4</v>
      </c>
      <c r="C60" s="62">
        <f t="shared" si="4"/>
        <v>0.3364722366</v>
      </c>
      <c r="D60" s="62">
        <f t="shared" si="5"/>
        <v>0.3361837181</v>
      </c>
      <c r="E60" s="62">
        <f t="shared" si="1"/>
        <v>0.3361837181</v>
      </c>
      <c r="F60" s="127">
        <v>3041.31</v>
      </c>
      <c r="G60" s="62">
        <f t="shared" si="6"/>
        <v>-0.04896378981</v>
      </c>
      <c r="H60" s="62">
        <f t="shared" si="7"/>
        <v>-0.04925230833</v>
      </c>
      <c r="I60" s="62" t="b">
        <f t="shared" si="8"/>
        <v>1</v>
      </c>
      <c r="J60" s="62">
        <f t="shared" si="2"/>
        <v>-0.04925230833</v>
      </c>
      <c r="K60" s="128">
        <v>0.01558</v>
      </c>
      <c r="L60" s="62">
        <f t="shared" si="3"/>
        <v>0.0002885185185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126">
        <v>43996.0</v>
      </c>
      <c r="B61" s="127">
        <v>1.05</v>
      </c>
      <c r="C61" s="62">
        <f t="shared" si="4"/>
        <v>-0.2876820725</v>
      </c>
      <c r="D61" s="62">
        <f t="shared" si="5"/>
        <v>-0.287964665</v>
      </c>
      <c r="E61" s="62" t="str">
        <f t="shared" si="1"/>
        <v/>
      </c>
      <c r="F61" s="127">
        <v>3097.74</v>
      </c>
      <c r="G61" s="62">
        <f t="shared" si="6"/>
        <v>0.01838446971</v>
      </c>
      <c r="H61" s="62">
        <f t="shared" si="7"/>
        <v>0.01810187712</v>
      </c>
      <c r="I61" s="62" t="b">
        <f t="shared" si="8"/>
        <v>0</v>
      </c>
      <c r="J61" s="62" t="str">
        <f t="shared" si="2"/>
        <v/>
      </c>
      <c r="K61" s="128">
        <v>0.01526</v>
      </c>
      <c r="L61" s="62">
        <f t="shared" si="3"/>
        <v>0.0002825925926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126">
        <v>44003.0</v>
      </c>
      <c r="B62" s="127">
        <v>0.79</v>
      </c>
      <c r="C62" s="62">
        <f t="shared" si="4"/>
        <v>-0.2845124977</v>
      </c>
      <c r="D62" s="62">
        <f t="shared" si="5"/>
        <v>-0.2847884236</v>
      </c>
      <c r="E62" s="62">
        <f t="shared" si="1"/>
        <v>-0.2847884236</v>
      </c>
      <c r="F62" s="127">
        <v>3009.05</v>
      </c>
      <c r="G62" s="62">
        <f t="shared" si="6"/>
        <v>-0.02904839903</v>
      </c>
      <c r="H62" s="62">
        <f t="shared" si="7"/>
        <v>-0.02932432496</v>
      </c>
      <c r="I62" s="62" t="b">
        <f t="shared" si="8"/>
        <v>1</v>
      </c>
      <c r="J62" s="62">
        <f t="shared" si="2"/>
        <v>-0.02932432496</v>
      </c>
      <c r="K62" s="128">
        <v>0.0149</v>
      </c>
      <c r="L62" s="62">
        <f t="shared" si="3"/>
        <v>0.0002759259259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126">
        <v>44010.0</v>
      </c>
      <c r="B63" s="127">
        <v>0.923</v>
      </c>
      <c r="C63" s="62">
        <f t="shared" si="4"/>
        <v>0.155596289</v>
      </c>
      <c r="D63" s="62">
        <f t="shared" si="5"/>
        <v>0.1553299927</v>
      </c>
      <c r="E63" s="62" t="str">
        <f t="shared" si="1"/>
        <v/>
      </c>
      <c r="F63" s="127">
        <v>3130.01</v>
      </c>
      <c r="G63" s="62">
        <f t="shared" si="6"/>
        <v>0.03941178511</v>
      </c>
      <c r="H63" s="62">
        <f t="shared" si="7"/>
        <v>0.03914548881</v>
      </c>
      <c r="I63" s="62" t="b">
        <f t="shared" si="8"/>
        <v>0</v>
      </c>
      <c r="J63" s="62" t="str">
        <f t="shared" si="2"/>
        <v/>
      </c>
      <c r="K63" s="128">
        <v>0.01438</v>
      </c>
      <c r="L63" s="62">
        <f t="shared" si="3"/>
        <v>0.0002662962963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126">
        <v>44017.0</v>
      </c>
      <c r="B64" s="127">
        <v>1.0</v>
      </c>
      <c r="C64" s="62">
        <f t="shared" si="4"/>
        <v>0.08012604448</v>
      </c>
      <c r="D64" s="62">
        <f t="shared" si="5"/>
        <v>0.07986400744</v>
      </c>
      <c r="E64" s="62" t="str">
        <f t="shared" si="1"/>
        <v/>
      </c>
      <c r="F64" s="127">
        <v>3185.04</v>
      </c>
      <c r="G64" s="62">
        <f t="shared" si="6"/>
        <v>0.01742864838</v>
      </c>
      <c r="H64" s="62">
        <f t="shared" si="7"/>
        <v>0.01716661134</v>
      </c>
      <c r="I64" s="62" t="b">
        <f t="shared" si="8"/>
        <v>0</v>
      </c>
      <c r="J64" s="62" t="str">
        <f t="shared" si="2"/>
        <v/>
      </c>
      <c r="K64" s="128">
        <v>0.01415</v>
      </c>
      <c r="L64" s="62">
        <f t="shared" si="3"/>
        <v>0.000262037037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126">
        <v>44024.0</v>
      </c>
      <c r="B65" s="127">
        <v>1.01</v>
      </c>
      <c r="C65" s="62">
        <f t="shared" si="4"/>
        <v>0.009950330853</v>
      </c>
      <c r="D65" s="62">
        <f t="shared" si="5"/>
        <v>0.009695886409</v>
      </c>
      <c r="E65" s="62" t="str">
        <f t="shared" si="1"/>
        <v/>
      </c>
      <c r="F65" s="127">
        <v>3224.73</v>
      </c>
      <c r="G65" s="62">
        <f t="shared" si="6"/>
        <v>0.012384378</v>
      </c>
      <c r="H65" s="62">
        <f t="shared" si="7"/>
        <v>0.01212993355</v>
      </c>
      <c r="I65" s="62" t="b">
        <f t="shared" si="8"/>
        <v>0</v>
      </c>
      <c r="J65" s="62" t="str">
        <f t="shared" si="2"/>
        <v/>
      </c>
      <c r="K65" s="128">
        <v>0.01374</v>
      </c>
      <c r="L65" s="62">
        <f t="shared" si="3"/>
        <v>0.0002544444444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126">
        <v>44031.0</v>
      </c>
      <c r="B66" s="127">
        <v>0.98</v>
      </c>
      <c r="C66" s="62">
        <f t="shared" si="4"/>
        <v>-0.03015303817</v>
      </c>
      <c r="D66" s="62">
        <f t="shared" si="5"/>
        <v>-0.03039748262</v>
      </c>
      <c r="E66" s="62">
        <f t="shared" si="1"/>
        <v>-0.03039748262</v>
      </c>
      <c r="F66" s="127">
        <v>3215.63</v>
      </c>
      <c r="G66" s="62">
        <f t="shared" si="6"/>
        <v>-0.002825930866</v>
      </c>
      <c r="H66" s="62">
        <f t="shared" si="7"/>
        <v>-0.00307037531</v>
      </c>
      <c r="I66" s="62" t="b">
        <f t="shared" si="8"/>
        <v>1</v>
      </c>
      <c r="J66" s="62">
        <f t="shared" si="2"/>
        <v>-0.00307037531</v>
      </c>
      <c r="K66" s="128">
        <v>0.0132</v>
      </c>
      <c r="L66" s="62">
        <f t="shared" si="3"/>
        <v>0.0002444444444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126">
        <v>44038.0</v>
      </c>
      <c r="B67" s="127">
        <v>0.924</v>
      </c>
      <c r="C67" s="62">
        <f t="shared" si="4"/>
        <v>-0.05884050002</v>
      </c>
      <c r="D67" s="62">
        <f t="shared" si="5"/>
        <v>-0.05907716669</v>
      </c>
      <c r="E67" s="62" t="str">
        <f t="shared" si="1"/>
        <v/>
      </c>
      <c r="F67" s="127">
        <v>3271.12</v>
      </c>
      <c r="G67" s="62">
        <f t="shared" si="6"/>
        <v>0.01710913897</v>
      </c>
      <c r="H67" s="62">
        <f t="shared" si="7"/>
        <v>0.0168724723</v>
      </c>
      <c r="I67" s="62" t="b">
        <f t="shared" si="8"/>
        <v>0</v>
      </c>
      <c r="J67" s="62" t="str">
        <f t="shared" si="2"/>
        <v/>
      </c>
      <c r="K67" s="128">
        <v>0.01278</v>
      </c>
      <c r="L67" s="62">
        <f t="shared" si="3"/>
        <v>0.0002366666667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126">
        <v>44045.0</v>
      </c>
      <c r="B68" s="127">
        <v>1.36</v>
      </c>
      <c r="C68" s="62">
        <f t="shared" si="4"/>
        <v>0.3865279071</v>
      </c>
      <c r="D68" s="62">
        <f t="shared" si="5"/>
        <v>0.3863016108</v>
      </c>
      <c r="E68" s="62" t="str">
        <f t="shared" si="1"/>
        <v/>
      </c>
      <c r="F68" s="127">
        <v>3351.28</v>
      </c>
      <c r="G68" s="62">
        <f t="shared" si="6"/>
        <v>0.0242099285</v>
      </c>
      <c r="H68" s="62">
        <f t="shared" si="7"/>
        <v>0.0239836322</v>
      </c>
      <c r="I68" s="62" t="b">
        <f t="shared" si="8"/>
        <v>0</v>
      </c>
      <c r="J68" s="62" t="str">
        <f t="shared" si="2"/>
        <v/>
      </c>
      <c r="K68" s="128">
        <v>0.01222</v>
      </c>
      <c r="L68" s="62">
        <f t="shared" si="3"/>
        <v>0.0002262962963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126">
        <v>44052.0</v>
      </c>
      <c r="B69" s="127">
        <v>1.24</v>
      </c>
      <c r="C69" s="62">
        <f t="shared" si="4"/>
        <v>-0.09237332013</v>
      </c>
      <c r="D69" s="62">
        <f t="shared" si="5"/>
        <v>-0.09259813495</v>
      </c>
      <c r="E69" s="62" t="str">
        <f t="shared" si="1"/>
        <v/>
      </c>
      <c r="F69" s="127">
        <v>3372.85</v>
      </c>
      <c r="G69" s="62">
        <f t="shared" si="6"/>
        <v>0.006415721882</v>
      </c>
      <c r="H69" s="62">
        <f t="shared" si="7"/>
        <v>0.006190907067</v>
      </c>
      <c r="I69" s="62" t="b">
        <f t="shared" si="8"/>
        <v>0</v>
      </c>
      <c r="J69" s="62" t="str">
        <f t="shared" si="2"/>
        <v/>
      </c>
      <c r="K69" s="128">
        <v>0.01214</v>
      </c>
      <c r="L69" s="62">
        <f t="shared" si="3"/>
        <v>0.0002248148148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126">
        <v>44059.0</v>
      </c>
      <c r="B70" s="127">
        <v>1.11</v>
      </c>
      <c r="C70" s="62">
        <f t="shared" si="4"/>
        <v>-0.1107513643</v>
      </c>
      <c r="D70" s="62">
        <f t="shared" si="5"/>
        <v>-0.1110035865</v>
      </c>
      <c r="E70" s="62" t="str">
        <f t="shared" si="1"/>
        <v/>
      </c>
      <c r="F70" s="127">
        <v>3397.16</v>
      </c>
      <c r="G70" s="62">
        <f t="shared" si="6"/>
        <v>0.007181704159</v>
      </c>
      <c r="H70" s="62">
        <f t="shared" si="7"/>
        <v>0.006929481937</v>
      </c>
      <c r="I70" s="62" t="b">
        <f t="shared" si="8"/>
        <v>0</v>
      </c>
      <c r="J70" s="62" t="str">
        <f t="shared" si="2"/>
        <v/>
      </c>
      <c r="K70" s="128">
        <v>0.01362</v>
      </c>
      <c r="L70" s="62">
        <f t="shared" si="3"/>
        <v>0.0002522222222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126">
        <v>44066.0</v>
      </c>
      <c r="B71" s="127">
        <v>1.08</v>
      </c>
      <c r="C71" s="62">
        <f t="shared" si="4"/>
        <v>-0.02739897419</v>
      </c>
      <c r="D71" s="62">
        <f t="shared" si="5"/>
        <v>-0.02765749271</v>
      </c>
      <c r="E71" s="62" t="str">
        <f t="shared" si="1"/>
        <v/>
      </c>
      <c r="F71" s="127">
        <v>3508.01</v>
      </c>
      <c r="G71" s="62">
        <f t="shared" si="6"/>
        <v>0.03210913668</v>
      </c>
      <c r="H71" s="62">
        <f t="shared" si="7"/>
        <v>0.03185061816</v>
      </c>
      <c r="I71" s="62" t="b">
        <f t="shared" si="8"/>
        <v>0</v>
      </c>
      <c r="J71" s="62" t="str">
        <f t="shared" si="2"/>
        <v/>
      </c>
      <c r="K71" s="128">
        <v>0.01396</v>
      </c>
      <c r="L71" s="62">
        <f t="shared" si="3"/>
        <v>0.0002585185185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126">
        <v>44073.0</v>
      </c>
      <c r="B72" s="127">
        <v>1.24</v>
      </c>
      <c r="C72" s="62">
        <f t="shared" si="4"/>
        <v>0.1381503385</v>
      </c>
      <c r="D72" s="62">
        <f t="shared" si="5"/>
        <v>0.1378847829</v>
      </c>
      <c r="E72" s="62">
        <f t="shared" si="1"/>
        <v>0.1378847829</v>
      </c>
      <c r="F72" s="127">
        <v>3426.96</v>
      </c>
      <c r="G72" s="62">
        <f t="shared" si="6"/>
        <v>-0.02337535432</v>
      </c>
      <c r="H72" s="62">
        <f t="shared" si="7"/>
        <v>-0.02364090988</v>
      </c>
      <c r="I72" s="62" t="b">
        <f t="shared" si="8"/>
        <v>1</v>
      </c>
      <c r="J72" s="62">
        <f t="shared" si="2"/>
        <v>-0.02364090988</v>
      </c>
      <c r="K72" s="128">
        <v>0.01434</v>
      </c>
      <c r="L72" s="62">
        <f t="shared" si="3"/>
        <v>0.0002655555556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126">
        <v>44080.0</v>
      </c>
      <c r="B73" s="127">
        <v>1.27</v>
      </c>
      <c r="C73" s="62">
        <f t="shared" si="4"/>
        <v>0.02390552085</v>
      </c>
      <c r="D73" s="62">
        <f t="shared" si="5"/>
        <v>0.02364255789</v>
      </c>
      <c r="E73" s="62">
        <f t="shared" si="1"/>
        <v>0.02364255789</v>
      </c>
      <c r="F73" s="127">
        <v>3340.97</v>
      </c>
      <c r="G73" s="62">
        <f t="shared" si="6"/>
        <v>-0.02541238682</v>
      </c>
      <c r="H73" s="62">
        <f t="shared" si="7"/>
        <v>-0.02567534978</v>
      </c>
      <c r="I73" s="62" t="b">
        <f t="shared" si="8"/>
        <v>1</v>
      </c>
      <c r="J73" s="62">
        <f t="shared" si="2"/>
        <v>-0.02567534978</v>
      </c>
      <c r="K73" s="128">
        <v>0.0142</v>
      </c>
      <c r="L73" s="62">
        <f t="shared" si="3"/>
        <v>0.000262962963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126">
        <v>44087.0</v>
      </c>
      <c r="B74" s="127">
        <v>1.0</v>
      </c>
      <c r="C74" s="62">
        <f t="shared" si="4"/>
        <v>-0.2390169005</v>
      </c>
      <c r="D74" s="62">
        <f t="shared" si="5"/>
        <v>-0.2392821782</v>
      </c>
      <c r="E74" s="62">
        <f t="shared" si="1"/>
        <v>-0.2392821782</v>
      </c>
      <c r="F74" s="127">
        <v>3319.47</v>
      </c>
      <c r="G74" s="62">
        <f t="shared" si="6"/>
        <v>-0.006456052356</v>
      </c>
      <c r="H74" s="62">
        <f t="shared" si="7"/>
        <v>-0.006721330134</v>
      </c>
      <c r="I74" s="62" t="b">
        <f t="shared" si="8"/>
        <v>1</v>
      </c>
      <c r="J74" s="62">
        <f t="shared" si="2"/>
        <v>-0.006721330134</v>
      </c>
      <c r="K74" s="128">
        <v>0.014325</v>
      </c>
      <c r="L74" s="62">
        <f t="shared" si="3"/>
        <v>0.0002652777778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126">
        <v>44094.0</v>
      </c>
      <c r="B75" s="127">
        <v>0.932</v>
      </c>
      <c r="C75" s="62">
        <f t="shared" si="4"/>
        <v>-0.0704224643</v>
      </c>
      <c r="D75" s="62">
        <f t="shared" si="5"/>
        <v>-0.07068839022</v>
      </c>
      <c r="E75" s="62">
        <f t="shared" si="1"/>
        <v>-0.07068839022</v>
      </c>
      <c r="F75" s="127">
        <v>3298.46</v>
      </c>
      <c r="G75" s="62">
        <f t="shared" si="6"/>
        <v>-0.006349438748</v>
      </c>
      <c r="H75" s="62">
        <f t="shared" si="7"/>
        <v>-0.006615364674</v>
      </c>
      <c r="I75" s="62" t="b">
        <f t="shared" si="8"/>
        <v>1</v>
      </c>
      <c r="J75" s="62">
        <f t="shared" si="2"/>
        <v>-0.006615364674</v>
      </c>
      <c r="K75" s="128">
        <v>0.01436</v>
      </c>
      <c r="L75" s="62">
        <f t="shared" si="3"/>
        <v>0.0002659259259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126">
        <v>44101.0</v>
      </c>
      <c r="B76" s="127">
        <v>0.979</v>
      </c>
      <c r="C76" s="62">
        <f t="shared" si="4"/>
        <v>0.04919882784</v>
      </c>
      <c r="D76" s="62">
        <f t="shared" si="5"/>
        <v>0.04893697599</v>
      </c>
      <c r="E76" s="62" t="str">
        <f t="shared" si="1"/>
        <v/>
      </c>
      <c r="F76" s="127">
        <v>3348.44</v>
      </c>
      <c r="G76" s="62">
        <f t="shared" si="6"/>
        <v>0.01503887285</v>
      </c>
      <c r="H76" s="62">
        <f t="shared" si="7"/>
        <v>0.014777021</v>
      </c>
      <c r="I76" s="62" t="b">
        <f t="shared" si="8"/>
        <v>0</v>
      </c>
      <c r="J76" s="62" t="str">
        <f t="shared" si="2"/>
        <v/>
      </c>
      <c r="K76" s="128">
        <v>0.01414</v>
      </c>
      <c r="L76" s="62">
        <f t="shared" si="3"/>
        <v>0.0002618518519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126">
        <v>44108.0</v>
      </c>
      <c r="B77" s="127">
        <v>0.811</v>
      </c>
      <c r="C77" s="62">
        <f t="shared" si="4"/>
        <v>-0.1882635884</v>
      </c>
      <c r="D77" s="62">
        <f t="shared" si="5"/>
        <v>-0.1885309958</v>
      </c>
      <c r="E77" s="62" t="str">
        <f t="shared" si="1"/>
        <v/>
      </c>
      <c r="F77" s="127">
        <v>3477.13</v>
      </c>
      <c r="G77" s="62">
        <f t="shared" si="6"/>
        <v>0.03771267514</v>
      </c>
      <c r="H77" s="62">
        <f t="shared" si="7"/>
        <v>0.03744526774</v>
      </c>
      <c r="I77" s="62" t="b">
        <f t="shared" si="8"/>
        <v>0</v>
      </c>
      <c r="J77" s="62" t="str">
        <f t="shared" si="2"/>
        <v/>
      </c>
      <c r="K77" s="128">
        <v>0.01444</v>
      </c>
      <c r="L77" s="62">
        <f t="shared" si="3"/>
        <v>0.0002674074074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126">
        <v>44115.0</v>
      </c>
      <c r="B78" s="127">
        <v>1.18</v>
      </c>
      <c r="C78" s="62">
        <f t="shared" si="4"/>
        <v>0.3750016633</v>
      </c>
      <c r="D78" s="62">
        <f t="shared" si="5"/>
        <v>0.3747098115</v>
      </c>
      <c r="E78" s="62">
        <f t="shared" si="1"/>
        <v>0.3747098115</v>
      </c>
      <c r="F78" s="127">
        <v>3483.81</v>
      </c>
      <c r="G78" s="62">
        <f t="shared" si="6"/>
        <v>0.001919281606</v>
      </c>
      <c r="H78" s="62">
        <f t="shared" si="7"/>
        <v>0.001627429754</v>
      </c>
      <c r="I78" s="62" t="b">
        <f t="shared" si="8"/>
        <v>1</v>
      </c>
      <c r="J78" s="62">
        <f t="shared" si="2"/>
        <v>0.001627429754</v>
      </c>
      <c r="K78" s="128">
        <v>0.01576</v>
      </c>
      <c r="L78" s="62">
        <f t="shared" si="3"/>
        <v>0.0002918518519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126">
        <v>44122.0</v>
      </c>
      <c r="B79" s="127">
        <v>1.17</v>
      </c>
      <c r="C79" s="62">
        <f t="shared" si="4"/>
        <v>-0.008510689668</v>
      </c>
      <c r="D79" s="62">
        <f t="shared" si="5"/>
        <v>-0.008791245223</v>
      </c>
      <c r="E79" s="62">
        <f t="shared" si="1"/>
        <v>-0.008791245223</v>
      </c>
      <c r="F79" s="127">
        <v>3465.39</v>
      </c>
      <c r="G79" s="62">
        <f t="shared" si="6"/>
        <v>-0.005301342065</v>
      </c>
      <c r="H79" s="62">
        <f t="shared" si="7"/>
        <v>-0.005581897621</v>
      </c>
      <c r="I79" s="62" t="b">
        <f t="shared" si="8"/>
        <v>1</v>
      </c>
      <c r="J79" s="62">
        <f t="shared" si="2"/>
        <v>-0.005581897621</v>
      </c>
      <c r="K79" s="128">
        <v>0.01515</v>
      </c>
      <c r="L79" s="62">
        <f t="shared" si="3"/>
        <v>0.0002805555556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126">
        <v>44129.0</v>
      </c>
      <c r="B80" s="127">
        <v>1.03</v>
      </c>
      <c r="C80" s="62">
        <f t="shared" si="4"/>
        <v>-0.1274449466</v>
      </c>
      <c r="D80" s="62">
        <f t="shared" si="5"/>
        <v>-0.1277442058</v>
      </c>
      <c r="E80" s="62">
        <f t="shared" si="1"/>
        <v>-0.1277442058</v>
      </c>
      <c r="F80" s="127">
        <v>3269.96</v>
      </c>
      <c r="G80" s="62">
        <f t="shared" si="6"/>
        <v>-0.058047428</v>
      </c>
      <c r="H80" s="62">
        <f t="shared" si="7"/>
        <v>-0.05834668726</v>
      </c>
      <c r="I80" s="62" t="b">
        <f t="shared" si="8"/>
        <v>1</v>
      </c>
      <c r="J80" s="62">
        <f t="shared" si="2"/>
        <v>-0.05834668726</v>
      </c>
      <c r="K80" s="128">
        <v>0.01616</v>
      </c>
      <c r="L80" s="62">
        <f t="shared" si="3"/>
        <v>0.0002992592593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126">
        <v>44136.0</v>
      </c>
      <c r="B81" s="127">
        <v>1.36</v>
      </c>
      <c r="C81" s="62">
        <f t="shared" si="4"/>
        <v>0.2779258975</v>
      </c>
      <c r="D81" s="62">
        <f t="shared" si="5"/>
        <v>0.2776299716</v>
      </c>
      <c r="E81" s="62" t="str">
        <f t="shared" si="1"/>
        <v/>
      </c>
      <c r="F81" s="127">
        <v>3509.44</v>
      </c>
      <c r="G81" s="62">
        <f t="shared" si="6"/>
        <v>0.07067872817</v>
      </c>
      <c r="H81" s="62">
        <f t="shared" si="7"/>
        <v>0.07038280225</v>
      </c>
      <c r="I81" s="62" t="b">
        <f t="shared" si="8"/>
        <v>0</v>
      </c>
      <c r="J81" s="62" t="str">
        <f t="shared" si="2"/>
        <v/>
      </c>
      <c r="K81" s="128">
        <v>0.01598</v>
      </c>
      <c r="L81" s="62">
        <f t="shared" si="3"/>
        <v>0.0002959259259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126">
        <v>44143.0</v>
      </c>
      <c r="B82" s="127">
        <v>1.4</v>
      </c>
      <c r="C82" s="62">
        <f t="shared" si="4"/>
        <v>0.02898753687</v>
      </c>
      <c r="D82" s="62">
        <f t="shared" si="5"/>
        <v>0.02869198132</v>
      </c>
      <c r="E82" s="62" t="str">
        <f t="shared" si="1"/>
        <v/>
      </c>
      <c r="F82" s="127">
        <v>3585.15</v>
      </c>
      <c r="G82" s="62">
        <f t="shared" si="6"/>
        <v>0.02134383359</v>
      </c>
      <c r="H82" s="62">
        <f t="shared" si="7"/>
        <v>0.02104827804</v>
      </c>
      <c r="I82" s="62" t="b">
        <f t="shared" si="8"/>
        <v>0</v>
      </c>
      <c r="J82" s="62" t="str">
        <f t="shared" si="2"/>
        <v/>
      </c>
      <c r="K82" s="128">
        <v>0.01596</v>
      </c>
      <c r="L82" s="62">
        <f t="shared" si="3"/>
        <v>0.0002955555556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126">
        <v>44150.0</v>
      </c>
      <c r="B83" s="127">
        <v>1.36</v>
      </c>
      <c r="C83" s="62">
        <f t="shared" si="4"/>
        <v>-0.02898753687</v>
      </c>
      <c r="D83" s="62">
        <f t="shared" si="5"/>
        <v>-0.0293009628</v>
      </c>
      <c r="E83" s="62">
        <f t="shared" si="1"/>
        <v>-0.0293009628</v>
      </c>
      <c r="F83" s="127">
        <v>3557.54</v>
      </c>
      <c r="G83" s="62">
        <f t="shared" si="6"/>
        <v>-0.007731019411</v>
      </c>
      <c r="H83" s="62">
        <f t="shared" si="7"/>
        <v>-0.008044445337</v>
      </c>
      <c r="I83" s="62" t="b">
        <f t="shared" si="8"/>
        <v>1</v>
      </c>
      <c r="J83" s="62">
        <f t="shared" si="2"/>
        <v>-0.008044445337</v>
      </c>
      <c r="K83" s="128">
        <v>0.016925</v>
      </c>
      <c r="L83" s="62">
        <f t="shared" si="3"/>
        <v>0.0003134259259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126">
        <v>44157.0</v>
      </c>
      <c r="B84" s="127">
        <v>1.31</v>
      </c>
      <c r="C84" s="62">
        <f t="shared" si="4"/>
        <v>-0.03745756253</v>
      </c>
      <c r="D84" s="62">
        <f t="shared" si="5"/>
        <v>-0.0377542292</v>
      </c>
      <c r="E84" s="62" t="str">
        <f t="shared" si="1"/>
        <v/>
      </c>
      <c r="F84" s="127">
        <v>3638.35</v>
      </c>
      <c r="G84" s="62">
        <f t="shared" si="6"/>
        <v>0.02246098741</v>
      </c>
      <c r="H84" s="62">
        <f t="shared" si="7"/>
        <v>0.02216432074</v>
      </c>
      <c r="I84" s="62" t="b">
        <f t="shared" si="8"/>
        <v>0</v>
      </c>
      <c r="J84" s="62" t="str">
        <f t="shared" si="2"/>
        <v/>
      </c>
      <c r="K84" s="128">
        <v>0.01602</v>
      </c>
      <c r="L84" s="62">
        <f t="shared" si="3"/>
        <v>0.0002966666667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126">
        <v>44164.0</v>
      </c>
      <c r="B85" s="127">
        <v>0.655</v>
      </c>
      <c r="C85" s="62">
        <f t="shared" si="4"/>
        <v>-0.6931471806</v>
      </c>
      <c r="D85" s="62">
        <f t="shared" si="5"/>
        <v>-0.693441162</v>
      </c>
      <c r="E85" s="62" t="str">
        <f t="shared" si="1"/>
        <v/>
      </c>
      <c r="F85" s="127">
        <v>3699.12</v>
      </c>
      <c r="G85" s="62">
        <f t="shared" si="6"/>
        <v>0.01656467135</v>
      </c>
      <c r="H85" s="62">
        <f t="shared" si="7"/>
        <v>0.01627068987</v>
      </c>
      <c r="I85" s="62" t="b">
        <f t="shared" si="8"/>
        <v>0</v>
      </c>
      <c r="J85" s="62" t="str">
        <f t="shared" si="2"/>
        <v/>
      </c>
      <c r="K85" s="128">
        <v>0.015875</v>
      </c>
      <c r="L85" s="62">
        <f t="shared" si="3"/>
        <v>0.0002939814815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126">
        <v>44171.0</v>
      </c>
      <c r="B86" s="127">
        <v>1.24</v>
      </c>
      <c r="C86" s="62">
        <f t="shared" si="4"/>
        <v>0.638231423</v>
      </c>
      <c r="D86" s="62">
        <f t="shared" si="5"/>
        <v>0.6379225341</v>
      </c>
      <c r="E86" s="62">
        <f t="shared" si="1"/>
        <v>0.6379225341</v>
      </c>
      <c r="F86" s="127">
        <v>3663.46</v>
      </c>
      <c r="G86" s="62">
        <f t="shared" si="6"/>
        <v>-0.009686897487</v>
      </c>
      <c r="H86" s="62">
        <f t="shared" si="7"/>
        <v>-0.009995786376</v>
      </c>
      <c r="I86" s="62" t="b">
        <f t="shared" si="8"/>
        <v>1</v>
      </c>
      <c r="J86" s="62">
        <f t="shared" si="2"/>
        <v>-0.009995786376</v>
      </c>
      <c r="K86" s="128">
        <v>0.01668</v>
      </c>
      <c r="L86" s="62">
        <f t="shared" si="3"/>
        <v>0.0003088888889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126">
        <v>44178.0</v>
      </c>
      <c r="B87" s="127">
        <v>1.43</v>
      </c>
      <c r="C87" s="62">
        <f t="shared" si="4"/>
        <v>0.1425630647</v>
      </c>
      <c r="D87" s="62">
        <f t="shared" si="5"/>
        <v>0.1422545461</v>
      </c>
      <c r="E87" s="62" t="str">
        <f t="shared" si="1"/>
        <v/>
      </c>
      <c r="F87" s="127">
        <v>3709.41</v>
      </c>
      <c r="G87" s="62">
        <f t="shared" si="6"/>
        <v>0.01246477829</v>
      </c>
      <c r="H87" s="62">
        <f t="shared" si="7"/>
        <v>0.01215625977</v>
      </c>
      <c r="I87" s="62" t="b">
        <f t="shared" si="8"/>
        <v>0</v>
      </c>
      <c r="J87" s="62" t="str">
        <f t="shared" si="2"/>
        <v/>
      </c>
      <c r="K87" s="128">
        <v>0.01666</v>
      </c>
      <c r="L87" s="62">
        <f t="shared" si="3"/>
        <v>0.0003085185185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126">
        <v>44185.0</v>
      </c>
      <c r="B88" s="127">
        <v>1.42</v>
      </c>
      <c r="C88" s="62">
        <f t="shared" si="4"/>
        <v>-0.007017572659</v>
      </c>
      <c r="D88" s="62">
        <f t="shared" si="5"/>
        <v>-0.007325720807</v>
      </c>
      <c r="E88" s="62">
        <f t="shared" si="1"/>
        <v>-0.007325720807</v>
      </c>
      <c r="F88" s="127">
        <v>3703.06</v>
      </c>
      <c r="G88" s="62">
        <f t="shared" si="6"/>
        <v>-0.001713329444</v>
      </c>
      <c r="H88" s="62">
        <f t="shared" si="7"/>
        <v>-0.002021477593</v>
      </c>
      <c r="I88" s="62" t="b">
        <f t="shared" si="8"/>
        <v>1</v>
      </c>
      <c r="J88" s="62">
        <f t="shared" si="2"/>
        <v>-0.002021477593</v>
      </c>
      <c r="K88" s="128">
        <v>0.01664</v>
      </c>
      <c r="L88" s="62">
        <f t="shared" si="3"/>
        <v>0.0003081481481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126">
        <v>44192.0</v>
      </c>
      <c r="B89" s="127">
        <v>1.48</v>
      </c>
      <c r="C89" s="62">
        <f t="shared" si="4"/>
        <v>0.04138521616</v>
      </c>
      <c r="D89" s="62">
        <f t="shared" si="5"/>
        <v>0.04107549394</v>
      </c>
      <c r="E89" s="62" t="str">
        <f t="shared" si="1"/>
        <v/>
      </c>
      <c r="F89" s="127">
        <v>3756.07</v>
      </c>
      <c r="G89" s="62">
        <f t="shared" si="6"/>
        <v>0.01421369314</v>
      </c>
      <c r="H89" s="62">
        <f t="shared" si="7"/>
        <v>0.01390397092</v>
      </c>
      <c r="I89" s="62" t="b">
        <f t="shared" si="8"/>
        <v>0</v>
      </c>
      <c r="J89" s="62" t="str">
        <f t="shared" si="2"/>
        <v/>
      </c>
      <c r="K89" s="128">
        <v>0.016725</v>
      </c>
      <c r="L89" s="62">
        <f t="shared" si="3"/>
        <v>0.0003097222222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126">
        <v>44199.0</v>
      </c>
      <c r="B90" s="127">
        <v>2.65</v>
      </c>
      <c r="C90" s="62">
        <f t="shared" si="4"/>
        <v>0.5825175522</v>
      </c>
      <c r="D90" s="62">
        <f t="shared" si="5"/>
        <v>0.5822096819</v>
      </c>
      <c r="E90" s="62" t="str">
        <f t="shared" si="1"/>
        <v/>
      </c>
      <c r="F90" s="127">
        <v>3824.68</v>
      </c>
      <c r="G90" s="62">
        <f t="shared" si="6"/>
        <v>0.01810160563</v>
      </c>
      <c r="H90" s="62">
        <f t="shared" si="7"/>
        <v>0.01779373526</v>
      </c>
      <c r="I90" s="62" t="b">
        <f t="shared" si="8"/>
        <v>0</v>
      </c>
      <c r="J90" s="62" t="str">
        <f t="shared" si="2"/>
        <v/>
      </c>
      <c r="K90" s="128">
        <v>0.016625</v>
      </c>
      <c r="L90" s="62">
        <f t="shared" si="3"/>
        <v>0.0003078703704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126">
        <v>44206.0</v>
      </c>
      <c r="B91" s="127">
        <v>1.92</v>
      </c>
      <c r="C91" s="62">
        <f t="shared" si="4"/>
        <v>-0.322234454</v>
      </c>
      <c r="D91" s="62">
        <f t="shared" si="5"/>
        <v>-0.3225637132</v>
      </c>
      <c r="E91" s="62">
        <f t="shared" si="1"/>
        <v>-0.3225637132</v>
      </c>
      <c r="F91" s="127">
        <v>3768.25</v>
      </c>
      <c r="G91" s="62">
        <f t="shared" si="6"/>
        <v>-0.01486410094</v>
      </c>
      <c r="H91" s="62">
        <f t="shared" si="7"/>
        <v>-0.0151933602</v>
      </c>
      <c r="I91" s="62" t="b">
        <f t="shared" si="8"/>
        <v>1</v>
      </c>
      <c r="J91" s="62">
        <f t="shared" si="2"/>
        <v>-0.0151933602</v>
      </c>
      <c r="K91" s="128">
        <v>0.01778</v>
      </c>
      <c r="L91" s="62">
        <f t="shared" si="3"/>
        <v>0.0003292592593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126">
        <v>44213.0</v>
      </c>
      <c r="B92" s="127">
        <v>1.96</v>
      </c>
      <c r="C92" s="62">
        <f t="shared" si="4"/>
        <v>0.0206192872</v>
      </c>
      <c r="D92" s="62">
        <f t="shared" si="5"/>
        <v>0.02027447239</v>
      </c>
      <c r="E92" s="62" t="str">
        <f t="shared" si="1"/>
        <v/>
      </c>
      <c r="F92" s="127">
        <v>3841.47</v>
      </c>
      <c r="G92" s="62">
        <f t="shared" si="6"/>
        <v>0.01924440314</v>
      </c>
      <c r="H92" s="62">
        <f t="shared" si="7"/>
        <v>0.01889958832</v>
      </c>
      <c r="I92" s="62" t="b">
        <f t="shared" si="8"/>
        <v>0</v>
      </c>
      <c r="J92" s="62" t="str">
        <f t="shared" si="2"/>
        <v/>
      </c>
      <c r="K92" s="128">
        <v>0.01862</v>
      </c>
      <c r="L92" s="62">
        <f t="shared" si="3"/>
        <v>0.0003448148148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126">
        <v>44220.0</v>
      </c>
      <c r="B93" s="127">
        <v>2.21</v>
      </c>
      <c r="C93" s="62">
        <f t="shared" si="4"/>
        <v>0.1200480423</v>
      </c>
      <c r="D93" s="62">
        <f t="shared" si="5"/>
        <v>0.1197054497</v>
      </c>
      <c r="E93" s="62">
        <f t="shared" si="1"/>
        <v>0.1197054497</v>
      </c>
      <c r="F93" s="127">
        <v>3714.24</v>
      </c>
      <c r="G93" s="62">
        <f t="shared" si="6"/>
        <v>-0.03368102465</v>
      </c>
      <c r="H93" s="62">
        <f t="shared" si="7"/>
        <v>-0.03402361724</v>
      </c>
      <c r="I93" s="62" t="b">
        <f t="shared" si="8"/>
        <v>1</v>
      </c>
      <c r="J93" s="62">
        <f t="shared" si="2"/>
        <v>-0.03402361724</v>
      </c>
      <c r="K93" s="128">
        <v>0.0185</v>
      </c>
      <c r="L93" s="62">
        <f t="shared" si="3"/>
        <v>0.0003425925926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126">
        <v>44227.0</v>
      </c>
      <c r="B94" s="127">
        <v>2.1</v>
      </c>
      <c r="C94" s="62">
        <f t="shared" si="4"/>
        <v>-0.0510551708</v>
      </c>
      <c r="D94" s="62">
        <f t="shared" si="5"/>
        <v>-0.05139109673</v>
      </c>
      <c r="E94" s="62" t="str">
        <f t="shared" si="1"/>
        <v/>
      </c>
      <c r="F94" s="127">
        <v>3886.83</v>
      </c>
      <c r="G94" s="62">
        <f t="shared" si="6"/>
        <v>0.04541983419</v>
      </c>
      <c r="H94" s="62">
        <f t="shared" si="7"/>
        <v>0.04508390826</v>
      </c>
      <c r="I94" s="62" t="b">
        <f t="shared" si="8"/>
        <v>0</v>
      </c>
      <c r="J94" s="62" t="str">
        <f t="shared" si="2"/>
        <v/>
      </c>
      <c r="K94" s="128">
        <v>0.01814</v>
      </c>
      <c r="L94" s="62">
        <f t="shared" si="3"/>
        <v>0.0003359259259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126">
        <v>44234.0</v>
      </c>
      <c r="B95" s="127">
        <v>2.56</v>
      </c>
      <c r="C95" s="62">
        <f t="shared" si="4"/>
        <v>0.1980699138</v>
      </c>
      <c r="D95" s="62">
        <f t="shared" si="5"/>
        <v>0.1977169508</v>
      </c>
      <c r="E95" s="62" t="str">
        <f t="shared" si="1"/>
        <v/>
      </c>
      <c r="F95" s="127">
        <v>3934.83</v>
      </c>
      <c r="G95" s="62">
        <f t="shared" si="6"/>
        <v>0.01227376352</v>
      </c>
      <c r="H95" s="62">
        <f t="shared" si="7"/>
        <v>0.01192080056</v>
      </c>
      <c r="I95" s="62" t="b">
        <f t="shared" si="8"/>
        <v>0</v>
      </c>
      <c r="J95" s="62" t="str">
        <f t="shared" si="2"/>
        <v/>
      </c>
      <c r="K95" s="128">
        <v>0.01906</v>
      </c>
      <c r="L95" s="62">
        <f t="shared" si="3"/>
        <v>0.000352962963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126">
        <v>44241.0</v>
      </c>
      <c r="B96" s="127">
        <v>2.11</v>
      </c>
      <c r="C96" s="62">
        <f t="shared" si="4"/>
        <v>-0.193319311</v>
      </c>
      <c r="D96" s="62">
        <f t="shared" si="5"/>
        <v>-0.1936815332</v>
      </c>
      <c r="E96" s="62">
        <f t="shared" si="1"/>
        <v>-0.1936815332</v>
      </c>
      <c r="F96" s="127">
        <v>3906.71</v>
      </c>
      <c r="G96" s="62">
        <f t="shared" si="6"/>
        <v>-0.007172091334</v>
      </c>
      <c r="H96" s="62">
        <f t="shared" si="7"/>
        <v>-0.007534313556</v>
      </c>
      <c r="I96" s="62" t="b">
        <f t="shared" si="8"/>
        <v>1</v>
      </c>
      <c r="J96" s="62">
        <f t="shared" si="2"/>
        <v>-0.007534313556</v>
      </c>
      <c r="K96" s="128">
        <v>0.01956</v>
      </c>
      <c r="L96" s="62">
        <f t="shared" si="3"/>
        <v>0.0003622222222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126">
        <v>44248.0</v>
      </c>
      <c r="B97" s="127">
        <v>2.0</v>
      </c>
      <c r="C97" s="62">
        <f t="shared" si="4"/>
        <v>-0.05354076693</v>
      </c>
      <c r="D97" s="62">
        <f t="shared" si="5"/>
        <v>-0.05392780397</v>
      </c>
      <c r="E97" s="62">
        <f t="shared" si="1"/>
        <v>-0.05392780397</v>
      </c>
      <c r="F97" s="127">
        <v>3811.15</v>
      </c>
      <c r="G97" s="62">
        <f t="shared" si="6"/>
        <v>-0.0247646067</v>
      </c>
      <c r="H97" s="62">
        <f t="shared" si="7"/>
        <v>-0.02515164374</v>
      </c>
      <c r="I97" s="62" t="b">
        <f t="shared" si="8"/>
        <v>1</v>
      </c>
      <c r="J97" s="62">
        <f t="shared" si="2"/>
        <v>-0.02515164374</v>
      </c>
      <c r="K97" s="128">
        <v>0.0209</v>
      </c>
      <c r="L97" s="62">
        <f t="shared" si="3"/>
        <v>0.000387037037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126">
        <v>44255.0</v>
      </c>
      <c r="B98" s="127">
        <v>1.69</v>
      </c>
      <c r="C98" s="62">
        <f t="shared" si="4"/>
        <v>-0.1684186516</v>
      </c>
      <c r="D98" s="62">
        <f t="shared" si="5"/>
        <v>-0.1688312442</v>
      </c>
      <c r="E98" s="62" t="str">
        <f t="shared" si="1"/>
        <v/>
      </c>
      <c r="F98" s="127">
        <v>3841.94</v>
      </c>
      <c r="G98" s="62">
        <f t="shared" si="6"/>
        <v>0.008046466493</v>
      </c>
      <c r="H98" s="62">
        <f t="shared" si="7"/>
        <v>0.0076338739</v>
      </c>
      <c r="I98" s="62" t="b">
        <f t="shared" si="8"/>
        <v>0</v>
      </c>
      <c r="J98" s="62" t="str">
        <f t="shared" si="2"/>
        <v/>
      </c>
      <c r="K98" s="128">
        <v>0.02228</v>
      </c>
      <c r="L98" s="62">
        <f t="shared" si="3"/>
        <v>0.0004125925926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126">
        <v>44262.0</v>
      </c>
      <c r="B99" s="127">
        <v>2.91</v>
      </c>
      <c r="C99" s="62">
        <f t="shared" si="4"/>
        <v>0.5434245522</v>
      </c>
      <c r="D99" s="62">
        <f t="shared" si="5"/>
        <v>0.5430071448</v>
      </c>
      <c r="E99" s="62" t="str">
        <f t="shared" si="1"/>
        <v/>
      </c>
      <c r="F99" s="127">
        <v>3943.34</v>
      </c>
      <c r="G99" s="62">
        <f t="shared" si="6"/>
        <v>0.02605063258</v>
      </c>
      <c r="H99" s="62">
        <f t="shared" si="7"/>
        <v>0.02563322517</v>
      </c>
      <c r="I99" s="62" t="b">
        <f t="shared" si="8"/>
        <v>0</v>
      </c>
      <c r="J99" s="62" t="str">
        <f t="shared" si="2"/>
        <v/>
      </c>
      <c r="K99" s="128">
        <v>0.02254</v>
      </c>
      <c r="L99" s="62">
        <f t="shared" si="3"/>
        <v>0.0004174074074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126">
        <v>44269.0</v>
      </c>
      <c r="B100" s="127">
        <v>2.28</v>
      </c>
      <c r="C100" s="62">
        <f t="shared" si="4"/>
        <v>-0.2439776382</v>
      </c>
      <c r="D100" s="62">
        <f t="shared" si="5"/>
        <v>-0.2444035641</v>
      </c>
      <c r="E100" s="62">
        <f t="shared" si="1"/>
        <v>-0.2444035641</v>
      </c>
      <c r="F100" s="127">
        <v>3913.1</v>
      </c>
      <c r="G100" s="62">
        <f t="shared" si="6"/>
        <v>-0.007698181197</v>
      </c>
      <c r="H100" s="62">
        <f t="shared" si="7"/>
        <v>-0.008124107123</v>
      </c>
      <c r="I100" s="62" t="b">
        <f t="shared" si="8"/>
        <v>1</v>
      </c>
      <c r="J100" s="62">
        <f t="shared" si="2"/>
        <v>-0.008124107123</v>
      </c>
      <c r="K100" s="128">
        <v>0.023</v>
      </c>
      <c r="L100" s="62">
        <f t="shared" si="3"/>
        <v>0.0004259259259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126">
        <v>44276.0</v>
      </c>
      <c r="B101" s="127">
        <v>2.1</v>
      </c>
      <c r="C101" s="62">
        <f t="shared" si="4"/>
        <v>-0.08223809824</v>
      </c>
      <c r="D101" s="62">
        <f t="shared" si="5"/>
        <v>-0.08268513527</v>
      </c>
      <c r="E101" s="62" t="str">
        <f t="shared" si="1"/>
        <v/>
      </c>
      <c r="F101" s="127">
        <v>3974.54</v>
      </c>
      <c r="G101" s="62">
        <f t="shared" si="6"/>
        <v>0.0155791194</v>
      </c>
      <c r="H101" s="62">
        <f t="shared" si="7"/>
        <v>0.01513208236</v>
      </c>
      <c r="I101" s="62" t="b">
        <f t="shared" si="8"/>
        <v>0</v>
      </c>
      <c r="J101" s="62" t="str">
        <f t="shared" si="2"/>
        <v/>
      </c>
      <c r="K101" s="128">
        <v>0.02414</v>
      </c>
      <c r="L101" s="62">
        <f t="shared" si="3"/>
        <v>0.000447037037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126">
        <v>44283.0</v>
      </c>
      <c r="B102" s="127">
        <v>2.19</v>
      </c>
      <c r="C102" s="62">
        <f t="shared" si="4"/>
        <v>0.0419641991</v>
      </c>
      <c r="D102" s="62">
        <f t="shared" si="5"/>
        <v>0.04152938428</v>
      </c>
      <c r="E102" s="62" t="str">
        <f t="shared" si="1"/>
        <v/>
      </c>
      <c r="F102" s="127">
        <v>4019.87</v>
      </c>
      <c r="G102" s="62">
        <f t="shared" si="6"/>
        <v>0.01134054566</v>
      </c>
      <c r="H102" s="62">
        <f t="shared" si="7"/>
        <v>0.01090573085</v>
      </c>
      <c r="I102" s="62" t="b">
        <f t="shared" si="8"/>
        <v>0</v>
      </c>
      <c r="J102" s="62" t="str">
        <f t="shared" si="2"/>
        <v/>
      </c>
      <c r="K102" s="128">
        <v>0.02348</v>
      </c>
      <c r="L102" s="62">
        <f t="shared" si="3"/>
        <v>0.0004348148148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126">
        <v>44290.0</v>
      </c>
      <c r="B103" s="127">
        <v>2.25</v>
      </c>
      <c r="C103" s="62">
        <f t="shared" si="4"/>
        <v>0.02702867239</v>
      </c>
      <c r="D103" s="62">
        <f t="shared" si="5"/>
        <v>0.02658756128</v>
      </c>
      <c r="E103" s="62" t="str">
        <f t="shared" si="1"/>
        <v/>
      </c>
      <c r="F103" s="127">
        <v>4128.8</v>
      </c>
      <c r="G103" s="62">
        <f t="shared" si="6"/>
        <v>0.02673724405</v>
      </c>
      <c r="H103" s="62">
        <f t="shared" si="7"/>
        <v>0.02629613294</v>
      </c>
      <c r="I103" s="62" t="b">
        <f t="shared" si="8"/>
        <v>0</v>
      </c>
      <c r="J103" s="62" t="str">
        <f t="shared" si="2"/>
        <v/>
      </c>
      <c r="K103" s="128">
        <v>0.02382</v>
      </c>
      <c r="L103" s="62">
        <f t="shared" si="3"/>
        <v>0.0004411111111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126">
        <v>44297.0</v>
      </c>
      <c r="B104" s="127">
        <v>2.08</v>
      </c>
      <c r="C104" s="62">
        <f t="shared" si="4"/>
        <v>-0.0785623225</v>
      </c>
      <c r="D104" s="62">
        <f t="shared" si="5"/>
        <v>-0.07899528547</v>
      </c>
      <c r="E104" s="62" t="str">
        <f t="shared" si="1"/>
        <v/>
      </c>
      <c r="F104" s="127">
        <v>4185.47</v>
      </c>
      <c r="G104" s="62">
        <f t="shared" si="6"/>
        <v>0.01363219564</v>
      </c>
      <c r="H104" s="62">
        <f t="shared" si="7"/>
        <v>0.01319923267</v>
      </c>
      <c r="I104" s="62" t="b">
        <f t="shared" si="8"/>
        <v>0</v>
      </c>
      <c r="J104" s="62" t="str">
        <f t="shared" si="2"/>
        <v/>
      </c>
      <c r="K104" s="128">
        <v>0.02338</v>
      </c>
      <c r="L104" s="62">
        <f t="shared" si="3"/>
        <v>0.000432962963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126">
        <v>44304.0</v>
      </c>
      <c r="B105" s="127">
        <v>2.25</v>
      </c>
      <c r="C105" s="62">
        <f t="shared" si="4"/>
        <v>0.0785623225</v>
      </c>
      <c r="D105" s="62">
        <f t="shared" si="5"/>
        <v>0.07813750769</v>
      </c>
      <c r="E105" s="62">
        <f t="shared" si="1"/>
        <v>0.07813750769</v>
      </c>
      <c r="F105" s="127">
        <v>4180.17</v>
      </c>
      <c r="G105" s="62">
        <f t="shared" si="6"/>
        <v>-0.001267087924</v>
      </c>
      <c r="H105" s="62">
        <f t="shared" si="7"/>
        <v>-0.001691902739</v>
      </c>
      <c r="I105" s="62" t="b">
        <f t="shared" si="8"/>
        <v>1</v>
      </c>
      <c r="J105" s="62">
        <f t="shared" si="2"/>
        <v>-0.001691902739</v>
      </c>
      <c r="K105" s="128">
        <v>0.02294</v>
      </c>
      <c r="L105" s="62">
        <f t="shared" si="3"/>
        <v>0.0004248148148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126">
        <v>44311.0</v>
      </c>
      <c r="B106" s="127">
        <v>2.18</v>
      </c>
      <c r="C106" s="62">
        <f t="shared" si="4"/>
        <v>-0.03160533942</v>
      </c>
      <c r="D106" s="62">
        <f t="shared" si="5"/>
        <v>-0.0320242283</v>
      </c>
      <c r="E106" s="62">
        <f t="shared" si="1"/>
        <v>-0.0320242283</v>
      </c>
      <c r="F106" s="127">
        <v>4181.17</v>
      </c>
      <c r="G106" s="62">
        <f t="shared" si="6"/>
        <v>0.0002391961109</v>
      </c>
      <c r="H106" s="62">
        <f t="shared" si="7"/>
        <v>-0.000179692778</v>
      </c>
      <c r="I106" s="62" t="b">
        <f t="shared" si="8"/>
        <v>1</v>
      </c>
      <c r="J106" s="62">
        <f t="shared" si="2"/>
        <v>-0.000179692778</v>
      </c>
      <c r="K106" s="128">
        <v>0.02262</v>
      </c>
      <c r="L106" s="62">
        <f t="shared" si="3"/>
        <v>0.0004188888889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126">
        <v>44318.0</v>
      </c>
      <c r="B107" s="127">
        <v>2.68</v>
      </c>
      <c r="C107" s="62">
        <f t="shared" si="4"/>
        <v>0.2064919177</v>
      </c>
      <c r="D107" s="62">
        <f t="shared" si="5"/>
        <v>0.2060685844</v>
      </c>
      <c r="E107" s="62" t="str">
        <f t="shared" si="1"/>
        <v/>
      </c>
      <c r="F107" s="127">
        <v>4232.6</v>
      </c>
      <c r="G107" s="62">
        <f t="shared" si="6"/>
        <v>0.01222534977</v>
      </c>
      <c r="H107" s="62">
        <f t="shared" si="7"/>
        <v>0.01180201643</v>
      </c>
      <c r="I107" s="62" t="b">
        <f t="shared" si="8"/>
        <v>0</v>
      </c>
      <c r="J107" s="62" t="str">
        <f t="shared" si="2"/>
        <v/>
      </c>
      <c r="K107" s="128">
        <v>0.02286</v>
      </c>
      <c r="L107" s="62">
        <f t="shared" si="3"/>
        <v>0.0004233333333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126">
        <v>44325.0</v>
      </c>
      <c r="B108" s="127">
        <v>3.16</v>
      </c>
      <c r="C108" s="62">
        <f t="shared" si="4"/>
        <v>0.1647552331</v>
      </c>
      <c r="D108" s="62">
        <f t="shared" si="5"/>
        <v>0.1643352331</v>
      </c>
      <c r="E108" s="62">
        <f t="shared" si="1"/>
        <v>0.1643352331</v>
      </c>
      <c r="F108" s="127">
        <v>4173.85</v>
      </c>
      <c r="G108" s="62">
        <f t="shared" si="6"/>
        <v>-0.01397759019</v>
      </c>
      <c r="H108" s="62">
        <f t="shared" si="7"/>
        <v>-0.01439759019</v>
      </c>
      <c r="I108" s="62" t="b">
        <f t="shared" si="8"/>
        <v>1</v>
      </c>
      <c r="J108" s="62">
        <f t="shared" si="2"/>
        <v>-0.01439759019</v>
      </c>
      <c r="K108" s="128">
        <v>0.02268</v>
      </c>
      <c r="L108" s="62">
        <f t="shared" si="3"/>
        <v>0.00042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126">
        <v>44332.0</v>
      </c>
      <c r="B109" s="127">
        <v>2.12</v>
      </c>
      <c r="C109" s="62">
        <f t="shared" si="4"/>
        <v>-0.3991559389</v>
      </c>
      <c r="D109" s="62">
        <f t="shared" si="5"/>
        <v>-0.3995933463</v>
      </c>
      <c r="E109" s="62">
        <f t="shared" si="1"/>
        <v>-0.3995933463</v>
      </c>
      <c r="F109" s="127">
        <v>4155.86</v>
      </c>
      <c r="G109" s="62">
        <f t="shared" si="6"/>
        <v>-0.004319484825</v>
      </c>
      <c r="H109" s="62">
        <f t="shared" si="7"/>
        <v>-0.004756892233</v>
      </c>
      <c r="I109" s="62" t="b">
        <f t="shared" si="8"/>
        <v>1</v>
      </c>
      <c r="J109" s="62">
        <f t="shared" si="2"/>
        <v>-0.004756892233</v>
      </c>
      <c r="K109" s="128">
        <v>0.02362</v>
      </c>
      <c r="L109" s="62">
        <f t="shared" si="3"/>
        <v>0.0004374074074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126">
        <v>44339.0</v>
      </c>
      <c r="B110" s="127">
        <v>2.15</v>
      </c>
      <c r="C110" s="62">
        <f t="shared" si="4"/>
        <v>0.01405175346</v>
      </c>
      <c r="D110" s="62">
        <f t="shared" si="5"/>
        <v>0.01361545716</v>
      </c>
      <c r="E110" s="62" t="str">
        <f t="shared" si="1"/>
        <v/>
      </c>
      <c r="F110" s="127">
        <v>4204.11</v>
      </c>
      <c r="G110" s="62">
        <f t="shared" si="6"/>
        <v>0.0115432318</v>
      </c>
      <c r="H110" s="62">
        <f t="shared" si="7"/>
        <v>0.0111069355</v>
      </c>
      <c r="I110" s="62" t="b">
        <f t="shared" si="8"/>
        <v>0</v>
      </c>
      <c r="J110" s="62" t="str">
        <f t="shared" si="2"/>
        <v/>
      </c>
      <c r="K110" s="128">
        <v>0.02356</v>
      </c>
      <c r="L110" s="62">
        <f t="shared" si="3"/>
        <v>0.0004362962963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126">
        <v>44346.0</v>
      </c>
      <c r="B111" s="127">
        <v>2.36</v>
      </c>
      <c r="C111" s="62">
        <f t="shared" si="4"/>
        <v>0.0931937769</v>
      </c>
      <c r="D111" s="62">
        <f t="shared" si="5"/>
        <v>0.09277192505</v>
      </c>
      <c r="E111" s="62" t="str">
        <f t="shared" si="1"/>
        <v/>
      </c>
      <c r="F111" s="127">
        <v>4229.89</v>
      </c>
      <c r="G111" s="62">
        <f t="shared" si="6"/>
        <v>0.006113369763</v>
      </c>
      <c r="H111" s="62">
        <f t="shared" si="7"/>
        <v>0.005691517911</v>
      </c>
      <c r="I111" s="62" t="b">
        <f t="shared" si="8"/>
        <v>0</v>
      </c>
      <c r="J111" s="62" t="str">
        <f t="shared" si="2"/>
        <v/>
      </c>
      <c r="K111" s="128">
        <v>0.02278</v>
      </c>
      <c r="L111" s="62">
        <f t="shared" si="3"/>
        <v>0.0004218518519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126">
        <v>44353.0</v>
      </c>
      <c r="B112" s="127">
        <v>2.39</v>
      </c>
      <c r="C112" s="62">
        <f t="shared" si="4"/>
        <v>0.01263174691</v>
      </c>
      <c r="D112" s="62">
        <f t="shared" si="5"/>
        <v>0.01220952468</v>
      </c>
      <c r="E112" s="62" t="str">
        <f t="shared" si="1"/>
        <v/>
      </c>
      <c r="F112" s="127">
        <v>4247.44</v>
      </c>
      <c r="G112" s="62">
        <f t="shared" si="6"/>
        <v>0.004140460516</v>
      </c>
      <c r="H112" s="62">
        <f t="shared" si="7"/>
        <v>0.003718238294</v>
      </c>
      <c r="I112" s="62" t="b">
        <f t="shared" si="8"/>
        <v>0</v>
      </c>
      <c r="J112" s="62" t="str">
        <f t="shared" si="2"/>
        <v/>
      </c>
      <c r="K112" s="128">
        <v>0.0228</v>
      </c>
      <c r="L112" s="62">
        <f t="shared" si="3"/>
        <v>0.0004222222222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126">
        <v>44360.0</v>
      </c>
      <c r="B113" s="127">
        <v>2.22</v>
      </c>
      <c r="C113" s="62">
        <f t="shared" si="4"/>
        <v>-0.07378617006</v>
      </c>
      <c r="D113" s="62">
        <f t="shared" si="5"/>
        <v>-0.07419098487</v>
      </c>
      <c r="E113" s="62">
        <f t="shared" si="1"/>
        <v>-0.07419098487</v>
      </c>
      <c r="F113" s="127">
        <v>4166.45</v>
      </c>
      <c r="G113" s="62">
        <f t="shared" si="6"/>
        <v>-0.01925209422</v>
      </c>
      <c r="H113" s="62">
        <f t="shared" si="7"/>
        <v>-0.01965690903</v>
      </c>
      <c r="I113" s="62" t="b">
        <f t="shared" si="8"/>
        <v>1</v>
      </c>
      <c r="J113" s="62">
        <f t="shared" si="2"/>
        <v>-0.01965690903</v>
      </c>
      <c r="K113" s="128">
        <v>0.02186</v>
      </c>
      <c r="L113" s="62">
        <f t="shared" si="3"/>
        <v>0.0004048148148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126">
        <v>44367.0</v>
      </c>
      <c r="B114" s="127">
        <v>2.16</v>
      </c>
      <c r="C114" s="62">
        <f t="shared" si="4"/>
        <v>-0.02739897419</v>
      </c>
      <c r="D114" s="62">
        <f t="shared" si="5"/>
        <v>-0.02779564085</v>
      </c>
      <c r="E114" s="62" t="str">
        <f t="shared" si="1"/>
        <v/>
      </c>
      <c r="F114" s="127">
        <v>4280.7</v>
      </c>
      <c r="G114" s="62">
        <f t="shared" si="6"/>
        <v>0.02705219333</v>
      </c>
      <c r="H114" s="62">
        <f t="shared" si="7"/>
        <v>0.02665552667</v>
      </c>
      <c r="I114" s="62" t="b">
        <f t="shared" si="8"/>
        <v>0</v>
      </c>
      <c r="J114" s="62" t="str">
        <f t="shared" si="2"/>
        <v/>
      </c>
      <c r="K114" s="128">
        <v>0.02142</v>
      </c>
      <c r="L114" s="62">
        <f t="shared" si="3"/>
        <v>0.0003966666667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126">
        <v>44374.0</v>
      </c>
      <c r="B115" s="127">
        <v>2.17</v>
      </c>
      <c r="C115" s="62">
        <f t="shared" si="4"/>
        <v>0.004618945856</v>
      </c>
      <c r="D115" s="62">
        <f t="shared" si="5"/>
        <v>0.004227094004</v>
      </c>
      <c r="E115" s="62" t="str">
        <f t="shared" si="1"/>
        <v/>
      </c>
      <c r="F115" s="127">
        <v>4352.34</v>
      </c>
      <c r="G115" s="62">
        <f t="shared" si="6"/>
        <v>0.01659708388</v>
      </c>
      <c r="H115" s="62">
        <f t="shared" si="7"/>
        <v>0.01620523203</v>
      </c>
      <c r="I115" s="62" t="b">
        <f t="shared" si="8"/>
        <v>0</v>
      </c>
      <c r="J115" s="62" t="str">
        <f t="shared" si="2"/>
        <v/>
      </c>
      <c r="K115" s="128">
        <v>0.02116</v>
      </c>
      <c r="L115" s="62">
        <f t="shared" si="3"/>
        <v>0.0003918518519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126">
        <v>44381.0</v>
      </c>
      <c r="B116" s="127">
        <v>2.35</v>
      </c>
      <c r="C116" s="62">
        <f t="shared" si="4"/>
        <v>0.0796881606</v>
      </c>
      <c r="D116" s="62">
        <f t="shared" si="5"/>
        <v>0.07930371616</v>
      </c>
      <c r="E116" s="62" t="str">
        <f t="shared" si="1"/>
        <v/>
      </c>
      <c r="F116" s="127">
        <v>4369.55</v>
      </c>
      <c r="G116" s="62">
        <f t="shared" si="6"/>
        <v>0.003946397475</v>
      </c>
      <c r="H116" s="62">
        <f t="shared" si="7"/>
        <v>0.00356195303</v>
      </c>
      <c r="I116" s="62" t="b">
        <f t="shared" si="8"/>
        <v>0</v>
      </c>
      <c r="J116" s="62" t="str">
        <f t="shared" si="2"/>
        <v/>
      </c>
      <c r="K116" s="128">
        <v>0.02076</v>
      </c>
      <c r="L116" s="62">
        <f t="shared" si="3"/>
        <v>0.0003844444444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126">
        <v>44388.0</v>
      </c>
      <c r="B117" s="127">
        <v>2.47</v>
      </c>
      <c r="C117" s="62">
        <f t="shared" si="4"/>
        <v>0.04980282248</v>
      </c>
      <c r="D117" s="62">
        <f t="shared" si="5"/>
        <v>0.04943985952</v>
      </c>
      <c r="E117" s="62">
        <f t="shared" si="1"/>
        <v>0.04943985952</v>
      </c>
      <c r="F117" s="127">
        <v>4327.16</v>
      </c>
      <c r="G117" s="62">
        <f t="shared" si="6"/>
        <v>-0.009748591297</v>
      </c>
      <c r="H117" s="62">
        <f t="shared" si="7"/>
        <v>-0.01011155426</v>
      </c>
      <c r="I117" s="62" t="b">
        <f t="shared" si="8"/>
        <v>1</v>
      </c>
      <c r="J117" s="62">
        <f t="shared" si="2"/>
        <v>-0.01011155426</v>
      </c>
      <c r="K117" s="128">
        <v>0.0196</v>
      </c>
      <c r="L117" s="62">
        <f t="shared" si="3"/>
        <v>0.000362962963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126">
        <v>44395.0</v>
      </c>
      <c r="B118" s="127">
        <v>3.06</v>
      </c>
      <c r="C118" s="62">
        <f t="shared" si="4"/>
        <v>0.2141967653</v>
      </c>
      <c r="D118" s="62">
        <f t="shared" si="5"/>
        <v>0.2138312098</v>
      </c>
      <c r="E118" s="62" t="str">
        <f t="shared" si="1"/>
        <v/>
      </c>
      <c r="F118" s="127">
        <v>4411.79</v>
      </c>
      <c r="G118" s="62">
        <f t="shared" si="6"/>
        <v>0.01936906512</v>
      </c>
      <c r="H118" s="62">
        <f t="shared" si="7"/>
        <v>0.01900350956</v>
      </c>
      <c r="I118" s="62" t="b">
        <f t="shared" si="8"/>
        <v>0</v>
      </c>
      <c r="J118" s="62" t="str">
        <f t="shared" si="2"/>
        <v/>
      </c>
      <c r="K118" s="128">
        <v>0.01974</v>
      </c>
      <c r="L118" s="62">
        <f t="shared" si="3"/>
        <v>0.0003655555556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126">
        <v>44402.0</v>
      </c>
      <c r="B119" s="127">
        <v>2.08</v>
      </c>
      <c r="C119" s="62">
        <f t="shared" si="4"/>
        <v>-0.3860470223</v>
      </c>
      <c r="D119" s="62">
        <f t="shared" si="5"/>
        <v>-0.3863970223</v>
      </c>
      <c r="E119" s="62">
        <f t="shared" si="1"/>
        <v>-0.3863970223</v>
      </c>
      <c r="F119" s="127">
        <v>4395.26</v>
      </c>
      <c r="G119" s="62">
        <f t="shared" si="6"/>
        <v>-0.003753815275</v>
      </c>
      <c r="H119" s="62">
        <f t="shared" si="7"/>
        <v>-0.004103815275</v>
      </c>
      <c r="I119" s="62" t="b">
        <f t="shared" si="8"/>
        <v>1</v>
      </c>
      <c r="J119" s="62">
        <f t="shared" si="2"/>
        <v>-0.004103815275</v>
      </c>
      <c r="K119" s="128">
        <v>0.0189</v>
      </c>
      <c r="L119" s="62">
        <f t="shared" si="3"/>
        <v>0.00035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126">
        <v>44409.0</v>
      </c>
      <c r="B120" s="127">
        <v>2.07</v>
      </c>
      <c r="C120" s="62">
        <f t="shared" si="4"/>
        <v>-0.004819286436</v>
      </c>
      <c r="D120" s="62">
        <f t="shared" si="5"/>
        <v>-0.005171879029</v>
      </c>
      <c r="E120" s="62" t="str">
        <f t="shared" si="1"/>
        <v/>
      </c>
      <c r="F120" s="127">
        <v>4436.52</v>
      </c>
      <c r="G120" s="62">
        <f t="shared" si="6"/>
        <v>0.00934359782</v>
      </c>
      <c r="H120" s="62">
        <f t="shared" si="7"/>
        <v>0.008991005227</v>
      </c>
      <c r="I120" s="62" t="b">
        <f t="shared" si="8"/>
        <v>0</v>
      </c>
      <c r="J120" s="62" t="str">
        <f t="shared" si="2"/>
        <v/>
      </c>
      <c r="K120" s="128">
        <v>0.01904</v>
      </c>
      <c r="L120" s="62">
        <f t="shared" si="3"/>
        <v>0.0003525925926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126">
        <v>44416.0</v>
      </c>
      <c r="B121" s="127">
        <v>2.64</v>
      </c>
      <c r="C121" s="62">
        <f t="shared" si="4"/>
        <v>0.2432303099</v>
      </c>
      <c r="D121" s="62">
        <f t="shared" si="5"/>
        <v>0.242884384</v>
      </c>
      <c r="E121" s="62" t="str">
        <f t="shared" si="1"/>
        <v/>
      </c>
      <c r="F121" s="127">
        <v>4468.0</v>
      </c>
      <c r="G121" s="62">
        <f t="shared" si="6"/>
        <v>0.007070595866</v>
      </c>
      <c r="H121" s="62">
        <f t="shared" si="7"/>
        <v>0.00672466994</v>
      </c>
      <c r="I121" s="62" t="b">
        <f t="shared" si="8"/>
        <v>0</v>
      </c>
      <c r="J121" s="62" t="str">
        <f t="shared" si="2"/>
        <v/>
      </c>
      <c r="K121" s="128">
        <v>0.01868</v>
      </c>
      <c r="L121" s="62">
        <f t="shared" si="3"/>
        <v>0.0003459259259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126">
        <v>44423.0</v>
      </c>
      <c r="B122" s="127">
        <v>2.72</v>
      </c>
      <c r="C122" s="62">
        <f t="shared" si="4"/>
        <v>0.02985296315</v>
      </c>
      <c r="D122" s="62">
        <f t="shared" si="5"/>
        <v>0.02948592611</v>
      </c>
      <c r="E122" s="62">
        <f t="shared" si="1"/>
        <v>0.02948592611</v>
      </c>
      <c r="F122" s="127">
        <v>4441.67</v>
      </c>
      <c r="G122" s="62">
        <f t="shared" si="6"/>
        <v>-0.005910449354</v>
      </c>
      <c r="H122" s="62">
        <f t="shared" si="7"/>
        <v>-0.006277486391</v>
      </c>
      <c r="I122" s="62" t="b">
        <f t="shared" si="8"/>
        <v>1</v>
      </c>
      <c r="J122" s="62">
        <f t="shared" si="2"/>
        <v>-0.006277486391</v>
      </c>
      <c r="K122" s="128">
        <v>0.01982</v>
      </c>
      <c r="L122" s="62">
        <f t="shared" si="3"/>
        <v>0.000367037037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126">
        <v>44430.0</v>
      </c>
      <c r="B123" s="127">
        <v>2.78</v>
      </c>
      <c r="C123" s="62">
        <f t="shared" si="4"/>
        <v>0.02181904739</v>
      </c>
      <c r="D123" s="62">
        <f t="shared" si="5"/>
        <v>0.02146719554</v>
      </c>
      <c r="E123" s="62" t="str">
        <f t="shared" si="1"/>
        <v/>
      </c>
      <c r="F123" s="127">
        <v>4509.37</v>
      </c>
      <c r="G123" s="62">
        <f t="shared" si="6"/>
        <v>0.01512702233</v>
      </c>
      <c r="H123" s="62">
        <f t="shared" si="7"/>
        <v>0.01477517047</v>
      </c>
      <c r="I123" s="62" t="b">
        <f t="shared" si="8"/>
        <v>0</v>
      </c>
      <c r="J123" s="62" t="str">
        <f t="shared" si="2"/>
        <v/>
      </c>
      <c r="K123" s="128">
        <v>0.019</v>
      </c>
      <c r="L123" s="62">
        <f t="shared" si="3"/>
        <v>0.0003518518519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126">
        <v>44437.0</v>
      </c>
      <c r="B124" s="127">
        <v>2.85</v>
      </c>
      <c r="C124" s="62">
        <f t="shared" si="4"/>
        <v>0.02486806658</v>
      </c>
      <c r="D124" s="62">
        <f t="shared" si="5"/>
        <v>0.02451288139</v>
      </c>
      <c r="E124" s="62" t="str">
        <f t="shared" si="1"/>
        <v/>
      </c>
      <c r="F124" s="127">
        <v>4535.43</v>
      </c>
      <c r="G124" s="62">
        <f t="shared" si="6"/>
        <v>0.005762442975</v>
      </c>
      <c r="H124" s="62">
        <f t="shared" si="7"/>
        <v>0.00540725779</v>
      </c>
      <c r="I124" s="62" t="b">
        <f t="shared" si="8"/>
        <v>0</v>
      </c>
      <c r="J124" s="62" t="str">
        <f t="shared" si="2"/>
        <v/>
      </c>
      <c r="K124" s="128">
        <v>0.01918</v>
      </c>
      <c r="L124" s="62">
        <f t="shared" si="3"/>
        <v>0.0003551851852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126">
        <v>44444.0</v>
      </c>
      <c r="B125" s="127">
        <v>2.05</v>
      </c>
      <c r="C125" s="62">
        <f t="shared" si="4"/>
        <v>-0.3294792011</v>
      </c>
      <c r="D125" s="62">
        <f t="shared" si="5"/>
        <v>-0.3298340159</v>
      </c>
      <c r="E125" s="62">
        <f t="shared" si="1"/>
        <v>-0.3298340159</v>
      </c>
      <c r="F125" s="127">
        <v>4458.58</v>
      </c>
      <c r="G125" s="62">
        <f t="shared" si="6"/>
        <v>-0.01708956747</v>
      </c>
      <c r="H125" s="62">
        <f t="shared" si="7"/>
        <v>-0.01744438228</v>
      </c>
      <c r="I125" s="62" t="b">
        <f t="shared" si="8"/>
        <v>1</v>
      </c>
      <c r="J125" s="62">
        <f t="shared" si="2"/>
        <v>-0.01744438228</v>
      </c>
      <c r="K125" s="128">
        <v>0.01916</v>
      </c>
      <c r="L125" s="62">
        <f t="shared" si="3"/>
        <v>0.0003548148148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126">
        <v>44451.0</v>
      </c>
      <c r="B126" s="127">
        <v>3.09</v>
      </c>
      <c r="C126" s="62">
        <f t="shared" si="4"/>
        <v>0.4103312978</v>
      </c>
      <c r="D126" s="62">
        <f t="shared" si="5"/>
        <v>0.4099711126</v>
      </c>
      <c r="E126" s="62">
        <f t="shared" si="1"/>
        <v>0.4099711126</v>
      </c>
      <c r="F126" s="127">
        <v>4432.99</v>
      </c>
      <c r="G126" s="62">
        <f t="shared" si="6"/>
        <v>-0.005756029735</v>
      </c>
      <c r="H126" s="62">
        <f t="shared" si="7"/>
        <v>-0.00611621492</v>
      </c>
      <c r="I126" s="62" t="b">
        <f t="shared" si="8"/>
        <v>1</v>
      </c>
      <c r="J126" s="62">
        <f t="shared" si="2"/>
        <v>-0.00611621492</v>
      </c>
      <c r="K126" s="128">
        <v>0.01945</v>
      </c>
      <c r="L126" s="62">
        <f t="shared" si="3"/>
        <v>0.0003601851852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126">
        <v>44458.0</v>
      </c>
      <c r="B127" s="127">
        <v>2.98</v>
      </c>
      <c r="C127" s="62">
        <f t="shared" si="4"/>
        <v>-0.03624779039</v>
      </c>
      <c r="D127" s="62">
        <f t="shared" si="5"/>
        <v>-0.03659667928</v>
      </c>
      <c r="E127" s="62" t="str">
        <f t="shared" si="1"/>
        <v/>
      </c>
      <c r="F127" s="127">
        <v>4455.48</v>
      </c>
      <c r="G127" s="62">
        <f t="shared" si="6"/>
        <v>0.005060499275</v>
      </c>
      <c r="H127" s="62">
        <f t="shared" si="7"/>
        <v>0.004711610386</v>
      </c>
      <c r="I127" s="62" t="b">
        <f t="shared" si="8"/>
        <v>0</v>
      </c>
      <c r="J127" s="62" t="str">
        <f t="shared" si="2"/>
        <v/>
      </c>
      <c r="K127" s="128">
        <v>0.01884</v>
      </c>
      <c r="L127" s="62">
        <f t="shared" si="3"/>
        <v>0.0003488888889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126">
        <v>44465.0</v>
      </c>
      <c r="B128" s="127">
        <v>2.09</v>
      </c>
      <c r="C128" s="62">
        <f t="shared" si="4"/>
        <v>-0.3547592345</v>
      </c>
      <c r="D128" s="62">
        <f t="shared" si="5"/>
        <v>-0.3551096049</v>
      </c>
      <c r="E128" s="62">
        <f t="shared" si="1"/>
        <v>-0.3551096049</v>
      </c>
      <c r="F128" s="127">
        <v>4357.04</v>
      </c>
      <c r="G128" s="62">
        <f t="shared" si="6"/>
        <v>-0.0223418715</v>
      </c>
      <c r="H128" s="62">
        <f t="shared" si="7"/>
        <v>-0.02269224187</v>
      </c>
      <c r="I128" s="62" t="b">
        <f t="shared" si="8"/>
        <v>1</v>
      </c>
      <c r="J128" s="62">
        <f t="shared" si="2"/>
        <v>-0.02269224187</v>
      </c>
      <c r="K128" s="128">
        <v>0.01892</v>
      </c>
      <c r="L128" s="62">
        <f t="shared" si="3"/>
        <v>0.0003503703704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126">
        <v>44472.0</v>
      </c>
      <c r="B129" s="127">
        <v>2.79</v>
      </c>
      <c r="C129" s="62">
        <f t="shared" si="4"/>
        <v>0.2888775299</v>
      </c>
      <c r="D129" s="62">
        <f t="shared" si="5"/>
        <v>0.2884971595</v>
      </c>
      <c r="E129" s="62" t="str">
        <f t="shared" si="1"/>
        <v/>
      </c>
      <c r="F129" s="127">
        <v>4391.34</v>
      </c>
      <c r="G129" s="62">
        <f t="shared" si="6"/>
        <v>0.007841491969</v>
      </c>
      <c r="H129" s="62">
        <f t="shared" si="7"/>
        <v>0.007461121599</v>
      </c>
      <c r="I129" s="62" t="b">
        <f t="shared" si="8"/>
        <v>0</v>
      </c>
      <c r="J129" s="62" t="str">
        <f t="shared" si="2"/>
        <v/>
      </c>
      <c r="K129" s="128">
        <v>0.02054</v>
      </c>
      <c r="L129" s="62">
        <f t="shared" si="3"/>
        <v>0.0003803703704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126">
        <v>44479.0</v>
      </c>
      <c r="B130" s="127">
        <v>2.7</v>
      </c>
      <c r="C130" s="62">
        <f t="shared" si="4"/>
        <v>-0.03278982282</v>
      </c>
      <c r="D130" s="62">
        <f t="shared" si="5"/>
        <v>-0.03317945245</v>
      </c>
      <c r="E130" s="62" t="str">
        <f t="shared" si="1"/>
        <v/>
      </c>
      <c r="F130" s="127">
        <v>4471.37</v>
      </c>
      <c r="G130" s="62">
        <f t="shared" si="6"/>
        <v>0.01806042967</v>
      </c>
      <c r="H130" s="62">
        <f t="shared" si="7"/>
        <v>0.01767080004</v>
      </c>
      <c r="I130" s="62" t="b">
        <f t="shared" si="8"/>
        <v>0</v>
      </c>
      <c r="J130" s="62" t="str">
        <f t="shared" si="2"/>
        <v/>
      </c>
      <c r="K130" s="128">
        <v>0.02104</v>
      </c>
      <c r="L130" s="62">
        <f t="shared" si="3"/>
        <v>0.0003896296296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126">
        <v>44486.0</v>
      </c>
      <c r="B131" s="127">
        <v>3.03</v>
      </c>
      <c r="C131" s="62">
        <f t="shared" si="4"/>
        <v>0.1153108465</v>
      </c>
      <c r="D131" s="62">
        <f t="shared" si="5"/>
        <v>0.114930291</v>
      </c>
      <c r="E131" s="62" t="str">
        <f t="shared" si="1"/>
        <v/>
      </c>
      <c r="F131" s="127">
        <v>4544.9</v>
      </c>
      <c r="G131" s="62">
        <f t="shared" si="6"/>
        <v>0.01631087582</v>
      </c>
      <c r="H131" s="62">
        <f t="shared" si="7"/>
        <v>0.01593032027</v>
      </c>
      <c r="I131" s="62" t="b">
        <f t="shared" si="8"/>
        <v>0</v>
      </c>
      <c r="J131" s="62" t="str">
        <f t="shared" si="2"/>
        <v/>
      </c>
      <c r="K131" s="128">
        <v>0.02055</v>
      </c>
      <c r="L131" s="62">
        <f t="shared" si="3"/>
        <v>0.0003805555556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126">
        <v>44493.0</v>
      </c>
      <c r="B132" s="127">
        <v>3.02</v>
      </c>
      <c r="C132" s="62">
        <f t="shared" si="4"/>
        <v>-0.003305788134</v>
      </c>
      <c r="D132" s="62">
        <f t="shared" si="5"/>
        <v>-0.003692084431</v>
      </c>
      <c r="E132" s="62" t="str">
        <f t="shared" si="1"/>
        <v/>
      </c>
      <c r="F132" s="127">
        <v>4605.38</v>
      </c>
      <c r="G132" s="62">
        <f t="shared" si="6"/>
        <v>0.01321946012</v>
      </c>
      <c r="H132" s="62">
        <f t="shared" si="7"/>
        <v>0.01283316382</v>
      </c>
      <c r="I132" s="62" t="b">
        <f t="shared" si="8"/>
        <v>0</v>
      </c>
      <c r="J132" s="62" t="str">
        <f t="shared" si="2"/>
        <v/>
      </c>
      <c r="K132" s="128">
        <v>0.02086</v>
      </c>
      <c r="L132" s="62">
        <f t="shared" si="3"/>
        <v>0.0003862962963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126">
        <v>44500.0</v>
      </c>
      <c r="B133" s="127">
        <v>2.22</v>
      </c>
      <c r="C133" s="62">
        <f t="shared" si="4"/>
        <v>-0.3077496355</v>
      </c>
      <c r="D133" s="62">
        <f t="shared" si="5"/>
        <v>-0.3081192651</v>
      </c>
      <c r="E133" s="62" t="str">
        <f t="shared" si="1"/>
        <v/>
      </c>
      <c r="F133" s="127">
        <v>4697.53</v>
      </c>
      <c r="G133" s="62">
        <f t="shared" si="6"/>
        <v>0.01981165336</v>
      </c>
      <c r="H133" s="62">
        <f t="shared" si="7"/>
        <v>0.01944202373</v>
      </c>
      <c r="I133" s="62" t="b">
        <f t="shared" si="8"/>
        <v>0</v>
      </c>
      <c r="J133" s="62" t="str">
        <f t="shared" si="2"/>
        <v/>
      </c>
      <c r="K133" s="128">
        <v>0.01996</v>
      </c>
      <c r="L133" s="62">
        <f t="shared" si="3"/>
        <v>0.0003696296296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126">
        <v>44507.0</v>
      </c>
      <c r="B134" s="127">
        <v>2.02</v>
      </c>
      <c r="C134" s="62">
        <f t="shared" si="4"/>
        <v>-0.09440968447</v>
      </c>
      <c r="D134" s="62">
        <f t="shared" si="5"/>
        <v>-0.09477153632</v>
      </c>
      <c r="E134" s="62">
        <f t="shared" si="1"/>
        <v>-0.09477153632</v>
      </c>
      <c r="F134" s="127">
        <v>4682.85</v>
      </c>
      <c r="G134" s="62">
        <f t="shared" si="6"/>
        <v>-0.003129939722</v>
      </c>
      <c r="H134" s="62">
        <f t="shared" si="7"/>
        <v>-0.003491791574</v>
      </c>
      <c r="I134" s="62" t="b">
        <f t="shared" si="8"/>
        <v>1</v>
      </c>
      <c r="J134" s="62">
        <f t="shared" si="2"/>
        <v>-0.003491791574</v>
      </c>
      <c r="K134" s="128">
        <v>0.01954</v>
      </c>
      <c r="L134" s="62">
        <f t="shared" si="3"/>
        <v>0.0003618518519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126">
        <v>44514.0</v>
      </c>
      <c r="B135" s="127">
        <v>2.99</v>
      </c>
      <c r="C135" s="62">
        <f t="shared" si="4"/>
        <v>0.392175876</v>
      </c>
      <c r="D135" s="62">
        <f t="shared" si="5"/>
        <v>0.3918244871</v>
      </c>
      <c r="E135" s="62" t="str">
        <f t="shared" si="1"/>
        <v/>
      </c>
      <c r="F135" s="127">
        <v>4697.96</v>
      </c>
      <c r="G135" s="62">
        <f t="shared" si="6"/>
        <v>0.003221473</v>
      </c>
      <c r="H135" s="62">
        <f t="shared" si="7"/>
        <v>0.002870084111</v>
      </c>
      <c r="I135" s="62" t="b">
        <f t="shared" si="8"/>
        <v>0</v>
      </c>
      <c r="J135" s="62" t="str">
        <f t="shared" si="2"/>
        <v/>
      </c>
      <c r="K135" s="128">
        <v>0.018975</v>
      </c>
      <c r="L135" s="62">
        <f t="shared" si="3"/>
        <v>0.0003513888889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126">
        <v>44521.0</v>
      </c>
      <c r="B136" s="127">
        <v>3.01</v>
      </c>
      <c r="C136" s="62">
        <f t="shared" si="4"/>
        <v>0.006666691358</v>
      </c>
      <c r="D136" s="62">
        <f t="shared" si="5"/>
        <v>0.006299654321</v>
      </c>
      <c r="E136" s="62">
        <f t="shared" si="1"/>
        <v>0.006299654321</v>
      </c>
      <c r="F136" s="127">
        <v>4594.62</v>
      </c>
      <c r="G136" s="62">
        <f t="shared" si="6"/>
        <v>-0.02224231814</v>
      </c>
      <c r="H136" s="62">
        <f t="shared" si="7"/>
        <v>-0.02260935517</v>
      </c>
      <c r="I136" s="62" t="b">
        <f t="shared" si="8"/>
        <v>1</v>
      </c>
      <c r="J136" s="62">
        <f t="shared" si="2"/>
        <v>-0.02260935517</v>
      </c>
      <c r="K136" s="128">
        <v>0.01982</v>
      </c>
      <c r="L136" s="62">
        <f t="shared" si="3"/>
        <v>0.000367037037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126">
        <v>44528.0</v>
      </c>
      <c r="B137" s="127">
        <v>2.64</v>
      </c>
      <c r="C137" s="62">
        <f t="shared" si="4"/>
        <v>-0.1311611616</v>
      </c>
      <c r="D137" s="62">
        <f t="shared" si="5"/>
        <v>-0.1315218098</v>
      </c>
      <c r="E137" s="62">
        <f t="shared" si="1"/>
        <v>-0.1315218098</v>
      </c>
      <c r="F137" s="127">
        <v>4538.43</v>
      </c>
      <c r="G137" s="62">
        <f t="shared" si="6"/>
        <v>-0.01230491654</v>
      </c>
      <c r="H137" s="62">
        <f t="shared" si="7"/>
        <v>-0.01266556468</v>
      </c>
      <c r="I137" s="62" t="b">
        <f t="shared" si="8"/>
        <v>1</v>
      </c>
      <c r="J137" s="62">
        <f t="shared" si="2"/>
        <v>-0.01266556468</v>
      </c>
      <c r="K137" s="128">
        <v>0.019475</v>
      </c>
      <c r="L137" s="62">
        <f t="shared" si="3"/>
        <v>0.0003606481481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126">
        <v>44535.0</v>
      </c>
      <c r="B138" s="127">
        <v>3.43</v>
      </c>
      <c r="C138" s="62">
        <f t="shared" si="4"/>
        <v>0.261781344</v>
      </c>
      <c r="D138" s="62">
        <f t="shared" si="5"/>
        <v>0.2614528255</v>
      </c>
      <c r="E138" s="62" t="str">
        <f t="shared" si="1"/>
        <v/>
      </c>
      <c r="F138" s="127">
        <v>4712.02</v>
      </c>
      <c r="G138" s="62">
        <f t="shared" si="6"/>
        <v>0.03753555355</v>
      </c>
      <c r="H138" s="62">
        <f t="shared" si="7"/>
        <v>0.03720703504</v>
      </c>
      <c r="I138" s="62" t="b">
        <f t="shared" si="8"/>
        <v>0</v>
      </c>
      <c r="J138" s="62" t="str">
        <f t="shared" si="2"/>
        <v/>
      </c>
      <c r="K138" s="128">
        <v>0.01774</v>
      </c>
      <c r="L138" s="62">
        <f t="shared" si="3"/>
        <v>0.0003285185185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126">
        <v>44542.0</v>
      </c>
      <c r="B139" s="127">
        <v>3.29</v>
      </c>
      <c r="C139" s="62">
        <f t="shared" si="4"/>
        <v>-0.0416726964</v>
      </c>
      <c r="D139" s="62">
        <f t="shared" si="5"/>
        <v>-0.04201232603</v>
      </c>
      <c r="E139" s="62">
        <f t="shared" si="1"/>
        <v>-0.04201232603</v>
      </c>
      <c r="F139" s="127">
        <v>4620.64</v>
      </c>
      <c r="G139" s="62">
        <f t="shared" si="6"/>
        <v>-0.01958346718</v>
      </c>
      <c r="H139" s="62">
        <f t="shared" si="7"/>
        <v>-0.01992309681</v>
      </c>
      <c r="I139" s="62" t="b">
        <f t="shared" si="8"/>
        <v>1</v>
      </c>
      <c r="J139" s="62">
        <f t="shared" si="2"/>
        <v>-0.01992309681</v>
      </c>
      <c r="K139" s="128">
        <v>0.01834</v>
      </c>
      <c r="L139" s="62">
        <f t="shared" si="3"/>
        <v>0.0003396296296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126">
        <v>44549.0</v>
      </c>
      <c r="B140" s="127">
        <v>3.38</v>
      </c>
      <c r="C140" s="62">
        <f t="shared" si="4"/>
        <v>0.02698814472</v>
      </c>
      <c r="D140" s="62">
        <f t="shared" si="5"/>
        <v>0.02664814472</v>
      </c>
      <c r="E140" s="62" t="str">
        <f t="shared" si="1"/>
        <v/>
      </c>
      <c r="F140" s="127">
        <v>4725.79</v>
      </c>
      <c r="G140" s="62">
        <f t="shared" si="6"/>
        <v>0.0225015191</v>
      </c>
      <c r="H140" s="62">
        <f t="shared" si="7"/>
        <v>0.0221615191</v>
      </c>
      <c r="I140" s="62" t="b">
        <f t="shared" si="8"/>
        <v>0</v>
      </c>
      <c r="J140" s="62" t="str">
        <f t="shared" si="2"/>
        <v/>
      </c>
      <c r="K140" s="128">
        <v>0.01836</v>
      </c>
      <c r="L140" s="62">
        <f t="shared" si="3"/>
        <v>0.00034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126">
        <v>44556.0</v>
      </c>
      <c r="B141" s="127">
        <v>3.5</v>
      </c>
      <c r="C141" s="62">
        <f t="shared" si="4"/>
        <v>0.034887259</v>
      </c>
      <c r="D141" s="62">
        <f t="shared" si="5"/>
        <v>0.03453957382</v>
      </c>
      <c r="E141" s="62" t="str">
        <f t="shared" si="1"/>
        <v/>
      </c>
      <c r="F141" s="127">
        <v>4766.18</v>
      </c>
      <c r="G141" s="62">
        <f t="shared" si="6"/>
        <v>0.008510402746</v>
      </c>
      <c r="H141" s="62">
        <f t="shared" si="7"/>
        <v>0.008162717561</v>
      </c>
      <c r="I141" s="62" t="b">
        <f t="shared" si="8"/>
        <v>0</v>
      </c>
      <c r="J141" s="62" t="str">
        <f t="shared" si="2"/>
        <v/>
      </c>
      <c r="K141" s="128">
        <v>0.018775</v>
      </c>
      <c r="L141" s="62">
        <f t="shared" si="3"/>
        <v>0.0003476851852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126">
        <v>44563.0</v>
      </c>
      <c r="B142" s="127">
        <v>3.61</v>
      </c>
      <c r="C142" s="62">
        <f t="shared" si="4"/>
        <v>0.03094480385</v>
      </c>
      <c r="D142" s="62">
        <f t="shared" si="5"/>
        <v>0.0305903594</v>
      </c>
      <c r="E142" s="62">
        <f t="shared" si="1"/>
        <v>0.0305903594</v>
      </c>
      <c r="F142" s="127">
        <v>4677.03</v>
      </c>
      <c r="G142" s="62">
        <f t="shared" si="6"/>
        <v>-0.01888185239</v>
      </c>
      <c r="H142" s="62">
        <f t="shared" si="7"/>
        <v>-0.01923629684</v>
      </c>
      <c r="I142" s="62" t="b">
        <f t="shared" si="8"/>
        <v>1</v>
      </c>
      <c r="J142" s="62">
        <f t="shared" si="2"/>
        <v>-0.01923629684</v>
      </c>
      <c r="K142" s="128">
        <v>0.01914</v>
      </c>
      <c r="L142" s="62">
        <f t="shared" si="3"/>
        <v>0.0003544444444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126">
        <v>44570.0</v>
      </c>
      <c r="B143" s="127">
        <v>3.4</v>
      </c>
      <c r="C143" s="62">
        <f t="shared" si="4"/>
        <v>-0.05993234072</v>
      </c>
      <c r="D143" s="62">
        <f t="shared" si="5"/>
        <v>-0.0603164148</v>
      </c>
      <c r="E143" s="62">
        <f t="shared" si="1"/>
        <v>-0.0603164148</v>
      </c>
      <c r="F143" s="127">
        <v>4662.85</v>
      </c>
      <c r="G143" s="62">
        <f t="shared" si="6"/>
        <v>-0.003036443915</v>
      </c>
      <c r="H143" s="62">
        <f t="shared" si="7"/>
        <v>-0.003420517989</v>
      </c>
      <c r="I143" s="62" t="b">
        <f t="shared" si="8"/>
        <v>1</v>
      </c>
      <c r="J143" s="62">
        <f t="shared" si="2"/>
        <v>-0.003420517989</v>
      </c>
      <c r="K143" s="128">
        <v>0.02074</v>
      </c>
      <c r="L143" s="62">
        <f t="shared" si="3"/>
        <v>0.0003840740741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126">
        <v>44577.0</v>
      </c>
      <c r="B144" s="127">
        <v>3.26</v>
      </c>
      <c r="C144" s="62">
        <f t="shared" si="4"/>
        <v>-0.04204823624</v>
      </c>
      <c r="D144" s="62">
        <f t="shared" si="5"/>
        <v>-0.04243490291</v>
      </c>
      <c r="E144" s="62">
        <f t="shared" si="1"/>
        <v>-0.04243490291</v>
      </c>
      <c r="F144" s="127">
        <v>4397.94</v>
      </c>
      <c r="G144" s="62">
        <f t="shared" si="6"/>
        <v>-0.0584905997</v>
      </c>
      <c r="H144" s="62">
        <f t="shared" si="7"/>
        <v>-0.05887726637</v>
      </c>
      <c r="I144" s="62" t="b">
        <f t="shared" si="8"/>
        <v>1</v>
      </c>
      <c r="J144" s="62">
        <f t="shared" si="2"/>
        <v>-0.05887726637</v>
      </c>
      <c r="K144" s="128">
        <v>0.02088</v>
      </c>
      <c r="L144" s="62">
        <f t="shared" si="3"/>
        <v>0.0003866666667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126">
        <v>44584.0</v>
      </c>
      <c r="B145" s="127">
        <v>3.24</v>
      </c>
      <c r="C145" s="62">
        <f t="shared" si="4"/>
        <v>-0.006153865574</v>
      </c>
      <c r="D145" s="62">
        <f t="shared" si="5"/>
        <v>-0.006548772982</v>
      </c>
      <c r="E145" s="62" t="str">
        <f t="shared" si="1"/>
        <v/>
      </c>
      <c r="F145" s="127">
        <v>4431.85</v>
      </c>
      <c r="G145" s="62">
        <f t="shared" si="6"/>
        <v>0.007680854632</v>
      </c>
      <c r="H145" s="62">
        <f t="shared" si="7"/>
        <v>0.007285947225</v>
      </c>
      <c r="I145" s="62" t="b">
        <f t="shared" si="8"/>
        <v>0</v>
      </c>
      <c r="J145" s="62" t="str">
        <f t="shared" si="2"/>
        <v/>
      </c>
      <c r="K145" s="128">
        <v>0.021325</v>
      </c>
      <c r="L145" s="62">
        <f t="shared" si="3"/>
        <v>0.0003949074074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126">
        <v>44591.0</v>
      </c>
      <c r="B146" s="127">
        <v>3.68</v>
      </c>
      <c r="C146" s="62">
        <f t="shared" si="4"/>
        <v>0.1273394224</v>
      </c>
      <c r="D146" s="62">
        <f t="shared" si="5"/>
        <v>0.126949052</v>
      </c>
      <c r="E146" s="62" t="str">
        <f t="shared" si="1"/>
        <v/>
      </c>
      <c r="F146" s="127">
        <v>4500.53</v>
      </c>
      <c r="G146" s="62">
        <f t="shared" si="6"/>
        <v>0.01537806351</v>
      </c>
      <c r="H146" s="62">
        <f t="shared" si="7"/>
        <v>0.01498769314</v>
      </c>
      <c r="I146" s="62" t="b">
        <f t="shared" si="8"/>
        <v>0</v>
      </c>
      <c r="J146" s="62" t="str">
        <f t="shared" si="2"/>
        <v/>
      </c>
      <c r="K146" s="128">
        <v>0.02108</v>
      </c>
      <c r="L146" s="62">
        <f t="shared" si="3"/>
        <v>0.0003903703704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126">
        <v>44598.0</v>
      </c>
      <c r="B147" s="127">
        <v>2.32</v>
      </c>
      <c r="C147" s="62">
        <f t="shared" si="4"/>
        <v>-0.4613455665</v>
      </c>
      <c r="D147" s="62">
        <f t="shared" si="5"/>
        <v>-0.4617422332</v>
      </c>
      <c r="E147" s="62">
        <f t="shared" si="1"/>
        <v>-0.4617422332</v>
      </c>
      <c r="F147" s="127">
        <v>4418.64</v>
      </c>
      <c r="G147" s="62">
        <f t="shared" si="6"/>
        <v>-0.01836321118</v>
      </c>
      <c r="H147" s="62">
        <f t="shared" si="7"/>
        <v>-0.01875987785</v>
      </c>
      <c r="I147" s="62" t="b">
        <f t="shared" si="8"/>
        <v>1</v>
      </c>
      <c r="J147" s="62">
        <f t="shared" si="2"/>
        <v>-0.01875987785</v>
      </c>
      <c r="K147" s="128">
        <v>0.02142</v>
      </c>
      <c r="L147" s="62">
        <f t="shared" si="3"/>
        <v>0.0003966666667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126">
        <v>44605.0</v>
      </c>
      <c r="B148" s="127">
        <v>3.34</v>
      </c>
      <c r="C148" s="62">
        <f t="shared" si="4"/>
        <v>0.3644036213</v>
      </c>
      <c r="D148" s="62">
        <f t="shared" si="5"/>
        <v>0.3639865843</v>
      </c>
      <c r="E148" s="62">
        <f t="shared" si="1"/>
        <v>0.3639865843</v>
      </c>
      <c r="F148" s="127">
        <v>4348.87</v>
      </c>
      <c r="G148" s="62">
        <f t="shared" si="6"/>
        <v>-0.0159159152</v>
      </c>
      <c r="H148" s="62">
        <f t="shared" si="7"/>
        <v>-0.01633295223</v>
      </c>
      <c r="I148" s="62" t="b">
        <f t="shared" si="8"/>
        <v>1</v>
      </c>
      <c r="J148" s="62">
        <f t="shared" si="2"/>
        <v>-0.01633295223</v>
      </c>
      <c r="K148" s="128">
        <v>0.02252</v>
      </c>
      <c r="L148" s="62">
        <f t="shared" si="3"/>
        <v>0.000417037037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126">
        <v>44612.0</v>
      </c>
      <c r="B149" s="127">
        <v>3.21</v>
      </c>
      <c r="C149" s="62">
        <f t="shared" si="4"/>
        <v>-0.03969986985</v>
      </c>
      <c r="D149" s="62">
        <f t="shared" si="5"/>
        <v>-0.04012764762</v>
      </c>
      <c r="E149" s="62" t="str">
        <f t="shared" si="1"/>
        <v/>
      </c>
      <c r="F149" s="127">
        <v>4384.65</v>
      </c>
      <c r="G149" s="62">
        <f t="shared" si="6"/>
        <v>0.008193763839</v>
      </c>
      <c r="H149" s="62">
        <f t="shared" si="7"/>
        <v>0.007765986061</v>
      </c>
      <c r="I149" s="62" t="b">
        <f t="shared" si="8"/>
        <v>0</v>
      </c>
      <c r="J149" s="62" t="str">
        <f t="shared" si="2"/>
        <v/>
      </c>
      <c r="K149" s="128">
        <v>0.0231</v>
      </c>
      <c r="L149" s="62">
        <f t="shared" si="3"/>
        <v>0.0004277777778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126">
        <v>44619.0</v>
      </c>
      <c r="B150" s="127">
        <v>3.64</v>
      </c>
      <c r="C150" s="62">
        <f t="shared" si="4"/>
        <v>0.1257127445</v>
      </c>
      <c r="D150" s="62">
        <f t="shared" si="5"/>
        <v>0.1252914482</v>
      </c>
      <c r="E150" s="62">
        <f t="shared" si="1"/>
        <v>0.1252914482</v>
      </c>
      <c r="F150" s="127">
        <v>4328.87</v>
      </c>
      <c r="G150" s="62">
        <f t="shared" si="6"/>
        <v>-0.0128032671</v>
      </c>
      <c r="H150" s="62">
        <f t="shared" si="7"/>
        <v>-0.0132245634</v>
      </c>
      <c r="I150" s="62" t="b">
        <f t="shared" si="8"/>
        <v>1</v>
      </c>
      <c r="J150" s="62">
        <f t="shared" si="2"/>
        <v>-0.0132245634</v>
      </c>
      <c r="K150" s="128">
        <v>0.02275</v>
      </c>
      <c r="L150" s="62">
        <f t="shared" si="3"/>
        <v>0.0004212962963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126">
        <v>44626.0</v>
      </c>
      <c r="B151" s="127">
        <v>3.76</v>
      </c>
      <c r="C151" s="62">
        <f t="shared" si="4"/>
        <v>0.03243527575</v>
      </c>
      <c r="D151" s="62">
        <f t="shared" si="5"/>
        <v>0.03203083131</v>
      </c>
      <c r="E151" s="62">
        <f t="shared" si="1"/>
        <v>0.03203083131</v>
      </c>
      <c r="F151" s="127">
        <v>4204.31</v>
      </c>
      <c r="G151" s="62">
        <f t="shared" si="6"/>
        <v>-0.02919634839</v>
      </c>
      <c r="H151" s="62">
        <f t="shared" si="7"/>
        <v>-0.02960079283</v>
      </c>
      <c r="I151" s="62" t="b">
        <f t="shared" si="8"/>
        <v>1</v>
      </c>
      <c r="J151" s="62">
        <f t="shared" si="2"/>
        <v>-0.02960079283</v>
      </c>
      <c r="K151" s="128">
        <v>0.02184</v>
      </c>
      <c r="L151" s="62">
        <f t="shared" si="3"/>
        <v>0.0004044444444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126">
        <v>44633.0</v>
      </c>
      <c r="B152" s="127">
        <v>2.59</v>
      </c>
      <c r="C152" s="62">
        <f t="shared" si="4"/>
        <v>-0.3727610817</v>
      </c>
      <c r="D152" s="62">
        <f t="shared" si="5"/>
        <v>-0.3731855261</v>
      </c>
      <c r="E152" s="62" t="str">
        <f t="shared" si="1"/>
        <v/>
      </c>
      <c r="F152" s="127">
        <v>4463.12</v>
      </c>
      <c r="G152" s="62">
        <f t="shared" si="6"/>
        <v>0.05973788344</v>
      </c>
      <c r="H152" s="62">
        <f t="shared" si="7"/>
        <v>0.05931343899</v>
      </c>
      <c r="I152" s="62" t="b">
        <f t="shared" si="8"/>
        <v>0</v>
      </c>
      <c r="J152" s="62" t="str">
        <f t="shared" si="2"/>
        <v/>
      </c>
      <c r="K152" s="128">
        <v>0.02292</v>
      </c>
      <c r="L152" s="62">
        <f t="shared" si="3"/>
        <v>0.0004244444444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126">
        <v>44640.0</v>
      </c>
      <c r="B153" s="127">
        <v>3.59</v>
      </c>
      <c r="C153" s="62">
        <f t="shared" si="4"/>
        <v>0.3264943268</v>
      </c>
      <c r="D153" s="62">
        <f t="shared" si="5"/>
        <v>0.3260372898</v>
      </c>
      <c r="E153" s="62" t="str">
        <f t="shared" si="1"/>
        <v/>
      </c>
      <c r="F153" s="127">
        <v>4543.06</v>
      </c>
      <c r="G153" s="62">
        <f t="shared" si="6"/>
        <v>0.01775272079</v>
      </c>
      <c r="H153" s="62">
        <f t="shared" si="7"/>
        <v>0.01729568376</v>
      </c>
      <c r="I153" s="62" t="b">
        <f t="shared" si="8"/>
        <v>0</v>
      </c>
      <c r="J153" s="62" t="str">
        <f t="shared" si="2"/>
        <v/>
      </c>
      <c r="K153" s="128">
        <v>0.02468</v>
      </c>
      <c r="L153" s="62">
        <f t="shared" si="3"/>
        <v>0.000457037037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126">
        <v>44647.0</v>
      </c>
      <c r="B154" s="127">
        <v>3.85</v>
      </c>
      <c r="C154" s="62">
        <f t="shared" si="4"/>
        <v>0.0699209458</v>
      </c>
      <c r="D154" s="62">
        <f t="shared" si="5"/>
        <v>0.06944761247</v>
      </c>
      <c r="E154" s="62">
        <f t="shared" si="1"/>
        <v>0.06944761247</v>
      </c>
      <c r="F154" s="127">
        <v>4545.86</v>
      </c>
      <c r="G154" s="62">
        <f t="shared" si="6"/>
        <v>0.0006161348298</v>
      </c>
      <c r="H154" s="62">
        <f t="shared" si="7"/>
        <v>0.0001428014965</v>
      </c>
      <c r="I154" s="62" t="b">
        <f t="shared" si="8"/>
        <v>1</v>
      </c>
      <c r="J154" s="62">
        <f t="shared" si="2"/>
        <v>0.0001428014965</v>
      </c>
      <c r="K154" s="128">
        <v>0.02556</v>
      </c>
      <c r="L154" s="62">
        <f t="shared" si="3"/>
        <v>0.0004733333333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126">
        <v>44654.0</v>
      </c>
      <c r="B155" s="127">
        <v>3.86</v>
      </c>
      <c r="C155" s="62">
        <f t="shared" si="4"/>
        <v>0.002594035177</v>
      </c>
      <c r="D155" s="62">
        <f t="shared" si="5"/>
        <v>0.002132553696</v>
      </c>
      <c r="E155" s="62">
        <f t="shared" si="1"/>
        <v>0.002132553696</v>
      </c>
      <c r="F155" s="127">
        <v>4488.28</v>
      </c>
      <c r="G155" s="62">
        <f t="shared" si="6"/>
        <v>-0.01274737379</v>
      </c>
      <c r="H155" s="62">
        <f t="shared" si="7"/>
        <v>-0.01320885527</v>
      </c>
      <c r="I155" s="62" t="b">
        <f t="shared" si="8"/>
        <v>1</v>
      </c>
      <c r="J155" s="62">
        <f t="shared" si="2"/>
        <v>-0.01320885527</v>
      </c>
      <c r="K155" s="128">
        <v>0.02492</v>
      </c>
      <c r="L155" s="62">
        <f t="shared" si="3"/>
        <v>0.0004614814815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126">
        <v>44661.0</v>
      </c>
      <c r="B156" s="127">
        <v>2.98</v>
      </c>
      <c r="C156" s="62">
        <f t="shared" si="4"/>
        <v>-0.258743883</v>
      </c>
      <c r="D156" s="62">
        <f t="shared" si="5"/>
        <v>-0.2592301793</v>
      </c>
      <c r="E156" s="62">
        <f t="shared" si="1"/>
        <v>-0.2592301793</v>
      </c>
      <c r="F156" s="127">
        <v>4392.59</v>
      </c>
      <c r="G156" s="62">
        <f t="shared" si="6"/>
        <v>-0.02155052453</v>
      </c>
      <c r="H156" s="62">
        <f t="shared" si="7"/>
        <v>-0.02203682082</v>
      </c>
      <c r="I156" s="62" t="b">
        <f t="shared" si="8"/>
        <v>1</v>
      </c>
      <c r="J156" s="62">
        <f t="shared" si="2"/>
        <v>-0.02203682082</v>
      </c>
      <c r="K156" s="128">
        <v>0.02626</v>
      </c>
      <c r="L156" s="62">
        <f t="shared" si="3"/>
        <v>0.0004862962963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126">
        <v>44668.0</v>
      </c>
      <c r="B157" s="127">
        <v>2.96</v>
      </c>
      <c r="C157" s="62">
        <f t="shared" si="4"/>
        <v>-0.006734032181</v>
      </c>
      <c r="D157" s="62">
        <f t="shared" si="5"/>
        <v>-0.007261346996</v>
      </c>
      <c r="E157" s="62">
        <f t="shared" si="1"/>
        <v>-0.007261346996</v>
      </c>
      <c r="F157" s="127">
        <v>4271.78</v>
      </c>
      <c r="G157" s="62">
        <f t="shared" si="6"/>
        <v>-0.02788842814</v>
      </c>
      <c r="H157" s="62">
        <f t="shared" si="7"/>
        <v>-0.02841574295</v>
      </c>
      <c r="I157" s="62" t="b">
        <f t="shared" si="8"/>
        <v>1</v>
      </c>
      <c r="J157" s="62">
        <f t="shared" si="2"/>
        <v>-0.02841574295</v>
      </c>
      <c r="K157" s="128">
        <v>0.028475</v>
      </c>
      <c r="L157" s="62">
        <f t="shared" si="3"/>
        <v>0.0005273148148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126">
        <v>44675.0</v>
      </c>
      <c r="B158" s="127">
        <v>3.8</v>
      </c>
      <c r="C158" s="62">
        <f t="shared" si="4"/>
        <v>0.2498117984</v>
      </c>
      <c r="D158" s="62">
        <f t="shared" si="5"/>
        <v>0.2492655021</v>
      </c>
      <c r="E158" s="62">
        <f t="shared" si="1"/>
        <v>0.2492655021</v>
      </c>
      <c r="F158" s="127">
        <v>4131.93</v>
      </c>
      <c r="G158" s="62">
        <f t="shared" si="6"/>
        <v>-0.03328599204</v>
      </c>
      <c r="H158" s="62">
        <f t="shared" si="7"/>
        <v>-0.03383228834</v>
      </c>
      <c r="I158" s="62" t="b">
        <f t="shared" si="8"/>
        <v>1</v>
      </c>
      <c r="J158" s="62">
        <f t="shared" si="2"/>
        <v>-0.03383228834</v>
      </c>
      <c r="K158" s="128">
        <v>0.0295</v>
      </c>
      <c r="L158" s="62">
        <f t="shared" si="3"/>
        <v>0.0005462962963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126">
        <v>44682.0</v>
      </c>
      <c r="B159" s="127">
        <v>3.8</v>
      </c>
      <c r="C159" s="62">
        <f t="shared" si="4"/>
        <v>0</v>
      </c>
      <c r="D159" s="62">
        <f t="shared" si="5"/>
        <v>-0.0005381481481</v>
      </c>
      <c r="E159" s="62">
        <f t="shared" si="1"/>
        <v>-0.0005381481481</v>
      </c>
      <c r="F159" s="127">
        <v>4123.34</v>
      </c>
      <c r="G159" s="62">
        <f t="shared" si="6"/>
        <v>-0.002081095615</v>
      </c>
      <c r="H159" s="62">
        <f t="shared" si="7"/>
        <v>-0.002619243763</v>
      </c>
      <c r="I159" s="62" t="b">
        <f t="shared" si="8"/>
        <v>1</v>
      </c>
      <c r="J159" s="62">
        <f t="shared" si="2"/>
        <v>-0.002619243763</v>
      </c>
      <c r="K159" s="128">
        <v>0.02906</v>
      </c>
      <c r="L159" s="62">
        <f t="shared" si="3"/>
        <v>0.0005381481481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126">
        <v>44689.0</v>
      </c>
      <c r="B160" s="127">
        <v>2.81</v>
      </c>
      <c r="C160" s="62">
        <f t="shared" si="4"/>
        <v>-0.3018165834</v>
      </c>
      <c r="D160" s="62">
        <f t="shared" si="5"/>
        <v>-0.3023902871</v>
      </c>
      <c r="E160" s="62">
        <f t="shared" si="1"/>
        <v>-0.3023902871</v>
      </c>
      <c r="F160" s="127">
        <v>4023.89</v>
      </c>
      <c r="G160" s="62">
        <f t="shared" si="6"/>
        <v>-0.02441441811</v>
      </c>
      <c r="H160" s="62">
        <f t="shared" si="7"/>
        <v>-0.02498812181</v>
      </c>
      <c r="I160" s="62" t="b">
        <f t="shared" si="8"/>
        <v>1</v>
      </c>
      <c r="J160" s="62">
        <f t="shared" si="2"/>
        <v>-0.02498812181</v>
      </c>
      <c r="K160" s="128">
        <v>0.03098</v>
      </c>
      <c r="L160" s="62">
        <f t="shared" si="3"/>
        <v>0.0005737037037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126">
        <v>44696.0</v>
      </c>
      <c r="B161" s="127">
        <v>2.92</v>
      </c>
      <c r="C161" s="62">
        <f t="shared" si="4"/>
        <v>0.03839913293</v>
      </c>
      <c r="D161" s="62">
        <f t="shared" si="5"/>
        <v>0.03782654034</v>
      </c>
      <c r="E161" s="62">
        <f t="shared" si="1"/>
        <v>0.03782654034</v>
      </c>
      <c r="F161" s="127">
        <v>3901.36</v>
      </c>
      <c r="G161" s="62">
        <f t="shared" si="6"/>
        <v>-0.03092388614</v>
      </c>
      <c r="H161" s="62">
        <f t="shared" si="7"/>
        <v>-0.03149647874</v>
      </c>
      <c r="I161" s="62" t="b">
        <f t="shared" si="8"/>
        <v>1</v>
      </c>
      <c r="J161" s="62">
        <f t="shared" si="2"/>
        <v>-0.03149647874</v>
      </c>
      <c r="K161" s="128">
        <v>0.03092</v>
      </c>
      <c r="L161" s="62">
        <f t="shared" si="3"/>
        <v>0.0005725925926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126">
        <v>44703.0</v>
      </c>
      <c r="B162" s="127">
        <v>3.09</v>
      </c>
      <c r="C162" s="62">
        <f t="shared" si="4"/>
        <v>0.05658747463</v>
      </c>
      <c r="D162" s="62">
        <f t="shared" si="5"/>
        <v>0.05601821537</v>
      </c>
      <c r="E162" s="62" t="str">
        <f t="shared" si="1"/>
        <v/>
      </c>
      <c r="F162" s="127">
        <v>4158.24</v>
      </c>
      <c r="G162" s="62">
        <f t="shared" si="6"/>
        <v>0.06376669753</v>
      </c>
      <c r="H162" s="62">
        <f t="shared" si="7"/>
        <v>0.06319743827</v>
      </c>
      <c r="I162" s="62" t="b">
        <f t="shared" si="8"/>
        <v>0</v>
      </c>
      <c r="J162" s="62" t="str">
        <f t="shared" si="2"/>
        <v/>
      </c>
      <c r="K162" s="128">
        <v>0.03074</v>
      </c>
      <c r="L162" s="62">
        <f t="shared" si="3"/>
        <v>0.0005692592593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126">
        <v>44710.0</v>
      </c>
      <c r="B163" s="127">
        <v>3.01</v>
      </c>
      <c r="C163" s="62">
        <f t="shared" si="4"/>
        <v>-0.02623101215</v>
      </c>
      <c r="D163" s="62">
        <f t="shared" si="5"/>
        <v>-0.02678619733</v>
      </c>
      <c r="E163" s="62">
        <f t="shared" si="1"/>
        <v>-0.02678619733</v>
      </c>
      <c r="F163" s="127">
        <v>4108.54</v>
      </c>
      <c r="G163" s="62">
        <f t="shared" si="6"/>
        <v>-0.01202417357</v>
      </c>
      <c r="H163" s="62">
        <f t="shared" si="7"/>
        <v>-0.01257935876</v>
      </c>
      <c r="I163" s="62" t="b">
        <f t="shared" si="8"/>
        <v>1</v>
      </c>
      <c r="J163" s="62">
        <f t="shared" si="2"/>
        <v>-0.01257935876</v>
      </c>
      <c r="K163" s="128">
        <v>0.02998</v>
      </c>
      <c r="L163" s="62">
        <f t="shared" si="3"/>
        <v>0.0005551851852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126">
        <v>44717.0</v>
      </c>
      <c r="B164" s="127">
        <v>3.15</v>
      </c>
      <c r="C164" s="62">
        <f t="shared" si="4"/>
        <v>0.04546237408</v>
      </c>
      <c r="D164" s="62">
        <f t="shared" si="5"/>
        <v>0.04489015185</v>
      </c>
      <c r="E164" s="62">
        <f t="shared" si="1"/>
        <v>0.04489015185</v>
      </c>
      <c r="F164" s="127">
        <v>3900.86</v>
      </c>
      <c r="G164" s="62">
        <f t="shared" si="6"/>
        <v>-0.05187069261</v>
      </c>
      <c r="H164" s="62">
        <f t="shared" si="7"/>
        <v>-0.05244291483</v>
      </c>
      <c r="I164" s="62" t="b">
        <f t="shared" si="8"/>
        <v>1</v>
      </c>
      <c r="J164" s="62">
        <f t="shared" si="2"/>
        <v>-0.05244291483</v>
      </c>
      <c r="K164" s="128">
        <v>0.0309</v>
      </c>
      <c r="L164" s="62">
        <f t="shared" si="3"/>
        <v>0.0005722222222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126">
        <v>44724.0</v>
      </c>
      <c r="B165" s="127">
        <v>3.55</v>
      </c>
      <c r="C165" s="62">
        <f t="shared" si="4"/>
        <v>0.1195451506</v>
      </c>
      <c r="D165" s="62">
        <f t="shared" si="5"/>
        <v>0.1189570025</v>
      </c>
      <c r="E165" s="62">
        <f t="shared" si="1"/>
        <v>0.1189570025</v>
      </c>
      <c r="F165" s="127">
        <v>3674.84</v>
      </c>
      <c r="G165" s="62">
        <f t="shared" si="6"/>
        <v>-0.05968744734</v>
      </c>
      <c r="H165" s="62">
        <f t="shared" si="7"/>
        <v>-0.06027559549</v>
      </c>
      <c r="I165" s="62" t="b">
        <f t="shared" si="8"/>
        <v>1</v>
      </c>
      <c r="J165" s="62">
        <f t="shared" si="2"/>
        <v>-0.06027559549</v>
      </c>
      <c r="K165" s="128">
        <v>0.03176</v>
      </c>
      <c r="L165" s="62">
        <f t="shared" si="3"/>
        <v>0.0005881481481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126">
        <v>44731.0</v>
      </c>
      <c r="B166" s="127">
        <v>2.71</v>
      </c>
      <c r="C166" s="62">
        <f t="shared" si="4"/>
        <v>-0.2699989686</v>
      </c>
      <c r="D166" s="62">
        <f t="shared" si="5"/>
        <v>-0.2706252649</v>
      </c>
      <c r="E166" s="62" t="str">
        <f t="shared" si="1"/>
        <v/>
      </c>
      <c r="F166" s="127">
        <v>3911.74</v>
      </c>
      <c r="G166" s="62">
        <f t="shared" si="6"/>
        <v>0.06247269349</v>
      </c>
      <c r="H166" s="62">
        <f t="shared" si="7"/>
        <v>0.0618463972</v>
      </c>
      <c r="I166" s="62" t="b">
        <f t="shared" si="8"/>
        <v>0</v>
      </c>
      <c r="J166" s="62" t="str">
        <f t="shared" si="2"/>
        <v/>
      </c>
      <c r="K166" s="128">
        <v>0.03382</v>
      </c>
      <c r="L166" s="62">
        <f t="shared" si="3"/>
        <v>0.0006262962963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126">
        <v>44738.0</v>
      </c>
      <c r="B167" s="127">
        <v>2.67</v>
      </c>
      <c r="C167" s="62">
        <f t="shared" si="4"/>
        <v>-0.01487016248</v>
      </c>
      <c r="D167" s="62">
        <f t="shared" si="5"/>
        <v>-0.01547710692</v>
      </c>
      <c r="E167" s="62">
        <f t="shared" si="1"/>
        <v>-0.01547710692</v>
      </c>
      <c r="F167" s="127">
        <v>3825.33</v>
      </c>
      <c r="G167" s="62">
        <f t="shared" si="6"/>
        <v>-0.02233754973</v>
      </c>
      <c r="H167" s="62">
        <f t="shared" si="7"/>
        <v>-0.02294449417</v>
      </c>
      <c r="I167" s="62" t="b">
        <f t="shared" si="8"/>
        <v>1</v>
      </c>
      <c r="J167" s="62">
        <f t="shared" si="2"/>
        <v>-0.02294449417</v>
      </c>
      <c r="K167" s="128">
        <v>0.032775</v>
      </c>
      <c r="L167" s="62">
        <f t="shared" si="3"/>
        <v>0.0006069444444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126">
        <v>44745.0</v>
      </c>
      <c r="B168" s="127">
        <v>2.63</v>
      </c>
      <c r="C168" s="62">
        <f t="shared" si="4"/>
        <v>-0.01509462622</v>
      </c>
      <c r="D168" s="62">
        <f t="shared" si="5"/>
        <v>-0.01569018178</v>
      </c>
      <c r="E168" s="62" t="str">
        <f t="shared" si="1"/>
        <v/>
      </c>
      <c r="F168" s="127">
        <v>3899.38</v>
      </c>
      <c r="G168" s="62">
        <f t="shared" si="6"/>
        <v>0.01917282807</v>
      </c>
      <c r="H168" s="62">
        <f t="shared" si="7"/>
        <v>0.01857727252</v>
      </c>
      <c r="I168" s="62" t="b">
        <f t="shared" si="8"/>
        <v>0</v>
      </c>
      <c r="J168" s="62" t="str">
        <f t="shared" si="2"/>
        <v/>
      </c>
      <c r="K168" s="128">
        <v>0.03216</v>
      </c>
      <c r="L168" s="62">
        <f t="shared" si="3"/>
        <v>0.0005955555556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126">
        <v>44752.0</v>
      </c>
      <c r="B169" s="127">
        <v>3.14</v>
      </c>
      <c r="C169" s="62">
        <f t="shared" si="4"/>
        <v>0.1772389537</v>
      </c>
      <c r="D169" s="62">
        <f t="shared" si="5"/>
        <v>0.1766528426</v>
      </c>
      <c r="E169" s="62">
        <f t="shared" si="1"/>
        <v>0.1766528426</v>
      </c>
      <c r="F169" s="127">
        <v>3863.16</v>
      </c>
      <c r="G169" s="62">
        <f t="shared" si="6"/>
        <v>-0.009332064726</v>
      </c>
      <c r="H169" s="62">
        <f t="shared" si="7"/>
        <v>-0.009918175837</v>
      </c>
      <c r="I169" s="62" t="b">
        <f t="shared" si="8"/>
        <v>1</v>
      </c>
      <c r="J169" s="62">
        <f t="shared" si="2"/>
        <v>-0.009918175837</v>
      </c>
      <c r="K169" s="128">
        <v>0.03165</v>
      </c>
      <c r="L169" s="62">
        <f t="shared" si="3"/>
        <v>0.0005861111111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126">
        <v>44759.0</v>
      </c>
      <c r="B170" s="127">
        <v>2.59</v>
      </c>
      <c r="C170" s="62">
        <f t="shared" si="4"/>
        <v>-0.1925649242</v>
      </c>
      <c r="D170" s="62">
        <f t="shared" si="5"/>
        <v>-0.193142702</v>
      </c>
      <c r="E170" s="62" t="str">
        <f t="shared" si="1"/>
        <v/>
      </c>
      <c r="F170" s="127">
        <v>3961.63</v>
      </c>
      <c r="G170" s="62">
        <f t="shared" si="6"/>
        <v>0.02517005532</v>
      </c>
      <c r="H170" s="62">
        <f t="shared" si="7"/>
        <v>0.02459227755</v>
      </c>
      <c r="I170" s="62" t="b">
        <f t="shared" si="8"/>
        <v>0</v>
      </c>
      <c r="J170" s="62" t="str">
        <f t="shared" si="2"/>
        <v/>
      </c>
      <c r="K170" s="128">
        <v>0.0312</v>
      </c>
      <c r="L170" s="62">
        <f t="shared" si="3"/>
        <v>0.0005777777778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126">
        <v>44766.0</v>
      </c>
      <c r="B171" s="127">
        <v>2.81</v>
      </c>
      <c r="C171" s="62">
        <f t="shared" si="4"/>
        <v>0.08152660763</v>
      </c>
      <c r="D171" s="62">
        <f t="shared" si="5"/>
        <v>0.08095031134</v>
      </c>
      <c r="E171" s="62" t="str">
        <f t="shared" si="1"/>
        <v/>
      </c>
      <c r="F171" s="127">
        <v>4130.29</v>
      </c>
      <c r="G171" s="62">
        <f t="shared" si="6"/>
        <v>0.04169206569</v>
      </c>
      <c r="H171" s="62">
        <f t="shared" si="7"/>
        <v>0.04111576939</v>
      </c>
      <c r="I171" s="62" t="b">
        <f t="shared" si="8"/>
        <v>0</v>
      </c>
      <c r="J171" s="62" t="str">
        <f t="shared" si="2"/>
        <v/>
      </c>
      <c r="K171" s="128">
        <v>0.03112</v>
      </c>
      <c r="L171" s="62">
        <f t="shared" si="3"/>
        <v>0.0005762962963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126">
        <v>44773.0</v>
      </c>
      <c r="B172" s="127">
        <v>2.88</v>
      </c>
      <c r="C172" s="62">
        <f t="shared" si="4"/>
        <v>0.0246058108</v>
      </c>
      <c r="D172" s="62">
        <f t="shared" si="5"/>
        <v>0.0240458108</v>
      </c>
      <c r="E172" s="62" t="str">
        <f t="shared" si="1"/>
        <v/>
      </c>
      <c r="F172" s="127">
        <v>4145.19</v>
      </c>
      <c r="G172" s="62">
        <f t="shared" si="6"/>
        <v>0.003601003471</v>
      </c>
      <c r="H172" s="62">
        <f t="shared" si="7"/>
        <v>0.003041003471</v>
      </c>
      <c r="I172" s="62" t="b">
        <f t="shared" si="8"/>
        <v>0</v>
      </c>
      <c r="J172" s="62" t="str">
        <f t="shared" si="2"/>
        <v/>
      </c>
      <c r="K172" s="128">
        <v>0.03024</v>
      </c>
      <c r="L172" s="62">
        <f t="shared" si="3"/>
        <v>0.00056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126">
        <v>44780.0</v>
      </c>
      <c r="B173" s="127">
        <v>3.21</v>
      </c>
      <c r="C173" s="62">
        <f t="shared" si="4"/>
        <v>0.108480643</v>
      </c>
      <c r="D173" s="62">
        <f t="shared" si="5"/>
        <v>0.1079284208</v>
      </c>
      <c r="E173" s="62" t="str">
        <f t="shared" si="1"/>
        <v/>
      </c>
      <c r="F173" s="127">
        <v>4280.15</v>
      </c>
      <c r="G173" s="62">
        <f t="shared" si="6"/>
        <v>0.03203942981</v>
      </c>
      <c r="H173" s="62">
        <f t="shared" si="7"/>
        <v>0.03148720759</v>
      </c>
      <c r="I173" s="62" t="b">
        <f t="shared" si="8"/>
        <v>0</v>
      </c>
      <c r="J173" s="62" t="str">
        <f t="shared" si="2"/>
        <v/>
      </c>
      <c r="K173" s="128">
        <v>0.02982</v>
      </c>
      <c r="L173" s="62">
        <f t="shared" si="3"/>
        <v>0.0005522222222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126">
        <v>44787.0</v>
      </c>
      <c r="B174" s="127">
        <v>3.02</v>
      </c>
      <c r="C174" s="62">
        <f t="shared" si="4"/>
        <v>-0.06101410576</v>
      </c>
      <c r="D174" s="62">
        <f t="shared" si="5"/>
        <v>-0.06158151316</v>
      </c>
      <c r="E174" s="62">
        <f t="shared" si="1"/>
        <v>-0.06158151316</v>
      </c>
      <c r="F174" s="127">
        <v>4228.48</v>
      </c>
      <c r="G174" s="62">
        <f t="shared" si="6"/>
        <v>-0.01214546529</v>
      </c>
      <c r="H174" s="62">
        <f t="shared" si="7"/>
        <v>-0.0127128727</v>
      </c>
      <c r="I174" s="62" t="b">
        <f t="shared" si="8"/>
        <v>1</v>
      </c>
      <c r="J174" s="62">
        <f t="shared" si="2"/>
        <v>-0.0127128727</v>
      </c>
      <c r="K174" s="128">
        <v>0.03064</v>
      </c>
      <c r="L174" s="62">
        <f t="shared" si="3"/>
        <v>0.0005674074074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126">
        <v>44794.0</v>
      </c>
      <c r="B175" s="127">
        <v>3.05</v>
      </c>
      <c r="C175" s="62">
        <f t="shared" si="4"/>
        <v>0.009884759233</v>
      </c>
      <c r="D175" s="62">
        <f t="shared" si="5"/>
        <v>0.00930253701</v>
      </c>
      <c r="E175" s="62">
        <f t="shared" si="1"/>
        <v>0.00930253701</v>
      </c>
      <c r="F175" s="127">
        <v>4057.66</v>
      </c>
      <c r="G175" s="62">
        <f t="shared" si="6"/>
        <v>-0.04123613764</v>
      </c>
      <c r="H175" s="62">
        <f t="shared" si="7"/>
        <v>-0.04181835986</v>
      </c>
      <c r="I175" s="62" t="b">
        <f t="shared" si="8"/>
        <v>1</v>
      </c>
      <c r="J175" s="62">
        <f t="shared" si="2"/>
        <v>-0.04181835986</v>
      </c>
      <c r="K175" s="128">
        <v>0.03144</v>
      </c>
      <c r="L175" s="62">
        <f t="shared" si="3"/>
        <v>0.0005822222222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126">
        <v>44801.0</v>
      </c>
      <c r="B176" s="127">
        <v>2.97</v>
      </c>
      <c r="C176" s="62">
        <f t="shared" si="4"/>
        <v>-0.0265796378</v>
      </c>
      <c r="D176" s="62">
        <f t="shared" si="5"/>
        <v>-0.02718260077</v>
      </c>
      <c r="E176" s="62">
        <f t="shared" si="1"/>
        <v>-0.02718260077</v>
      </c>
      <c r="F176" s="127">
        <v>3924.26</v>
      </c>
      <c r="G176" s="62">
        <f t="shared" si="6"/>
        <v>-0.03342865435</v>
      </c>
      <c r="H176" s="62">
        <f t="shared" si="7"/>
        <v>-0.03403161731</v>
      </c>
      <c r="I176" s="62" t="b">
        <f t="shared" si="8"/>
        <v>1</v>
      </c>
      <c r="J176" s="62">
        <f t="shared" si="2"/>
        <v>-0.03403161731</v>
      </c>
      <c r="K176" s="128">
        <v>0.03256</v>
      </c>
      <c r="L176" s="62">
        <f t="shared" si="3"/>
        <v>0.000602962963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126">
        <v>44808.0</v>
      </c>
      <c r="B177" s="127">
        <v>3.64</v>
      </c>
      <c r="C177" s="62">
        <f t="shared" si="4"/>
        <v>0.2034217288</v>
      </c>
      <c r="D177" s="62">
        <f t="shared" si="5"/>
        <v>0.2028117288</v>
      </c>
      <c r="E177" s="62" t="str">
        <f t="shared" si="1"/>
        <v/>
      </c>
      <c r="F177" s="127">
        <v>4067.36</v>
      </c>
      <c r="G177" s="62">
        <f t="shared" si="6"/>
        <v>0.03581634191</v>
      </c>
      <c r="H177" s="62">
        <f t="shared" si="7"/>
        <v>0.03520634191</v>
      </c>
      <c r="I177" s="62" t="b">
        <f t="shared" si="8"/>
        <v>0</v>
      </c>
      <c r="J177" s="62" t="str">
        <f t="shared" si="2"/>
        <v/>
      </c>
      <c r="K177" s="128">
        <v>0.03294</v>
      </c>
      <c r="L177" s="62">
        <f t="shared" si="3"/>
        <v>0.00061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126">
        <v>44815.0</v>
      </c>
      <c r="B178" s="127">
        <v>2.29</v>
      </c>
      <c r="C178" s="62">
        <f t="shared" si="4"/>
        <v>-0.4634318641</v>
      </c>
      <c r="D178" s="62">
        <f t="shared" si="5"/>
        <v>-0.4640721419</v>
      </c>
      <c r="E178" s="62">
        <f t="shared" si="1"/>
        <v>-0.4640721419</v>
      </c>
      <c r="F178" s="127">
        <v>3873.33</v>
      </c>
      <c r="G178" s="62">
        <f t="shared" si="6"/>
        <v>-0.04887953817</v>
      </c>
      <c r="H178" s="62">
        <f t="shared" si="7"/>
        <v>-0.04951981595</v>
      </c>
      <c r="I178" s="62" t="b">
        <f t="shared" si="8"/>
        <v>1</v>
      </c>
      <c r="J178" s="62">
        <f t="shared" si="2"/>
        <v>-0.04951981595</v>
      </c>
      <c r="K178" s="128">
        <v>0.034575</v>
      </c>
      <c r="L178" s="62">
        <f t="shared" si="3"/>
        <v>0.0006402777778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126">
        <v>44822.0</v>
      </c>
      <c r="B179" s="127">
        <v>2.56</v>
      </c>
      <c r="C179" s="62">
        <f t="shared" si="4"/>
        <v>0.1114554409</v>
      </c>
      <c r="D179" s="62">
        <f t="shared" si="5"/>
        <v>0.1108069224</v>
      </c>
      <c r="E179" s="62">
        <f t="shared" si="1"/>
        <v>0.1108069224</v>
      </c>
      <c r="F179" s="127">
        <v>3693.23</v>
      </c>
      <c r="G179" s="62">
        <f t="shared" si="6"/>
        <v>-0.04761318825</v>
      </c>
      <c r="H179" s="62">
        <f t="shared" si="7"/>
        <v>-0.04826170677</v>
      </c>
      <c r="I179" s="62" t="b">
        <f t="shared" si="8"/>
        <v>1</v>
      </c>
      <c r="J179" s="62">
        <f t="shared" si="2"/>
        <v>-0.04826170677</v>
      </c>
      <c r="K179" s="128">
        <v>0.03502</v>
      </c>
      <c r="L179" s="62">
        <f t="shared" si="3"/>
        <v>0.0006485185185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126">
        <v>44829.0</v>
      </c>
      <c r="B180" s="127">
        <v>2.26</v>
      </c>
      <c r="C180" s="62">
        <f t="shared" si="4"/>
        <v>-0.1246424452</v>
      </c>
      <c r="D180" s="62">
        <f t="shared" si="5"/>
        <v>-0.1253042971</v>
      </c>
      <c r="E180" s="62">
        <f t="shared" si="1"/>
        <v>-0.1253042971</v>
      </c>
      <c r="F180" s="127">
        <v>3585.62</v>
      </c>
      <c r="G180" s="62">
        <f t="shared" si="6"/>
        <v>-0.029570012</v>
      </c>
      <c r="H180" s="62">
        <f t="shared" si="7"/>
        <v>-0.03023186386</v>
      </c>
      <c r="I180" s="62" t="b">
        <f t="shared" si="8"/>
        <v>1</v>
      </c>
      <c r="J180" s="62">
        <f t="shared" si="2"/>
        <v>-0.03023186386</v>
      </c>
      <c r="K180" s="128">
        <v>0.03574</v>
      </c>
      <c r="L180" s="62">
        <f t="shared" si="3"/>
        <v>0.0006618518519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126">
        <v>44836.0</v>
      </c>
      <c r="B181" s="127">
        <v>3.85</v>
      </c>
      <c r="C181" s="62">
        <f t="shared" si="4"/>
        <v>0.532708335</v>
      </c>
      <c r="D181" s="62">
        <f t="shared" si="5"/>
        <v>0.5320124091</v>
      </c>
      <c r="E181" s="62" t="str">
        <f t="shared" si="1"/>
        <v/>
      </c>
      <c r="F181" s="127">
        <v>3639.66</v>
      </c>
      <c r="G181" s="62">
        <f t="shared" si="6"/>
        <v>0.01495886878</v>
      </c>
      <c r="H181" s="62">
        <f t="shared" si="7"/>
        <v>0.01426294285</v>
      </c>
      <c r="I181" s="62" t="b">
        <f t="shared" si="8"/>
        <v>0</v>
      </c>
      <c r="J181" s="62" t="str">
        <f t="shared" si="2"/>
        <v/>
      </c>
      <c r="K181" s="128">
        <v>0.03758</v>
      </c>
      <c r="L181" s="62">
        <f t="shared" si="3"/>
        <v>0.0006959259259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126">
        <v>44843.0</v>
      </c>
      <c r="B182" s="127">
        <v>2.51</v>
      </c>
      <c r="C182" s="62">
        <f t="shared" si="4"/>
        <v>-0.4277903952</v>
      </c>
      <c r="D182" s="62">
        <f t="shared" si="5"/>
        <v>-0.4284896544</v>
      </c>
      <c r="E182" s="62">
        <f t="shared" si="1"/>
        <v>-0.4284896544</v>
      </c>
      <c r="F182" s="127">
        <v>3583.07</v>
      </c>
      <c r="G182" s="62">
        <f t="shared" si="6"/>
        <v>-0.01567029586</v>
      </c>
      <c r="H182" s="62">
        <f t="shared" si="7"/>
        <v>-0.01636955512</v>
      </c>
      <c r="I182" s="62" t="b">
        <f t="shared" si="8"/>
        <v>1</v>
      </c>
      <c r="J182" s="62">
        <f t="shared" si="2"/>
        <v>-0.01636955512</v>
      </c>
      <c r="K182" s="128">
        <v>0.03776</v>
      </c>
      <c r="L182" s="62">
        <f t="shared" si="3"/>
        <v>0.0006992592593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126">
        <v>44850.0</v>
      </c>
      <c r="B183" s="127">
        <v>2.27</v>
      </c>
      <c r="C183" s="62">
        <f t="shared" si="4"/>
        <v>-0.1005029217</v>
      </c>
      <c r="D183" s="62">
        <f t="shared" si="5"/>
        <v>-0.1012334772</v>
      </c>
      <c r="E183" s="62" t="str">
        <f t="shared" si="1"/>
        <v/>
      </c>
      <c r="F183" s="127">
        <v>3752.75</v>
      </c>
      <c r="G183" s="62">
        <f t="shared" si="6"/>
        <v>0.04626892973</v>
      </c>
      <c r="H183" s="62">
        <f t="shared" si="7"/>
        <v>0.04553837417</v>
      </c>
      <c r="I183" s="62" t="b">
        <f t="shared" si="8"/>
        <v>0</v>
      </c>
      <c r="J183" s="62" t="str">
        <f t="shared" si="2"/>
        <v/>
      </c>
      <c r="K183" s="128">
        <v>0.03945</v>
      </c>
      <c r="L183" s="62">
        <f t="shared" si="3"/>
        <v>0.0007305555556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126">
        <v>44857.0</v>
      </c>
      <c r="B184" s="127">
        <v>2.41</v>
      </c>
      <c r="C184" s="62">
        <f t="shared" si="4"/>
        <v>0.05984691601</v>
      </c>
      <c r="D184" s="62">
        <f t="shared" si="5"/>
        <v>0.05907654564</v>
      </c>
      <c r="E184" s="62" t="str">
        <f t="shared" si="1"/>
        <v/>
      </c>
      <c r="F184" s="127">
        <v>3901.06</v>
      </c>
      <c r="G184" s="62">
        <f t="shared" si="6"/>
        <v>0.03875940652</v>
      </c>
      <c r="H184" s="62">
        <f t="shared" si="7"/>
        <v>0.03798903615</v>
      </c>
      <c r="I184" s="62" t="b">
        <f t="shared" si="8"/>
        <v>0</v>
      </c>
      <c r="J184" s="62" t="str">
        <f t="shared" si="2"/>
        <v/>
      </c>
      <c r="K184" s="128">
        <v>0.0416</v>
      </c>
      <c r="L184" s="62">
        <f t="shared" si="3"/>
        <v>0.0007703703704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126">
        <v>44864.0</v>
      </c>
      <c r="B185" s="127">
        <v>2.6</v>
      </c>
      <c r="C185" s="62">
        <f t="shared" si="4"/>
        <v>0.07588469752</v>
      </c>
      <c r="D185" s="62">
        <f t="shared" si="5"/>
        <v>0.0751024753</v>
      </c>
      <c r="E185" s="62">
        <f t="shared" si="1"/>
        <v>0.0751024753</v>
      </c>
      <c r="F185" s="127">
        <v>3770.55</v>
      </c>
      <c r="G185" s="62">
        <f t="shared" si="6"/>
        <v>-0.03402743166</v>
      </c>
      <c r="H185" s="62">
        <f t="shared" si="7"/>
        <v>-0.03480965389</v>
      </c>
      <c r="I185" s="62" t="b">
        <f t="shared" si="8"/>
        <v>1</v>
      </c>
      <c r="J185" s="62">
        <f t="shared" si="2"/>
        <v>-0.03480965389</v>
      </c>
      <c r="K185" s="128">
        <v>0.04224</v>
      </c>
      <c r="L185" s="62">
        <f t="shared" si="3"/>
        <v>0.0007822222222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126">
        <v>44871.0</v>
      </c>
      <c r="B186" s="127">
        <v>2.82</v>
      </c>
      <c r="C186" s="62">
        <f t="shared" si="4"/>
        <v>0.08122543992</v>
      </c>
      <c r="D186" s="62">
        <f t="shared" si="5"/>
        <v>0.08044914363</v>
      </c>
      <c r="E186" s="62" t="str">
        <f t="shared" si="1"/>
        <v/>
      </c>
      <c r="F186" s="127">
        <v>3992.93</v>
      </c>
      <c r="G186" s="62">
        <f t="shared" si="6"/>
        <v>0.05730441784</v>
      </c>
      <c r="H186" s="62">
        <f t="shared" si="7"/>
        <v>0.05652812154</v>
      </c>
      <c r="I186" s="62" t="b">
        <f t="shared" si="8"/>
        <v>0</v>
      </c>
      <c r="J186" s="62" t="str">
        <f t="shared" si="2"/>
        <v/>
      </c>
      <c r="K186" s="128">
        <v>0.04192</v>
      </c>
      <c r="L186" s="62">
        <f t="shared" si="3"/>
        <v>0.0007762962963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126">
        <v>44878.0</v>
      </c>
      <c r="B187" s="127">
        <v>2.81</v>
      </c>
      <c r="C187" s="62">
        <f t="shared" si="4"/>
        <v>-0.003552401604</v>
      </c>
      <c r="D187" s="62">
        <f t="shared" si="5"/>
        <v>-0.00433758679</v>
      </c>
      <c r="E187" s="62">
        <f t="shared" si="1"/>
        <v>-0.00433758679</v>
      </c>
      <c r="F187" s="127">
        <v>3965.34</v>
      </c>
      <c r="G187" s="62">
        <f t="shared" si="6"/>
        <v>-0.006933695523</v>
      </c>
      <c r="H187" s="62">
        <f t="shared" si="7"/>
        <v>-0.007718880708</v>
      </c>
      <c r="I187" s="62" t="b">
        <f t="shared" si="8"/>
        <v>1</v>
      </c>
      <c r="J187" s="62">
        <f t="shared" si="2"/>
        <v>-0.007718880708</v>
      </c>
      <c r="K187" s="128">
        <v>0.0424</v>
      </c>
      <c r="L187" s="62">
        <f t="shared" si="3"/>
        <v>0.0007851851852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126">
        <v>44885.0</v>
      </c>
      <c r="B188" s="127">
        <v>2.97</v>
      </c>
      <c r="C188" s="62">
        <f t="shared" si="4"/>
        <v>0.05537746947</v>
      </c>
      <c r="D188" s="62">
        <f t="shared" si="5"/>
        <v>0.05464746947</v>
      </c>
      <c r="E188" s="62" t="str">
        <f t="shared" si="1"/>
        <v/>
      </c>
      <c r="F188" s="127">
        <v>4026.12</v>
      </c>
      <c r="G188" s="62">
        <f t="shared" si="6"/>
        <v>0.01521153131</v>
      </c>
      <c r="H188" s="62">
        <f t="shared" si="7"/>
        <v>0.01448153131</v>
      </c>
      <c r="I188" s="62" t="b">
        <f t="shared" si="8"/>
        <v>0</v>
      </c>
      <c r="J188" s="62" t="str">
        <f t="shared" si="2"/>
        <v/>
      </c>
      <c r="K188" s="128">
        <v>0.03942</v>
      </c>
      <c r="L188" s="62">
        <f t="shared" si="3"/>
        <v>0.00073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126">
        <v>44892.0</v>
      </c>
      <c r="B189" s="127">
        <v>2.98</v>
      </c>
      <c r="C189" s="62">
        <f t="shared" si="4"/>
        <v>0.003361347703</v>
      </c>
      <c r="D189" s="62">
        <f t="shared" si="5"/>
        <v>0.002656718073</v>
      </c>
      <c r="E189" s="62" t="str">
        <f t="shared" si="1"/>
        <v/>
      </c>
      <c r="F189" s="127">
        <v>4071.7</v>
      </c>
      <c r="G189" s="62">
        <f t="shared" si="6"/>
        <v>0.01125746963</v>
      </c>
      <c r="H189" s="62">
        <f t="shared" si="7"/>
        <v>0.01055284</v>
      </c>
      <c r="I189" s="62" t="b">
        <f t="shared" si="8"/>
        <v>0</v>
      </c>
      <c r="J189" s="62" t="str">
        <f t="shared" si="2"/>
        <v/>
      </c>
      <c r="K189" s="128">
        <v>0.03805</v>
      </c>
      <c r="L189" s="62">
        <f t="shared" si="3"/>
        <v>0.0007046296296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126">
        <v>44899.0</v>
      </c>
      <c r="B190" s="127">
        <v>2.99</v>
      </c>
      <c r="C190" s="62">
        <f t="shared" si="4"/>
        <v>0.003350086885</v>
      </c>
      <c r="D190" s="62">
        <f t="shared" si="5"/>
        <v>0.002663049848</v>
      </c>
      <c r="E190" s="62">
        <f t="shared" si="1"/>
        <v>0.002663049848</v>
      </c>
      <c r="F190" s="127">
        <v>3934.38</v>
      </c>
      <c r="G190" s="62">
        <f t="shared" si="6"/>
        <v>-0.03430729356</v>
      </c>
      <c r="H190" s="62">
        <f t="shared" si="7"/>
        <v>-0.0349943306</v>
      </c>
      <c r="I190" s="62" t="b">
        <f t="shared" si="8"/>
        <v>1</v>
      </c>
      <c r="J190" s="62">
        <f t="shared" si="2"/>
        <v>-0.0349943306</v>
      </c>
      <c r="K190" s="128">
        <v>0.0371</v>
      </c>
      <c r="L190" s="62">
        <f t="shared" si="3"/>
        <v>0.000687037037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126">
        <v>44906.0</v>
      </c>
      <c r="B191" s="127">
        <v>2.64</v>
      </c>
      <c r="C191" s="62">
        <f t="shared" si="4"/>
        <v>-0.1244944702</v>
      </c>
      <c r="D191" s="62">
        <f t="shared" si="5"/>
        <v>-0.1251448406</v>
      </c>
      <c r="E191" s="62">
        <f t="shared" si="1"/>
        <v>-0.1251448406</v>
      </c>
      <c r="F191" s="127">
        <v>3852.36</v>
      </c>
      <c r="G191" s="62">
        <f t="shared" si="6"/>
        <v>-0.02106736159</v>
      </c>
      <c r="H191" s="62">
        <f t="shared" si="7"/>
        <v>-0.02171773196</v>
      </c>
      <c r="I191" s="62" t="b">
        <f t="shared" si="8"/>
        <v>1</v>
      </c>
      <c r="J191" s="62">
        <f t="shared" si="2"/>
        <v>-0.02171773196</v>
      </c>
      <c r="K191" s="128">
        <v>0.03512</v>
      </c>
      <c r="L191" s="62">
        <f t="shared" si="3"/>
        <v>0.0006503703704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126">
        <v>44913.0</v>
      </c>
      <c r="B192" s="127">
        <v>2.78</v>
      </c>
      <c r="C192" s="62">
        <f t="shared" si="4"/>
        <v>0.05167201054</v>
      </c>
      <c r="D192" s="62">
        <f t="shared" si="5"/>
        <v>0.05101904758</v>
      </c>
      <c r="E192" s="62">
        <f t="shared" si="1"/>
        <v>0.05101904758</v>
      </c>
      <c r="F192" s="127">
        <v>3844.82</v>
      </c>
      <c r="G192" s="62">
        <f t="shared" si="6"/>
        <v>-0.001959159695</v>
      </c>
      <c r="H192" s="62">
        <f t="shared" si="7"/>
        <v>-0.002612122658</v>
      </c>
      <c r="I192" s="62" t="b">
        <f t="shared" si="8"/>
        <v>1</v>
      </c>
      <c r="J192" s="62">
        <f t="shared" si="2"/>
        <v>-0.002612122658</v>
      </c>
      <c r="K192" s="128">
        <v>0.03526</v>
      </c>
      <c r="L192" s="62">
        <f t="shared" si="3"/>
        <v>0.000652962963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126">
        <v>44920.0</v>
      </c>
      <c r="B193" s="127">
        <v>2.93</v>
      </c>
      <c r="C193" s="62">
        <f t="shared" si="4"/>
        <v>0.05255149533</v>
      </c>
      <c r="D193" s="62">
        <f t="shared" si="5"/>
        <v>0.05186075459</v>
      </c>
      <c r="E193" s="62">
        <f t="shared" si="1"/>
        <v>0.05186075459</v>
      </c>
      <c r="F193" s="127">
        <v>3839.5</v>
      </c>
      <c r="G193" s="62">
        <f t="shared" si="6"/>
        <v>-0.001384638029</v>
      </c>
      <c r="H193" s="62">
        <f t="shared" si="7"/>
        <v>-0.00207537877</v>
      </c>
      <c r="I193" s="62" t="b">
        <f t="shared" si="8"/>
        <v>1</v>
      </c>
      <c r="J193" s="62">
        <f t="shared" si="2"/>
        <v>-0.00207537877</v>
      </c>
      <c r="K193" s="128">
        <v>0.0373</v>
      </c>
      <c r="L193" s="62">
        <f t="shared" si="3"/>
        <v>0.0006907407407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126">
        <v>44927.0</v>
      </c>
      <c r="B194" s="127">
        <v>3.09</v>
      </c>
      <c r="C194" s="62">
        <f t="shared" si="4"/>
        <v>0.05316866788</v>
      </c>
      <c r="D194" s="62">
        <f t="shared" si="5"/>
        <v>0.0524371864</v>
      </c>
      <c r="E194" s="62" t="str">
        <f t="shared" si="1"/>
        <v/>
      </c>
      <c r="F194" s="127">
        <v>3895.08</v>
      </c>
      <c r="G194" s="62">
        <f t="shared" si="6"/>
        <v>0.01437206848</v>
      </c>
      <c r="H194" s="62">
        <f t="shared" si="7"/>
        <v>0.01364058699</v>
      </c>
      <c r="I194" s="62" t="b">
        <f t="shared" si="8"/>
        <v>0</v>
      </c>
      <c r="J194" s="62" t="str">
        <f t="shared" si="2"/>
        <v/>
      </c>
      <c r="K194" s="128">
        <v>0.0395</v>
      </c>
      <c r="L194" s="62">
        <f t="shared" si="3"/>
        <v>0.0007314814815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126">
        <v>44934.0</v>
      </c>
      <c r="B195" s="127">
        <v>3.13</v>
      </c>
      <c r="C195" s="62">
        <f t="shared" si="4"/>
        <v>0.01286191364</v>
      </c>
      <c r="D195" s="62">
        <f t="shared" si="5"/>
        <v>0.01216098772</v>
      </c>
      <c r="E195" s="62" t="str">
        <f t="shared" si="1"/>
        <v/>
      </c>
      <c r="F195" s="127">
        <v>3999.09</v>
      </c>
      <c r="G195" s="62">
        <f t="shared" si="6"/>
        <v>0.02635261697</v>
      </c>
      <c r="H195" s="62">
        <f t="shared" si="7"/>
        <v>0.02565169105</v>
      </c>
      <c r="I195" s="62" t="b">
        <f t="shared" si="8"/>
        <v>0</v>
      </c>
      <c r="J195" s="62" t="str">
        <f t="shared" si="2"/>
        <v/>
      </c>
      <c r="K195" s="128">
        <v>0.03785</v>
      </c>
      <c r="L195" s="62">
        <f t="shared" si="3"/>
        <v>0.0007009259259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126">
        <v>44941.0</v>
      </c>
      <c r="B196" s="127">
        <v>3.3</v>
      </c>
      <c r="C196" s="62">
        <f t="shared" si="4"/>
        <v>0.05288946392</v>
      </c>
      <c r="D196" s="62">
        <f t="shared" si="5"/>
        <v>0.05221390836</v>
      </c>
      <c r="E196" s="62">
        <f t="shared" si="1"/>
        <v>0.05221390836</v>
      </c>
      <c r="F196" s="127">
        <v>3972.61</v>
      </c>
      <c r="G196" s="62">
        <f t="shared" si="6"/>
        <v>-0.006643525821</v>
      </c>
      <c r="H196" s="62">
        <f t="shared" si="7"/>
        <v>-0.007319081377</v>
      </c>
      <c r="I196" s="62" t="b">
        <f t="shared" si="8"/>
        <v>1</v>
      </c>
      <c r="J196" s="62">
        <f t="shared" si="2"/>
        <v>-0.007319081377</v>
      </c>
      <c r="K196" s="128">
        <v>0.03648</v>
      </c>
      <c r="L196" s="62">
        <f t="shared" si="3"/>
        <v>0.0006755555556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126">
        <v>44948.0</v>
      </c>
      <c r="B197" s="127">
        <v>3.43</v>
      </c>
      <c r="C197" s="62">
        <f t="shared" si="4"/>
        <v>0.03863779271</v>
      </c>
      <c r="D197" s="62">
        <f t="shared" si="5"/>
        <v>0.03797066308</v>
      </c>
      <c r="E197" s="62" t="str">
        <f t="shared" si="1"/>
        <v/>
      </c>
      <c r="F197" s="127">
        <v>4070.56</v>
      </c>
      <c r="G197" s="62">
        <f t="shared" si="6"/>
        <v>0.02435727271</v>
      </c>
      <c r="H197" s="62">
        <f t="shared" si="7"/>
        <v>0.02369014308</v>
      </c>
      <c r="I197" s="62" t="b">
        <f t="shared" si="8"/>
        <v>0</v>
      </c>
      <c r="J197" s="62" t="str">
        <f t="shared" si="2"/>
        <v/>
      </c>
      <c r="K197" s="128">
        <v>0.036025</v>
      </c>
      <c r="L197" s="62">
        <f t="shared" si="3"/>
        <v>0.0006671296296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126">
        <v>44955.0</v>
      </c>
      <c r="B198" s="127">
        <v>3.41</v>
      </c>
      <c r="C198" s="62">
        <f t="shared" si="4"/>
        <v>-0.005847969882</v>
      </c>
      <c r="D198" s="62">
        <f t="shared" si="5"/>
        <v>-0.006521673586</v>
      </c>
      <c r="E198" s="62" t="str">
        <f t="shared" si="1"/>
        <v/>
      </c>
      <c r="F198" s="127">
        <v>4136.48</v>
      </c>
      <c r="G198" s="62">
        <f t="shared" si="6"/>
        <v>0.0160646025</v>
      </c>
      <c r="H198" s="62">
        <f t="shared" si="7"/>
        <v>0.0153908988</v>
      </c>
      <c r="I198" s="62" t="b">
        <f t="shared" si="8"/>
        <v>0</v>
      </c>
      <c r="J198" s="62" t="str">
        <f t="shared" si="2"/>
        <v/>
      </c>
      <c r="K198" s="128">
        <v>0.03638</v>
      </c>
      <c r="L198" s="62">
        <f t="shared" si="3"/>
        <v>0.0006737037037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126">
        <v>44962.0</v>
      </c>
      <c r="B199" s="127">
        <v>3.1</v>
      </c>
      <c r="C199" s="62">
        <f t="shared" si="4"/>
        <v>-0.0953101798</v>
      </c>
      <c r="D199" s="62">
        <f t="shared" si="5"/>
        <v>-0.09597832795</v>
      </c>
      <c r="E199" s="62">
        <f t="shared" si="1"/>
        <v>-0.09597832795</v>
      </c>
      <c r="F199" s="127">
        <v>4090.46</v>
      </c>
      <c r="G199" s="62">
        <f t="shared" si="6"/>
        <v>-0.01118775146</v>
      </c>
      <c r="H199" s="62">
        <f t="shared" si="7"/>
        <v>-0.01185589961</v>
      </c>
      <c r="I199" s="62" t="b">
        <f t="shared" si="8"/>
        <v>1</v>
      </c>
      <c r="J199" s="62">
        <f t="shared" si="2"/>
        <v>-0.01185589961</v>
      </c>
      <c r="K199" s="128">
        <v>0.03608</v>
      </c>
      <c r="L199" s="62">
        <f t="shared" si="3"/>
        <v>0.0006681481481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126">
        <v>44969.0</v>
      </c>
      <c r="B200" s="127">
        <v>3.26</v>
      </c>
      <c r="C200" s="62">
        <f t="shared" si="4"/>
        <v>0.05032508389</v>
      </c>
      <c r="D200" s="62">
        <f t="shared" si="5"/>
        <v>0.04963360241</v>
      </c>
      <c r="E200" s="62">
        <f t="shared" si="1"/>
        <v>0.04963360241</v>
      </c>
      <c r="F200" s="127">
        <v>4079.09</v>
      </c>
      <c r="G200" s="62">
        <f t="shared" si="6"/>
        <v>-0.002783508845</v>
      </c>
      <c r="H200" s="62">
        <f t="shared" si="7"/>
        <v>-0.003474990326</v>
      </c>
      <c r="I200" s="62" t="b">
        <f t="shared" si="8"/>
        <v>1</v>
      </c>
      <c r="J200" s="62">
        <f t="shared" si="2"/>
        <v>-0.003474990326</v>
      </c>
      <c r="K200" s="128">
        <v>0.03734</v>
      </c>
      <c r="L200" s="62">
        <f t="shared" si="3"/>
        <v>0.0006914814815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126">
        <v>44976.0</v>
      </c>
      <c r="B201" s="127">
        <v>3.15</v>
      </c>
      <c r="C201" s="62">
        <f t="shared" si="4"/>
        <v>-0.03432474254</v>
      </c>
      <c r="D201" s="62">
        <f t="shared" si="5"/>
        <v>-0.0350377055</v>
      </c>
      <c r="E201" s="62">
        <f t="shared" si="1"/>
        <v>-0.0350377055</v>
      </c>
      <c r="F201" s="127">
        <v>3970.04</v>
      </c>
      <c r="G201" s="62">
        <f t="shared" si="6"/>
        <v>-0.02709775411</v>
      </c>
      <c r="H201" s="62">
        <f t="shared" si="7"/>
        <v>-0.02781071707</v>
      </c>
      <c r="I201" s="62" t="b">
        <f t="shared" si="8"/>
        <v>1</v>
      </c>
      <c r="J201" s="62">
        <f t="shared" si="2"/>
        <v>-0.02781071707</v>
      </c>
      <c r="K201" s="128">
        <v>0.0385</v>
      </c>
      <c r="L201" s="62">
        <f t="shared" si="3"/>
        <v>0.000712962963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126">
        <v>44983.0</v>
      </c>
      <c r="B202" s="127">
        <v>3.27</v>
      </c>
      <c r="C202" s="62">
        <f t="shared" si="4"/>
        <v>0.03738753207</v>
      </c>
      <c r="D202" s="62">
        <f t="shared" si="5"/>
        <v>0.03665929133</v>
      </c>
      <c r="E202" s="62" t="str">
        <f t="shared" si="1"/>
        <v/>
      </c>
      <c r="F202" s="127">
        <v>4045.64</v>
      </c>
      <c r="G202" s="62">
        <f t="shared" si="6"/>
        <v>0.0188635878</v>
      </c>
      <c r="H202" s="62">
        <f t="shared" si="7"/>
        <v>0.01813534706</v>
      </c>
      <c r="I202" s="62" t="b">
        <f t="shared" si="8"/>
        <v>0</v>
      </c>
      <c r="J202" s="62" t="str">
        <f t="shared" si="2"/>
        <v/>
      </c>
      <c r="K202" s="128">
        <v>0.039325</v>
      </c>
      <c r="L202" s="62">
        <f t="shared" si="3"/>
        <v>0.0007282407407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126">
        <v>44990.0</v>
      </c>
      <c r="B203" s="127">
        <v>3.34</v>
      </c>
      <c r="C203" s="62">
        <f t="shared" si="4"/>
        <v>0.02118082208</v>
      </c>
      <c r="D203" s="62">
        <f t="shared" si="5"/>
        <v>0.02044897023</v>
      </c>
      <c r="E203" s="62">
        <f t="shared" si="1"/>
        <v>0.02044897023</v>
      </c>
      <c r="F203" s="127">
        <v>3861.59</v>
      </c>
      <c r="G203" s="62">
        <f t="shared" si="6"/>
        <v>-0.04656074226</v>
      </c>
      <c r="H203" s="62">
        <f t="shared" si="7"/>
        <v>-0.04729259411</v>
      </c>
      <c r="I203" s="62" t="b">
        <f t="shared" si="8"/>
        <v>1</v>
      </c>
      <c r="J203" s="62">
        <f t="shared" si="2"/>
        <v>-0.04729259411</v>
      </c>
      <c r="K203" s="128">
        <v>0.03952</v>
      </c>
      <c r="L203" s="62">
        <f t="shared" si="3"/>
        <v>0.0007318518519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126">
        <v>44997.0</v>
      </c>
      <c r="B204" s="127">
        <v>2.96</v>
      </c>
      <c r="C204" s="62">
        <f t="shared" si="4"/>
        <v>-0.1207815387</v>
      </c>
      <c r="D204" s="62">
        <f t="shared" si="5"/>
        <v>-0.121494872</v>
      </c>
      <c r="E204" s="62" t="str">
        <f t="shared" si="1"/>
        <v/>
      </c>
      <c r="F204" s="127">
        <v>3916.64</v>
      </c>
      <c r="G204" s="62">
        <f t="shared" si="6"/>
        <v>0.01415512763</v>
      </c>
      <c r="H204" s="62">
        <f t="shared" si="7"/>
        <v>0.01344179429</v>
      </c>
      <c r="I204" s="62" t="b">
        <f t="shared" si="8"/>
        <v>0</v>
      </c>
      <c r="J204" s="62" t="str">
        <f t="shared" si="2"/>
        <v/>
      </c>
      <c r="K204" s="128">
        <v>0.03852</v>
      </c>
      <c r="L204" s="62">
        <f t="shared" si="3"/>
        <v>0.0007133333333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126">
        <v>45004.0</v>
      </c>
      <c r="B205" s="127">
        <v>3.22</v>
      </c>
      <c r="C205" s="62">
        <f t="shared" si="4"/>
        <v>0.08419209122</v>
      </c>
      <c r="D205" s="62">
        <f t="shared" si="5"/>
        <v>0.08350764678</v>
      </c>
      <c r="E205" s="62" t="str">
        <f t="shared" si="1"/>
        <v/>
      </c>
      <c r="F205" s="127">
        <v>3970.99</v>
      </c>
      <c r="G205" s="62">
        <f t="shared" si="6"/>
        <v>0.0137812905</v>
      </c>
      <c r="H205" s="62">
        <f t="shared" si="7"/>
        <v>0.01309684606</v>
      </c>
      <c r="I205" s="62" t="b">
        <f t="shared" si="8"/>
        <v>0</v>
      </c>
      <c r="J205" s="62" t="str">
        <f t="shared" si="2"/>
        <v/>
      </c>
      <c r="K205" s="128">
        <v>0.03696</v>
      </c>
      <c r="L205" s="62">
        <f t="shared" si="3"/>
        <v>0.0006844444444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126">
        <v>45011.0</v>
      </c>
      <c r="B206" s="127">
        <v>3.17</v>
      </c>
      <c r="C206" s="62">
        <f t="shared" si="4"/>
        <v>-0.01564977167</v>
      </c>
      <c r="D206" s="62">
        <f t="shared" si="5"/>
        <v>-0.01632977167</v>
      </c>
      <c r="E206" s="62" t="str">
        <f t="shared" si="1"/>
        <v/>
      </c>
      <c r="F206" s="127">
        <v>4109.31</v>
      </c>
      <c r="G206" s="62">
        <f t="shared" si="6"/>
        <v>0.03423969731</v>
      </c>
      <c r="H206" s="62">
        <f t="shared" si="7"/>
        <v>0.03355969731</v>
      </c>
      <c r="I206" s="62" t="b">
        <f t="shared" si="8"/>
        <v>0</v>
      </c>
      <c r="J206" s="62" t="str">
        <f t="shared" si="2"/>
        <v/>
      </c>
      <c r="K206" s="128">
        <v>0.03672</v>
      </c>
      <c r="L206" s="62">
        <f t="shared" si="3"/>
        <v>0.00068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126">
        <v>45018.0</v>
      </c>
      <c r="B207" s="127">
        <v>2.93</v>
      </c>
      <c r="C207" s="62">
        <f t="shared" si="4"/>
        <v>-0.07872916486</v>
      </c>
      <c r="D207" s="62">
        <f t="shared" si="5"/>
        <v>-0.07942286856</v>
      </c>
      <c r="E207" s="62">
        <f t="shared" si="1"/>
        <v>-0.07942286856</v>
      </c>
      <c r="F207" s="127">
        <v>4105.02</v>
      </c>
      <c r="G207" s="62">
        <f t="shared" si="6"/>
        <v>-0.001044516203</v>
      </c>
      <c r="H207" s="62">
        <f t="shared" si="7"/>
        <v>-0.001738219906</v>
      </c>
      <c r="I207" s="62" t="b">
        <f t="shared" si="8"/>
        <v>1</v>
      </c>
      <c r="J207" s="62">
        <f t="shared" si="2"/>
        <v>-0.001738219906</v>
      </c>
      <c r="K207" s="128">
        <v>0.03746</v>
      </c>
      <c r="L207" s="62">
        <f t="shared" si="3"/>
        <v>0.0006937037037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126">
        <v>45025.0</v>
      </c>
      <c r="B208" s="127">
        <v>3.07</v>
      </c>
      <c r="C208" s="62">
        <f t="shared" si="4"/>
        <v>0.04667513857</v>
      </c>
      <c r="D208" s="62">
        <f t="shared" si="5"/>
        <v>0.04601032376</v>
      </c>
      <c r="E208" s="62" t="str">
        <f t="shared" si="1"/>
        <v/>
      </c>
      <c r="F208" s="127">
        <v>4137.64</v>
      </c>
      <c r="G208" s="62">
        <f t="shared" si="6"/>
        <v>0.007914961989</v>
      </c>
      <c r="H208" s="62">
        <f t="shared" si="7"/>
        <v>0.007250147174</v>
      </c>
      <c r="I208" s="62" t="b">
        <f t="shared" si="8"/>
        <v>0</v>
      </c>
      <c r="J208" s="62" t="str">
        <f t="shared" si="2"/>
        <v/>
      </c>
      <c r="K208" s="128">
        <v>0.0359</v>
      </c>
      <c r="L208" s="62">
        <f t="shared" si="3"/>
        <v>0.0006648148148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126">
        <v>45032.0</v>
      </c>
      <c r="B209" s="127">
        <v>3.04</v>
      </c>
      <c r="C209" s="62">
        <f t="shared" si="4"/>
        <v>-0.009820046181</v>
      </c>
      <c r="D209" s="62">
        <f t="shared" si="5"/>
        <v>-0.01049819433</v>
      </c>
      <c r="E209" s="62">
        <f t="shared" si="1"/>
        <v>-0.01049819433</v>
      </c>
      <c r="F209" s="127">
        <v>4133.52</v>
      </c>
      <c r="G209" s="62">
        <f t="shared" si="6"/>
        <v>-0.0009962327753</v>
      </c>
      <c r="H209" s="62">
        <f t="shared" si="7"/>
        <v>-0.001674380923</v>
      </c>
      <c r="I209" s="62" t="b">
        <f t="shared" si="8"/>
        <v>1</v>
      </c>
      <c r="J209" s="62">
        <f t="shared" si="2"/>
        <v>-0.001674380923</v>
      </c>
      <c r="K209" s="128">
        <v>0.03662</v>
      </c>
      <c r="L209" s="62">
        <f t="shared" si="3"/>
        <v>0.0006781481481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126">
        <v>45039.0</v>
      </c>
      <c r="B210" s="127">
        <v>2.96</v>
      </c>
      <c r="C210" s="62">
        <f t="shared" si="4"/>
        <v>-0.02666824708</v>
      </c>
      <c r="D210" s="62">
        <f t="shared" si="5"/>
        <v>-0.02736898782</v>
      </c>
      <c r="E210" s="62" t="str">
        <f t="shared" si="1"/>
        <v/>
      </c>
      <c r="F210" s="127">
        <v>4169.48</v>
      </c>
      <c r="G210" s="62">
        <f t="shared" si="6"/>
        <v>0.008661983582</v>
      </c>
      <c r="H210" s="62">
        <f t="shared" si="7"/>
        <v>0.007961242841</v>
      </c>
      <c r="I210" s="62" t="b">
        <f t="shared" si="8"/>
        <v>0</v>
      </c>
      <c r="J210" s="62" t="str">
        <f t="shared" si="2"/>
        <v/>
      </c>
      <c r="K210" s="128">
        <v>0.03784</v>
      </c>
      <c r="L210" s="62">
        <f t="shared" si="3"/>
        <v>0.0007007407407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126">
        <v>45046.0</v>
      </c>
      <c r="B211" s="127">
        <v>3.84</v>
      </c>
      <c r="C211" s="62">
        <f t="shared" si="4"/>
        <v>0.2602830983</v>
      </c>
      <c r="D211" s="62">
        <f t="shared" si="5"/>
        <v>0.2595975427</v>
      </c>
      <c r="E211" s="62">
        <f t="shared" si="1"/>
        <v>0.2595975427</v>
      </c>
      <c r="F211" s="127">
        <v>4136.25</v>
      </c>
      <c r="G211" s="62">
        <f t="shared" si="6"/>
        <v>-0.008001747541</v>
      </c>
      <c r="H211" s="62">
        <f t="shared" si="7"/>
        <v>-0.008687303097</v>
      </c>
      <c r="I211" s="62" t="b">
        <f t="shared" si="8"/>
        <v>1</v>
      </c>
      <c r="J211" s="62">
        <f t="shared" si="2"/>
        <v>-0.008687303097</v>
      </c>
      <c r="K211" s="128">
        <v>0.03702</v>
      </c>
      <c r="L211" s="62">
        <f t="shared" si="3"/>
        <v>0.0006855555556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126">
        <v>45053.0</v>
      </c>
      <c r="B212" s="127">
        <v>3.11</v>
      </c>
      <c r="C212" s="62">
        <f t="shared" si="4"/>
        <v>-0.2108496404</v>
      </c>
      <c r="D212" s="62">
        <f t="shared" si="5"/>
        <v>-0.2115440849</v>
      </c>
      <c r="E212" s="62">
        <f t="shared" si="1"/>
        <v>-0.2115440849</v>
      </c>
      <c r="F212" s="127">
        <v>4124.08</v>
      </c>
      <c r="G212" s="62">
        <f t="shared" si="6"/>
        <v>-0.002946615645</v>
      </c>
      <c r="H212" s="62">
        <f t="shared" si="7"/>
        <v>-0.003641060089</v>
      </c>
      <c r="I212" s="62" t="b">
        <f t="shared" si="8"/>
        <v>1</v>
      </c>
      <c r="J212" s="62">
        <f t="shared" si="2"/>
        <v>-0.003641060089</v>
      </c>
      <c r="K212" s="128">
        <v>0.0375</v>
      </c>
      <c r="L212" s="62">
        <f t="shared" si="3"/>
        <v>0.0006944444444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126">
        <v>45060.0</v>
      </c>
      <c r="B213" s="127">
        <v>2.68</v>
      </c>
      <c r="C213" s="62">
        <f t="shared" si="4"/>
        <v>-0.1488059317</v>
      </c>
      <c r="D213" s="62">
        <f t="shared" si="5"/>
        <v>-0.1495096354</v>
      </c>
      <c r="E213" s="62" t="str">
        <f t="shared" si="1"/>
        <v/>
      </c>
      <c r="F213" s="127">
        <v>4191.98</v>
      </c>
      <c r="G213" s="62">
        <f t="shared" si="6"/>
        <v>0.01633021141</v>
      </c>
      <c r="H213" s="62">
        <f t="shared" si="7"/>
        <v>0.0156265077</v>
      </c>
      <c r="I213" s="62" t="b">
        <f t="shared" si="8"/>
        <v>0</v>
      </c>
      <c r="J213" s="62" t="str">
        <f t="shared" si="2"/>
        <v/>
      </c>
      <c r="K213" s="128">
        <v>0.038</v>
      </c>
      <c r="L213" s="62">
        <f t="shared" si="3"/>
        <v>0.0007037037037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126">
        <v>45067.0</v>
      </c>
      <c r="B214" s="127">
        <v>2.99</v>
      </c>
      <c r="C214" s="62">
        <f t="shared" si="4"/>
        <v>0.1094565929</v>
      </c>
      <c r="D214" s="62">
        <f t="shared" si="5"/>
        <v>0.1087362225</v>
      </c>
      <c r="E214" s="62" t="str">
        <f t="shared" si="1"/>
        <v/>
      </c>
      <c r="F214" s="127">
        <v>4205.45</v>
      </c>
      <c r="G214" s="62">
        <f t="shared" si="6"/>
        <v>0.003208127142</v>
      </c>
      <c r="H214" s="62">
        <f t="shared" si="7"/>
        <v>0.002487756772</v>
      </c>
      <c r="I214" s="62" t="b">
        <f t="shared" si="8"/>
        <v>0</v>
      </c>
      <c r="J214" s="62" t="str">
        <f t="shared" si="2"/>
        <v/>
      </c>
      <c r="K214" s="128">
        <v>0.0389</v>
      </c>
      <c r="L214" s="62">
        <f t="shared" si="3"/>
        <v>0.0007203703704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126">
        <v>45074.0</v>
      </c>
      <c r="B215" s="127">
        <v>2.95</v>
      </c>
      <c r="C215" s="62">
        <f t="shared" si="4"/>
        <v>-0.01346821705</v>
      </c>
      <c r="D215" s="62">
        <f t="shared" si="5"/>
        <v>-0.01420414298</v>
      </c>
      <c r="E215" s="62" t="str">
        <f t="shared" si="1"/>
        <v/>
      </c>
      <c r="F215" s="127">
        <v>4282.37</v>
      </c>
      <c r="G215" s="62">
        <f t="shared" si="6"/>
        <v>0.0181252915</v>
      </c>
      <c r="H215" s="62">
        <f t="shared" si="7"/>
        <v>0.01738936557</v>
      </c>
      <c r="I215" s="62" t="b">
        <f t="shared" si="8"/>
        <v>0</v>
      </c>
      <c r="J215" s="62" t="str">
        <f t="shared" si="2"/>
        <v/>
      </c>
      <c r="K215" s="128">
        <v>0.03974</v>
      </c>
      <c r="L215" s="62">
        <f t="shared" si="3"/>
        <v>0.0007359259259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126">
        <v>45081.0</v>
      </c>
      <c r="B216" s="127">
        <v>2.88</v>
      </c>
      <c r="C216" s="62">
        <f t="shared" si="4"/>
        <v>-0.0240148762</v>
      </c>
      <c r="D216" s="62">
        <f t="shared" si="5"/>
        <v>-0.02473107991</v>
      </c>
      <c r="E216" s="62" t="str">
        <f t="shared" si="1"/>
        <v/>
      </c>
      <c r="F216" s="127">
        <v>4298.86</v>
      </c>
      <c r="G216" s="62">
        <f t="shared" si="6"/>
        <v>0.003843276616</v>
      </c>
      <c r="H216" s="62">
        <f t="shared" si="7"/>
        <v>0.003127072912</v>
      </c>
      <c r="I216" s="62" t="b">
        <f t="shared" si="8"/>
        <v>0</v>
      </c>
      <c r="J216" s="62" t="str">
        <f t="shared" si="2"/>
        <v/>
      </c>
      <c r="K216" s="128">
        <v>0.038675</v>
      </c>
      <c r="L216" s="62">
        <f t="shared" si="3"/>
        <v>0.0007162037037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126">
        <v>45088.0</v>
      </c>
      <c r="B217" s="127">
        <v>3.59</v>
      </c>
      <c r="C217" s="62">
        <f t="shared" si="4"/>
        <v>0.2203619084</v>
      </c>
      <c r="D217" s="62">
        <f t="shared" si="5"/>
        <v>0.2196400565</v>
      </c>
      <c r="E217" s="62" t="str">
        <f t="shared" si="1"/>
        <v/>
      </c>
      <c r="F217" s="127">
        <v>4409.59</v>
      </c>
      <c r="G217" s="62">
        <f t="shared" si="6"/>
        <v>0.02543184334</v>
      </c>
      <c r="H217" s="62">
        <f t="shared" si="7"/>
        <v>0.02470999149</v>
      </c>
      <c r="I217" s="62" t="b">
        <f t="shared" si="8"/>
        <v>0</v>
      </c>
      <c r="J217" s="62" t="str">
        <f t="shared" si="2"/>
        <v/>
      </c>
      <c r="K217" s="128">
        <v>0.03898</v>
      </c>
      <c r="L217" s="62">
        <f t="shared" si="3"/>
        <v>0.0007218518519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126">
        <v>45095.0</v>
      </c>
      <c r="B218" s="127">
        <v>2.91</v>
      </c>
      <c r="C218" s="62">
        <f t="shared" si="4"/>
        <v>-0.2099991213</v>
      </c>
      <c r="D218" s="62">
        <f t="shared" si="5"/>
        <v>-0.2107183806</v>
      </c>
      <c r="E218" s="62">
        <f t="shared" si="1"/>
        <v>-0.2107183806</v>
      </c>
      <c r="F218" s="127">
        <v>4348.33</v>
      </c>
      <c r="G218" s="62">
        <f t="shared" si="6"/>
        <v>-0.01398985127</v>
      </c>
      <c r="H218" s="62">
        <f t="shared" si="7"/>
        <v>-0.01470911053</v>
      </c>
      <c r="I218" s="62" t="b">
        <f t="shared" si="8"/>
        <v>1</v>
      </c>
      <c r="J218" s="62">
        <f t="shared" si="2"/>
        <v>-0.01470911053</v>
      </c>
      <c r="K218" s="128">
        <v>0.03884</v>
      </c>
      <c r="L218" s="62">
        <f t="shared" si="3"/>
        <v>0.0007192592593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126">
        <v>45102.0</v>
      </c>
      <c r="B219" s="127">
        <v>3.24</v>
      </c>
      <c r="C219" s="62">
        <f t="shared" si="4"/>
        <v>0.1074202486</v>
      </c>
      <c r="D219" s="62">
        <f t="shared" si="5"/>
        <v>0.1067100634</v>
      </c>
      <c r="E219" s="62" t="str">
        <f t="shared" si="1"/>
        <v/>
      </c>
      <c r="F219" s="127">
        <v>4450.38</v>
      </c>
      <c r="G219" s="62">
        <f t="shared" si="6"/>
        <v>0.02319762245</v>
      </c>
      <c r="H219" s="62">
        <f t="shared" si="7"/>
        <v>0.02248743726</v>
      </c>
      <c r="I219" s="62" t="b">
        <f t="shared" si="8"/>
        <v>0</v>
      </c>
      <c r="J219" s="62" t="str">
        <f t="shared" si="2"/>
        <v/>
      </c>
      <c r="K219" s="128">
        <v>0.03835</v>
      </c>
      <c r="L219" s="62">
        <f t="shared" si="3"/>
        <v>0.0007101851852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126">
        <v>45109.0</v>
      </c>
      <c r="B220" s="127">
        <v>2.91</v>
      </c>
      <c r="C220" s="62">
        <f t="shared" si="4"/>
        <v>-0.1074202486</v>
      </c>
      <c r="D220" s="62">
        <f t="shared" si="5"/>
        <v>-0.1081332116</v>
      </c>
      <c r="E220" s="62">
        <f t="shared" si="1"/>
        <v>-0.1081332116</v>
      </c>
      <c r="F220" s="127">
        <v>4398.95</v>
      </c>
      <c r="G220" s="62">
        <f t="shared" si="6"/>
        <v>-0.01162360971</v>
      </c>
      <c r="H220" s="62">
        <f t="shared" si="7"/>
        <v>-0.01233657267</v>
      </c>
      <c r="I220" s="62" t="b">
        <f t="shared" si="8"/>
        <v>1</v>
      </c>
      <c r="J220" s="62">
        <f t="shared" si="2"/>
        <v>-0.01233657267</v>
      </c>
      <c r="K220" s="128">
        <v>0.0385</v>
      </c>
      <c r="L220" s="62">
        <f t="shared" si="3"/>
        <v>0.000712962963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126">
        <v>45116.0</v>
      </c>
      <c r="B221" s="127">
        <v>3.5</v>
      </c>
      <c r="C221" s="62">
        <f t="shared" si="4"/>
        <v>0.1846098873</v>
      </c>
      <c r="D221" s="62">
        <f t="shared" si="5"/>
        <v>0.1838747021</v>
      </c>
      <c r="E221" s="62" t="str">
        <f t="shared" si="1"/>
        <v/>
      </c>
      <c r="F221" s="127">
        <v>4505.42</v>
      </c>
      <c r="G221" s="62">
        <f t="shared" si="6"/>
        <v>0.02391524038</v>
      </c>
      <c r="H221" s="62">
        <f t="shared" si="7"/>
        <v>0.02318005519</v>
      </c>
      <c r="I221" s="62" t="b">
        <f t="shared" si="8"/>
        <v>0</v>
      </c>
      <c r="J221" s="62" t="str">
        <f t="shared" si="2"/>
        <v/>
      </c>
      <c r="K221" s="128">
        <v>0.0397</v>
      </c>
      <c r="L221" s="62">
        <f t="shared" si="3"/>
        <v>0.0007351851852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126">
        <v>45123.0</v>
      </c>
      <c r="B222" s="127">
        <v>3.59</v>
      </c>
      <c r="C222" s="62">
        <f t="shared" si="4"/>
        <v>0.025389234</v>
      </c>
      <c r="D222" s="62">
        <f t="shared" si="5"/>
        <v>0.02465330808</v>
      </c>
      <c r="E222" s="62" t="str">
        <f t="shared" si="1"/>
        <v/>
      </c>
      <c r="F222" s="127">
        <v>4536.34</v>
      </c>
      <c r="G222" s="62">
        <f t="shared" si="6"/>
        <v>0.006839403065</v>
      </c>
      <c r="H222" s="62">
        <f t="shared" si="7"/>
        <v>0.006103477139</v>
      </c>
      <c r="I222" s="62" t="b">
        <f t="shared" si="8"/>
        <v>0</v>
      </c>
      <c r="J222" s="62" t="str">
        <f t="shared" si="2"/>
        <v/>
      </c>
      <c r="K222" s="128">
        <v>0.03974</v>
      </c>
      <c r="L222" s="62">
        <f t="shared" si="3"/>
        <v>0.0007359259259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126">
        <v>45130.0</v>
      </c>
      <c r="B223" s="127">
        <v>3.31</v>
      </c>
      <c r="C223" s="62">
        <f t="shared" si="4"/>
        <v>-0.08120401311</v>
      </c>
      <c r="D223" s="62">
        <f t="shared" si="5"/>
        <v>-0.0819266057</v>
      </c>
      <c r="E223" s="62" t="str">
        <f t="shared" si="1"/>
        <v/>
      </c>
      <c r="F223" s="127">
        <v>4582.23</v>
      </c>
      <c r="G223" s="62">
        <f t="shared" si="6"/>
        <v>0.01006525967</v>
      </c>
      <c r="H223" s="62">
        <f t="shared" si="7"/>
        <v>0.009342667075</v>
      </c>
      <c r="I223" s="62" t="b">
        <f t="shared" si="8"/>
        <v>0</v>
      </c>
      <c r="J223" s="62" t="str">
        <f t="shared" si="2"/>
        <v/>
      </c>
      <c r="K223" s="128">
        <v>0.03902</v>
      </c>
      <c r="L223" s="62">
        <f t="shared" si="3"/>
        <v>0.0007225925926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126">
        <v>45137.0</v>
      </c>
      <c r="B224" s="127">
        <v>3.55</v>
      </c>
      <c r="C224" s="62">
        <f t="shared" si="4"/>
        <v>0.0699994141</v>
      </c>
      <c r="D224" s="62">
        <f t="shared" si="5"/>
        <v>0.06926237706</v>
      </c>
      <c r="E224" s="62">
        <f t="shared" si="1"/>
        <v>0.06926237706</v>
      </c>
      <c r="F224" s="127">
        <v>4478.03</v>
      </c>
      <c r="G224" s="62">
        <f t="shared" si="6"/>
        <v>-0.02300256162</v>
      </c>
      <c r="H224" s="62">
        <f t="shared" si="7"/>
        <v>-0.02373959866</v>
      </c>
      <c r="I224" s="62" t="b">
        <f t="shared" si="8"/>
        <v>1</v>
      </c>
      <c r="J224" s="62">
        <f t="shared" si="2"/>
        <v>-0.02373959866</v>
      </c>
      <c r="K224" s="128">
        <v>0.0398</v>
      </c>
      <c r="L224" s="62">
        <f t="shared" si="3"/>
        <v>0.000737037037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126">
        <v>45144.0</v>
      </c>
      <c r="B225" s="127">
        <v>2.93</v>
      </c>
      <c r="C225" s="62">
        <f t="shared" si="4"/>
        <v>-0.1919451805</v>
      </c>
      <c r="D225" s="62">
        <f t="shared" si="5"/>
        <v>-0.1927166619</v>
      </c>
      <c r="E225" s="62">
        <f t="shared" si="1"/>
        <v>-0.1927166619</v>
      </c>
      <c r="F225" s="127">
        <v>4464.05</v>
      </c>
      <c r="G225" s="62">
        <f t="shared" si="6"/>
        <v>-0.00312679184</v>
      </c>
      <c r="H225" s="62">
        <f t="shared" si="7"/>
        <v>-0.003898273322</v>
      </c>
      <c r="I225" s="62" t="b">
        <f t="shared" si="8"/>
        <v>1</v>
      </c>
      <c r="J225" s="62">
        <f t="shared" si="2"/>
        <v>-0.003898273322</v>
      </c>
      <c r="K225" s="128">
        <v>0.04166</v>
      </c>
      <c r="L225" s="62">
        <f t="shared" si="3"/>
        <v>0.0007714814815</v>
      </c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126">
        <v>45151.0</v>
      </c>
      <c r="B226" s="127">
        <v>3.44</v>
      </c>
      <c r="C226" s="62">
        <f t="shared" si="4"/>
        <v>0.1604690484</v>
      </c>
      <c r="D226" s="62">
        <f t="shared" si="5"/>
        <v>0.1596853447</v>
      </c>
      <c r="E226" s="62">
        <f t="shared" si="1"/>
        <v>0.1596853447</v>
      </c>
      <c r="F226" s="127">
        <v>4369.71</v>
      </c>
      <c r="G226" s="62">
        <f t="shared" si="6"/>
        <v>-0.02135978038</v>
      </c>
      <c r="H226" s="62">
        <f t="shared" si="7"/>
        <v>-0.02214348409</v>
      </c>
      <c r="I226" s="62" t="b">
        <f t="shared" si="8"/>
        <v>1</v>
      </c>
      <c r="J226" s="62">
        <f t="shared" si="2"/>
        <v>-0.02214348409</v>
      </c>
      <c r="K226" s="128">
        <v>0.04232</v>
      </c>
      <c r="L226" s="62">
        <f t="shared" si="3"/>
        <v>0.0007837037037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126">
        <v>45158.0</v>
      </c>
      <c r="B227" s="127">
        <v>3.35</v>
      </c>
      <c r="C227" s="62">
        <f t="shared" si="4"/>
        <v>-0.02651112555</v>
      </c>
      <c r="D227" s="62">
        <f t="shared" si="5"/>
        <v>-0.02731779221</v>
      </c>
      <c r="E227" s="62" t="str">
        <f t="shared" si="1"/>
        <v/>
      </c>
      <c r="F227" s="127">
        <v>4405.71</v>
      </c>
      <c r="G227" s="62">
        <f t="shared" si="6"/>
        <v>0.008204781527</v>
      </c>
      <c r="H227" s="62">
        <f t="shared" si="7"/>
        <v>0.007398114861</v>
      </c>
      <c r="I227" s="62" t="b">
        <f t="shared" si="8"/>
        <v>0</v>
      </c>
      <c r="J227" s="62" t="str">
        <f t="shared" si="2"/>
        <v/>
      </c>
      <c r="K227" s="128">
        <v>0.04356</v>
      </c>
      <c r="L227" s="62">
        <f t="shared" si="3"/>
        <v>0.0008066666667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126">
        <v>45165.0</v>
      </c>
      <c r="B228" s="127">
        <v>3.39</v>
      </c>
      <c r="C228" s="62">
        <f t="shared" si="4"/>
        <v>0.01186957556</v>
      </c>
      <c r="D228" s="62">
        <f t="shared" si="5"/>
        <v>0.01106439037</v>
      </c>
      <c r="E228" s="62" t="str">
        <f t="shared" si="1"/>
        <v/>
      </c>
      <c r="F228" s="127">
        <v>4515.77</v>
      </c>
      <c r="G228" s="62">
        <f t="shared" si="6"/>
        <v>0.02467428809</v>
      </c>
      <c r="H228" s="62">
        <f t="shared" si="7"/>
        <v>0.0238691029</v>
      </c>
      <c r="I228" s="62" t="b">
        <f t="shared" si="8"/>
        <v>0</v>
      </c>
      <c r="J228" s="62" t="str">
        <f t="shared" si="2"/>
        <v/>
      </c>
      <c r="K228" s="128">
        <v>0.04348</v>
      </c>
      <c r="L228" s="62">
        <f t="shared" si="3"/>
        <v>0.0008051851852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126">
        <v>45172.0</v>
      </c>
      <c r="B229" s="127">
        <v>3.07</v>
      </c>
      <c r="C229" s="62">
        <f t="shared" si="4"/>
        <v>-0.09915235979</v>
      </c>
      <c r="D229" s="62">
        <f t="shared" si="5"/>
        <v>-0.09993902646</v>
      </c>
      <c r="E229" s="62">
        <f t="shared" si="1"/>
        <v>-0.09993902646</v>
      </c>
      <c r="F229" s="127">
        <v>4457.49</v>
      </c>
      <c r="G229" s="62">
        <f t="shared" si="6"/>
        <v>-0.01298988762</v>
      </c>
      <c r="H229" s="62">
        <f t="shared" si="7"/>
        <v>-0.01377655429</v>
      </c>
      <c r="I229" s="62" t="b">
        <f t="shared" si="8"/>
        <v>1</v>
      </c>
      <c r="J229" s="62">
        <f t="shared" si="2"/>
        <v>-0.01377655429</v>
      </c>
      <c r="K229" s="128">
        <v>0.04248</v>
      </c>
      <c r="L229" s="62">
        <f t="shared" si="3"/>
        <v>0.0007866666667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126">
        <v>45179.0</v>
      </c>
      <c r="B230" s="127">
        <v>3.45</v>
      </c>
      <c r="C230" s="62">
        <f t="shared" si="4"/>
        <v>0.1166966694</v>
      </c>
      <c r="D230" s="62">
        <f t="shared" si="5"/>
        <v>0.115889262</v>
      </c>
      <c r="E230" s="62">
        <f t="shared" si="1"/>
        <v>0.115889262</v>
      </c>
      <c r="F230" s="127">
        <v>4450.32</v>
      </c>
      <c r="G230" s="62">
        <f t="shared" si="6"/>
        <v>-0.001609823638</v>
      </c>
      <c r="H230" s="62">
        <f t="shared" si="7"/>
        <v>-0.002417231045</v>
      </c>
      <c r="I230" s="62" t="b">
        <f t="shared" si="8"/>
        <v>1</v>
      </c>
      <c r="J230" s="62">
        <f t="shared" si="2"/>
        <v>-0.002417231045</v>
      </c>
      <c r="K230" s="128">
        <v>0.0436</v>
      </c>
      <c r="L230" s="62">
        <f t="shared" si="3"/>
        <v>0.0008074074074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126">
        <v>45186.0</v>
      </c>
      <c r="B231" s="127">
        <v>3.21</v>
      </c>
      <c r="C231" s="62">
        <f t="shared" si="4"/>
        <v>-0.0721032939</v>
      </c>
      <c r="D231" s="62">
        <f t="shared" si="5"/>
        <v>-0.0729132939</v>
      </c>
      <c r="E231" s="62">
        <f t="shared" si="1"/>
        <v>-0.0729132939</v>
      </c>
      <c r="F231" s="127">
        <v>4320.06</v>
      </c>
      <c r="G231" s="62">
        <f t="shared" si="6"/>
        <v>-0.02970671266</v>
      </c>
      <c r="H231" s="62">
        <f t="shared" si="7"/>
        <v>-0.03051671266</v>
      </c>
      <c r="I231" s="62" t="b">
        <f t="shared" si="8"/>
        <v>1</v>
      </c>
      <c r="J231" s="62">
        <f t="shared" si="2"/>
        <v>-0.03051671266</v>
      </c>
      <c r="K231" s="128">
        <v>0.04374</v>
      </c>
      <c r="L231" s="62">
        <f t="shared" si="3"/>
        <v>0.00081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126">
        <v>45193.0</v>
      </c>
      <c r="B232" s="127">
        <v>3.18</v>
      </c>
      <c r="C232" s="62">
        <f t="shared" si="4"/>
        <v>-0.00938974035</v>
      </c>
      <c r="D232" s="62">
        <f t="shared" si="5"/>
        <v>-0.01021640702</v>
      </c>
      <c r="E232" s="62">
        <f t="shared" si="1"/>
        <v>-0.01021640702</v>
      </c>
      <c r="F232" s="127">
        <v>4288.05</v>
      </c>
      <c r="G232" s="62">
        <f t="shared" si="6"/>
        <v>-0.0074372069</v>
      </c>
      <c r="H232" s="62">
        <f t="shared" si="7"/>
        <v>-0.008263873567</v>
      </c>
      <c r="I232" s="62" t="b">
        <f t="shared" si="8"/>
        <v>1</v>
      </c>
      <c r="J232" s="62">
        <f t="shared" si="2"/>
        <v>-0.008263873567</v>
      </c>
      <c r="K232" s="128">
        <v>0.04464</v>
      </c>
      <c r="L232" s="62">
        <f t="shared" si="3"/>
        <v>0.0008266666667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126">
        <v>45200.0</v>
      </c>
      <c r="B233" s="127">
        <v>3.37</v>
      </c>
      <c r="C233" s="62">
        <f t="shared" si="4"/>
        <v>0.05803154757</v>
      </c>
      <c r="D233" s="62">
        <f t="shared" si="5"/>
        <v>0.05715969572</v>
      </c>
      <c r="E233" s="62" t="str">
        <f t="shared" si="1"/>
        <v/>
      </c>
      <c r="F233" s="127">
        <v>4308.5</v>
      </c>
      <c r="G233" s="62">
        <f t="shared" si="6"/>
        <v>0.004757731549</v>
      </c>
      <c r="H233" s="62">
        <f t="shared" si="7"/>
        <v>0.003885879698</v>
      </c>
      <c r="I233" s="62" t="b">
        <f t="shared" si="8"/>
        <v>0</v>
      </c>
      <c r="J233" s="62" t="str">
        <f t="shared" si="2"/>
        <v/>
      </c>
      <c r="K233" s="128">
        <v>0.04708</v>
      </c>
      <c r="L233" s="62">
        <f t="shared" si="3"/>
        <v>0.0008718518519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126">
        <v>45207.0</v>
      </c>
      <c r="B234" s="127">
        <v>2.99</v>
      </c>
      <c r="C234" s="62">
        <f t="shared" si="4"/>
        <v>-0.119639357</v>
      </c>
      <c r="D234" s="62">
        <f t="shared" si="5"/>
        <v>-0.1205456533</v>
      </c>
      <c r="E234" s="62" t="str">
        <f t="shared" si="1"/>
        <v/>
      </c>
      <c r="F234" s="127">
        <v>4327.78</v>
      </c>
      <c r="G234" s="62">
        <f t="shared" si="6"/>
        <v>0.004464892762</v>
      </c>
      <c r="H234" s="62">
        <f t="shared" si="7"/>
        <v>0.003558596465</v>
      </c>
      <c r="I234" s="62" t="b">
        <f t="shared" si="8"/>
        <v>0</v>
      </c>
      <c r="J234" s="62" t="str">
        <f t="shared" si="2"/>
        <v/>
      </c>
      <c r="K234" s="128">
        <v>0.04894</v>
      </c>
      <c r="L234" s="62">
        <f t="shared" si="3"/>
        <v>0.0009062962963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126">
        <v>45214.0</v>
      </c>
      <c r="B235" s="127">
        <v>2.94</v>
      </c>
      <c r="C235" s="62">
        <f t="shared" si="4"/>
        <v>-0.01686380605</v>
      </c>
      <c r="D235" s="62">
        <f t="shared" si="5"/>
        <v>-0.01775362087</v>
      </c>
      <c r="E235" s="62">
        <f t="shared" si="1"/>
        <v>-0.01775362087</v>
      </c>
      <c r="F235" s="127">
        <v>4224.16</v>
      </c>
      <c r="G235" s="62">
        <f t="shared" si="6"/>
        <v>-0.02423428398</v>
      </c>
      <c r="H235" s="62">
        <f t="shared" si="7"/>
        <v>-0.0251240988</v>
      </c>
      <c r="I235" s="62" t="b">
        <f t="shared" si="8"/>
        <v>1</v>
      </c>
      <c r="J235" s="62">
        <f t="shared" si="2"/>
        <v>-0.0251240988</v>
      </c>
      <c r="K235" s="128">
        <v>0.04805</v>
      </c>
      <c r="L235" s="62">
        <f t="shared" si="3"/>
        <v>0.0008898148148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126">
        <v>45221.0</v>
      </c>
      <c r="B236" s="127">
        <v>2.79</v>
      </c>
      <c r="C236" s="62">
        <f t="shared" si="4"/>
        <v>-0.05236798552</v>
      </c>
      <c r="D236" s="62">
        <f t="shared" si="5"/>
        <v>-0.05329428181</v>
      </c>
      <c r="E236" s="62">
        <f t="shared" si="1"/>
        <v>-0.05329428181</v>
      </c>
      <c r="F236" s="127">
        <v>4117.37</v>
      </c>
      <c r="G236" s="62">
        <f t="shared" si="6"/>
        <v>-0.02560581446</v>
      </c>
      <c r="H236" s="62">
        <f t="shared" si="7"/>
        <v>-0.02653211076</v>
      </c>
      <c r="I236" s="62" t="b">
        <f t="shared" si="8"/>
        <v>1</v>
      </c>
      <c r="J236" s="62">
        <f t="shared" si="2"/>
        <v>-0.02653211076</v>
      </c>
      <c r="K236" s="128">
        <v>0.05002</v>
      </c>
      <c r="L236" s="62">
        <f t="shared" si="3"/>
        <v>0.0009262962963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126">
        <v>45228.0</v>
      </c>
      <c r="B237" s="127">
        <v>2.89</v>
      </c>
      <c r="C237" s="62">
        <f t="shared" si="4"/>
        <v>0.03521490629</v>
      </c>
      <c r="D237" s="62">
        <f t="shared" si="5"/>
        <v>0.03428527666</v>
      </c>
      <c r="E237" s="62" t="str">
        <f t="shared" si="1"/>
        <v/>
      </c>
      <c r="F237" s="127">
        <v>4358.34</v>
      </c>
      <c r="G237" s="62">
        <f t="shared" si="6"/>
        <v>0.0568766409</v>
      </c>
      <c r="H237" s="62">
        <f t="shared" si="7"/>
        <v>0.05594701127</v>
      </c>
      <c r="I237" s="62" t="b">
        <f t="shared" si="8"/>
        <v>0</v>
      </c>
      <c r="J237" s="62" t="str">
        <f t="shared" si="2"/>
        <v/>
      </c>
      <c r="K237" s="128">
        <v>0.0502</v>
      </c>
      <c r="L237" s="62">
        <f t="shared" si="3"/>
        <v>0.0009296296296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126">
        <v>45235.0</v>
      </c>
      <c r="B238" s="127">
        <v>3.01</v>
      </c>
      <c r="C238" s="62">
        <f t="shared" si="4"/>
        <v>0.04068357664</v>
      </c>
      <c r="D238" s="62">
        <f t="shared" si="5"/>
        <v>0.03977135441</v>
      </c>
      <c r="E238" s="62" t="str">
        <f t="shared" si="1"/>
        <v/>
      </c>
      <c r="F238" s="127">
        <v>4415.24</v>
      </c>
      <c r="G238" s="62">
        <f t="shared" si="6"/>
        <v>0.0129709418</v>
      </c>
      <c r="H238" s="62">
        <f t="shared" si="7"/>
        <v>0.01205871957</v>
      </c>
      <c r="I238" s="62" t="b">
        <f t="shared" si="8"/>
        <v>0</v>
      </c>
      <c r="J238" s="62" t="str">
        <f t="shared" si="2"/>
        <v/>
      </c>
      <c r="K238" s="128">
        <v>0.04926</v>
      </c>
      <c r="L238" s="62">
        <f t="shared" si="3"/>
        <v>0.0009122222222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126">
        <v>45242.0</v>
      </c>
      <c r="B239" s="127">
        <v>2.85</v>
      </c>
      <c r="C239" s="62">
        <f t="shared" si="4"/>
        <v>-0.05462108448</v>
      </c>
      <c r="D239" s="62">
        <f t="shared" si="5"/>
        <v>-0.05549997337</v>
      </c>
      <c r="E239" s="62" t="str">
        <f t="shared" si="1"/>
        <v/>
      </c>
      <c r="F239" s="127">
        <v>4514.02</v>
      </c>
      <c r="G239" s="62">
        <f t="shared" si="6"/>
        <v>0.02212591633</v>
      </c>
      <c r="H239" s="62">
        <f t="shared" si="7"/>
        <v>0.02124702744</v>
      </c>
      <c r="I239" s="62" t="b">
        <f t="shared" si="8"/>
        <v>0</v>
      </c>
      <c r="J239" s="62" t="str">
        <f t="shared" si="2"/>
        <v/>
      </c>
      <c r="K239" s="128">
        <v>0.04746</v>
      </c>
      <c r="L239" s="62">
        <f t="shared" si="3"/>
        <v>0.0008788888889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126">
        <v>45249.0</v>
      </c>
      <c r="B240" s="127">
        <v>2.95</v>
      </c>
      <c r="C240" s="62">
        <f t="shared" si="4"/>
        <v>0.03448617607</v>
      </c>
      <c r="D240" s="62">
        <f t="shared" si="5"/>
        <v>0.03362469459</v>
      </c>
      <c r="E240" s="62" t="str">
        <f t="shared" si="1"/>
        <v/>
      </c>
      <c r="F240" s="127">
        <v>4559.34</v>
      </c>
      <c r="G240" s="62">
        <f t="shared" si="6"/>
        <v>0.009989767163</v>
      </c>
      <c r="H240" s="62">
        <f t="shared" si="7"/>
        <v>0.009128285682</v>
      </c>
      <c r="I240" s="62" t="b">
        <f t="shared" si="8"/>
        <v>0</v>
      </c>
      <c r="J240" s="62" t="str">
        <f t="shared" si="2"/>
        <v/>
      </c>
      <c r="K240" s="128">
        <v>0.04652</v>
      </c>
      <c r="L240" s="62">
        <f t="shared" si="3"/>
        <v>0.0008614814815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126">
        <v>45256.0</v>
      </c>
      <c r="B241" s="127">
        <v>3.57</v>
      </c>
      <c r="C241" s="62">
        <f t="shared" si="4"/>
        <v>0.1907604254</v>
      </c>
      <c r="D241" s="62">
        <f t="shared" si="5"/>
        <v>0.1899136662</v>
      </c>
      <c r="E241" s="62" t="str">
        <f t="shared" si="1"/>
        <v/>
      </c>
      <c r="F241" s="127">
        <v>4594.63</v>
      </c>
      <c r="G241" s="62">
        <f t="shared" si="6"/>
        <v>0.00771035405</v>
      </c>
      <c r="H241" s="62">
        <f t="shared" si="7"/>
        <v>0.006863594791</v>
      </c>
      <c r="I241" s="62" t="b">
        <f t="shared" si="8"/>
        <v>0</v>
      </c>
      <c r="J241" s="62" t="str">
        <f t="shared" si="2"/>
        <v/>
      </c>
      <c r="K241" s="128">
        <v>0.045725</v>
      </c>
      <c r="L241" s="62">
        <f t="shared" si="3"/>
        <v>0.0008467592593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126">
        <v>45263.0</v>
      </c>
      <c r="B242" s="127">
        <v>3.07</v>
      </c>
      <c r="C242" s="62">
        <f t="shared" si="4"/>
        <v>-0.1508880342</v>
      </c>
      <c r="D242" s="62">
        <f t="shared" si="5"/>
        <v>-0.1517187749</v>
      </c>
      <c r="E242" s="62">
        <f t="shared" si="1"/>
        <v>-0.1517187749</v>
      </c>
      <c r="F242" s="127">
        <v>4604.37</v>
      </c>
      <c r="G242" s="62">
        <f t="shared" si="6"/>
        <v>0.002117622272</v>
      </c>
      <c r="H242" s="62">
        <f t="shared" si="7"/>
        <v>0.001286881531</v>
      </c>
      <c r="I242" s="62" t="b">
        <f t="shared" si="8"/>
        <v>1</v>
      </c>
      <c r="J242" s="62">
        <f t="shared" si="2"/>
        <v>0.001286881531</v>
      </c>
      <c r="K242" s="128">
        <v>0.04486</v>
      </c>
      <c r="L242" s="62">
        <f t="shared" si="3"/>
        <v>0.0008307407407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126">
        <v>45270.0</v>
      </c>
      <c r="B243" s="127">
        <v>2.83</v>
      </c>
      <c r="C243" s="62">
        <f t="shared" si="4"/>
        <v>-0.08140084994</v>
      </c>
      <c r="D243" s="62">
        <f t="shared" si="5"/>
        <v>-0.08219751661</v>
      </c>
      <c r="E243" s="62" t="str">
        <f t="shared" si="1"/>
        <v/>
      </c>
      <c r="F243" s="127">
        <v>4719.19</v>
      </c>
      <c r="G243" s="62">
        <f t="shared" si="6"/>
        <v>0.02463132217</v>
      </c>
      <c r="H243" s="62">
        <f t="shared" si="7"/>
        <v>0.0238346555</v>
      </c>
      <c r="I243" s="62" t="b">
        <f t="shared" si="8"/>
        <v>0</v>
      </c>
      <c r="J243" s="62" t="str">
        <f t="shared" si="2"/>
        <v/>
      </c>
      <c r="K243" s="128">
        <v>0.04302</v>
      </c>
      <c r="L243" s="62">
        <f t="shared" si="3"/>
        <v>0.0007966666667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126">
        <v>45277.0</v>
      </c>
      <c r="B244" s="127">
        <v>3.16</v>
      </c>
      <c r="C244" s="62">
        <f t="shared" si="4"/>
        <v>0.1102953159</v>
      </c>
      <c r="D244" s="62">
        <f t="shared" si="5"/>
        <v>0.1095234641</v>
      </c>
      <c r="E244" s="62" t="str">
        <f t="shared" si="1"/>
        <v/>
      </c>
      <c r="F244" s="127">
        <v>4754.63</v>
      </c>
      <c r="G244" s="62">
        <f t="shared" si="6"/>
        <v>0.00748170544</v>
      </c>
      <c r="H244" s="62">
        <f t="shared" si="7"/>
        <v>0.006709853588</v>
      </c>
      <c r="I244" s="62" t="b">
        <f t="shared" si="8"/>
        <v>0</v>
      </c>
      <c r="J244" s="62" t="str">
        <f t="shared" si="2"/>
        <v/>
      </c>
      <c r="K244" s="128">
        <v>0.04168</v>
      </c>
      <c r="L244" s="62">
        <f t="shared" si="3"/>
        <v>0.0007718518519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126">
        <v>45284.0</v>
      </c>
      <c r="B245" s="127">
        <v>3.28</v>
      </c>
      <c r="C245" s="62">
        <f t="shared" si="4"/>
        <v>0.0372713948</v>
      </c>
      <c r="D245" s="62">
        <f t="shared" si="5"/>
        <v>0.03652546887</v>
      </c>
      <c r="E245" s="62" t="str">
        <f t="shared" si="1"/>
        <v/>
      </c>
      <c r="F245" s="127">
        <v>4769.83</v>
      </c>
      <c r="G245" s="62">
        <f t="shared" si="6"/>
        <v>0.003191784711</v>
      </c>
      <c r="H245" s="62">
        <f t="shared" si="7"/>
        <v>0.002445858785</v>
      </c>
      <c r="I245" s="62" t="b">
        <f t="shared" si="8"/>
        <v>0</v>
      </c>
      <c r="J245" s="62" t="str">
        <f t="shared" si="2"/>
        <v/>
      </c>
      <c r="K245" s="128">
        <v>0.04028</v>
      </c>
      <c r="L245" s="62">
        <f t="shared" si="3"/>
        <v>0.0007459259259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126">
        <v>45291.0</v>
      </c>
      <c r="B246" s="127">
        <v>3.07</v>
      </c>
      <c r="C246" s="62">
        <f t="shared" si="4"/>
        <v>-0.0661658608</v>
      </c>
      <c r="D246" s="62">
        <f t="shared" si="5"/>
        <v>-0.06690660154</v>
      </c>
      <c r="E246" s="62">
        <f t="shared" si="1"/>
        <v>-0.06690660154</v>
      </c>
      <c r="F246" s="127">
        <v>4697.24</v>
      </c>
      <c r="G246" s="62">
        <f t="shared" si="6"/>
        <v>-0.01533556267</v>
      </c>
      <c r="H246" s="62">
        <f t="shared" si="7"/>
        <v>-0.01607630341</v>
      </c>
      <c r="I246" s="62" t="b">
        <f t="shared" si="8"/>
        <v>1</v>
      </c>
      <c r="J246" s="62">
        <f t="shared" si="2"/>
        <v>-0.01607630341</v>
      </c>
      <c r="K246" s="128">
        <v>0.04</v>
      </c>
      <c r="L246" s="62">
        <f t="shared" si="3"/>
        <v>0.0007407407407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126">
        <v>45298.0</v>
      </c>
      <c r="B247" s="127">
        <v>2.94</v>
      </c>
      <c r="C247" s="62">
        <f t="shared" si="4"/>
        <v>-0.04326798025</v>
      </c>
      <c r="D247" s="62">
        <f t="shared" si="5"/>
        <v>-0.04403048025</v>
      </c>
      <c r="E247" s="62" t="str">
        <f t="shared" si="1"/>
        <v/>
      </c>
      <c r="F247" s="127">
        <v>4783.83</v>
      </c>
      <c r="G247" s="62">
        <f t="shared" si="6"/>
        <v>0.01826637872</v>
      </c>
      <c r="H247" s="62">
        <f t="shared" si="7"/>
        <v>0.01750387872</v>
      </c>
      <c r="I247" s="62" t="b">
        <f t="shared" si="8"/>
        <v>0</v>
      </c>
      <c r="J247" s="62" t="str">
        <f t="shared" si="2"/>
        <v/>
      </c>
      <c r="K247" s="128">
        <v>0.041175</v>
      </c>
      <c r="L247" s="62">
        <f t="shared" si="3"/>
        <v>0.0007625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126">
        <v>45305.0</v>
      </c>
      <c r="B248" s="127">
        <v>3.07</v>
      </c>
      <c r="C248" s="62">
        <f t="shared" si="4"/>
        <v>0.04326798025</v>
      </c>
      <c r="D248" s="62">
        <f t="shared" si="5"/>
        <v>0.04249279506</v>
      </c>
      <c r="E248" s="62" t="str">
        <f t="shared" si="1"/>
        <v/>
      </c>
      <c r="F248" s="127">
        <v>4839.81</v>
      </c>
      <c r="G248" s="62">
        <f t="shared" si="6"/>
        <v>0.01163398286</v>
      </c>
      <c r="H248" s="62">
        <f t="shared" si="7"/>
        <v>0.01085879767</v>
      </c>
      <c r="I248" s="62" t="b">
        <f t="shared" si="8"/>
        <v>0</v>
      </c>
      <c r="J248" s="62" t="str">
        <f t="shared" si="2"/>
        <v/>
      </c>
      <c r="K248" s="128">
        <v>0.04186</v>
      </c>
      <c r="L248" s="62">
        <f t="shared" si="3"/>
        <v>0.0007751851852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126">
        <v>45312.0</v>
      </c>
      <c r="B249" s="127">
        <v>2.95</v>
      </c>
      <c r="C249" s="62">
        <f t="shared" si="4"/>
        <v>-0.03987239125</v>
      </c>
      <c r="D249" s="62">
        <f t="shared" si="5"/>
        <v>-0.04067516903</v>
      </c>
      <c r="E249" s="62" t="str">
        <f t="shared" si="1"/>
        <v/>
      </c>
      <c r="F249" s="127">
        <v>4890.97</v>
      </c>
      <c r="G249" s="62">
        <f t="shared" si="6"/>
        <v>0.01051518406</v>
      </c>
      <c r="H249" s="62">
        <f t="shared" si="7"/>
        <v>0.009712406286</v>
      </c>
      <c r="I249" s="62" t="b">
        <f t="shared" si="8"/>
        <v>0</v>
      </c>
      <c r="J249" s="62" t="str">
        <f t="shared" si="2"/>
        <v/>
      </c>
      <c r="K249" s="128">
        <v>0.04335</v>
      </c>
      <c r="L249" s="62">
        <f t="shared" si="3"/>
        <v>0.0008027777778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126">
        <v>45319.0</v>
      </c>
      <c r="B250" s="127">
        <v>2.66</v>
      </c>
      <c r="C250" s="62">
        <f t="shared" si="4"/>
        <v>-0.1034790476</v>
      </c>
      <c r="D250" s="62">
        <f t="shared" si="5"/>
        <v>-0.1042890476</v>
      </c>
      <c r="E250" s="62" t="str">
        <f t="shared" si="1"/>
        <v/>
      </c>
      <c r="F250" s="127">
        <v>4958.61</v>
      </c>
      <c r="G250" s="62">
        <f t="shared" si="6"/>
        <v>0.0137348117</v>
      </c>
      <c r="H250" s="62">
        <f t="shared" si="7"/>
        <v>0.0129248117</v>
      </c>
      <c r="I250" s="62" t="b">
        <f t="shared" si="8"/>
        <v>0</v>
      </c>
      <c r="J250" s="62" t="str">
        <f t="shared" si="2"/>
        <v/>
      </c>
      <c r="K250" s="128">
        <v>0.04374</v>
      </c>
      <c r="L250" s="62">
        <f t="shared" si="3"/>
        <v>0.00081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126">
        <v>45326.0</v>
      </c>
      <c r="B251" s="127">
        <v>2.68</v>
      </c>
      <c r="C251" s="62">
        <f t="shared" si="4"/>
        <v>0.007490671729</v>
      </c>
      <c r="D251" s="62">
        <f t="shared" si="5"/>
        <v>0.006708079137</v>
      </c>
      <c r="E251" s="62" t="str">
        <f t="shared" si="1"/>
        <v/>
      </c>
      <c r="F251" s="127">
        <v>5026.61</v>
      </c>
      <c r="G251" s="62">
        <f t="shared" si="6"/>
        <v>0.01362034111</v>
      </c>
      <c r="H251" s="62">
        <f t="shared" si="7"/>
        <v>0.01283774852</v>
      </c>
      <c r="I251" s="62" t="b">
        <f t="shared" si="8"/>
        <v>0</v>
      </c>
      <c r="J251" s="62" t="str">
        <f t="shared" si="2"/>
        <v/>
      </c>
      <c r="K251" s="128">
        <v>0.04226</v>
      </c>
      <c r="L251" s="62">
        <f t="shared" si="3"/>
        <v>0.0007825925926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126">
        <v>45333.0</v>
      </c>
      <c r="B252" s="127">
        <v>2.65</v>
      </c>
      <c r="C252" s="62">
        <f t="shared" si="4"/>
        <v>-0.01125715452</v>
      </c>
      <c r="D252" s="62">
        <f t="shared" si="5"/>
        <v>-0.01206011749</v>
      </c>
      <c r="E252" s="62">
        <f t="shared" si="1"/>
        <v>-0.01206011749</v>
      </c>
      <c r="F252" s="127">
        <v>5005.57</v>
      </c>
      <c r="G252" s="62">
        <f t="shared" si="6"/>
        <v>-0.004194508242</v>
      </c>
      <c r="H252" s="62">
        <f t="shared" si="7"/>
        <v>-0.004997471205</v>
      </c>
      <c r="I252" s="62" t="b">
        <f t="shared" si="8"/>
        <v>1</v>
      </c>
      <c r="J252" s="62">
        <f t="shared" si="2"/>
        <v>-0.004997471205</v>
      </c>
      <c r="K252" s="128">
        <v>0.04336</v>
      </c>
      <c r="L252" s="62">
        <f t="shared" si="3"/>
        <v>0.000802962963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126">
        <v>45340.0</v>
      </c>
      <c r="B253" s="127">
        <v>2.63</v>
      </c>
      <c r="C253" s="62">
        <f t="shared" si="4"/>
        <v>-0.007575793808</v>
      </c>
      <c r="D253" s="62">
        <f t="shared" si="5"/>
        <v>-0.008396164179</v>
      </c>
      <c r="E253" s="62" t="str">
        <f t="shared" si="1"/>
        <v/>
      </c>
      <c r="F253" s="127">
        <v>5088.8</v>
      </c>
      <c r="G253" s="62">
        <f t="shared" si="6"/>
        <v>0.01649075399</v>
      </c>
      <c r="H253" s="62">
        <f t="shared" si="7"/>
        <v>0.01567038362</v>
      </c>
      <c r="I253" s="62" t="b">
        <f t="shared" si="8"/>
        <v>0</v>
      </c>
      <c r="J253" s="62" t="str">
        <f t="shared" si="2"/>
        <v/>
      </c>
      <c r="K253" s="128">
        <v>0.0443</v>
      </c>
      <c r="L253" s="62">
        <f t="shared" si="3"/>
        <v>0.0008203703704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126">
        <v>45347.0</v>
      </c>
      <c r="B254" s="127">
        <v>2.67</v>
      </c>
      <c r="C254" s="62">
        <f t="shared" si="4"/>
        <v>0.01509462622</v>
      </c>
      <c r="D254" s="62">
        <f t="shared" si="5"/>
        <v>0.01427194104</v>
      </c>
      <c r="E254" s="62" t="str">
        <f t="shared" si="1"/>
        <v/>
      </c>
      <c r="F254" s="127">
        <v>5137.08</v>
      </c>
      <c r="G254" s="62">
        <f t="shared" si="6"/>
        <v>0.009442778273</v>
      </c>
      <c r="H254" s="62">
        <f t="shared" si="7"/>
        <v>0.008620093088</v>
      </c>
      <c r="I254" s="62" t="b">
        <f t="shared" si="8"/>
        <v>0</v>
      </c>
      <c r="J254" s="62" t="str">
        <f t="shared" si="2"/>
        <v/>
      </c>
      <c r="K254" s="128">
        <v>0.044425</v>
      </c>
      <c r="L254" s="62">
        <f t="shared" si="3"/>
        <v>0.0008226851852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126">
        <v>45354.0</v>
      </c>
      <c r="B255" s="127">
        <v>2.77</v>
      </c>
      <c r="C255" s="62">
        <f t="shared" si="4"/>
        <v>0.03676884779</v>
      </c>
      <c r="D255" s="62">
        <f t="shared" si="5"/>
        <v>0.03595588482</v>
      </c>
      <c r="E255" s="62">
        <f t="shared" si="1"/>
        <v>0.03595588482</v>
      </c>
      <c r="F255" s="127">
        <v>5123.69</v>
      </c>
      <c r="G255" s="62">
        <f t="shared" si="6"/>
        <v>-0.002609942061</v>
      </c>
      <c r="H255" s="62">
        <f t="shared" si="7"/>
        <v>-0.003422905024</v>
      </c>
      <c r="I255" s="62" t="b">
        <f t="shared" si="8"/>
        <v>1</v>
      </c>
      <c r="J255" s="62">
        <f t="shared" si="2"/>
        <v>-0.003422905024</v>
      </c>
      <c r="K255" s="128">
        <v>0.0439</v>
      </c>
      <c r="L255" s="62">
        <f t="shared" si="3"/>
        <v>0.000812962963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126">
        <v>45361.0</v>
      </c>
      <c r="B256" s="127">
        <v>2.69</v>
      </c>
      <c r="C256" s="62">
        <f t="shared" si="4"/>
        <v>-0.02930612659</v>
      </c>
      <c r="D256" s="62">
        <f t="shared" si="5"/>
        <v>-0.03009797844</v>
      </c>
      <c r="E256" s="62">
        <f t="shared" si="1"/>
        <v>-0.03009797844</v>
      </c>
      <c r="F256" s="127">
        <v>5117.09</v>
      </c>
      <c r="G256" s="62">
        <f t="shared" si="6"/>
        <v>-0.001288964496</v>
      </c>
      <c r="H256" s="62">
        <f t="shared" si="7"/>
        <v>-0.002080816347</v>
      </c>
      <c r="I256" s="62" t="b">
        <f t="shared" si="8"/>
        <v>1</v>
      </c>
      <c r="J256" s="62">
        <f t="shared" si="2"/>
        <v>-0.002080816347</v>
      </c>
      <c r="K256" s="128">
        <v>0.04276</v>
      </c>
      <c r="L256" s="62">
        <f t="shared" si="3"/>
        <v>0.0007918518519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126">
        <v>45368.0</v>
      </c>
      <c r="B257" s="127">
        <v>2.85</v>
      </c>
      <c r="C257" s="62">
        <f t="shared" si="4"/>
        <v>0.05777780067</v>
      </c>
      <c r="D257" s="62">
        <f t="shared" si="5"/>
        <v>0.05697076363</v>
      </c>
      <c r="E257" s="62" t="str">
        <f t="shared" si="1"/>
        <v/>
      </c>
      <c r="F257" s="127">
        <v>5234.18</v>
      </c>
      <c r="G257" s="62">
        <f t="shared" si="6"/>
        <v>0.02262427594</v>
      </c>
      <c r="H257" s="62">
        <f t="shared" si="7"/>
        <v>0.0218172389</v>
      </c>
      <c r="I257" s="62" t="b">
        <f t="shared" si="8"/>
        <v>0</v>
      </c>
      <c r="J257" s="62" t="str">
        <f t="shared" si="2"/>
        <v/>
      </c>
      <c r="K257" s="128">
        <v>0.04358</v>
      </c>
      <c r="L257" s="62">
        <f t="shared" si="3"/>
        <v>0.000807037037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126">
        <v>45375.0</v>
      </c>
      <c r="B258" s="127">
        <v>2.94</v>
      </c>
      <c r="C258" s="62">
        <f t="shared" si="4"/>
        <v>0.03109058707</v>
      </c>
      <c r="D258" s="62">
        <f t="shared" si="5"/>
        <v>0.03026910559</v>
      </c>
      <c r="E258" s="62" t="str">
        <f t="shared" si="1"/>
        <v/>
      </c>
      <c r="F258" s="127">
        <v>5254.35</v>
      </c>
      <c r="G258" s="62">
        <f t="shared" si="6"/>
        <v>0.003846110916</v>
      </c>
      <c r="H258" s="62">
        <f t="shared" si="7"/>
        <v>0.003024629435</v>
      </c>
      <c r="I258" s="62" t="b">
        <f t="shared" si="8"/>
        <v>0</v>
      </c>
      <c r="J258" s="62" t="str">
        <f t="shared" si="2"/>
        <v/>
      </c>
      <c r="K258" s="128">
        <v>0.04436</v>
      </c>
      <c r="L258" s="62">
        <f t="shared" si="3"/>
        <v>0.0008214814815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126">
        <v>45382.0</v>
      </c>
      <c r="B259" s="127">
        <v>2.66</v>
      </c>
      <c r="C259" s="62">
        <f t="shared" si="4"/>
        <v>-0.1000834586</v>
      </c>
      <c r="D259" s="62">
        <f t="shared" si="5"/>
        <v>-0.1008945697</v>
      </c>
      <c r="E259" s="62">
        <f t="shared" si="1"/>
        <v>-0.1008945697</v>
      </c>
      <c r="F259" s="127">
        <v>5204.34</v>
      </c>
      <c r="G259" s="62">
        <f t="shared" si="6"/>
        <v>-0.009563412082</v>
      </c>
      <c r="H259" s="62">
        <f t="shared" si="7"/>
        <v>-0.01037452319</v>
      </c>
      <c r="I259" s="62" t="b">
        <f t="shared" si="8"/>
        <v>1</v>
      </c>
      <c r="J259" s="62">
        <f t="shared" si="2"/>
        <v>-0.01037452319</v>
      </c>
      <c r="K259" s="128">
        <v>0.0438</v>
      </c>
      <c r="L259" s="62">
        <f t="shared" si="3"/>
        <v>0.0008111111111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126">
        <v>45389.0</v>
      </c>
      <c r="B260" s="127">
        <v>2.76</v>
      </c>
      <c r="C260" s="62">
        <f t="shared" si="4"/>
        <v>0.03690455694</v>
      </c>
      <c r="D260" s="62">
        <f t="shared" si="5"/>
        <v>0.0360712236</v>
      </c>
      <c r="E260" s="62">
        <f t="shared" si="1"/>
        <v>0.0360712236</v>
      </c>
      <c r="F260" s="127">
        <v>5123.41</v>
      </c>
      <c r="G260" s="62">
        <f t="shared" si="6"/>
        <v>-0.01567265989</v>
      </c>
      <c r="H260" s="62">
        <f t="shared" si="7"/>
        <v>-0.01650599322</v>
      </c>
      <c r="I260" s="62" t="b">
        <f t="shared" si="8"/>
        <v>1</v>
      </c>
      <c r="J260" s="62">
        <f t="shared" si="2"/>
        <v>-0.01650599322</v>
      </c>
      <c r="K260" s="128">
        <v>0.045</v>
      </c>
      <c r="L260" s="62">
        <f t="shared" si="3"/>
        <v>0.0008333333333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126">
        <v>45396.0</v>
      </c>
      <c r="B261" s="127">
        <v>2.68</v>
      </c>
      <c r="C261" s="62">
        <f t="shared" si="4"/>
        <v>-0.02941388521</v>
      </c>
      <c r="D261" s="62">
        <f t="shared" si="5"/>
        <v>-0.03026388521</v>
      </c>
      <c r="E261" s="62">
        <f t="shared" si="1"/>
        <v>-0.03026388521</v>
      </c>
      <c r="F261" s="127">
        <v>4967.23</v>
      </c>
      <c r="G261" s="62">
        <f t="shared" si="6"/>
        <v>-0.03095789232</v>
      </c>
      <c r="H261" s="62">
        <f t="shared" si="7"/>
        <v>-0.03180789232</v>
      </c>
      <c r="I261" s="62" t="b">
        <f t="shared" si="8"/>
        <v>1</v>
      </c>
      <c r="J261" s="62">
        <f t="shared" si="2"/>
        <v>-0.03180789232</v>
      </c>
      <c r="K261" s="128">
        <v>0.0459</v>
      </c>
      <c r="L261" s="62">
        <f t="shared" si="3"/>
        <v>0.00085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126">
        <v>45403.0</v>
      </c>
      <c r="B262" s="127">
        <v>2.79</v>
      </c>
      <c r="C262" s="62">
        <f t="shared" si="4"/>
        <v>0.04022480131</v>
      </c>
      <c r="D262" s="62">
        <f t="shared" si="5"/>
        <v>0.03934776427</v>
      </c>
      <c r="E262" s="62" t="str">
        <f t="shared" si="1"/>
        <v/>
      </c>
      <c r="F262" s="127">
        <v>5099.96</v>
      </c>
      <c r="G262" s="62">
        <f t="shared" si="6"/>
        <v>0.02637035589</v>
      </c>
      <c r="H262" s="62">
        <f t="shared" si="7"/>
        <v>0.02549331886</v>
      </c>
      <c r="I262" s="62" t="b">
        <f t="shared" si="8"/>
        <v>0</v>
      </c>
      <c r="J262" s="62" t="str">
        <f t="shared" si="2"/>
        <v/>
      </c>
      <c r="K262" s="128">
        <v>0.04736</v>
      </c>
      <c r="L262" s="62">
        <f t="shared" si="3"/>
        <v>0.000877037037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126">
        <v>45410.0</v>
      </c>
      <c r="B263" s="127">
        <v>2.72</v>
      </c>
      <c r="C263" s="62">
        <f t="shared" si="4"/>
        <v>-0.02540971553</v>
      </c>
      <c r="D263" s="62">
        <f t="shared" si="5"/>
        <v>-0.02629230812</v>
      </c>
      <c r="E263" s="62" t="str">
        <f t="shared" si="1"/>
        <v/>
      </c>
      <c r="F263" s="127">
        <v>5127.79</v>
      </c>
      <c r="G263" s="62">
        <f t="shared" si="6"/>
        <v>0.005442070579</v>
      </c>
      <c r="H263" s="62">
        <f t="shared" si="7"/>
        <v>0.004559477987</v>
      </c>
      <c r="I263" s="62" t="b">
        <f t="shared" si="8"/>
        <v>0</v>
      </c>
      <c r="J263" s="62" t="str">
        <f t="shared" si="2"/>
        <v/>
      </c>
      <c r="K263" s="128">
        <v>0.04766</v>
      </c>
      <c r="L263" s="62">
        <f t="shared" si="3"/>
        <v>0.0008825925926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126">
        <v>45417.0</v>
      </c>
      <c r="B264" s="127">
        <v>2.67</v>
      </c>
      <c r="C264" s="62">
        <f t="shared" si="4"/>
        <v>-0.0185534079</v>
      </c>
      <c r="D264" s="62">
        <f t="shared" si="5"/>
        <v>-0.01942970419</v>
      </c>
      <c r="E264" s="62" t="str">
        <f t="shared" si="1"/>
        <v/>
      </c>
      <c r="F264" s="127">
        <v>5222.68</v>
      </c>
      <c r="G264" s="62">
        <f t="shared" si="6"/>
        <v>0.01833591296</v>
      </c>
      <c r="H264" s="62">
        <f t="shared" si="7"/>
        <v>0.01745961667</v>
      </c>
      <c r="I264" s="62" t="b">
        <f t="shared" si="8"/>
        <v>0</v>
      </c>
      <c r="J264" s="62" t="str">
        <f t="shared" si="2"/>
        <v/>
      </c>
      <c r="K264" s="128">
        <v>0.04732</v>
      </c>
      <c r="L264" s="62">
        <f t="shared" si="3"/>
        <v>0.0008762962963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126">
        <v>45424.0</v>
      </c>
      <c r="B265" s="127">
        <v>2.6</v>
      </c>
      <c r="C265" s="62">
        <f t="shared" si="4"/>
        <v>-0.02656702738</v>
      </c>
      <c r="D265" s="62">
        <f t="shared" si="5"/>
        <v>-0.02742369405</v>
      </c>
      <c r="E265" s="62" t="str">
        <f t="shared" si="1"/>
        <v/>
      </c>
      <c r="F265" s="127">
        <v>5303.27</v>
      </c>
      <c r="G265" s="62">
        <f t="shared" si="6"/>
        <v>0.01531293133</v>
      </c>
      <c r="H265" s="62">
        <f t="shared" si="7"/>
        <v>0.01445626466</v>
      </c>
      <c r="I265" s="62" t="b">
        <f t="shared" si="8"/>
        <v>0</v>
      </c>
      <c r="J265" s="62" t="str">
        <f t="shared" si="2"/>
        <v/>
      </c>
      <c r="K265" s="128">
        <v>0.04626</v>
      </c>
      <c r="L265" s="62">
        <f t="shared" si="3"/>
        <v>0.0008566666667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126">
        <v>45431.0</v>
      </c>
      <c r="B266" s="127">
        <v>2.64</v>
      </c>
      <c r="C266" s="62">
        <f t="shared" si="4"/>
        <v>0.01526747213</v>
      </c>
      <c r="D266" s="62">
        <f t="shared" si="5"/>
        <v>0.01442228695</v>
      </c>
      <c r="E266" s="62">
        <f t="shared" si="1"/>
        <v>0.01442228695</v>
      </c>
      <c r="F266" s="127">
        <v>5304.72</v>
      </c>
      <c r="G266" s="62">
        <f t="shared" si="6"/>
        <v>0.0002733788416</v>
      </c>
      <c r="H266" s="62">
        <f t="shared" si="7"/>
        <v>-0.0005718063436</v>
      </c>
      <c r="I266" s="62" t="b">
        <f t="shared" si="8"/>
        <v>1</v>
      </c>
      <c r="J266" s="62">
        <f t="shared" si="2"/>
        <v>-0.0005718063436</v>
      </c>
      <c r="K266" s="128">
        <v>0.04564</v>
      </c>
      <c r="L266" s="62">
        <f t="shared" si="3"/>
        <v>0.0008451851852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126">
        <v>45438.0</v>
      </c>
      <c r="B267" s="127">
        <v>2.96</v>
      </c>
      <c r="C267" s="62">
        <f t="shared" si="4"/>
        <v>0.1144103512</v>
      </c>
      <c r="D267" s="62">
        <f t="shared" si="5"/>
        <v>0.1135647956</v>
      </c>
      <c r="E267" s="62">
        <f t="shared" si="1"/>
        <v>0.1135647956</v>
      </c>
      <c r="F267" s="127">
        <v>5277.51</v>
      </c>
      <c r="G267" s="62">
        <f t="shared" si="6"/>
        <v>-0.005142594702</v>
      </c>
      <c r="H267" s="62">
        <f t="shared" si="7"/>
        <v>-0.005988150258</v>
      </c>
      <c r="I267" s="62" t="b">
        <f t="shared" si="8"/>
        <v>1</v>
      </c>
      <c r="J267" s="62">
        <f t="shared" si="2"/>
        <v>-0.005988150258</v>
      </c>
      <c r="K267" s="128">
        <v>0.04566</v>
      </c>
      <c r="L267" s="62">
        <f t="shared" si="3"/>
        <v>0.0008455555556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126">
        <v>45445.0</v>
      </c>
      <c r="B268" s="127">
        <v>3.1</v>
      </c>
      <c r="C268" s="62">
        <f t="shared" si="4"/>
        <v>0.04621284316</v>
      </c>
      <c r="D268" s="62">
        <f t="shared" si="5"/>
        <v>0.04534525056</v>
      </c>
      <c r="E268" s="62" t="str">
        <f t="shared" si="1"/>
        <v/>
      </c>
      <c r="F268" s="127">
        <v>5346.99</v>
      </c>
      <c r="G268" s="62">
        <f t="shared" si="6"/>
        <v>0.01307939018</v>
      </c>
      <c r="H268" s="62">
        <f t="shared" si="7"/>
        <v>0.01221179759</v>
      </c>
      <c r="I268" s="62" t="b">
        <f t="shared" si="8"/>
        <v>0</v>
      </c>
      <c r="J268" s="62" t="str">
        <f t="shared" si="2"/>
        <v/>
      </c>
      <c r="K268" s="128">
        <v>0.04685</v>
      </c>
      <c r="L268" s="62">
        <f t="shared" si="3"/>
        <v>0.0008675925926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126">
        <v>45452.0</v>
      </c>
      <c r="B269" s="127">
        <v>2.63</v>
      </c>
      <c r="C269" s="62">
        <f t="shared" si="4"/>
        <v>-0.1644182653</v>
      </c>
      <c r="D269" s="62">
        <f t="shared" si="5"/>
        <v>-0.1652497468</v>
      </c>
      <c r="E269" s="62" t="str">
        <f t="shared" si="1"/>
        <v/>
      </c>
      <c r="F269" s="127">
        <v>5431.6</v>
      </c>
      <c r="G269" s="62">
        <f t="shared" si="6"/>
        <v>0.01569996409</v>
      </c>
      <c r="H269" s="62">
        <f t="shared" si="7"/>
        <v>0.0148684826</v>
      </c>
      <c r="I269" s="62" t="b">
        <f t="shared" si="8"/>
        <v>0</v>
      </c>
      <c r="J269" s="62" t="str">
        <f t="shared" si="2"/>
        <v/>
      </c>
      <c r="K269" s="128">
        <v>0.0449</v>
      </c>
      <c r="L269" s="62">
        <f t="shared" si="3"/>
        <v>0.0008314814815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126">
        <v>45459.0</v>
      </c>
      <c r="B270" s="127">
        <v>3.0</v>
      </c>
      <c r="C270" s="62">
        <f t="shared" si="4"/>
        <v>0.1316284425</v>
      </c>
      <c r="D270" s="62">
        <f t="shared" si="5"/>
        <v>0.1308014054</v>
      </c>
      <c r="E270" s="62" t="str">
        <f t="shared" si="1"/>
        <v/>
      </c>
      <c r="F270" s="127">
        <v>5464.62</v>
      </c>
      <c r="G270" s="62">
        <f t="shared" si="6"/>
        <v>0.006060835974</v>
      </c>
      <c r="H270" s="62">
        <f t="shared" si="7"/>
        <v>0.005233798937</v>
      </c>
      <c r="I270" s="62" t="b">
        <f t="shared" si="8"/>
        <v>0</v>
      </c>
      <c r="J270" s="62" t="str">
        <f t="shared" si="2"/>
        <v/>
      </c>
      <c r="K270" s="128">
        <v>0.04466</v>
      </c>
      <c r="L270" s="62">
        <f t="shared" si="3"/>
        <v>0.000827037037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126">
        <v>45466.0</v>
      </c>
      <c r="B271" s="127">
        <v>3.07</v>
      </c>
      <c r="C271" s="62">
        <f t="shared" si="4"/>
        <v>0.02306527293</v>
      </c>
      <c r="D271" s="62">
        <f t="shared" si="5"/>
        <v>0.02225323589</v>
      </c>
      <c r="E271" s="62">
        <f t="shared" si="1"/>
        <v>0.02225323589</v>
      </c>
      <c r="F271" s="127">
        <v>5460.48</v>
      </c>
      <c r="G271" s="62">
        <f t="shared" si="6"/>
        <v>-0.0007578878359</v>
      </c>
      <c r="H271" s="62">
        <f t="shared" si="7"/>
        <v>-0.001569924873</v>
      </c>
      <c r="I271" s="62" t="b">
        <f t="shared" si="8"/>
        <v>1</v>
      </c>
      <c r="J271" s="62">
        <f t="shared" si="2"/>
        <v>-0.001569924873</v>
      </c>
      <c r="K271" s="128">
        <v>0.04385</v>
      </c>
      <c r="L271" s="62">
        <f t="shared" si="3"/>
        <v>0.000812037037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126">
        <v>45473.0</v>
      </c>
      <c r="B272" s="127">
        <v>3.1</v>
      </c>
      <c r="C272" s="62">
        <f t="shared" si="4"/>
        <v>0.009724549892</v>
      </c>
      <c r="D272" s="62">
        <f t="shared" si="5"/>
        <v>0.008904920262</v>
      </c>
      <c r="E272" s="62" t="str">
        <f t="shared" si="1"/>
        <v/>
      </c>
      <c r="F272" s="127">
        <v>5567.19</v>
      </c>
      <c r="G272" s="62">
        <f t="shared" si="6"/>
        <v>0.01935374033</v>
      </c>
      <c r="H272" s="62">
        <f t="shared" si="7"/>
        <v>0.0185341107</v>
      </c>
      <c r="I272" s="62" t="b">
        <f t="shared" si="8"/>
        <v>0</v>
      </c>
      <c r="J272" s="62" t="str">
        <f t="shared" si="2"/>
        <v/>
      </c>
      <c r="K272" s="128">
        <v>0.04426</v>
      </c>
      <c r="L272" s="62">
        <f t="shared" si="3"/>
        <v>0.0008196296296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126">
        <v>45480.0</v>
      </c>
      <c r="B273" s="127">
        <v>3.0</v>
      </c>
      <c r="C273" s="62">
        <f t="shared" si="4"/>
        <v>-0.03278982282</v>
      </c>
      <c r="D273" s="62">
        <f t="shared" si="5"/>
        <v>-0.03363426727</v>
      </c>
      <c r="E273" s="62" t="str">
        <f t="shared" si="1"/>
        <v/>
      </c>
      <c r="F273" s="127">
        <v>5615.35</v>
      </c>
      <c r="G273" s="62">
        <f t="shared" si="6"/>
        <v>0.008613480972</v>
      </c>
      <c r="H273" s="62">
        <f t="shared" si="7"/>
        <v>0.007769036528</v>
      </c>
      <c r="I273" s="62" t="b">
        <f t="shared" si="8"/>
        <v>0</v>
      </c>
      <c r="J273" s="62" t="str">
        <f t="shared" si="2"/>
        <v/>
      </c>
      <c r="K273" s="128">
        <v>0.0456</v>
      </c>
      <c r="L273" s="62">
        <f t="shared" si="3"/>
        <v>0.0008444444444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126">
        <v>45487.0</v>
      </c>
      <c r="B274" s="127">
        <v>2.97</v>
      </c>
      <c r="C274" s="62">
        <f t="shared" si="4"/>
        <v>-0.01005033585</v>
      </c>
      <c r="D274" s="62">
        <f t="shared" si="5"/>
        <v>-0.01087329882</v>
      </c>
      <c r="E274" s="62">
        <f t="shared" si="1"/>
        <v>-0.01087329882</v>
      </c>
      <c r="F274" s="127">
        <v>5505.0</v>
      </c>
      <c r="G274" s="62">
        <f t="shared" si="6"/>
        <v>-0.01984714911</v>
      </c>
      <c r="H274" s="62">
        <f t="shared" si="7"/>
        <v>-0.02067011207</v>
      </c>
      <c r="I274" s="62" t="b">
        <f t="shared" si="8"/>
        <v>1</v>
      </c>
      <c r="J274" s="62">
        <f t="shared" si="2"/>
        <v>-0.02067011207</v>
      </c>
      <c r="K274" s="128">
        <v>0.04444</v>
      </c>
      <c r="L274" s="62">
        <f t="shared" si="3"/>
        <v>0.000822962963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126">
        <v>45494.0</v>
      </c>
      <c r="B275" s="127">
        <v>3.34</v>
      </c>
      <c r="C275" s="62">
        <f t="shared" si="4"/>
        <v>0.1174088542</v>
      </c>
      <c r="D275" s="62">
        <f t="shared" si="5"/>
        <v>0.1165914468</v>
      </c>
      <c r="E275" s="62">
        <f t="shared" si="1"/>
        <v>0.1165914468</v>
      </c>
      <c r="F275" s="127">
        <v>5459.1</v>
      </c>
      <c r="G275" s="62">
        <f t="shared" si="6"/>
        <v>-0.008372829169</v>
      </c>
      <c r="H275" s="62">
        <f t="shared" si="7"/>
        <v>-0.009190236577</v>
      </c>
      <c r="I275" s="62" t="b">
        <f t="shared" si="8"/>
        <v>1</v>
      </c>
      <c r="J275" s="62">
        <f t="shared" si="2"/>
        <v>-0.009190236577</v>
      </c>
      <c r="K275" s="128">
        <v>0.04414</v>
      </c>
      <c r="L275" s="62">
        <f t="shared" si="3"/>
        <v>0.0008174074074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126">
        <v>45501.0</v>
      </c>
      <c r="B276" s="127">
        <v>2.58</v>
      </c>
      <c r="C276" s="62">
        <f t="shared" si="4"/>
        <v>-0.2581814081</v>
      </c>
      <c r="D276" s="62">
        <f t="shared" si="5"/>
        <v>-0.2590128895</v>
      </c>
      <c r="E276" s="62">
        <f t="shared" si="1"/>
        <v>-0.2590128895</v>
      </c>
      <c r="F276" s="127">
        <v>5346.56</v>
      </c>
      <c r="G276" s="62">
        <f t="shared" si="6"/>
        <v>-0.02083057756</v>
      </c>
      <c r="H276" s="62">
        <f t="shared" si="7"/>
        <v>-0.02166205904</v>
      </c>
      <c r="I276" s="62" t="b">
        <f t="shared" si="8"/>
        <v>1</v>
      </c>
      <c r="J276" s="62">
        <f t="shared" si="2"/>
        <v>-0.02166205904</v>
      </c>
      <c r="K276" s="128">
        <v>0.0449</v>
      </c>
      <c r="L276" s="62">
        <f t="shared" si="3"/>
        <v>0.0008314814815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126">
        <v>45508.0</v>
      </c>
      <c r="B277" s="127">
        <v>2.65</v>
      </c>
      <c r="C277" s="62">
        <f t="shared" si="4"/>
        <v>0.02677024106</v>
      </c>
      <c r="D277" s="62">
        <f t="shared" si="5"/>
        <v>0.02597209292</v>
      </c>
      <c r="E277" s="62">
        <f t="shared" si="1"/>
        <v>0.02597209292</v>
      </c>
      <c r="F277" s="127">
        <v>5344.16</v>
      </c>
      <c r="G277" s="62">
        <f t="shared" si="6"/>
        <v>-0.0004489875407</v>
      </c>
      <c r="H277" s="62">
        <f t="shared" si="7"/>
        <v>-0.001247135689</v>
      </c>
      <c r="I277" s="62" t="b">
        <f t="shared" si="8"/>
        <v>1</v>
      </c>
      <c r="J277" s="62">
        <f t="shared" si="2"/>
        <v>-0.001247135689</v>
      </c>
      <c r="K277" s="128">
        <v>0.0431</v>
      </c>
      <c r="L277" s="62">
        <f t="shared" si="3"/>
        <v>0.0007981481481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126">
        <v>45515.0</v>
      </c>
      <c r="B278" s="127">
        <v>2.71</v>
      </c>
      <c r="C278" s="62">
        <f t="shared" si="4"/>
        <v>0.02238899489</v>
      </c>
      <c r="D278" s="62">
        <f t="shared" si="5"/>
        <v>0.02161084675</v>
      </c>
      <c r="E278" s="62" t="str">
        <f t="shared" si="1"/>
        <v/>
      </c>
      <c r="F278" s="127">
        <v>5554.25</v>
      </c>
      <c r="G278" s="62">
        <f t="shared" si="6"/>
        <v>0.03855902457</v>
      </c>
      <c r="H278" s="62">
        <f t="shared" si="7"/>
        <v>0.03778087642</v>
      </c>
      <c r="I278" s="62" t="b">
        <f t="shared" si="8"/>
        <v>0</v>
      </c>
      <c r="J278" s="62" t="str">
        <f t="shared" si="2"/>
        <v/>
      </c>
      <c r="K278" s="128">
        <v>0.04202</v>
      </c>
      <c r="L278" s="62">
        <f t="shared" si="3"/>
        <v>0.0007781481481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126">
        <v>45522.0</v>
      </c>
      <c r="B279" s="127">
        <v>2.96</v>
      </c>
      <c r="C279" s="62">
        <f t="shared" si="4"/>
        <v>0.08824063344</v>
      </c>
      <c r="D279" s="62">
        <f t="shared" si="5"/>
        <v>0.08747026307</v>
      </c>
      <c r="E279" s="62" t="str">
        <f t="shared" si="1"/>
        <v/>
      </c>
      <c r="F279" s="127">
        <v>5634.61</v>
      </c>
      <c r="G279" s="62">
        <f t="shared" si="6"/>
        <v>0.01436453433</v>
      </c>
      <c r="H279" s="62">
        <f t="shared" si="7"/>
        <v>0.01359416396</v>
      </c>
      <c r="I279" s="62" t="b">
        <f t="shared" si="8"/>
        <v>0</v>
      </c>
      <c r="J279" s="62" t="str">
        <f t="shared" si="2"/>
        <v/>
      </c>
      <c r="K279" s="128">
        <v>0.0416</v>
      </c>
      <c r="L279" s="62">
        <f t="shared" si="3"/>
        <v>0.0007703703704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126">
        <v>45529.0</v>
      </c>
      <c r="B280" s="127">
        <v>2.76</v>
      </c>
      <c r="C280" s="62">
        <f t="shared" si="4"/>
        <v>-0.06995858861</v>
      </c>
      <c r="D280" s="62">
        <f t="shared" si="5"/>
        <v>-0.07071673676</v>
      </c>
      <c r="E280" s="62">
        <f t="shared" si="1"/>
        <v>-0.07071673676</v>
      </c>
      <c r="F280" s="127">
        <v>5648.4</v>
      </c>
      <c r="G280" s="62">
        <f t="shared" si="6"/>
        <v>0.002444384409</v>
      </c>
      <c r="H280" s="62">
        <f t="shared" si="7"/>
        <v>0.001686236261</v>
      </c>
      <c r="I280" s="62" t="b">
        <f t="shared" si="8"/>
        <v>1</v>
      </c>
      <c r="J280" s="62">
        <f t="shared" si="2"/>
        <v>0.001686236261</v>
      </c>
      <c r="K280" s="128">
        <v>0.04094</v>
      </c>
      <c r="L280" s="62">
        <f t="shared" si="3"/>
        <v>0.0007581481481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mergeCells count="2">
    <mergeCell ref="D9:E9"/>
    <mergeCell ref="A14:B14"/>
  </mergeCells>
  <hyperlinks>
    <hyperlink r:id="rId1" ref="A2"/>
    <hyperlink r:id="rId2" location="0" ref="A4"/>
  </hyperlinks>
  <drawing r:id="rId3"/>
  <tableParts count="1">
    <tablePart r:id="rId5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2" max="12" width="14.13"/>
  </cols>
  <sheetData>
    <row r="1">
      <c r="A1" s="116" t="s">
        <v>314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117" t="s">
        <v>364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29" t="s">
        <v>365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17" t="s">
        <v>366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18" t="s">
        <v>318</v>
      </c>
      <c r="B6" s="40"/>
      <c r="C6" s="40"/>
      <c r="D6" s="40" t="s">
        <v>319</v>
      </c>
      <c r="E6" s="119">
        <f>_xlfn.COVARIANCE.P(C20:C280, G20:G280)/VARP(G20:G280)</f>
        <v>1.252984142</v>
      </c>
      <c r="F6" s="40"/>
      <c r="G6" s="40" t="s">
        <v>320</v>
      </c>
      <c r="H6" s="119">
        <f>E7/E16</f>
        <v>7.276307769</v>
      </c>
      <c r="I6" s="120"/>
      <c r="J6" s="40"/>
      <c r="K6" s="40"/>
      <c r="L6" s="40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3" t="s">
        <v>367</v>
      </c>
      <c r="B7" s="121">
        <f>average(C20:C280)</f>
        <v>0.002782824747</v>
      </c>
      <c r="C7" s="40"/>
      <c r="D7" s="122" t="s">
        <v>322</v>
      </c>
      <c r="E7" s="119">
        <f>_xlfn.COVARIANCE.P(E20:E280, J20:J280)/VARP(J20:J280)</f>
        <v>1.336400872</v>
      </c>
      <c r="F7" s="40"/>
      <c r="G7" s="43" t="s">
        <v>323</v>
      </c>
      <c r="H7" s="120">
        <f>2.28/5.83</f>
        <v>0.3910806175</v>
      </c>
      <c r="I7" s="120"/>
      <c r="J7" s="40"/>
      <c r="K7" s="40"/>
      <c r="L7" s="40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0" t="s">
        <v>324</v>
      </c>
      <c r="B8" s="121">
        <f>average(G20:Z280)</f>
        <v>0.005683209126</v>
      </c>
      <c r="C8" s="40"/>
      <c r="D8" s="40"/>
      <c r="E8" s="40"/>
      <c r="F8" s="40"/>
      <c r="G8" s="124" t="s">
        <v>325</v>
      </c>
      <c r="H8" s="40">
        <f>E7/(1+H7)</f>
        <v>0.9606926123</v>
      </c>
      <c r="I8" s="120"/>
      <c r="J8" s="40"/>
      <c r="K8" s="40"/>
      <c r="L8" s="40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0"/>
      <c r="B9" s="40"/>
      <c r="C9" s="40"/>
      <c r="D9" s="125" t="s">
        <v>326</v>
      </c>
      <c r="F9" s="40"/>
      <c r="G9" s="40"/>
      <c r="H9" s="40"/>
      <c r="I9" s="40"/>
      <c r="J9" s="40"/>
      <c r="K9" s="40"/>
      <c r="L9" s="40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18" t="s">
        <v>327</v>
      </c>
      <c r="B10" s="40"/>
      <c r="C10" s="40"/>
      <c r="D10" s="40" t="str">
        <f>A7</f>
        <v>Timken Company:</v>
      </c>
      <c r="E10" s="119">
        <f>IFERROR(__xludf.DUMMYFUNCTION("STDEV(FILTER(E20:E280, E20:E280&lt;&gt;""""))"),0.045725903198849206)</f>
        <v>0.0457259032</v>
      </c>
      <c r="F10" s="40"/>
      <c r="G10" s="124"/>
      <c r="H10" s="40"/>
      <c r="I10" s="40"/>
      <c r="J10" s="40"/>
      <c r="K10" s="40"/>
      <c r="L10" s="40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0" t="str">
        <f>A7</f>
        <v>Timken Company:</v>
      </c>
      <c r="B11" s="121">
        <f>average(D20:D280)</f>
        <v>0.00224621969</v>
      </c>
      <c r="C11" s="40"/>
      <c r="D11" s="40" t="s">
        <v>324</v>
      </c>
      <c r="E11" s="119">
        <f>IFERROR(__xludf.DUMMYFUNCTION("STDEV(FILTER(J20:J280, J20:J280&lt;&gt;""""))"),0.022918996529327974)</f>
        <v>0.02291899653</v>
      </c>
      <c r="F11" s="40"/>
      <c r="G11" s="43"/>
      <c r="H11" s="40"/>
      <c r="I11" s="40"/>
      <c r="J11" s="40"/>
      <c r="K11" s="40"/>
      <c r="L11" s="40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0" t="s">
        <v>324</v>
      </c>
      <c r="B12" s="121">
        <f>average(H20:H280)</f>
        <v>0.001924479552</v>
      </c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0"/>
      <c r="B13" s="40"/>
      <c r="C13" s="40"/>
      <c r="D13" s="40" t="s">
        <v>328</v>
      </c>
      <c r="E13" s="119">
        <f>IFERROR(__xludf.DUMMYFUNCTION("COUNTA(FILTER(E20:E280, E20:E280&lt;&gt;""""))"),118.0)</f>
        <v>118</v>
      </c>
      <c r="F13" s="40"/>
      <c r="G13" s="40"/>
      <c r="H13" s="40"/>
      <c r="I13" s="40"/>
      <c r="J13" s="40"/>
      <c r="K13" s="40"/>
      <c r="L13" s="40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25" t="s">
        <v>329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0" t="str">
        <f>A7</f>
        <v>Timken Company:</v>
      </c>
      <c r="B15" s="121">
        <f>IFERROR(__xludf.DUMMYFUNCTION("AVERAGE(FILTER(E20:E280, E20:E280&lt;&gt;""""))"),-0.022283496917649564)</f>
        <v>-0.02228349692</v>
      </c>
      <c r="C15" s="40"/>
      <c r="D15" s="40" t="s">
        <v>330</v>
      </c>
      <c r="E15" s="119">
        <f>IFERROR(__xludf.DUMMYFUNCTION("COVAR(FILTER(E20:E280, E20:E280&lt;&gt;""""), FILTER(J20:J280, J20:J280&lt;&gt;""""))"),6.960361603445212E-4)</f>
        <v>0.0006960361603</v>
      </c>
      <c r="F15" s="40"/>
      <c r="G15" s="40"/>
      <c r="H15" s="40"/>
      <c r="I15" s="40"/>
      <c r="J15" s="40"/>
      <c r="K15" s="40"/>
      <c r="L15" s="40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0" t="s">
        <v>324</v>
      </c>
      <c r="B16" s="121">
        <f>IFERROR(__xludf.DUMMYFUNCTION("AVERAGE(FILTER(J20:J280, J20:J280&lt;&gt;""""))"),-0.018994087601513793)</f>
        <v>-0.0189940876</v>
      </c>
      <c r="C16" s="40"/>
      <c r="D16" s="122" t="s">
        <v>331</v>
      </c>
      <c r="E16" s="119">
        <f>E10 / SQRT(E13) / E11</f>
        <v>0.1836646985</v>
      </c>
      <c r="F16" s="40"/>
      <c r="G16" s="40"/>
      <c r="H16" s="40"/>
      <c r="I16" s="40"/>
      <c r="J16" s="40"/>
      <c r="K16" s="40"/>
      <c r="L16" s="40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5"/>
      <c r="B18" s="44" t="s">
        <v>368</v>
      </c>
      <c r="C18" s="45"/>
      <c r="D18" s="45"/>
      <c r="E18" s="45"/>
      <c r="F18" s="45" t="s">
        <v>333</v>
      </c>
      <c r="G18" s="45"/>
      <c r="H18" s="45"/>
      <c r="I18" s="45"/>
      <c r="J18" s="45"/>
      <c r="K18" s="45" t="s">
        <v>334</v>
      </c>
      <c r="L18" s="45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0" t="s">
        <v>335</v>
      </c>
      <c r="B19" s="50" t="s">
        <v>336</v>
      </c>
      <c r="C19" s="50" t="s">
        <v>337</v>
      </c>
      <c r="D19" s="50" t="s">
        <v>338</v>
      </c>
      <c r="E19" s="50" t="s">
        <v>339</v>
      </c>
      <c r="F19" s="50" t="s">
        <v>336</v>
      </c>
      <c r="G19" s="50" t="s">
        <v>337</v>
      </c>
      <c r="H19" s="50" t="s">
        <v>340</v>
      </c>
      <c r="I19" s="50" t="s">
        <v>341</v>
      </c>
      <c r="J19" s="50" t="s">
        <v>339</v>
      </c>
      <c r="K19" s="50" t="s">
        <v>342</v>
      </c>
      <c r="L19" s="50" t="s">
        <v>343</v>
      </c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26">
        <v>43709.0</v>
      </c>
      <c r="B20" s="127">
        <v>41.0</v>
      </c>
      <c r="C20" s="62"/>
      <c r="D20" s="62"/>
      <c r="E20" s="62" t="str">
        <f t="shared" ref="E20:E280" si="1">IF(I20, D20, "")</f>
        <v/>
      </c>
      <c r="F20" s="127">
        <v>2978.71</v>
      </c>
      <c r="G20" s="62"/>
      <c r="H20" s="62"/>
      <c r="I20" s="62"/>
      <c r="J20" s="62" t="str">
        <f t="shared" ref="J20:J280" si="2">IF(I20, H20, "")</f>
        <v/>
      </c>
      <c r="K20" s="128">
        <v>0.01976</v>
      </c>
      <c r="L20" s="62">
        <f t="shared" ref="L20:L280" si="3">K20/54</f>
        <v>0.0003659259259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26">
        <v>43716.0</v>
      </c>
      <c r="B21" s="127">
        <v>44.63</v>
      </c>
      <c r="C21" s="62">
        <f t="shared" ref="C21:C280" si="4">ln(B21/B20)</f>
        <v>0.08483421194</v>
      </c>
      <c r="D21" s="62">
        <f t="shared" ref="D21:D280" si="5">C21-L21</f>
        <v>0.08446384157</v>
      </c>
      <c r="E21" s="62" t="str">
        <f t="shared" si="1"/>
        <v/>
      </c>
      <c r="F21" s="127">
        <v>3007.39</v>
      </c>
      <c r="G21" s="62">
        <f t="shared" ref="G21:G280" si="6">ln(F21/F20)</f>
        <v>0.00958227208</v>
      </c>
      <c r="H21" s="62">
        <f t="shared" ref="H21:H280" si="7">G21-L21</f>
        <v>0.00921190171</v>
      </c>
      <c r="I21" s="62" t="b">
        <f t="shared" ref="I21:I280" si="8">H21&lt;$B$12</f>
        <v>0</v>
      </c>
      <c r="J21" s="62" t="str">
        <f t="shared" si="2"/>
        <v/>
      </c>
      <c r="K21" s="128">
        <v>0.02</v>
      </c>
      <c r="L21" s="62">
        <f t="shared" si="3"/>
        <v>0.0003703703704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126">
        <v>43723.0</v>
      </c>
      <c r="B22" s="127">
        <v>44.21</v>
      </c>
      <c r="C22" s="62">
        <f t="shared" si="4"/>
        <v>-0.009455270803</v>
      </c>
      <c r="D22" s="62">
        <f t="shared" si="5"/>
        <v>-0.009866752285</v>
      </c>
      <c r="E22" s="62">
        <f t="shared" si="1"/>
        <v>-0.009866752285</v>
      </c>
      <c r="F22" s="127">
        <v>2992.07</v>
      </c>
      <c r="G22" s="62">
        <f t="shared" si="6"/>
        <v>-0.005107137409</v>
      </c>
      <c r="H22" s="62">
        <f t="shared" si="7"/>
        <v>-0.00551861889</v>
      </c>
      <c r="I22" s="62" t="b">
        <f t="shared" si="8"/>
        <v>1</v>
      </c>
      <c r="J22" s="62">
        <f t="shared" si="2"/>
        <v>-0.00551861889</v>
      </c>
      <c r="K22" s="128">
        <v>0.02222</v>
      </c>
      <c r="L22" s="62">
        <f t="shared" si="3"/>
        <v>0.0004114814815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126">
        <v>43730.0</v>
      </c>
      <c r="B23" s="127">
        <v>42.9</v>
      </c>
      <c r="C23" s="62">
        <f t="shared" si="4"/>
        <v>-0.0300791819</v>
      </c>
      <c r="D23" s="62">
        <f t="shared" si="5"/>
        <v>-0.03049473746</v>
      </c>
      <c r="E23" s="62">
        <f t="shared" si="1"/>
        <v>-0.03049473746</v>
      </c>
      <c r="F23" s="127">
        <v>2961.79</v>
      </c>
      <c r="G23" s="62">
        <f t="shared" si="6"/>
        <v>-0.01017164027</v>
      </c>
      <c r="H23" s="62">
        <f t="shared" si="7"/>
        <v>-0.01058719583</v>
      </c>
      <c r="I23" s="62" t="b">
        <f t="shared" si="8"/>
        <v>1</v>
      </c>
      <c r="J23" s="62">
        <f t="shared" si="2"/>
        <v>-0.01058719583</v>
      </c>
      <c r="K23" s="128">
        <v>0.02244</v>
      </c>
      <c r="L23" s="62">
        <f t="shared" si="3"/>
        <v>0.0004155555556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126">
        <v>43737.0</v>
      </c>
      <c r="B24" s="127">
        <v>41.83</v>
      </c>
      <c r="C24" s="62">
        <f t="shared" si="4"/>
        <v>-0.02525804048</v>
      </c>
      <c r="D24" s="62">
        <f t="shared" si="5"/>
        <v>-0.02565470715</v>
      </c>
      <c r="E24" s="62">
        <f t="shared" si="1"/>
        <v>-0.02565470715</v>
      </c>
      <c r="F24" s="127">
        <v>2952.01</v>
      </c>
      <c r="G24" s="62">
        <f t="shared" si="6"/>
        <v>-0.003307521024</v>
      </c>
      <c r="H24" s="62">
        <f t="shared" si="7"/>
        <v>-0.003704187691</v>
      </c>
      <c r="I24" s="62" t="b">
        <f t="shared" si="8"/>
        <v>1</v>
      </c>
      <c r="J24" s="62">
        <f t="shared" si="2"/>
        <v>-0.003704187691</v>
      </c>
      <c r="K24" s="128">
        <v>0.02142</v>
      </c>
      <c r="L24" s="62">
        <f t="shared" si="3"/>
        <v>0.0003966666667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126">
        <v>43744.0</v>
      </c>
      <c r="B25" s="127">
        <v>43.05</v>
      </c>
      <c r="C25" s="62">
        <f t="shared" si="4"/>
        <v>0.02874844542</v>
      </c>
      <c r="D25" s="62">
        <f t="shared" si="5"/>
        <v>0.02836437135</v>
      </c>
      <c r="E25" s="62" t="str">
        <f t="shared" si="1"/>
        <v/>
      </c>
      <c r="F25" s="127">
        <v>2970.27</v>
      </c>
      <c r="G25" s="62">
        <f t="shared" si="6"/>
        <v>0.006166563507</v>
      </c>
      <c r="H25" s="62">
        <f t="shared" si="7"/>
        <v>0.005782489433</v>
      </c>
      <c r="I25" s="62" t="b">
        <f t="shared" si="8"/>
        <v>0</v>
      </c>
      <c r="J25" s="62" t="str">
        <f t="shared" si="2"/>
        <v/>
      </c>
      <c r="K25" s="128">
        <v>0.02074</v>
      </c>
      <c r="L25" s="62">
        <f t="shared" si="3"/>
        <v>0.0003840740741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126">
        <v>43751.0</v>
      </c>
      <c r="B26" s="127">
        <v>44.36</v>
      </c>
      <c r="C26" s="62">
        <f t="shared" si="4"/>
        <v>0.02997593161</v>
      </c>
      <c r="D26" s="62">
        <f t="shared" si="5"/>
        <v>0.02958519087</v>
      </c>
      <c r="E26" s="62" t="str">
        <f t="shared" si="1"/>
        <v/>
      </c>
      <c r="F26" s="127">
        <v>2986.2</v>
      </c>
      <c r="G26" s="62">
        <f t="shared" si="6"/>
        <v>0.005348818337</v>
      </c>
      <c r="H26" s="62">
        <f t="shared" si="7"/>
        <v>0.004958077596</v>
      </c>
      <c r="I26" s="62" t="b">
        <f t="shared" si="8"/>
        <v>0</v>
      </c>
      <c r="J26" s="62" t="str">
        <f t="shared" si="2"/>
        <v/>
      </c>
      <c r="K26" s="128">
        <v>0.0211</v>
      </c>
      <c r="L26" s="62">
        <f t="shared" si="3"/>
        <v>0.0003907407407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126">
        <v>43758.0</v>
      </c>
      <c r="B27" s="127">
        <v>47.83</v>
      </c>
      <c r="C27" s="62">
        <f t="shared" si="4"/>
        <v>0.07531489521</v>
      </c>
      <c r="D27" s="62">
        <f t="shared" si="5"/>
        <v>0.07490054336</v>
      </c>
      <c r="E27" s="62" t="str">
        <f t="shared" si="1"/>
        <v/>
      </c>
      <c r="F27" s="127">
        <v>3022.55</v>
      </c>
      <c r="G27" s="62">
        <f t="shared" si="6"/>
        <v>0.01209916986</v>
      </c>
      <c r="H27" s="62">
        <f t="shared" si="7"/>
        <v>0.011684818</v>
      </c>
      <c r="I27" s="62" t="b">
        <f t="shared" si="8"/>
        <v>0</v>
      </c>
      <c r="J27" s="62" t="str">
        <f t="shared" si="2"/>
        <v/>
      </c>
      <c r="K27" s="128">
        <v>0.022375</v>
      </c>
      <c r="L27" s="62">
        <f t="shared" si="3"/>
        <v>0.0004143518519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126">
        <v>43765.0</v>
      </c>
      <c r="B28" s="127">
        <v>51.5</v>
      </c>
      <c r="C28" s="62">
        <f t="shared" si="4"/>
        <v>0.07392874998</v>
      </c>
      <c r="D28" s="62">
        <f t="shared" si="5"/>
        <v>0.07350874998</v>
      </c>
      <c r="E28" s="62" t="str">
        <f t="shared" si="1"/>
        <v/>
      </c>
      <c r="F28" s="127">
        <v>3066.91</v>
      </c>
      <c r="G28" s="62">
        <f t="shared" si="6"/>
        <v>0.0145696941</v>
      </c>
      <c r="H28" s="62">
        <f t="shared" si="7"/>
        <v>0.0141496941</v>
      </c>
      <c r="I28" s="62" t="b">
        <f t="shared" si="8"/>
        <v>0</v>
      </c>
      <c r="J28" s="62" t="str">
        <f t="shared" si="2"/>
        <v/>
      </c>
      <c r="K28" s="128">
        <v>0.02268</v>
      </c>
      <c r="L28" s="62">
        <f t="shared" si="3"/>
        <v>0.00042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126">
        <v>43772.0</v>
      </c>
      <c r="B29" s="127">
        <v>53.65</v>
      </c>
      <c r="C29" s="62">
        <f t="shared" si="4"/>
        <v>0.04089966141</v>
      </c>
      <c r="D29" s="62">
        <f t="shared" si="5"/>
        <v>0.04048077252</v>
      </c>
      <c r="E29" s="62" t="str">
        <f t="shared" si="1"/>
        <v/>
      </c>
      <c r="F29" s="127">
        <v>3093.08</v>
      </c>
      <c r="G29" s="62">
        <f t="shared" si="6"/>
        <v>0.008496818159</v>
      </c>
      <c r="H29" s="62">
        <f t="shared" si="7"/>
        <v>0.008077929271</v>
      </c>
      <c r="I29" s="62" t="b">
        <f t="shared" si="8"/>
        <v>0</v>
      </c>
      <c r="J29" s="62" t="str">
        <f t="shared" si="2"/>
        <v/>
      </c>
      <c r="K29" s="128">
        <v>0.02262</v>
      </c>
      <c r="L29" s="62">
        <f t="shared" si="3"/>
        <v>0.0004188888889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126">
        <v>43779.0</v>
      </c>
      <c r="B30" s="127">
        <v>53.9</v>
      </c>
      <c r="C30" s="62">
        <f t="shared" si="4"/>
        <v>0.004649008838</v>
      </c>
      <c r="D30" s="62">
        <f t="shared" si="5"/>
        <v>0.004214194023</v>
      </c>
      <c r="E30" s="62" t="str">
        <f t="shared" si="1"/>
        <v/>
      </c>
      <c r="F30" s="127">
        <v>3120.46</v>
      </c>
      <c r="G30" s="62">
        <f t="shared" si="6"/>
        <v>0.008813068627</v>
      </c>
      <c r="H30" s="62">
        <f t="shared" si="7"/>
        <v>0.008378253812</v>
      </c>
      <c r="I30" s="62" t="b">
        <f t="shared" si="8"/>
        <v>0</v>
      </c>
      <c r="J30" s="62" t="str">
        <f t="shared" si="2"/>
        <v/>
      </c>
      <c r="K30" s="128">
        <v>0.02348</v>
      </c>
      <c r="L30" s="62">
        <f t="shared" si="3"/>
        <v>0.0004348148148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126">
        <v>43786.0</v>
      </c>
      <c r="B31" s="127">
        <v>52.25</v>
      </c>
      <c r="C31" s="62">
        <f t="shared" si="4"/>
        <v>-0.03109058707</v>
      </c>
      <c r="D31" s="62">
        <f t="shared" si="5"/>
        <v>-0.03152438337</v>
      </c>
      <c r="E31" s="62">
        <f t="shared" si="1"/>
        <v>-0.03152438337</v>
      </c>
      <c r="F31" s="127">
        <v>3110.29</v>
      </c>
      <c r="G31" s="62">
        <f t="shared" si="6"/>
        <v>-0.003264457419</v>
      </c>
      <c r="H31" s="62">
        <f t="shared" si="7"/>
        <v>-0.003698253715</v>
      </c>
      <c r="I31" s="62" t="b">
        <f t="shared" si="8"/>
        <v>1</v>
      </c>
      <c r="J31" s="62">
        <f t="shared" si="2"/>
        <v>-0.003698253715</v>
      </c>
      <c r="K31" s="128">
        <v>0.023425</v>
      </c>
      <c r="L31" s="62">
        <f t="shared" si="3"/>
        <v>0.0004337962963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126">
        <v>43793.0</v>
      </c>
      <c r="B32" s="127">
        <v>52.59</v>
      </c>
      <c r="C32" s="62">
        <f t="shared" si="4"/>
        <v>0.006486096756</v>
      </c>
      <c r="D32" s="62">
        <f t="shared" si="5"/>
        <v>0.006070541201</v>
      </c>
      <c r="E32" s="62" t="str">
        <f t="shared" si="1"/>
        <v/>
      </c>
      <c r="F32" s="127">
        <v>3140.98</v>
      </c>
      <c r="G32" s="62">
        <f t="shared" si="6"/>
        <v>0.009818883705</v>
      </c>
      <c r="H32" s="62">
        <f t="shared" si="7"/>
        <v>0.009403328149</v>
      </c>
      <c r="I32" s="62" t="b">
        <f t="shared" si="8"/>
        <v>0</v>
      </c>
      <c r="J32" s="62" t="str">
        <f t="shared" si="2"/>
        <v/>
      </c>
      <c r="K32" s="128">
        <v>0.02244</v>
      </c>
      <c r="L32" s="62">
        <f t="shared" si="3"/>
        <v>0.0004155555556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126">
        <v>43800.0</v>
      </c>
      <c r="B33" s="127">
        <v>53.52</v>
      </c>
      <c r="C33" s="62">
        <f t="shared" si="4"/>
        <v>0.01752942822</v>
      </c>
      <c r="D33" s="62">
        <f t="shared" si="5"/>
        <v>0.01712248377</v>
      </c>
      <c r="E33" s="62">
        <f t="shared" si="1"/>
        <v>0.01712248377</v>
      </c>
      <c r="F33" s="127">
        <v>3145.91</v>
      </c>
      <c r="G33" s="62">
        <f t="shared" si="6"/>
        <v>0.001568343334</v>
      </c>
      <c r="H33" s="62">
        <f t="shared" si="7"/>
        <v>0.001161398889</v>
      </c>
      <c r="I33" s="62" t="b">
        <f t="shared" si="8"/>
        <v>1</v>
      </c>
      <c r="J33" s="62">
        <f t="shared" si="2"/>
        <v>0.001161398889</v>
      </c>
      <c r="K33" s="128">
        <v>0.021975</v>
      </c>
      <c r="L33" s="62">
        <f t="shared" si="3"/>
        <v>0.0004069444444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126">
        <v>43807.0</v>
      </c>
      <c r="B34" s="127">
        <v>56.5</v>
      </c>
      <c r="C34" s="62">
        <f t="shared" si="4"/>
        <v>0.05418522233</v>
      </c>
      <c r="D34" s="62">
        <f t="shared" si="5"/>
        <v>0.05377040752</v>
      </c>
      <c r="E34" s="62" t="str">
        <f t="shared" si="1"/>
        <v/>
      </c>
      <c r="F34" s="127">
        <v>3168.8</v>
      </c>
      <c r="G34" s="62">
        <f t="shared" si="6"/>
        <v>0.007249770855</v>
      </c>
      <c r="H34" s="62">
        <f t="shared" si="7"/>
        <v>0.00683495604</v>
      </c>
      <c r="I34" s="62" t="b">
        <f t="shared" si="8"/>
        <v>0</v>
      </c>
      <c r="J34" s="62" t="str">
        <f t="shared" si="2"/>
        <v/>
      </c>
      <c r="K34" s="128">
        <v>0.0224</v>
      </c>
      <c r="L34" s="62">
        <f t="shared" si="3"/>
        <v>0.0004148148148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126">
        <v>43814.0</v>
      </c>
      <c r="B35" s="127">
        <v>56.08</v>
      </c>
      <c r="C35" s="62">
        <f t="shared" si="4"/>
        <v>-0.007461395426</v>
      </c>
      <c r="D35" s="62">
        <f t="shared" si="5"/>
        <v>-0.007881395426</v>
      </c>
      <c r="E35" s="62" t="str">
        <f t="shared" si="1"/>
        <v/>
      </c>
      <c r="F35" s="127">
        <v>3221.22</v>
      </c>
      <c r="G35" s="62">
        <f t="shared" si="6"/>
        <v>0.01640720246</v>
      </c>
      <c r="H35" s="62">
        <f t="shared" si="7"/>
        <v>0.01598720246</v>
      </c>
      <c r="I35" s="62" t="b">
        <f t="shared" si="8"/>
        <v>0</v>
      </c>
      <c r="J35" s="62" t="str">
        <f t="shared" si="2"/>
        <v/>
      </c>
      <c r="K35" s="128">
        <v>0.02268</v>
      </c>
      <c r="L35" s="62">
        <f t="shared" si="3"/>
        <v>0.00042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126">
        <v>43821.0</v>
      </c>
      <c r="B36" s="127">
        <v>56.58</v>
      </c>
      <c r="C36" s="62">
        <f t="shared" si="4"/>
        <v>0.008876323147</v>
      </c>
      <c r="D36" s="62">
        <f t="shared" si="5"/>
        <v>0.008444841666</v>
      </c>
      <c r="E36" s="62" t="str">
        <f t="shared" si="1"/>
        <v/>
      </c>
      <c r="F36" s="127">
        <v>3240.02</v>
      </c>
      <c r="G36" s="62">
        <f t="shared" si="6"/>
        <v>0.005819332838</v>
      </c>
      <c r="H36" s="62">
        <f t="shared" si="7"/>
        <v>0.005387851357</v>
      </c>
      <c r="I36" s="62" t="b">
        <f t="shared" si="8"/>
        <v>0</v>
      </c>
      <c r="J36" s="62" t="str">
        <f t="shared" si="2"/>
        <v/>
      </c>
      <c r="K36" s="128">
        <v>0.0233</v>
      </c>
      <c r="L36" s="62">
        <f t="shared" si="3"/>
        <v>0.0004314814815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126">
        <v>43828.0</v>
      </c>
      <c r="B37" s="127">
        <v>56.81</v>
      </c>
      <c r="C37" s="62">
        <f t="shared" si="4"/>
        <v>0.004056800696</v>
      </c>
      <c r="D37" s="62">
        <f t="shared" si="5"/>
        <v>0.003624856251</v>
      </c>
      <c r="E37" s="62">
        <f t="shared" si="1"/>
        <v>0.003624856251</v>
      </c>
      <c r="F37" s="127">
        <v>3234.85</v>
      </c>
      <c r="G37" s="62">
        <f t="shared" si="6"/>
        <v>-0.001596943598</v>
      </c>
      <c r="H37" s="62">
        <f t="shared" si="7"/>
        <v>-0.002028888043</v>
      </c>
      <c r="I37" s="62" t="b">
        <f t="shared" si="8"/>
        <v>1</v>
      </c>
      <c r="J37" s="62">
        <f t="shared" si="2"/>
        <v>-0.002028888043</v>
      </c>
      <c r="K37" s="128">
        <v>0.023325</v>
      </c>
      <c r="L37" s="62">
        <f t="shared" si="3"/>
        <v>0.0004319444444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126">
        <v>43835.0</v>
      </c>
      <c r="B38" s="127">
        <v>57.37</v>
      </c>
      <c r="C38" s="62">
        <f t="shared" si="4"/>
        <v>0.009809152045</v>
      </c>
      <c r="D38" s="62">
        <f t="shared" si="5"/>
        <v>0.009377670563</v>
      </c>
      <c r="E38" s="62" t="str">
        <f t="shared" si="1"/>
        <v/>
      </c>
      <c r="F38" s="127">
        <v>3265.35</v>
      </c>
      <c r="G38" s="62">
        <f t="shared" si="6"/>
        <v>0.009384395507</v>
      </c>
      <c r="H38" s="62">
        <f t="shared" si="7"/>
        <v>0.008952914025</v>
      </c>
      <c r="I38" s="62" t="b">
        <f t="shared" si="8"/>
        <v>0</v>
      </c>
      <c r="J38" s="62" t="str">
        <f t="shared" si="2"/>
        <v/>
      </c>
      <c r="K38" s="128">
        <v>0.0233</v>
      </c>
      <c r="L38" s="62">
        <f t="shared" si="3"/>
        <v>0.0004314814815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126">
        <v>43842.0</v>
      </c>
      <c r="B39" s="127">
        <v>58.22</v>
      </c>
      <c r="C39" s="62">
        <f t="shared" si="4"/>
        <v>0.0147074197</v>
      </c>
      <c r="D39" s="62">
        <f t="shared" si="5"/>
        <v>0.01427779007</v>
      </c>
      <c r="E39" s="62" t="str">
        <f t="shared" si="1"/>
        <v/>
      </c>
      <c r="F39" s="127">
        <v>3329.62</v>
      </c>
      <c r="G39" s="62">
        <f t="shared" si="6"/>
        <v>0.01949122883</v>
      </c>
      <c r="H39" s="62">
        <f t="shared" si="7"/>
        <v>0.0190615992</v>
      </c>
      <c r="I39" s="62" t="b">
        <f t="shared" si="8"/>
        <v>0</v>
      </c>
      <c r="J39" s="62" t="str">
        <f t="shared" si="2"/>
        <v/>
      </c>
      <c r="K39" s="128">
        <v>0.0232</v>
      </c>
      <c r="L39" s="62">
        <f t="shared" si="3"/>
        <v>0.0004296296296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126">
        <v>43849.0</v>
      </c>
      <c r="B40" s="127">
        <v>55.71</v>
      </c>
      <c r="C40" s="62">
        <f t="shared" si="4"/>
        <v>-0.04406927428</v>
      </c>
      <c r="D40" s="62">
        <f t="shared" si="5"/>
        <v>-0.04448964466</v>
      </c>
      <c r="E40" s="62">
        <f t="shared" si="1"/>
        <v>-0.04448964466</v>
      </c>
      <c r="F40" s="127">
        <v>3295.47</v>
      </c>
      <c r="G40" s="62">
        <f t="shared" si="6"/>
        <v>-0.01030938522</v>
      </c>
      <c r="H40" s="62">
        <f t="shared" si="7"/>
        <v>-0.01072975559</v>
      </c>
      <c r="I40" s="62" t="b">
        <f t="shared" si="8"/>
        <v>1</v>
      </c>
      <c r="J40" s="62">
        <f t="shared" si="2"/>
        <v>-0.01072975559</v>
      </c>
      <c r="K40" s="128">
        <v>0.0227</v>
      </c>
      <c r="L40" s="62">
        <f t="shared" si="3"/>
        <v>0.0004203703704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126">
        <v>43856.0</v>
      </c>
      <c r="B41" s="127">
        <v>52.53</v>
      </c>
      <c r="C41" s="62">
        <f t="shared" si="4"/>
        <v>-0.05877522907</v>
      </c>
      <c r="D41" s="62">
        <f t="shared" si="5"/>
        <v>-0.05918124759</v>
      </c>
      <c r="E41" s="62">
        <f t="shared" si="1"/>
        <v>-0.05918124759</v>
      </c>
      <c r="F41" s="127">
        <v>3225.52</v>
      </c>
      <c r="G41" s="62">
        <f t="shared" si="6"/>
        <v>-0.02145462059</v>
      </c>
      <c r="H41" s="62">
        <f t="shared" si="7"/>
        <v>-0.02186063911</v>
      </c>
      <c r="I41" s="62" t="b">
        <f t="shared" si="8"/>
        <v>1</v>
      </c>
      <c r="J41" s="62">
        <f t="shared" si="2"/>
        <v>-0.02186063911</v>
      </c>
      <c r="K41" s="128">
        <v>0.021925</v>
      </c>
      <c r="L41" s="62">
        <f t="shared" si="3"/>
        <v>0.0004060185185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126">
        <v>43863.0</v>
      </c>
      <c r="B42" s="127">
        <v>53.31</v>
      </c>
      <c r="C42" s="62">
        <f t="shared" si="4"/>
        <v>0.01473949587</v>
      </c>
      <c r="D42" s="62">
        <f t="shared" si="5"/>
        <v>0.01436060698</v>
      </c>
      <c r="E42" s="62" t="str">
        <f t="shared" si="1"/>
        <v/>
      </c>
      <c r="F42" s="127">
        <v>3327.71</v>
      </c>
      <c r="G42" s="62">
        <f t="shared" si="6"/>
        <v>0.03119020218</v>
      </c>
      <c r="H42" s="62">
        <f t="shared" si="7"/>
        <v>0.03081131329</v>
      </c>
      <c r="I42" s="62" t="b">
        <f t="shared" si="8"/>
        <v>0</v>
      </c>
      <c r="J42" s="62" t="str">
        <f t="shared" si="2"/>
        <v/>
      </c>
      <c r="K42" s="128">
        <v>0.02046</v>
      </c>
      <c r="L42" s="62">
        <f t="shared" si="3"/>
        <v>0.0003788888889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126">
        <v>43870.0</v>
      </c>
      <c r="B43" s="127">
        <v>54.09</v>
      </c>
      <c r="C43" s="62">
        <f t="shared" si="4"/>
        <v>0.01452539505</v>
      </c>
      <c r="D43" s="62">
        <f t="shared" si="5"/>
        <v>0.01414058023</v>
      </c>
      <c r="E43" s="62" t="str">
        <f t="shared" si="1"/>
        <v/>
      </c>
      <c r="F43" s="127">
        <v>3380.16</v>
      </c>
      <c r="G43" s="62">
        <f t="shared" si="6"/>
        <v>0.01563866591</v>
      </c>
      <c r="H43" s="62">
        <f t="shared" si="7"/>
        <v>0.0152538511</v>
      </c>
      <c r="I43" s="62" t="b">
        <f t="shared" si="8"/>
        <v>0</v>
      </c>
      <c r="J43" s="62" t="str">
        <f t="shared" si="2"/>
        <v/>
      </c>
      <c r="K43" s="128">
        <v>0.02078</v>
      </c>
      <c r="L43" s="62">
        <f t="shared" si="3"/>
        <v>0.0003848148148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126">
        <v>43877.0</v>
      </c>
      <c r="B44" s="127">
        <v>51.95</v>
      </c>
      <c r="C44" s="62">
        <f t="shared" si="4"/>
        <v>-0.04036760834</v>
      </c>
      <c r="D44" s="62">
        <f t="shared" si="5"/>
        <v>-0.04074834908</v>
      </c>
      <c r="E44" s="62">
        <f t="shared" si="1"/>
        <v>-0.04074834908</v>
      </c>
      <c r="F44" s="127">
        <v>3337.75</v>
      </c>
      <c r="G44" s="62">
        <f t="shared" si="6"/>
        <v>-0.01262611836</v>
      </c>
      <c r="H44" s="62">
        <f t="shared" si="7"/>
        <v>-0.01300685911</v>
      </c>
      <c r="I44" s="62" t="b">
        <f t="shared" si="8"/>
        <v>1</v>
      </c>
      <c r="J44" s="62">
        <f t="shared" si="2"/>
        <v>-0.01300685911</v>
      </c>
      <c r="K44" s="128">
        <v>0.02056</v>
      </c>
      <c r="L44" s="62">
        <f t="shared" si="3"/>
        <v>0.0003807407407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126">
        <v>43884.0</v>
      </c>
      <c r="B45" s="127">
        <v>44.84</v>
      </c>
      <c r="C45" s="62">
        <f t="shared" si="4"/>
        <v>-0.1471811193</v>
      </c>
      <c r="D45" s="62">
        <f t="shared" si="5"/>
        <v>-0.1475459342</v>
      </c>
      <c r="E45" s="62">
        <f t="shared" si="1"/>
        <v>-0.1475459342</v>
      </c>
      <c r="F45" s="127">
        <v>2954.22</v>
      </c>
      <c r="G45" s="62">
        <f t="shared" si="6"/>
        <v>-0.1220622707</v>
      </c>
      <c r="H45" s="62">
        <f t="shared" si="7"/>
        <v>-0.1224270855</v>
      </c>
      <c r="I45" s="62" t="b">
        <f t="shared" si="8"/>
        <v>1</v>
      </c>
      <c r="J45" s="62">
        <f t="shared" si="2"/>
        <v>-0.1224270855</v>
      </c>
      <c r="K45" s="128">
        <v>0.0197</v>
      </c>
      <c r="L45" s="62">
        <f t="shared" si="3"/>
        <v>0.0003648148148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126">
        <v>43891.0</v>
      </c>
      <c r="B46" s="127">
        <v>41.21</v>
      </c>
      <c r="C46" s="62">
        <f t="shared" si="4"/>
        <v>-0.08441965285</v>
      </c>
      <c r="D46" s="62">
        <f t="shared" si="5"/>
        <v>-0.08474891211</v>
      </c>
      <c r="E46" s="62" t="str">
        <f t="shared" si="1"/>
        <v/>
      </c>
      <c r="F46" s="127">
        <v>2972.37</v>
      </c>
      <c r="G46" s="62">
        <f t="shared" si="6"/>
        <v>0.006124957772</v>
      </c>
      <c r="H46" s="62">
        <f t="shared" si="7"/>
        <v>0.005795698513</v>
      </c>
      <c r="I46" s="62" t="b">
        <f t="shared" si="8"/>
        <v>0</v>
      </c>
      <c r="J46" s="62" t="str">
        <f t="shared" si="2"/>
        <v/>
      </c>
      <c r="K46" s="128">
        <v>0.01778</v>
      </c>
      <c r="L46" s="62">
        <f t="shared" si="3"/>
        <v>0.0003292592593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126">
        <v>43898.0</v>
      </c>
      <c r="B47" s="127">
        <v>34.6</v>
      </c>
      <c r="C47" s="62">
        <f t="shared" si="4"/>
        <v>-0.1748272633</v>
      </c>
      <c r="D47" s="62">
        <f t="shared" si="5"/>
        <v>-0.1751154114</v>
      </c>
      <c r="E47" s="62">
        <f t="shared" si="1"/>
        <v>-0.1751154114</v>
      </c>
      <c r="F47" s="127">
        <v>2711.02</v>
      </c>
      <c r="G47" s="62">
        <f t="shared" si="6"/>
        <v>-0.09203466656</v>
      </c>
      <c r="H47" s="62">
        <f t="shared" si="7"/>
        <v>-0.0923228147</v>
      </c>
      <c r="I47" s="62" t="b">
        <f t="shared" si="8"/>
        <v>1</v>
      </c>
      <c r="J47" s="62">
        <f t="shared" si="2"/>
        <v>-0.0923228147</v>
      </c>
      <c r="K47" s="128">
        <v>0.01556</v>
      </c>
      <c r="L47" s="62">
        <f t="shared" si="3"/>
        <v>0.0002881481481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126">
        <v>43905.0</v>
      </c>
      <c r="B48" s="127">
        <v>26.6</v>
      </c>
      <c r="C48" s="62">
        <f t="shared" si="4"/>
        <v>-0.2629424663</v>
      </c>
      <c r="D48" s="62">
        <f t="shared" si="5"/>
        <v>-0.2631876515</v>
      </c>
      <c r="E48" s="62">
        <f t="shared" si="1"/>
        <v>-0.2631876515</v>
      </c>
      <c r="F48" s="127">
        <v>2304.92</v>
      </c>
      <c r="G48" s="62">
        <f t="shared" si="6"/>
        <v>-0.1622789792</v>
      </c>
      <c r="H48" s="62">
        <f t="shared" si="7"/>
        <v>-0.1625241643</v>
      </c>
      <c r="I48" s="62" t="b">
        <f t="shared" si="8"/>
        <v>1</v>
      </c>
      <c r="J48" s="62">
        <f t="shared" si="2"/>
        <v>-0.1625241643</v>
      </c>
      <c r="K48" s="128">
        <v>0.01324</v>
      </c>
      <c r="L48" s="62">
        <f t="shared" si="3"/>
        <v>0.0002451851852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126">
        <v>43912.0</v>
      </c>
      <c r="B49" s="127">
        <v>32.02</v>
      </c>
      <c r="C49" s="62">
        <f t="shared" si="4"/>
        <v>0.1854494918</v>
      </c>
      <c r="D49" s="62">
        <f t="shared" si="5"/>
        <v>0.1851506029</v>
      </c>
      <c r="E49" s="62" t="str">
        <f t="shared" si="1"/>
        <v/>
      </c>
      <c r="F49" s="127">
        <v>2541.47</v>
      </c>
      <c r="G49" s="62">
        <f t="shared" si="6"/>
        <v>0.09769668509</v>
      </c>
      <c r="H49" s="62">
        <f t="shared" si="7"/>
        <v>0.09739779621</v>
      </c>
      <c r="I49" s="62" t="b">
        <f t="shared" si="8"/>
        <v>0</v>
      </c>
      <c r="J49" s="62" t="str">
        <f t="shared" si="2"/>
        <v/>
      </c>
      <c r="K49" s="128">
        <v>0.01614</v>
      </c>
      <c r="L49" s="62">
        <f t="shared" si="3"/>
        <v>0.0002988888889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126">
        <v>43919.0</v>
      </c>
      <c r="B50" s="127">
        <v>29.25</v>
      </c>
      <c r="C50" s="62">
        <f t="shared" si="4"/>
        <v>-0.09048113389</v>
      </c>
      <c r="D50" s="62">
        <f t="shared" si="5"/>
        <v>-0.09073594871</v>
      </c>
      <c r="E50" s="62">
        <f t="shared" si="1"/>
        <v>-0.09073594871</v>
      </c>
      <c r="F50" s="127">
        <v>2488.65</v>
      </c>
      <c r="G50" s="62">
        <f t="shared" si="6"/>
        <v>-0.02100225901</v>
      </c>
      <c r="H50" s="62">
        <f t="shared" si="7"/>
        <v>-0.02125707382</v>
      </c>
      <c r="I50" s="62" t="b">
        <f t="shared" si="8"/>
        <v>1</v>
      </c>
      <c r="J50" s="62">
        <f t="shared" si="2"/>
        <v>-0.02125707382</v>
      </c>
      <c r="K50" s="128">
        <v>0.01376</v>
      </c>
      <c r="L50" s="62">
        <f t="shared" si="3"/>
        <v>0.0002548148148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126">
        <v>43926.0</v>
      </c>
      <c r="B51" s="127">
        <v>35.12</v>
      </c>
      <c r="C51" s="62">
        <f t="shared" si="4"/>
        <v>0.1828911951</v>
      </c>
      <c r="D51" s="62">
        <f t="shared" si="5"/>
        <v>0.1826530469</v>
      </c>
      <c r="E51" s="62" t="str">
        <f t="shared" si="1"/>
        <v/>
      </c>
      <c r="F51" s="127">
        <v>2789.82</v>
      </c>
      <c r="G51" s="62">
        <f t="shared" si="6"/>
        <v>0.1142366828</v>
      </c>
      <c r="H51" s="62">
        <f t="shared" si="7"/>
        <v>0.1139985347</v>
      </c>
      <c r="I51" s="62" t="b">
        <f t="shared" si="8"/>
        <v>0</v>
      </c>
      <c r="J51" s="62" t="str">
        <f t="shared" si="2"/>
        <v/>
      </c>
      <c r="K51" s="128">
        <v>0.01286</v>
      </c>
      <c r="L51" s="62">
        <f t="shared" si="3"/>
        <v>0.0002381481481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126">
        <v>43933.0</v>
      </c>
      <c r="B52" s="127">
        <v>35.64</v>
      </c>
      <c r="C52" s="62">
        <f t="shared" si="4"/>
        <v>0.01469783384</v>
      </c>
      <c r="D52" s="62">
        <f t="shared" si="5"/>
        <v>0.0144520005</v>
      </c>
      <c r="E52" s="62" t="str">
        <f t="shared" si="1"/>
        <v/>
      </c>
      <c r="F52" s="127">
        <v>2874.56</v>
      </c>
      <c r="G52" s="62">
        <f t="shared" si="6"/>
        <v>0.02992254144</v>
      </c>
      <c r="H52" s="62">
        <f t="shared" si="7"/>
        <v>0.0296767081</v>
      </c>
      <c r="I52" s="62" t="b">
        <f t="shared" si="8"/>
        <v>0</v>
      </c>
      <c r="J52" s="62" t="str">
        <f t="shared" si="2"/>
        <v/>
      </c>
      <c r="K52" s="128">
        <v>0.013275</v>
      </c>
      <c r="L52" s="62">
        <f t="shared" si="3"/>
        <v>0.0002458333333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126">
        <v>43940.0</v>
      </c>
      <c r="B53" s="127">
        <v>34.88</v>
      </c>
      <c r="C53" s="62">
        <f t="shared" si="4"/>
        <v>-0.02155500356</v>
      </c>
      <c r="D53" s="62">
        <f t="shared" si="5"/>
        <v>-0.02179759615</v>
      </c>
      <c r="E53" s="62">
        <f t="shared" si="1"/>
        <v>-0.02179759615</v>
      </c>
      <c r="F53" s="127">
        <v>2836.74</v>
      </c>
      <c r="G53" s="62">
        <f t="shared" si="6"/>
        <v>-0.01324411354</v>
      </c>
      <c r="H53" s="62">
        <f t="shared" si="7"/>
        <v>-0.01348670613</v>
      </c>
      <c r="I53" s="62" t="b">
        <f t="shared" si="8"/>
        <v>1</v>
      </c>
      <c r="J53" s="62">
        <f t="shared" si="2"/>
        <v>-0.01348670613</v>
      </c>
      <c r="K53" s="128">
        <v>0.0131</v>
      </c>
      <c r="L53" s="62">
        <f t="shared" si="3"/>
        <v>0.0002425925926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126">
        <v>43947.0</v>
      </c>
      <c r="B54" s="127">
        <v>35.93</v>
      </c>
      <c r="C54" s="62">
        <f t="shared" si="4"/>
        <v>0.02965900208</v>
      </c>
      <c r="D54" s="62">
        <f t="shared" si="5"/>
        <v>0.02943789097</v>
      </c>
      <c r="E54" s="62">
        <f t="shared" si="1"/>
        <v>0.02943789097</v>
      </c>
      <c r="F54" s="127">
        <v>2830.71</v>
      </c>
      <c r="G54" s="62">
        <f t="shared" si="6"/>
        <v>-0.002127941941</v>
      </c>
      <c r="H54" s="62">
        <f t="shared" si="7"/>
        <v>-0.002349053052</v>
      </c>
      <c r="I54" s="62" t="b">
        <f t="shared" si="8"/>
        <v>1</v>
      </c>
      <c r="J54" s="62">
        <f t="shared" si="2"/>
        <v>-0.002349053052</v>
      </c>
      <c r="K54" s="128">
        <v>0.01194</v>
      </c>
      <c r="L54" s="62">
        <f t="shared" si="3"/>
        <v>0.0002211111111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126">
        <v>43954.0</v>
      </c>
      <c r="B55" s="127">
        <v>38.88</v>
      </c>
      <c r="C55" s="62">
        <f t="shared" si="4"/>
        <v>0.07890737847</v>
      </c>
      <c r="D55" s="62">
        <f t="shared" si="5"/>
        <v>0.07867626736</v>
      </c>
      <c r="E55" s="62" t="str">
        <f t="shared" si="1"/>
        <v/>
      </c>
      <c r="F55" s="127">
        <v>2929.8</v>
      </c>
      <c r="G55" s="62">
        <f t="shared" si="6"/>
        <v>0.03440659773</v>
      </c>
      <c r="H55" s="62">
        <f t="shared" si="7"/>
        <v>0.03417548662</v>
      </c>
      <c r="I55" s="62" t="b">
        <f t="shared" si="8"/>
        <v>0</v>
      </c>
      <c r="J55" s="62" t="str">
        <f t="shared" si="2"/>
        <v/>
      </c>
      <c r="K55" s="128">
        <v>0.01248</v>
      </c>
      <c r="L55" s="62">
        <f t="shared" si="3"/>
        <v>0.0002311111111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126">
        <v>43961.0</v>
      </c>
      <c r="B56" s="127">
        <v>37.38</v>
      </c>
      <c r="C56" s="62">
        <f t="shared" si="4"/>
        <v>-0.03934417756</v>
      </c>
      <c r="D56" s="62">
        <f t="shared" si="5"/>
        <v>-0.03959306645</v>
      </c>
      <c r="E56" s="62">
        <f t="shared" si="1"/>
        <v>-0.03959306645</v>
      </c>
      <c r="F56" s="127">
        <v>2863.7</v>
      </c>
      <c r="G56" s="62">
        <f t="shared" si="6"/>
        <v>-0.02281966631</v>
      </c>
      <c r="H56" s="62">
        <f t="shared" si="7"/>
        <v>-0.02306855519</v>
      </c>
      <c r="I56" s="62" t="b">
        <f t="shared" si="8"/>
        <v>1</v>
      </c>
      <c r="J56" s="62">
        <f t="shared" si="2"/>
        <v>-0.02306855519</v>
      </c>
      <c r="K56" s="128">
        <v>0.01344</v>
      </c>
      <c r="L56" s="62">
        <f t="shared" si="3"/>
        <v>0.0002488888889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126">
        <v>43968.0</v>
      </c>
      <c r="B57" s="127">
        <v>40.5</v>
      </c>
      <c r="C57" s="62">
        <f t="shared" si="4"/>
        <v>0.08016617209</v>
      </c>
      <c r="D57" s="62">
        <f t="shared" si="5"/>
        <v>0.07991506097</v>
      </c>
      <c r="E57" s="62" t="str">
        <f t="shared" si="1"/>
        <v/>
      </c>
      <c r="F57" s="127">
        <v>2955.45</v>
      </c>
      <c r="G57" s="62">
        <f t="shared" si="6"/>
        <v>0.03153642852</v>
      </c>
      <c r="H57" s="62">
        <f t="shared" si="7"/>
        <v>0.03128531741</v>
      </c>
      <c r="I57" s="62" t="b">
        <f t="shared" si="8"/>
        <v>0</v>
      </c>
      <c r="J57" s="62" t="str">
        <f t="shared" si="2"/>
        <v/>
      </c>
      <c r="K57" s="128">
        <v>0.01356</v>
      </c>
      <c r="L57" s="62">
        <f t="shared" si="3"/>
        <v>0.0002511111111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126">
        <v>43975.0</v>
      </c>
      <c r="B58" s="127">
        <v>42.54</v>
      </c>
      <c r="C58" s="62">
        <f t="shared" si="4"/>
        <v>0.04914283566</v>
      </c>
      <c r="D58" s="62">
        <f t="shared" si="5"/>
        <v>0.04888209492</v>
      </c>
      <c r="E58" s="62" t="str">
        <f t="shared" si="1"/>
        <v/>
      </c>
      <c r="F58" s="127">
        <v>3044.31</v>
      </c>
      <c r="G58" s="62">
        <f t="shared" si="6"/>
        <v>0.02962335097</v>
      </c>
      <c r="H58" s="62">
        <f t="shared" si="7"/>
        <v>0.02936261023</v>
      </c>
      <c r="I58" s="62" t="b">
        <f t="shared" si="8"/>
        <v>0</v>
      </c>
      <c r="J58" s="62" t="str">
        <f t="shared" si="2"/>
        <v/>
      </c>
      <c r="K58" s="128">
        <v>0.01408</v>
      </c>
      <c r="L58" s="62">
        <f t="shared" si="3"/>
        <v>0.0002607407407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126">
        <v>43982.0</v>
      </c>
      <c r="B59" s="127">
        <v>48.1</v>
      </c>
      <c r="C59" s="62">
        <f t="shared" si="4"/>
        <v>0.1228373673</v>
      </c>
      <c r="D59" s="62">
        <f t="shared" si="5"/>
        <v>0.1225711636</v>
      </c>
      <c r="E59" s="62" t="str">
        <f t="shared" si="1"/>
        <v/>
      </c>
      <c r="F59" s="127">
        <v>3193.93</v>
      </c>
      <c r="G59" s="62">
        <f t="shared" si="6"/>
        <v>0.04797785896</v>
      </c>
      <c r="H59" s="62">
        <f t="shared" si="7"/>
        <v>0.04771165526</v>
      </c>
      <c r="I59" s="62" t="b">
        <f t="shared" si="8"/>
        <v>0</v>
      </c>
      <c r="J59" s="62" t="str">
        <f t="shared" si="2"/>
        <v/>
      </c>
      <c r="K59" s="128">
        <v>0.014375</v>
      </c>
      <c r="L59" s="62">
        <f t="shared" si="3"/>
        <v>0.0002662037037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126">
        <v>43989.0</v>
      </c>
      <c r="B60" s="127">
        <v>43.37</v>
      </c>
      <c r="C60" s="62">
        <f t="shared" si="4"/>
        <v>-0.1035142193</v>
      </c>
      <c r="D60" s="62">
        <f t="shared" si="5"/>
        <v>-0.1038027378</v>
      </c>
      <c r="E60" s="62">
        <f t="shared" si="1"/>
        <v>-0.1038027378</v>
      </c>
      <c r="F60" s="127">
        <v>3041.31</v>
      </c>
      <c r="G60" s="62">
        <f t="shared" si="6"/>
        <v>-0.04896378981</v>
      </c>
      <c r="H60" s="62">
        <f t="shared" si="7"/>
        <v>-0.04925230833</v>
      </c>
      <c r="I60" s="62" t="b">
        <f t="shared" si="8"/>
        <v>1</v>
      </c>
      <c r="J60" s="62">
        <f t="shared" si="2"/>
        <v>-0.04925230833</v>
      </c>
      <c r="K60" s="128">
        <v>0.01558</v>
      </c>
      <c r="L60" s="62">
        <f t="shared" si="3"/>
        <v>0.0002885185185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126">
        <v>43996.0</v>
      </c>
      <c r="B61" s="127">
        <v>44.14</v>
      </c>
      <c r="C61" s="62">
        <f t="shared" si="4"/>
        <v>0.01759844298</v>
      </c>
      <c r="D61" s="62">
        <f t="shared" si="5"/>
        <v>0.01731585039</v>
      </c>
      <c r="E61" s="62" t="str">
        <f t="shared" si="1"/>
        <v/>
      </c>
      <c r="F61" s="127">
        <v>3097.74</v>
      </c>
      <c r="G61" s="62">
        <f t="shared" si="6"/>
        <v>0.01838446971</v>
      </c>
      <c r="H61" s="62">
        <f t="shared" si="7"/>
        <v>0.01810187712</v>
      </c>
      <c r="I61" s="62" t="b">
        <f t="shared" si="8"/>
        <v>0</v>
      </c>
      <c r="J61" s="62" t="str">
        <f t="shared" si="2"/>
        <v/>
      </c>
      <c r="K61" s="128">
        <v>0.01526</v>
      </c>
      <c r="L61" s="62">
        <f t="shared" si="3"/>
        <v>0.0002825925926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126">
        <v>44003.0</v>
      </c>
      <c r="B62" s="127">
        <v>45.12</v>
      </c>
      <c r="C62" s="62">
        <f t="shared" si="4"/>
        <v>0.02195920636</v>
      </c>
      <c r="D62" s="62">
        <f t="shared" si="5"/>
        <v>0.02168328044</v>
      </c>
      <c r="E62" s="62">
        <f t="shared" si="1"/>
        <v>0.02168328044</v>
      </c>
      <c r="F62" s="127">
        <v>3009.05</v>
      </c>
      <c r="G62" s="62">
        <f t="shared" si="6"/>
        <v>-0.02904839903</v>
      </c>
      <c r="H62" s="62">
        <f t="shared" si="7"/>
        <v>-0.02932432496</v>
      </c>
      <c r="I62" s="62" t="b">
        <f t="shared" si="8"/>
        <v>1</v>
      </c>
      <c r="J62" s="62">
        <f t="shared" si="2"/>
        <v>-0.02932432496</v>
      </c>
      <c r="K62" s="128">
        <v>0.0149</v>
      </c>
      <c r="L62" s="62">
        <f t="shared" si="3"/>
        <v>0.0002759259259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126">
        <v>44010.0</v>
      </c>
      <c r="B63" s="127">
        <v>44.95</v>
      </c>
      <c r="C63" s="62">
        <f t="shared" si="4"/>
        <v>-0.003774846272</v>
      </c>
      <c r="D63" s="62">
        <f t="shared" si="5"/>
        <v>-0.004041142568</v>
      </c>
      <c r="E63" s="62" t="str">
        <f t="shared" si="1"/>
        <v/>
      </c>
      <c r="F63" s="127">
        <v>3130.01</v>
      </c>
      <c r="G63" s="62">
        <f t="shared" si="6"/>
        <v>0.03941178511</v>
      </c>
      <c r="H63" s="62">
        <f t="shared" si="7"/>
        <v>0.03914548881</v>
      </c>
      <c r="I63" s="62" t="b">
        <f t="shared" si="8"/>
        <v>0</v>
      </c>
      <c r="J63" s="62" t="str">
        <f t="shared" si="2"/>
        <v/>
      </c>
      <c r="K63" s="128">
        <v>0.01438</v>
      </c>
      <c r="L63" s="62">
        <f t="shared" si="3"/>
        <v>0.0002662962963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126">
        <v>44017.0</v>
      </c>
      <c r="B64" s="127">
        <v>44.35</v>
      </c>
      <c r="C64" s="62">
        <f t="shared" si="4"/>
        <v>-0.01343805216</v>
      </c>
      <c r="D64" s="62">
        <f t="shared" si="5"/>
        <v>-0.0137000892</v>
      </c>
      <c r="E64" s="62" t="str">
        <f t="shared" si="1"/>
        <v/>
      </c>
      <c r="F64" s="127">
        <v>3185.04</v>
      </c>
      <c r="G64" s="62">
        <f t="shared" si="6"/>
        <v>0.01742864838</v>
      </c>
      <c r="H64" s="62">
        <f t="shared" si="7"/>
        <v>0.01716661134</v>
      </c>
      <c r="I64" s="62" t="b">
        <f t="shared" si="8"/>
        <v>0</v>
      </c>
      <c r="J64" s="62" t="str">
        <f t="shared" si="2"/>
        <v/>
      </c>
      <c r="K64" s="128">
        <v>0.01415</v>
      </c>
      <c r="L64" s="62">
        <f t="shared" si="3"/>
        <v>0.000262037037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126">
        <v>44024.0</v>
      </c>
      <c r="B65" s="127">
        <v>47.26</v>
      </c>
      <c r="C65" s="62">
        <f t="shared" si="4"/>
        <v>0.063551563</v>
      </c>
      <c r="D65" s="62">
        <f t="shared" si="5"/>
        <v>0.06329711856</v>
      </c>
      <c r="E65" s="62" t="str">
        <f t="shared" si="1"/>
        <v/>
      </c>
      <c r="F65" s="127">
        <v>3224.73</v>
      </c>
      <c r="G65" s="62">
        <f t="shared" si="6"/>
        <v>0.012384378</v>
      </c>
      <c r="H65" s="62">
        <f t="shared" si="7"/>
        <v>0.01212993355</v>
      </c>
      <c r="I65" s="62" t="b">
        <f t="shared" si="8"/>
        <v>0</v>
      </c>
      <c r="J65" s="62" t="str">
        <f t="shared" si="2"/>
        <v/>
      </c>
      <c r="K65" s="128">
        <v>0.01374</v>
      </c>
      <c r="L65" s="62">
        <f t="shared" si="3"/>
        <v>0.0002544444444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126">
        <v>44031.0</v>
      </c>
      <c r="B66" s="127">
        <v>47.17</v>
      </c>
      <c r="C66" s="62">
        <f t="shared" si="4"/>
        <v>-0.001906174463</v>
      </c>
      <c r="D66" s="62">
        <f t="shared" si="5"/>
        <v>-0.002150618907</v>
      </c>
      <c r="E66" s="62">
        <f t="shared" si="1"/>
        <v>-0.002150618907</v>
      </c>
      <c r="F66" s="127">
        <v>3215.63</v>
      </c>
      <c r="G66" s="62">
        <f t="shared" si="6"/>
        <v>-0.002825930866</v>
      </c>
      <c r="H66" s="62">
        <f t="shared" si="7"/>
        <v>-0.00307037531</v>
      </c>
      <c r="I66" s="62" t="b">
        <f t="shared" si="8"/>
        <v>1</v>
      </c>
      <c r="J66" s="62">
        <f t="shared" si="2"/>
        <v>-0.00307037531</v>
      </c>
      <c r="K66" s="128">
        <v>0.0132</v>
      </c>
      <c r="L66" s="62">
        <f t="shared" si="3"/>
        <v>0.0002444444444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126">
        <v>44038.0</v>
      </c>
      <c r="B67" s="127">
        <v>45.66</v>
      </c>
      <c r="C67" s="62">
        <f t="shared" si="4"/>
        <v>-0.03253545619</v>
      </c>
      <c r="D67" s="62">
        <f t="shared" si="5"/>
        <v>-0.03277212286</v>
      </c>
      <c r="E67" s="62" t="str">
        <f t="shared" si="1"/>
        <v/>
      </c>
      <c r="F67" s="127">
        <v>3271.12</v>
      </c>
      <c r="G67" s="62">
        <f t="shared" si="6"/>
        <v>0.01710913897</v>
      </c>
      <c r="H67" s="62">
        <f t="shared" si="7"/>
        <v>0.0168724723</v>
      </c>
      <c r="I67" s="62" t="b">
        <f t="shared" si="8"/>
        <v>0</v>
      </c>
      <c r="J67" s="62" t="str">
        <f t="shared" si="2"/>
        <v/>
      </c>
      <c r="K67" s="128">
        <v>0.01278</v>
      </c>
      <c r="L67" s="62">
        <f t="shared" si="3"/>
        <v>0.0002366666667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126">
        <v>44045.0</v>
      </c>
      <c r="B68" s="127">
        <v>51.81</v>
      </c>
      <c r="C68" s="62">
        <f t="shared" si="4"/>
        <v>0.1263605397</v>
      </c>
      <c r="D68" s="62">
        <f t="shared" si="5"/>
        <v>0.1261342434</v>
      </c>
      <c r="E68" s="62" t="str">
        <f t="shared" si="1"/>
        <v/>
      </c>
      <c r="F68" s="127">
        <v>3351.28</v>
      </c>
      <c r="G68" s="62">
        <f t="shared" si="6"/>
        <v>0.0242099285</v>
      </c>
      <c r="H68" s="62">
        <f t="shared" si="7"/>
        <v>0.0239836322</v>
      </c>
      <c r="I68" s="62" t="b">
        <f t="shared" si="8"/>
        <v>0</v>
      </c>
      <c r="J68" s="62" t="str">
        <f t="shared" si="2"/>
        <v/>
      </c>
      <c r="K68" s="128">
        <v>0.01222</v>
      </c>
      <c r="L68" s="62">
        <f t="shared" si="3"/>
        <v>0.0002262962963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126">
        <v>44052.0</v>
      </c>
      <c r="B69" s="127">
        <v>55.37</v>
      </c>
      <c r="C69" s="62">
        <f t="shared" si="4"/>
        <v>0.06645475001</v>
      </c>
      <c r="D69" s="62">
        <f t="shared" si="5"/>
        <v>0.06622993519</v>
      </c>
      <c r="E69" s="62" t="str">
        <f t="shared" si="1"/>
        <v/>
      </c>
      <c r="F69" s="127">
        <v>3372.85</v>
      </c>
      <c r="G69" s="62">
        <f t="shared" si="6"/>
        <v>0.006415721882</v>
      </c>
      <c r="H69" s="62">
        <f t="shared" si="7"/>
        <v>0.006190907067</v>
      </c>
      <c r="I69" s="62" t="b">
        <f t="shared" si="8"/>
        <v>0</v>
      </c>
      <c r="J69" s="62" t="str">
        <f t="shared" si="2"/>
        <v/>
      </c>
      <c r="K69" s="128">
        <v>0.01214</v>
      </c>
      <c r="L69" s="62">
        <f t="shared" si="3"/>
        <v>0.0002248148148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126">
        <v>44059.0</v>
      </c>
      <c r="B70" s="127">
        <v>53.04</v>
      </c>
      <c r="C70" s="62">
        <f t="shared" si="4"/>
        <v>-0.04299158496</v>
      </c>
      <c r="D70" s="62">
        <f t="shared" si="5"/>
        <v>-0.04324380718</v>
      </c>
      <c r="E70" s="62" t="str">
        <f t="shared" si="1"/>
        <v/>
      </c>
      <c r="F70" s="127">
        <v>3397.16</v>
      </c>
      <c r="G70" s="62">
        <f t="shared" si="6"/>
        <v>0.007181704159</v>
      </c>
      <c r="H70" s="62">
        <f t="shared" si="7"/>
        <v>0.006929481937</v>
      </c>
      <c r="I70" s="62" t="b">
        <f t="shared" si="8"/>
        <v>0</v>
      </c>
      <c r="J70" s="62" t="str">
        <f t="shared" si="2"/>
        <v/>
      </c>
      <c r="K70" s="128">
        <v>0.01362</v>
      </c>
      <c r="L70" s="62">
        <f t="shared" si="3"/>
        <v>0.0002522222222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126">
        <v>44066.0</v>
      </c>
      <c r="B71" s="127">
        <v>55.02</v>
      </c>
      <c r="C71" s="62">
        <f t="shared" si="4"/>
        <v>0.03665040962</v>
      </c>
      <c r="D71" s="62">
        <f t="shared" si="5"/>
        <v>0.0363918911</v>
      </c>
      <c r="E71" s="62" t="str">
        <f t="shared" si="1"/>
        <v/>
      </c>
      <c r="F71" s="127">
        <v>3508.01</v>
      </c>
      <c r="G71" s="62">
        <f t="shared" si="6"/>
        <v>0.03210913668</v>
      </c>
      <c r="H71" s="62">
        <f t="shared" si="7"/>
        <v>0.03185061816</v>
      </c>
      <c r="I71" s="62" t="b">
        <f t="shared" si="8"/>
        <v>0</v>
      </c>
      <c r="J71" s="62" t="str">
        <f t="shared" si="2"/>
        <v/>
      </c>
      <c r="K71" s="128">
        <v>0.01396</v>
      </c>
      <c r="L71" s="62">
        <f t="shared" si="3"/>
        <v>0.0002585185185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126">
        <v>44073.0</v>
      </c>
      <c r="B72" s="127">
        <v>55.19</v>
      </c>
      <c r="C72" s="62">
        <f t="shared" si="4"/>
        <v>0.003085021955</v>
      </c>
      <c r="D72" s="62">
        <f t="shared" si="5"/>
        <v>0.002819466399</v>
      </c>
      <c r="E72" s="62">
        <f t="shared" si="1"/>
        <v>0.002819466399</v>
      </c>
      <c r="F72" s="127">
        <v>3426.96</v>
      </c>
      <c r="G72" s="62">
        <f t="shared" si="6"/>
        <v>-0.02337535432</v>
      </c>
      <c r="H72" s="62">
        <f t="shared" si="7"/>
        <v>-0.02364090988</v>
      </c>
      <c r="I72" s="62" t="b">
        <f t="shared" si="8"/>
        <v>1</v>
      </c>
      <c r="J72" s="62">
        <f t="shared" si="2"/>
        <v>-0.02364090988</v>
      </c>
      <c r="K72" s="128">
        <v>0.01434</v>
      </c>
      <c r="L72" s="62">
        <f t="shared" si="3"/>
        <v>0.0002655555556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126">
        <v>44080.0</v>
      </c>
      <c r="B73" s="127">
        <v>56.29</v>
      </c>
      <c r="C73" s="62">
        <f t="shared" si="4"/>
        <v>0.01973512202</v>
      </c>
      <c r="D73" s="62">
        <f t="shared" si="5"/>
        <v>0.01947215906</v>
      </c>
      <c r="E73" s="62">
        <f t="shared" si="1"/>
        <v>0.01947215906</v>
      </c>
      <c r="F73" s="127">
        <v>3340.97</v>
      </c>
      <c r="G73" s="62">
        <f t="shared" si="6"/>
        <v>-0.02541238682</v>
      </c>
      <c r="H73" s="62">
        <f t="shared" si="7"/>
        <v>-0.02567534978</v>
      </c>
      <c r="I73" s="62" t="b">
        <f t="shared" si="8"/>
        <v>1</v>
      </c>
      <c r="J73" s="62">
        <f t="shared" si="2"/>
        <v>-0.02567534978</v>
      </c>
      <c r="K73" s="128">
        <v>0.0142</v>
      </c>
      <c r="L73" s="62">
        <f t="shared" si="3"/>
        <v>0.000262962963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126">
        <v>44087.0</v>
      </c>
      <c r="B74" s="127">
        <v>55.77</v>
      </c>
      <c r="C74" s="62">
        <f t="shared" si="4"/>
        <v>-0.009280809074</v>
      </c>
      <c r="D74" s="62">
        <f t="shared" si="5"/>
        <v>-0.009546086852</v>
      </c>
      <c r="E74" s="62">
        <f t="shared" si="1"/>
        <v>-0.009546086852</v>
      </c>
      <c r="F74" s="127">
        <v>3319.47</v>
      </c>
      <c r="G74" s="62">
        <f t="shared" si="6"/>
        <v>-0.006456052356</v>
      </c>
      <c r="H74" s="62">
        <f t="shared" si="7"/>
        <v>-0.006721330134</v>
      </c>
      <c r="I74" s="62" t="b">
        <f t="shared" si="8"/>
        <v>1</v>
      </c>
      <c r="J74" s="62">
        <f t="shared" si="2"/>
        <v>-0.006721330134</v>
      </c>
      <c r="K74" s="128">
        <v>0.014325</v>
      </c>
      <c r="L74" s="62">
        <f t="shared" si="3"/>
        <v>0.0002652777778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126">
        <v>44094.0</v>
      </c>
      <c r="B75" s="127">
        <v>53.58</v>
      </c>
      <c r="C75" s="62">
        <f t="shared" si="4"/>
        <v>-0.04006022628</v>
      </c>
      <c r="D75" s="62">
        <f t="shared" si="5"/>
        <v>-0.04032615221</v>
      </c>
      <c r="E75" s="62">
        <f t="shared" si="1"/>
        <v>-0.04032615221</v>
      </c>
      <c r="F75" s="127">
        <v>3298.46</v>
      </c>
      <c r="G75" s="62">
        <f t="shared" si="6"/>
        <v>-0.006349438748</v>
      </c>
      <c r="H75" s="62">
        <f t="shared" si="7"/>
        <v>-0.006615364674</v>
      </c>
      <c r="I75" s="62" t="b">
        <f t="shared" si="8"/>
        <v>1</v>
      </c>
      <c r="J75" s="62">
        <f t="shared" si="2"/>
        <v>-0.006615364674</v>
      </c>
      <c r="K75" s="128">
        <v>0.01436</v>
      </c>
      <c r="L75" s="62">
        <f t="shared" si="3"/>
        <v>0.0002659259259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126">
        <v>44101.0</v>
      </c>
      <c r="B76" s="127">
        <v>55.25</v>
      </c>
      <c r="C76" s="62">
        <f t="shared" si="4"/>
        <v>0.03069247628</v>
      </c>
      <c r="D76" s="62">
        <f t="shared" si="5"/>
        <v>0.03043062443</v>
      </c>
      <c r="E76" s="62" t="str">
        <f t="shared" si="1"/>
        <v/>
      </c>
      <c r="F76" s="127">
        <v>3348.44</v>
      </c>
      <c r="G76" s="62">
        <f t="shared" si="6"/>
        <v>0.01503887285</v>
      </c>
      <c r="H76" s="62">
        <f t="shared" si="7"/>
        <v>0.014777021</v>
      </c>
      <c r="I76" s="62" t="b">
        <f t="shared" si="8"/>
        <v>0</v>
      </c>
      <c r="J76" s="62" t="str">
        <f t="shared" si="2"/>
        <v/>
      </c>
      <c r="K76" s="128">
        <v>0.01414</v>
      </c>
      <c r="L76" s="62">
        <f t="shared" si="3"/>
        <v>0.0002618518519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126">
        <v>44108.0</v>
      </c>
      <c r="B77" s="127">
        <v>60.55</v>
      </c>
      <c r="C77" s="62">
        <f t="shared" si="4"/>
        <v>0.0916011296</v>
      </c>
      <c r="D77" s="62">
        <f t="shared" si="5"/>
        <v>0.09133372219</v>
      </c>
      <c r="E77" s="62" t="str">
        <f t="shared" si="1"/>
        <v/>
      </c>
      <c r="F77" s="127">
        <v>3477.13</v>
      </c>
      <c r="G77" s="62">
        <f t="shared" si="6"/>
        <v>0.03771267514</v>
      </c>
      <c r="H77" s="62">
        <f t="shared" si="7"/>
        <v>0.03744526774</v>
      </c>
      <c r="I77" s="62" t="b">
        <f t="shared" si="8"/>
        <v>0</v>
      </c>
      <c r="J77" s="62" t="str">
        <f t="shared" si="2"/>
        <v/>
      </c>
      <c r="K77" s="128">
        <v>0.01444</v>
      </c>
      <c r="L77" s="62">
        <f t="shared" si="3"/>
        <v>0.0002674074074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126">
        <v>44115.0</v>
      </c>
      <c r="B78" s="127">
        <v>59.83</v>
      </c>
      <c r="C78" s="62">
        <f t="shared" si="4"/>
        <v>-0.0119622626</v>
      </c>
      <c r="D78" s="62">
        <f t="shared" si="5"/>
        <v>-0.01225411445</v>
      </c>
      <c r="E78" s="62">
        <f t="shared" si="1"/>
        <v>-0.01225411445</v>
      </c>
      <c r="F78" s="127">
        <v>3483.81</v>
      </c>
      <c r="G78" s="62">
        <f t="shared" si="6"/>
        <v>0.001919281606</v>
      </c>
      <c r="H78" s="62">
        <f t="shared" si="7"/>
        <v>0.001627429754</v>
      </c>
      <c r="I78" s="62" t="b">
        <f t="shared" si="8"/>
        <v>1</v>
      </c>
      <c r="J78" s="62">
        <f t="shared" si="2"/>
        <v>0.001627429754</v>
      </c>
      <c r="K78" s="128">
        <v>0.01576</v>
      </c>
      <c r="L78" s="62">
        <f t="shared" si="3"/>
        <v>0.0002918518519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126">
        <v>44122.0</v>
      </c>
      <c r="B79" s="127">
        <v>61.26</v>
      </c>
      <c r="C79" s="62">
        <f t="shared" si="4"/>
        <v>0.023619894</v>
      </c>
      <c r="D79" s="62">
        <f t="shared" si="5"/>
        <v>0.02333933845</v>
      </c>
      <c r="E79" s="62">
        <f t="shared" si="1"/>
        <v>0.02333933845</v>
      </c>
      <c r="F79" s="127">
        <v>3465.39</v>
      </c>
      <c r="G79" s="62">
        <f t="shared" si="6"/>
        <v>-0.005301342065</v>
      </c>
      <c r="H79" s="62">
        <f t="shared" si="7"/>
        <v>-0.005581897621</v>
      </c>
      <c r="I79" s="62" t="b">
        <f t="shared" si="8"/>
        <v>1</v>
      </c>
      <c r="J79" s="62">
        <f t="shared" si="2"/>
        <v>-0.005581897621</v>
      </c>
      <c r="K79" s="128">
        <v>0.01515</v>
      </c>
      <c r="L79" s="62">
        <f t="shared" si="3"/>
        <v>0.0002805555556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126">
        <v>44129.0</v>
      </c>
      <c r="B80" s="127">
        <v>59.7</v>
      </c>
      <c r="C80" s="62">
        <f t="shared" si="4"/>
        <v>-0.02579508101</v>
      </c>
      <c r="D80" s="62">
        <f t="shared" si="5"/>
        <v>-0.02609434027</v>
      </c>
      <c r="E80" s="62">
        <f t="shared" si="1"/>
        <v>-0.02609434027</v>
      </c>
      <c r="F80" s="127">
        <v>3269.96</v>
      </c>
      <c r="G80" s="62">
        <f t="shared" si="6"/>
        <v>-0.058047428</v>
      </c>
      <c r="H80" s="62">
        <f t="shared" si="7"/>
        <v>-0.05834668726</v>
      </c>
      <c r="I80" s="62" t="b">
        <f t="shared" si="8"/>
        <v>1</v>
      </c>
      <c r="J80" s="62">
        <f t="shared" si="2"/>
        <v>-0.05834668726</v>
      </c>
      <c r="K80" s="128">
        <v>0.01616</v>
      </c>
      <c r="L80" s="62">
        <f t="shared" si="3"/>
        <v>0.0002992592593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126">
        <v>44136.0</v>
      </c>
      <c r="B81" s="127">
        <v>63.04</v>
      </c>
      <c r="C81" s="62">
        <f t="shared" si="4"/>
        <v>0.05443742515</v>
      </c>
      <c r="D81" s="62">
        <f t="shared" si="5"/>
        <v>0.05414149923</v>
      </c>
      <c r="E81" s="62" t="str">
        <f t="shared" si="1"/>
        <v/>
      </c>
      <c r="F81" s="127">
        <v>3509.44</v>
      </c>
      <c r="G81" s="62">
        <f t="shared" si="6"/>
        <v>0.07067872817</v>
      </c>
      <c r="H81" s="62">
        <f t="shared" si="7"/>
        <v>0.07038280225</v>
      </c>
      <c r="I81" s="62" t="b">
        <f t="shared" si="8"/>
        <v>0</v>
      </c>
      <c r="J81" s="62" t="str">
        <f t="shared" si="2"/>
        <v/>
      </c>
      <c r="K81" s="128">
        <v>0.01598</v>
      </c>
      <c r="L81" s="62">
        <f t="shared" si="3"/>
        <v>0.0002959259259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126">
        <v>44143.0</v>
      </c>
      <c r="B82" s="127">
        <v>71.07</v>
      </c>
      <c r="C82" s="62">
        <f t="shared" si="4"/>
        <v>0.1198958613</v>
      </c>
      <c r="D82" s="62">
        <f t="shared" si="5"/>
        <v>0.1196003057</v>
      </c>
      <c r="E82" s="62" t="str">
        <f t="shared" si="1"/>
        <v/>
      </c>
      <c r="F82" s="127">
        <v>3585.15</v>
      </c>
      <c r="G82" s="62">
        <f t="shared" si="6"/>
        <v>0.02134383359</v>
      </c>
      <c r="H82" s="62">
        <f t="shared" si="7"/>
        <v>0.02104827804</v>
      </c>
      <c r="I82" s="62" t="b">
        <f t="shared" si="8"/>
        <v>0</v>
      </c>
      <c r="J82" s="62" t="str">
        <f t="shared" si="2"/>
        <v/>
      </c>
      <c r="K82" s="128">
        <v>0.01596</v>
      </c>
      <c r="L82" s="62">
        <f t="shared" si="3"/>
        <v>0.0002955555556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126">
        <v>44150.0</v>
      </c>
      <c r="B83" s="127">
        <v>71.94</v>
      </c>
      <c r="C83" s="62">
        <f t="shared" si="4"/>
        <v>0.01216713143</v>
      </c>
      <c r="D83" s="62">
        <f t="shared" si="5"/>
        <v>0.0118537055</v>
      </c>
      <c r="E83" s="62">
        <f t="shared" si="1"/>
        <v>0.0118537055</v>
      </c>
      <c r="F83" s="127">
        <v>3557.54</v>
      </c>
      <c r="G83" s="62">
        <f t="shared" si="6"/>
        <v>-0.007731019411</v>
      </c>
      <c r="H83" s="62">
        <f t="shared" si="7"/>
        <v>-0.008044445337</v>
      </c>
      <c r="I83" s="62" t="b">
        <f t="shared" si="8"/>
        <v>1</v>
      </c>
      <c r="J83" s="62">
        <f t="shared" si="2"/>
        <v>-0.008044445337</v>
      </c>
      <c r="K83" s="128">
        <v>0.016925</v>
      </c>
      <c r="L83" s="62">
        <f t="shared" si="3"/>
        <v>0.0003134259259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126">
        <v>44157.0</v>
      </c>
      <c r="B84" s="127">
        <v>74.71</v>
      </c>
      <c r="C84" s="62">
        <f t="shared" si="4"/>
        <v>0.03778151372</v>
      </c>
      <c r="D84" s="62">
        <f t="shared" si="5"/>
        <v>0.03748484705</v>
      </c>
      <c r="E84" s="62" t="str">
        <f t="shared" si="1"/>
        <v/>
      </c>
      <c r="F84" s="127">
        <v>3638.35</v>
      </c>
      <c r="G84" s="62">
        <f t="shared" si="6"/>
        <v>0.02246098741</v>
      </c>
      <c r="H84" s="62">
        <f t="shared" si="7"/>
        <v>0.02216432074</v>
      </c>
      <c r="I84" s="62" t="b">
        <f t="shared" si="8"/>
        <v>0</v>
      </c>
      <c r="J84" s="62" t="str">
        <f t="shared" si="2"/>
        <v/>
      </c>
      <c r="K84" s="128">
        <v>0.01602</v>
      </c>
      <c r="L84" s="62">
        <f t="shared" si="3"/>
        <v>0.0002966666667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126">
        <v>44164.0</v>
      </c>
      <c r="B85" s="127">
        <v>74.67</v>
      </c>
      <c r="C85" s="62">
        <f t="shared" si="4"/>
        <v>-0.0005355469401</v>
      </c>
      <c r="D85" s="62">
        <f t="shared" si="5"/>
        <v>-0.0008295284216</v>
      </c>
      <c r="E85" s="62" t="str">
        <f t="shared" si="1"/>
        <v/>
      </c>
      <c r="F85" s="127">
        <v>3699.12</v>
      </c>
      <c r="G85" s="62">
        <f t="shared" si="6"/>
        <v>0.01656467135</v>
      </c>
      <c r="H85" s="62">
        <f t="shared" si="7"/>
        <v>0.01627068987</v>
      </c>
      <c r="I85" s="62" t="b">
        <f t="shared" si="8"/>
        <v>0</v>
      </c>
      <c r="J85" s="62" t="str">
        <f t="shared" si="2"/>
        <v/>
      </c>
      <c r="K85" s="128">
        <v>0.015875</v>
      </c>
      <c r="L85" s="62">
        <f t="shared" si="3"/>
        <v>0.0002939814815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126">
        <v>44171.0</v>
      </c>
      <c r="B86" s="127">
        <v>75.62</v>
      </c>
      <c r="C86" s="62">
        <f t="shared" si="4"/>
        <v>0.01264239342</v>
      </c>
      <c r="D86" s="62">
        <f t="shared" si="5"/>
        <v>0.01233350453</v>
      </c>
      <c r="E86" s="62">
        <f t="shared" si="1"/>
        <v>0.01233350453</v>
      </c>
      <c r="F86" s="127">
        <v>3663.46</v>
      </c>
      <c r="G86" s="62">
        <f t="shared" si="6"/>
        <v>-0.009686897487</v>
      </c>
      <c r="H86" s="62">
        <f t="shared" si="7"/>
        <v>-0.009995786376</v>
      </c>
      <c r="I86" s="62" t="b">
        <f t="shared" si="8"/>
        <v>1</v>
      </c>
      <c r="J86" s="62">
        <f t="shared" si="2"/>
        <v>-0.009995786376</v>
      </c>
      <c r="K86" s="128">
        <v>0.01668</v>
      </c>
      <c r="L86" s="62">
        <f t="shared" si="3"/>
        <v>0.0003088888889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126">
        <v>44178.0</v>
      </c>
      <c r="B87" s="127">
        <v>76.93</v>
      </c>
      <c r="C87" s="62">
        <f t="shared" si="4"/>
        <v>0.01717511901</v>
      </c>
      <c r="D87" s="62">
        <f t="shared" si="5"/>
        <v>0.01686660049</v>
      </c>
      <c r="E87" s="62" t="str">
        <f t="shared" si="1"/>
        <v/>
      </c>
      <c r="F87" s="127">
        <v>3709.41</v>
      </c>
      <c r="G87" s="62">
        <f t="shared" si="6"/>
        <v>0.01246477829</v>
      </c>
      <c r="H87" s="62">
        <f t="shared" si="7"/>
        <v>0.01215625977</v>
      </c>
      <c r="I87" s="62" t="b">
        <f t="shared" si="8"/>
        <v>0</v>
      </c>
      <c r="J87" s="62" t="str">
        <f t="shared" si="2"/>
        <v/>
      </c>
      <c r="K87" s="128">
        <v>0.01666</v>
      </c>
      <c r="L87" s="62">
        <f t="shared" si="3"/>
        <v>0.0003085185185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126">
        <v>44185.0</v>
      </c>
      <c r="B88" s="127">
        <v>77.36</v>
      </c>
      <c r="C88" s="62">
        <f t="shared" si="4"/>
        <v>0.005573933674</v>
      </c>
      <c r="D88" s="62">
        <f t="shared" si="5"/>
        <v>0.005265785526</v>
      </c>
      <c r="E88" s="62">
        <f t="shared" si="1"/>
        <v>0.005265785526</v>
      </c>
      <c r="F88" s="127">
        <v>3703.06</v>
      </c>
      <c r="G88" s="62">
        <f t="shared" si="6"/>
        <v>-0.001713329444</v>
      </c>
      <c r="H88" s="62">
        <f t="shared" si="7"/>
        <v>-0.002021477593</v>
      </c>
      <c r="I88" s="62" t="b">
        <f t="shared" si="8"/>
        <v>1</v>
      </c>
      <c r="J88" s="62">
        <f t="shared" si="2"/>
        <v>-0.002021477593</v>
      </c>
      <c r="K88" s="128">
        <v>0.01664</v>
      </c>
      <c r="L88" s="62">
        <f t="shared" si="3"/>
        <v>0.0003081481481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126">
        <v>44192.0</v>
      </c>
      <c r="B89" s="127">
        <v>77.36</v>
      </c>
      <c r="C89" s="62">
        <f t="shared" si="4"/>
        <v>0</v>
      </c>
      <c r="D89" s="62">
        <f t="shared" si="5"/>
        <v>-0.0003097222222</v>
      </c>
      <c r="E89" s="62" t="str">
        <f t="shared" si="1"/>
        <v/>
      </c>
      <c r="F89" s="127">
        <v>3756.07</v>
      </c>
      <c r="G89" s="62">
        <f t="shared" si="6"/>
        <v>0.01421369314</v>
      </c>
      <c r="H89" s="62">
        <f t="shared" si="7"/>
        <v>0.01390397092</v>
      </c>
      <c r="I89" s="62" t="b">
        <f t="shared" si="8"/>
        <v>0</v>
      </c>
      <c r="J89" s="62" t="str">
        <f t="shared" si="2"/>
        <v/>
      </c>
      <c r="K89" s="128">
        <v>0.016725</v>
      </c>
      <c r="L89" s="62">
        <f t="shared" si="3"/>
        <v>0.0003097222222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126">
        <v>44199.0</v>
      </c>
      <c r="B90" s="127">
        <v>84.38</v>
      </c>
      <c r="C90" s="62">
        <f t="shared" si="4"/>
        <v>0.08686055555</v>
      </c>
      <c r="D90" s="62">
        <f t="shared" si="5"/>
        <v>0.08655268518</v>
      </c>
      <c r="E90" s="62" t="str">
        <f t="shared" si="1"/>
        <v/>
      </c>
      <c r="F90" s="127">
        <v>3824.68</v>
      </c>
      <c r="G90" s="62">
        <f t="shared" si="6"/>
        <v>0.01810160563</v>
      </c>
      <c r="H90" s="62">
        <f t="shared" si="7"/>
        <v>0.01779373526</v>
      </c>
      <c r="I90" s="62" t="b">
        <f t="shared" si="8"/>
        <v>0</v>
      </c>
      <c r="J90" s="62" t="str">
        <f t="shared" si="2"/>
        <v/>
      </c>
      <c r="K90" s="128">
        <v>0.016625</v>
      </c>
      <c r="L90" s="62">
        <f t="shared" si="3"/>
        <v>0.0003078703704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126">
        <v>44206.0</v>
      </c>
      <c r="B91" s="127">
        <v>84.24</v>
      </c>
      <c r="C91" s="62">
        <f t="shared" si="4"/>
        <v>-0.00166053887</v>
      </c>
      <c r="D91" s="62">
        <f t="shared" si="5"/>
        <v>-0.00198979813</v>
      </c>
      <c r="E91" s="62">
        <f t="shared" si="1"/>
        <v>-0.00198979813</v>
      </c>
      <c r="F91" s="127">
        <v>3768.25</v>
      </c>
      <c r="G91" s="62">
        <f t="shared" si="6"/>
        <v>-0.01486410094</v>
      </c>
      <c r="H91" s="62">
        <f t="shared" si="7"/>
        <v>-0.0151933602</v>
      </c>
      <c r="I91" s="62" t="b">
        <f t="shared" si="8"/>
        <v>1</v>
      </c>
      <c r="J91" s="62">
        <f t="shared" si="2"/>
        <v>-0.0151933602</v>
      </c>
      <c r="K91" s="128">
        <v>0.01778</v>
      </c>
      <c r="L91" s="62">
        <f t="shared" si="3"/>
        <v>0.0003292592593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126">
        <v>44213.0</v>
      </c>
      <c r="B92" s="127">
        <v>83.4</v>
      </c>
      <c r="C92" s="62">
        <f t="shared" si="4"/>
        <v>-0.01002155846</v>
      </c>
      <c r="D92" s="62">
        <f t="shared" si="5"/>
        <v>-0.01036637328</v>
      </c>
      <c r="E92" s="62" t="str">
        <f t="shared" si="1"/>
        <v/>
      </c>
      <c r="F92" s="127">
        <v>3841.47</v>
      </c>
      <c r="G92" s="62">
        <f t="shared" si="6"/>
        <v>0.01924440314</v>
      </c>
      <c r="H92" s="62">
        <f t="shared" si="7"/>
        <v>0.01889958832</v>
      </c>
      <c r="I92" s="62" t="b">
        <f t="shared" si="8"/>
        <v>0</v>
      </c>
      <c r="J92" s="62" t="str">
        <f t="shared" si="2"/>
        <v/>
      </c>
      <c r="K92" s="128">
        <v>0.01862</v>
      </c>
      <c r="L92" s="62">
        <f t="shared" si="3"/>
        <v>0.0003448148148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126">
        <v>44220.0</v>
      </c>
      <c r="B93" s="127">
        <v>75.66</v>
      </c>
      <c r="C93" s="62">
        <f t="shared" si="4"/>
        <v>-0.09739869016</v>
      </c>
      <c r="D93" s="62">
        <f t="shared" si="5"/>
        <v>-0.09774128275</v>
      </c>
      <c r="E93" s="62">
        <f t="shared" si="1"/>
        <v>-0.09774128275</v>
      </c>
      <c r="F93" s="127">
        <v>3714.24</v>
      </c>
      <c r="G93" s="62">
        <f t="shared" si="6"/>
        <v>-0.03368102465</v>
      </c>
      <c r="H93" s="62">
        <f t="shared" si="7"/>
        <v>-0.03402361724</v>
      </c>
      <c r="I93" s="62" t="b">
        <f t="shared" si="8"/>
        <v>1</v>
      </c>
      <c r="J93" s="62">
        <f t="shared" si="2"/>
        <v>-0.03402361724</v>
      </c>
      <c r="K93" s="128">
        <v>0.0185</v>
      </c>
      <c r="L93" s="62">
        <f t="shared" si="3"/>
        <v>0.0003425925926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126">
        <v>44227.0</v>
      </c>
      <c r="B94" s="127">
        <v>72.79</v>
      </c>
      <c r="C94" s="62">
        <f t="shared" si="4"/>
        <v>-0.03867103607</v>
      </c>
      <c r="D94" s="62">
        <f t="shared" si="5"/>
        <v>-0.039006962</v>
      </c>
      <c r="E94" s="62" t="str">
        <f t="shared" si="1"/>
        <v/>
      </c>
      <c r="F94" s="127">
        <v>3886.83</v>
      </c>
      <c r="G94" s="62">
        <f t="shared" si="6"/>
        <v>0.04541983419</v>
      </c>
      <c r="H94" s="62">
        <f t="shared" si="7"/>
        <v>0.04508390826</v>
      </c>
      <c r="I94" s="62" t="b">
        <f t="shared" si="8"/>
        <v>0</v>
      </c>
      <c r="J94" s="62" t="str">
        <f t="shared" si="2"/>
        <v/>
      </c>
      <c r="K94" s="128">
        <v>0.01814</v>
      </c>
      <c r="L94" s="62">
        <f t="shared" si="3"/>
        <v>0.0003359259259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126">
        <v>44234.0</v>
      </c>
      <c r="B95" s="127">
        <v>74.84</v>
      </c>
      <c r="C95" s="62">
        <f t="shared" si="4"/>
        <v>0.02777391828</v>
      </c>
      <c r="D95" s="62">
        <f t="shared" si="5"/>
        <v>0.02742095531</v>
      </c>
      <c r="E95" s="62" t="str">
        <f t="shared" si="1"/>
        <v/>
      </c>
      <c r="F95" s="127">
        <v>3934.83</v>
      </c>
      <c r="G95" s="62">
        <f t="shared" si="6"/>
        <v>0.01227376352</v>
      </c>
      <c r="H95" s="62">
        <f t="shared" si="7"/>
        <v>0.01192080056</v>
      </c>
      <c r="I95" s="62" t="b">
        <f t="shared" si="8"/>
        <v>0</v>
      </c>
      <c r="J95" s="62" t="str">
        <f t="shared" si="2"/>
        <v/>
      </c>
      <c r="K95" s="128">
        <v>0.01906</v>
      </c>
      <c r="L95" s="62">
        <f t="shared" si="3"/>
        <v>0.000352962963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126">
        <v>44241.0</v>
      </c>
      <c r="B96" s="127">
        <v>75.01</v>
      </c>
      <c r="C96" s="62">
        <f t="shared" si="4"/>
        <v>0.002268936576</v>
      </c>
      <c r="D96" s="62">
        <f t="shared" si="5"/>
        <v>0.001906714353</v>
      </c>
      <c r="E96" s="62">
        <f t="shared" si="1"/>
        <v>0.001906714353</v>
      </c>
      <c r="F96" s="127">
        <v>3906.71</v>
      </c>
      <c r="G96" s="62">
        <f t="shared" si="6"/>
        <v>-0.007172091334</v>
      </c>
      <c r="H96" s="62">
        <f t="shared" si="7"/>
        <v>-0.007534313556</v>
      </c>
      <c r="I96" s="62" t="b">
        <f t="shared" si="8"/>
        <v>1</v>
      </c>
      <c r="J96" s="62">
        <f t="shared" si="2"/>
        <v>-0.007534313556</v>
      </c>
      <c r="K96" s="128">
        <v>0.01956</v>
      </c>
      <c r="L96" s="62">
        <f t="shared" si="3"/>
        <v>0.0003622222222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126">
        <v>44248.0</v>
      </c>
      <c r="B97" s="127">
        <v>78.35</v>
      </c>
      <c r="C97" s="62">
        <f t="shared" si="4"/>
        <v>0.04356453082</v>
      </c>
      <c r="D97" s="62">
        <f t="shared" si="5"/>
        <v>0.04317749378</v>
      </c>
      <c r="E97" s="62">
        <f t="shared" si="1"/>
        <v>0.04317749378</v>
      </c>
      <c r="F97" s="127">
        <v>3811.15</v>
      </c>
      <c r="G97" s="62">
        <f t="shared" si="6"/>
        <v>-0.0247646067</v>
      </c>
      <c r="H97" s="62">
        <f t="shared" si="7"/>
        <v>-0.02515164374</v>
      </c>
      <c r="I97" s="62" t="b">
        <f t="shared" si="8"/>
        <v>1</v>
      </c>
      <c r="J97" s="62">
        <f t="shared" si="2"/>
        <v>-0.02515164374</v>
      </c>
      <c r="K97" s="128">
        <v>0.0209</v>
      </c>
      <c r="L97" s="62">
        <f t="shared" si="3"/>
        <v>0.000387037037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126">
        <v>44255.0</v>
      </c>
      <c r="B98" s="127">
        <v>80.76</v>
      </c>
      <c r="C98" s="62">
        <f t="shared" si="4"/>
        <v>0.03029582464</v>
      </c>
      <c r="D98" s="62">
        <f t="shared" si="5"/>
        <v>0.02988323205</v>
      </c>
      <c r="E98" s="62" t="str">
        <f t="shared" si="1"/>
        <v/>
      </c>
      <c r="F98" s="127">
        <v>3841.94</v>
      </c>
      <c r="G98" s="62">
        <f t="shared" si="6"/>
        <v>0.008046466493</v>
      </c>
      <c r="H98" s="62">
        <f t="shared" si="7"/>
        <v>0.0076338739</v>
      </c>
      <c r="I98" s="62" t="b">
        <f t="shared" si="8"/>
        <v>0</v>
      </c>
      <c r="J98" s="62" t="str">
        <f t="shared" si="2"/>
        <v/>
      </c>
      <c r="K98" s="128">
        <v>0.02228</v>
      </c>
      <c r="L98" s="62">
        <f t="shared" si="3"/>
        <v>0.0004125925926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126">
        <v>44262.0</v>
      </c>
      <c r="B99" s="127">
        <v>82.32</v>
      </c>
      <c r="C99" s="62">
        <f t="shared" si="4"/>
        <v>0.01913229808</v>
      </c>
      <c r="D99" s="62">
        <f t="shared" si="5"/>
        <v>0.01871489067</v>
      </c>
      <c r="E99" s="62" t="str">
        <f t="shared" si="1"/>
        <v/>
      </c>
      <c r="F99" s="127">
        <v>3943.34</v>
      </c>
      <c r="G99" s="62">
        <f t="shared" si="6"/>
        <v>0.02605063258</v>
      </c>
      <c r="H99" s="62">
        <f t="shared" si="7"/>
        <v>0.02563322517</v>
      </c>
      <c r="I99" s="62" t="b">
        <f t="shared" si="8"/>
        <v>0</v>
      </c>
      <c r="J99" s="62" t="str">
        <f t="shared" si="2"/>
        <v/>
      </c>
      <c r="K99" s="128">
        <v>0.02254</v>
      </c>
      <c r="L99" s="62">
        <f t="shared" si="3"/>
        <v>0.0004174074074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126">
        <v>44269.0</v>
      </c>
      <c r="B100" s="127">
        <v>84.02</v>
      </c>
      <c r="C100" s="62">
        <f t="shared" si="4"/>
        <v>0.02044077422</v>
      </c>
      <c r="D100" s="62">
        <f t="shared" si="5"/>
        <v>0.02001484829</v>
      </c>
      <c r="E100" s="62">
        <f t="shared" si="1"/>
        <v>0.02001484829</v>
      </c>
      <c r="F100" s="127">
        <v>3913.1</v>
      </c>
      <c r="G100" s="62">
        <f t="shared" si="6"/>
        <v>-0.007698181197</v>
      </c>
      <c r="H100" s="62">
        <f t="shared" si="7"/>
        <v>-0.008124107123</v>
      </c>
      <c r="I100" s="62" t="b">
        <f t="shared" si="8"/>
        <v>1</v>
      </c>
      <c r="J100" s="62">
        <f t="shared" si="2"/>
        <v>-0.008124107123</v>
      </c>
      <c r="K100" s="128">
        <v>0.023</v>
      </c>
      <c r="L100" s="62">
        <f t="shared" si="3"/>
        <v>0.0004259259259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126">
        <v>44276.0</v>
      </c>
      <c r="B101" s="127">
        <v>82.54</v>
      </c>
      <c r="C101" s="62">
        <f t="shared" si="4"/>
        <v>-0.01777184142</v>
      </c>
      <c r="D101" s="62">
        <f t="shared" si="5"/>
        <v>-0.01821887845</v>
      </c>
      <c r="E101" s="62" t="str">
        <f t="shared" si="1"/>
        <v/>
      </c>
      <c r="F101" s="127">
        <v>3974.54</v>
      </c>
      <c r="G101" s="62">
        <f t="shared" si="6"/>
        <v>0.0155791194</v>
      </c>
      <c r="H101" s="62">
        <f t="shared" si="7"/>
        <v>0.01513208236</v>
      </c>
      <c r="I101" s="62" t="b">
        <f t="shared" si="8"/>
        <v>0</v>
      </c>
      <c r="J101" s="62" t="str">
        <f t="shared" si="2"/>
        <v/>
      </c>
      <c r="K101" s="128">
        <v>0.02414</v>
      </c>
      <c r="L101" s="62">
        <f t="shared" si="3"/>
        <v>0.000447037037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126">
        <v>44283.0</v>
      </c>
      <c r="B102" s="127">
        <v>82.16</v>
      </c>
      <c r="C102" s="62">
        <f t="shared" si="4"/>
        <v>-0.004614458704</v>
      </c>
      <c r="D102" s="62">
        <f t="shared" si="5"/>
        <v>-0.005049273519</v>
      </c>
      <c r="E102" s="62" t="str">
        <f t="shared" si="1"/>
        <v/>
      </c>
      <c r="F102" s="127">
        <v>4019.87</v>
      </c>
      <c r="G102" s="62">
        <f t="shared" si="6"/>
        <v>0.01134054566</v>
      </c>
      <c r="H102" s="62">
        <f t="shared" si="7"/>
        <v>0.01090573085</v>
      </c>
      <c r="I102" s="62" t="b">
        <f t="shared" si="8"/>
        <v>0</v>
      </c>
      <c r="J102" s="62" t="str">
        <f t="shared" si="2"/>
        <v/>
      </c>
      <c r="K102" s="128">
        <v>0.02348</v>
      </c>
      <c r="L102" s="62">
        <f t="shared" si="3"/>
        <v>0.0004348148148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126">
        <v>44290.0</v>
      </c>
      <c r="B103" s="127">
        <v>81.51</v>
      </c>
      <c r="C103" s="62">
        <f t="shared" si="4"/>
        <v>-0.007942853514</v>
      </c>
      <c r="D103" s="62">
        <f t="shared" si="5"/>
        <v>-0.008383964625</v>
      </c>
      <c r="E103" s="62" t="str">
        <f t="shared" si="1"/>
        <v/>
      </c>
      <c r="F103" s="127">
        <v>4128.8</v>
      </c>
      <c r="G103" s="62">
        <f t="shared" si="6"/>
        <v>0.02673724405</v>
      </c>
      <c r="H103" s="62">
        <f t="shared" si="7"/>
        <v>0.02629613294</v>
      </c>
      <c r="I103" s="62" t="b">
        <f t="shared" si="8"/>
        <v>0</v>
      </c>
      <c r="J103" s="62" t="str">
        <f t="shared" si="2"/>
        <v/>
      </c>
      <c r="K103" s="128">
        <v>0.02382</v>
      </c>
      <c r="L103" s="62">
        <f t="shared" si="3"/>
        <v>0.0004411111111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126">
        <v>44297.0</v>
      </c>
      <c r="B104" s="127">
        <v>83.29</v>
      </c>
      <c r="C104" s="62">
        <f t="shared" si="4"/>
        <v>0.02160278184</v>
      </c>
      <c r="D104" s="62">
        <f t="shared" si="5"/>
        <v>0.02116981888</v>
      </c>
      <c r="E104" s="62" t="str">
        <f t="shared" si="1"/>
        <v/>
      </c>
      <c r="F104" s="127">
        <v>4185.47</v>
      </c>
      <c r="G104" s="62">
        <f t="shared" si="6"/>
        <v>0.01363219564</v>
      </c>
      <c r="H104" s="62">
        <f t="shared" si="7"/>
        <v>0.01319923267</v>
      </c>
      <c r="I104" s="62" t="b">
        <f t="shared" si="8"/>
        <v>0</v>
      </c>
      <c r="J104" s="62" t="str">
        <f t="shared" si="2"/>
        <v/>
      </c>
      <c r="K104" s="128">
        <v>0.02338</v>
      </c>
      <c r="L104" s="62">
        <f t="shared" si="3"/>
        <v>0.000432962963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126">
        <v>44304.0</v>
      </c>
      <c r="B105" s="127">
        <v>83.73</v>
      </c>
      <c r="C105" s="62">
        <f t="shared" si="4"/>
        <v>0.005268842269</v>
      </c>
      <c r="D105" s="62">
        <f t="shared" si="5"/>
        <v>0.004844027454</v>
      </c>
      <c r="E105" s="62">
        <f t="shared" si="1"/>
        <v>0.004844027454</v>
      </c>
      <c r="F105" s="127">
        <v>4180.17</v>
      </c>
      <c r="G105" s="62">
        <f t="shared" si="6"/>
        <v>-0.001267087924</v>
      </c>
      <c r="H105" s="62">
        <f t="shared" si="7"/>
        <v>-0.001691902739</v>
      </c>
      <c r="I105" s="62" t="b">
        <f t="shared" si="8"/>
        <v>1</v>
      </c>
      <c r="J105" s="62">
        <f t="shared" si="2"/>
        <v>-0.001691902739</v>
      </c>
      <c r="K105" s="128">
        <v>0.02294</v>
      </c>
      <c r="L105" s="62">
        <f t="shared" si="3"/>
        <v>0.0004248148148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126">
        <v>44311.0</v>
      </c>
      <c r="B106" s="127">
        <v>83.87</v>
      </c>
      <c r="C106" s="62">
        <f t="shared" si="4"/>
        <v>0.00167064478</v>
      </c>
      <c r="D106" s="62">
        <f t="shared" si="5"/>
        <v>0.001251755891</v>
      </c>
      <c r="E106" s="62">
        <f t="shared" si="1"/>
        <v>0.001251755891</v>
      </c>
      <c r="F106" s="127">
        <v>4181.17</v>
      </c>
      <c r="G106" s="62">
        <f t="shared" si="6"/>
        <v>0.0002391961109</v>
      </c>
      <c r="H106" s="62">
        <f t="shared" si="7"/>
        <v>-0.000179692778</v>
      </c>
      <c r="I106" s="62" t="b">
        <f t="shared" si="8"/>
        <v>1</v>
      </c>
      <c r="J106" s="62">
        <f t="shared" si="2"/>
        <v>-0.000179692778</v>
      </c>
      <c r="K106" s="128">
        <v>0.02262</v>
      </c>
      <c r="L106" s="62">
        <f t="shared" si="3"/>
        <v>0.0004188888889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126">
        <v>44318.0</v>
      </c>
      <c r="B107" s="127">
        <v>91.33</v>
      </c>
      <c r="C107" s="62">
        <f t="shared" si="4"/>
        <v>0.08521133971</v>
      </c>
      <c r="D107" s="62">
        <f t="shared" si="5"/>
        <v>0.08478800637</v>
      </c>
      <c r="E107" s="62" t="str">
        <f t="shared" si="1"/>
        <v/>
      </c>
      <c r="F107" s="127">
        <v>4232.6</v>
      </c>
      <c r="G107" s="62">
        <f t="shared" si="6"/>
        <v>0.01222534977</v>
      </c>
      <c r="H107" s="62">
        <f t="shared" si="7"/>
        <v>0.01180201643</v>
      </c>
      <c r="I107" s="62" t="b">
        <f t="shared" si="8"/>
        <v>0</v>
      </c>
      <c r="J107" s="62" t="str">
        <f t="shared" si="2"/>
        <v/>
      </c>
      <c r="K107" s="128">
        <v>0.02286</v>
      </c>
      <c r="L107" s="62">
        <f t="shared" si="3"/>
        <v>0.0004233333333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126">
        <v>44325.0</v>
      </c>
      <c r="B108" s="127">
        <v>89.15</v>
      </c>
      <c r="C108" s="62">
        <f t="shared" si="4"/>
        <v>-0.02415897639</v>
      </c>
      <c r="D108" s="62">
        <f t="shared" si="5"/>
        <v>-0.02457897639</v>
      </c>
      <c r="E108" s="62">
        <f t="shared" si="1"/>
        <v>-0.02457897639</v>
      </c>
      <c r="F108" s="127">
        <v>4173.85</v>
      </c>
      <c r="G108" s="62">
        <f t="shared" si="6"/>
        <v>-0.01397759019</v>
      </c>
      <c r="H108" s="62">
        <f t="shared" si="7"/>
        <v>-0.01439759019</v>
      </c>
      <c r="I108" s="62" t="b">
        <f t="shared" si="8"/>
        <v>1</v>
      </c>
      <c r="J108" s="62">
        <f t="shared" si="2"/>
        <v>-0.01439759019</v>
      </c>
      <c r="K108" s="128">
        <v>0.02268</v>
      </c>
      <c r="L108" s="62">
        <f t="shared" si="3"/>
        <v>0.00042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126">
        <v>44332.0</v>
      </c>
      <c r="B109" s="127">
        <v>86.86</v>
      </c>
      <c r="C109" s="62">
        <f t="shared" si="4"/>
        <v>-0.0260227172</v>
      </c>
      <c r="D109" s="62">
        <f t="shared" si="5"/>
        <v>-0.02646012461</v>
      </c>
      <c r="E109" s="62">
        <f t="shared" si="1"/>
        <v>-0.02646012461</v>
      </c>
      <c r="F109" s="127">
        <v>4155.86</v>
      </c>
      <c r="G109" s="62">
        <f t="shared" si="6"/>
        <v>-0.004319484825</v>
      </c>
      <c r="H109" s="62">
        <f t="shared" si="7"/>
        <v>-0.004756892233</v>
      </c>
      <c r="I109" s="62" t="b">
        <f t="shared" si="8"/>
        <v>1</v>
      </c>
      <c r="J109" s="62">
        <f t="shared" si="2"/>
        <v>-0.004756892233</v>
      </c>
      <c r="K109" s="128">
        <v>0.02362</v>
      </c>
      <c r="L109" s="62">
        <f t="shared" si="3"/>
        <v>0.0004374074074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126">
        <v>44339.0</v>
      </c>
      <c r="B110" s="127">
        <v>88.45</v>
      </c>
      <c r="C110" s="62">
        <f t="shared" si="4"/>
        <v>0.0181397935</v>
      </c>
      <c r="D110" s="62">
        <f t="shared" si="5"/>
        <v>0.0177034972</v>
      </c>
      <c r="E110" s="62" t="str">
        <f t="shared" si="1"/>
        <v/>
      </c>
      <c r="F110" s="127">
        <v>4204.11</v>
      </c>
      <c r="G110" s="62">
        <f t="shared" si="6"/>
        <v>0.0115432318</v>
      </c>
      <c r="H110" s="62">
        <f t="shared" si="7"/>
        <v>0.0111069355</v>
      </c>
      <c r="I110" s="62" t="b">
        <f t="shared" si="8"/>
        <v>0</v>
      </c>
      <c r="J110" s="62" t="str">
        <f t="shared" si="2"/>
        <v/>
      </c>
      <c r="K110" s="128">
        <v>0.02356</v>
      </c>
      <c r="L110" s="62">
        <f t="shared" si="3"/>
        <v>0.0004362962963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126">
        <v>44346.0</v>
      </c>
      <c r="B111" s="127">
        <v>88.82</v>
      </c>
      <c r="C111" s="62">
        <f t="shared" si="4"/>
        <v>0.004174429258</v>
      </c>
      <c r="D111" s="62">
        <f t="shared" si="5"/>
        <v>0.003752577406</v>
      </c>
      <c r="E111" s="62" t="str">
        <f t="shared" si="1"/>
        <v/>
      </c>
      <c r="F111" s="127">
        <v>4229.89</v>
      </c>
      <c r="G111" s="62">
        <f t="shared" si="6"/>
        <v>0.006113369763</v>
      </c>
      <c r="H111" s="62">
        <f t="shared" si="7"/>
        <v>0.005691517911</v>
      </c>
      <c r="I111" s="62" t="b">
        <f t="shared" si="8"/>
        <v>0</v>
      </c>
      <c r="J111" s="62" t="str">
        <f t="shared" si="2"/>
        <v/>
      </c>
      <c r="K111" s="128">
        <v>0.02278</v>
      </c>
      <c r="L111" s="62">
        <f t="shared" si="3"/>
        <v>0.0004218518519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126">
        <v>44353.0</v>
      </c>
      <c r="B112" s="127">
        <v>84.74</v>
      </c>
      <c r="C112" s="62">
        <f t="shared" si="4"/>
        <v>-0.04702410467</v>
      </c>
      <c r="D112" s="62">
        <f t="shared" si="5"/>
        <v>-0.04744632689</v>
      </c>
      <c r="E112" s="62" t="str">
        <f t="shared" si="1"/>
        <v/>
      </c>
      <c r="F112" s="127">
        <v>4247.44</v>
      </c>
      <c r="G112" s="62">
        <f t="shared" si="6"/>
        <v>0.004140460516</v>
      </c>
      <c r="H112" s="62">
        <f t="shared" si="7"/>
        <v>0.003718238294</v>
      </c>
      <c r="I112" s="62" t="b">
        <f t="shared" si="8"/>
        <v>0</v>
      </c>
      <c r="J112" s="62" t="str">
        <f t="shared" si="2"/>
        <v/>
      </c>
      <c r="K112" s="128">
        <v>0.0228</v>
      </c>
      <c r="L112" s="62">
        <f t="shared" si="3"/>
        <v>0.0004222222222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126">
        <v>44360.0</v>
      </c>
      <c r="B113" s="127">
        <v>78.66</v>
      </c>
      <c r="C113" s="62">
        <f t="shared" si="4"/>
        <v>-0.07445297819</v>
      </c>
      <c r="D113" s="62">
        <f t="shared" si="5"/>
        <v>-0.07485779301</v>
      </c>
      <c r="E113" s="62">
        <f t="shared" si="1"/>
        <v>-0.07485779301</v>
      </c>
      <c r="F113" s="127">
        <v>4166.45</v>
      </c>
      <c r="G113" s="62">
        <f t="shared" si="6"/>
        <v>-0.01925209422</v>
      </c>
      <c r="H113" s="62">
        <f t="shared" si="7"/>
        <v>-0.01965690903</v>
      </c>
      <c r="I113" s="62" t="b">
        <f t="shared" si="8"/>
        <v>1</v>
      </c>
      <c r="J113" s="62">
        <f t="shared" si="2"/>
        <v>-0.01965690903</v>
      </c>
      <c r="K113" s="128">
        <v>0.02186</v>
      </c>
      <c r="L113" s="62">
        <f t="shared" si="3"/>
        <v>0.0004048148148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126">
        <v>44367.0</v>
      </c>
      <c r="B114" s="127">
        <v>80.74</v>
      </c>
      <c r="C114" s="62">
        <f t="shared" si="4"/>
        <v>0.02609934842</v>
      </c>
      <c r="D114" s="62">
        <f t="shared" si="5"/>
        <v>0.02570268175</v>
      </c>
      <c r="E114" s="62" t="str">
        <f t="shared" si="1"/>
        <v/>
      </c>
      <c r="F114" s="127">
        <v>4280.7</v>
      </c>
      <c r="G114" s="62">
        <f t="shared" si="6"/>
        <v>0.02705219333</v>
      </c>
      <c r="H114" s="62">
        <f t="shared" si="7"/>
        <v>0.02665552667</v>
      </c>
      <c r="I114" s="62" t="b">
        <f t="shared" si="8"/>
        <v>0</v>
      </c>
      <c r="J114" s="62" t="str">
        <f t="shared" si="2"/>
        <v/>
      </c>
      <c r="K114" s="128">
        <v>0.02142</v>
      </c>
      <c r="L114" s="62">
        <f t="shared" si="3"/>
        <v>0.0003966666667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126">
        <v>44374.0</v>
      </c>
      <c r="B115" s="127">
        <v>80.1</v>
      </c>
      <c r="C115" s="62">
        <f t="shared" si="4"/>
        <v>-0.00795826135</v>
      </c>
      <c r="D115" s="62">
        <f t="shared" si="5"/>
        <v>-0.008350113202</v>
      </c>
      <c r="E115" s="62" t="str">
        <f t="shared" si="1"/>
        <v/>
      </c>
      <c r="F115" s="127">
        <v>4352.34</v>
      </c>
      <c r="G115" s="62">
        <f t="shared" si="6"/>
        <v>0.01659708388</v>
      </c>
      <c r="H115" s="62">
        <f t="shared" si="7"/>
        <v>0.01620523203</v>
      </c>
      <c r="I115" s="62" t="b">
        <f t="shared" si="8"/>
        <v>0</v>
      </c>
      <c r="J115" s="62" t="str">
        <f t="shared" si="2"/>
        <v/>
      </c>
      <c r="K115" s="128">
        <v>0.02116</v>
      </c>
      <c r="L115" s="62">
        <f t="shared" si="3"/>
        <v>0.0003918518519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126">
        <v>44381.0</v>
      </c>
      <c r="B116" s="127">
        <v>80.33</v>
      </c>
      <c r="C116" s="62">
        <f t="shared" si="4"/>
        <v>0.002867296111</v>
      </c>
      <c r="D116" s="62">
        <f t="shared" si="5"/>
        <v>0.002482851667</v>
      </c>
      <c r="E116" s="62" t="str">
        <f t="shared" si="1"/>
        <v/>
      </c>
      <c r="F116" s="127">
        <v>4369.55</v>
      </c>
      <c r="G116" s="62">
        <f t="shared" si="6"/>
        <v>0.003946397475</v>
      </c>
      <c r="H116" s="62">
        <f t="shared" si="7"/>
        <v>0.00356195303</v>
      </c>
      <c r="I116" s="62" t="b">
        <f t="shared" si="8"/>
        <v>0</v>
      </c>
      <c r="J116" s="62" t="str">
        <f t="shared" si="2"/>
        <v/>
      </c>
      <c r="K116" s="128">
        <v>0.02076</v>
      </c>
      <c r="L116" s="62">
        <f t="shared" si="3"/>
        <v>0.0003844444444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126">
        <v>44388.0</v>
      </c>
      <c r="B117" s="127">
        <v>75.82</v>
      </c>
      <c r="C117" s="62">
        <f t="shared" si="4"/>
        <v>-0.0577810401</v>
      </c>
      <c r="D117" s="62">
        <f t="shared" si="5"/>
        <v>-0.05814400306</v>
      </c>
      <c r="E117" s="62">
        <f t="shared" si="1"/>
        <v>-0.05814400306</v>
      </c>
      <c r="F117" s="127">
        <v>4327.16</v>
      </c>
      <c r="G117" s="62">
        <f t="shared" si="6"/>
        <v>-0.009748591297</v>
      </c>
      <c r="H117" s="62">
        <f t="shared" si="7"/>
        <v>-0.01011155426</v>
      </c>
      <c r="I117" s="62" t="b">
        <f t="shared" si="8"/>
        <v>1</v>
      </c>
      <c r="J117" s="62">
        <f t="shared" si="2"/>
        <v>-0.01011155426</v>
      </c>
      <c r="K117" s="128">
        <v>0.0196</v>
      </c>
      <c r="L117" s="62">
        <f t="shared" si="3"/>
        <v>0.000362962963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126">
        <v>44395.0</v>
      </c>
      <c r="B118" s="127">
        <v>76.98</v>
      </c>
      <c r="C118" s="62">
        <f t="shared" si="4"/>
        <v>0.01518353777</v>
      </c>
      <c r="D118" s="62">
        <f t="shared" si="5"/>
        <v>0.01481798221</v>
      </c>
      <c r="E118" s="62" t="str">
        <f t="shared" si="1"/>
        <v/>
      </c>
      <c r="F118" s="127">
        <v>4411.79</v>
      </c>
      <c r="G118" s="62">
        <f t="shared" si="6"/>
        <v>0.01936906512</v>
      </c>
      <c r="H118" s="62">
        <f t="shared" si="7"/>
        <v>0.01900350956</v>
      </c>
      <c r="I118" s="62" t="b">
        <f t="shared" si="8"/>
        <v>0</v>
      </c>
      <c r="J118" s="62" t="str">
        <f t="shared" si="2"/>
        <v/>
      </c>
      <c r="K118" s="128">
        <v>0.01974</v>
      </c>
      <c r="L118" s="62">
        <f t="shared" si="3"/>
        <v>0.0003655555556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126">
        <v>44402.0</v>
      </c>
      <c r="B119" s="127">
        <v>79.5</v>
      </c>
      <c r="C119" s="62">
        <f t="shared" si="4"/>
        <v>0.0322113738</v>
      </c>
      <c r="D119" s="62">
        <f t="shared" si="5"/>
        <v>0.0318613738</v>
      </c>
      <c r="E119" s="62">
        <f t="shared" si="1"/>
        <v>0.0318613738</v>
      </c>
      <c r="F119" s="127">
        <v>4395.26</v>
      </c>
      <c r="G119" s="62">
        <f t="shared" si="6"/>
        <v>-0.003753815275</v>
      </c>
      <c r="H119" s="62">
        <f t="shared" si="7"/>
        <v>-0.004103815275</v>
      </c>
      <c r="I119" s="62" t="b">
        <f t="shared" si="8"/>
        <v>1</v>
      </c>
      <c r="J119" s="62">
        <f t="shared" si="2"/>
        <v>-0.004103815275</v>
      </c>
      <c r="K119" s="128">
        <v>0.0189</v>
      </c>
      <c r="L119" s="62">
        <f t="shared" si="3"/>
        <v>0.00035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126">
        <v>44409.0</v>
      </c>
      <c r="B120" s="127">
        <v>76.01</v>
      </c>
      <c r="C120" s="62">
        <f t="shared" si="4"/>
        <v>-0.04489211108</v>
      </c>
      <c r="D120" s="62">
        <f t="shared" si="5"/>
        <v>-0.04524470367</v>
      </c>
      <c r="E120" s="62" t="str">
        <f t="shared" si="1"/>
        <v/>
      </c>
      <c r="F120" s="127">
        <v>4436.52</v>
      </c>
      <c r="G120" s="62">
        <f t="shared" si="6"/>
        <v>0.00934359782</v>
      </c>
      <c r="H120" s="62">
        <f t="shared" si="7"/>
        <v>0.008991005227</v>
      </c>
      <c r="I120" s="62" t="b">
        <f t="shared" si="8"/>
        <v>0</v>
      </c>
      <c r="J120" s="62" t="str">
        <f t="shared" si="2"/>
        <v/>
      </c>
      <c r="K120" s="128">
        <v>0.01904</v>
      </c>
      <c r="L120" s="62">
        <f t="shared" si="3"/>
        <v>0.0003525925926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126">
        <v>44416.0</v>
      </c>
      <c r="B121" s="127">
        <v>79.17</v>
      </c>
      <c r="C121" s="62">
        <f t="shared" si="4"/>
        <v>0.04073252861</v>
      </c>
      <c r="D121" s="62">
        <f t="shared" si="5"/>
        <v>0.04038660268</v>
      </c>
      <c r="E121" s="62" t="str">
        <f t="shared" si="1"/>
        <v/>
      </c>
      <c r="F121" s="127">
        <v>4468.0</v>
      </c>
      <c r="G121" s="62">
        <f t="shared" si="6"/>
        <v>0.007070595866</v>
      </c>
      <c r="H121" s="62">
        <f t="shared" si="7"/>
        <v>0.00672466994</v>
      </c>
      <c r="I121" s="62" t="b">
        <f t="shared" si="8"/>
        <v>0</v>
      </c>
      <c r="J121" s="62" t="str">
        <f t="shared" si="2"/>
        <v/>
      </c>
      <c r="K121" s="128">
        <v>0.01868</v>
      </c>
      <c r="L121" s="62">
        <f t="shared" si="3"/>
        <v>0.0003459259259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126">
        <v>44423.0</v>
      </c>
      <c r="B122" s="127">
        <v>73.23</v>
      </c>
      <c r="C122" s="62">
        <f t="shared" si="4"/>
        <v>-0.07799226611</v>
      </c>
      <c r="D122" s="62">
        <f t="shared" si="5"/>
        <v>-0.07835930315</v>
      </c>
      <c r="E122" s="62">
        <f t="shared" si="1"/>
        <v>-0.07835930315</v>
      </c>
      <c r="F122" s="127">
        <v>4441.67</v>
      </c>
      <c r="G122" s="62">
        <f t="shared" si="6"/>
        <v>-0.005910449354</v>
      </c>
      <c r="H122" s="62">
        <f t="shared" si="7"/>
        <v>-0.006277486391</v>
      </c>
      <c r="I122" s="62" t="b">
        <f t="shared" si="8"/>
        <v>1</v>
      </c>
      <c r="J122" s="62">
        <f t="shared" si="2"/>
        <v>-0.006277486391</v>
      </c>
      <c r="K122" s="128">
        <v>0.01982</v>
      </c>
      <c r="L122" s="62">
        <f t="shared" si="3"/>
        <v>0.000367037037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126">
        <v>44430.0</v>
      </c>
      <c r="B123" s="127">
        <v>75.2</v>
      </c>
      <c r="C123" s="62">
        <f t="shared" si="4"/>
        <v>0.02654605788</v>
      </c>
      <c r="D123" s="62">
        <f t="shared" si="5"/>
        <v>0.02619420603</v>
      </c>
      <c r="E123" s="62" t="str">
        <f t="shared" si="1"/>
        <v/>
      </c>
      <c r="F123" s="127">
        <v>4509.37</v>
      </c>
      <c r="G123" s="62">
        <f t="shared" si="6"/>
        <v>0.01512702233</v>
      </c>
      <c r="H123" s="62">
        <f t="shared" si="7"/>
        <v>0.01477517047</v>
      </c>
      <c r="I123" s="62" t="b">
        <f t="shared" si="8"/>
        <v>0</v>
      </c>
      <c r="J123" s="62" t="str">
        <f t="shared" si="2"/>
        <v/>
      </c>
      <c r="K123" s="128">
        <v>0.019</v>
      </c>
      <c r="L123" s="62">
        <f t="shared" si="3"/>
        <v>0.0003518518519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126">
        <v>44437.0</v>
      </c>
      <c r="B124" s="127">
        <v>72.16</v>
      </c>
      <c r="C124" s="62">
        <f t="shared" si="4"/>
        <v>-0.0412653552</v>
      </c>
      <c r="D124" s="62">
        <f t="shared" si="5"/>
        <v>-0.04162054039</v>
      </c>
      <c r="E124" s="62" t="str">
        <f t="shared" si="1"/>
        <v/>
      </c>
      <c r="F124" s="127">
        <v>4535.43</v>
      </c>
      <c r="G124" s="62">
        <f t="shared" si="6"/>
        <v>0.005762442975</v>
      </c>
      <c r="H124" s="62">
        <f t="shared" si="7"/>
        <v>0.00540725779</v>
      </c>
      <c r="I124" s="62" t="b">
        <f t="shared" si="8"/>
        <v>0</v>
      </c>
      <c r="J124" s="62" t="str">
        <f t="shared" si="2"/>
        <v/>
      </c>
      <c r="K124" s="128">
        <v>0.01918</v>
      </c>
      <c r="L124" s="62">
        <f t="shared" si="3"/>
        <v>0.0003551851852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126">
        <v>44444.0</v>
      </c>
      <c r="B125" s="127">
        <v>70.41</v>
      </c>
      <c r="C125" s="62">
        <f t="shared" si="4"/>
        <v>-0.02455057722</v>
      </c>
      <c r="D125" s="62">
        <f t="shared" si="5"/>
        <v>-0.02490539204</v>
      </c>
      <c r="E125" s="62">
        <f t="shared" si="1"/>
        <v>-0.02490539204</v>
      </c>
      <c r="F125" s="127">
        <v>4458.58</v>
      </c>
      <c r="G125" s="62">
        <f t="shared" si="6"/>
        <v>-0.01708956747</v>
      </c>
      <c r="H125" s="62">
        <f t="shared" si="7"/>
        <v>-0.01744438228</v>
      </c>
      <c r="I125" s="62" t="b">
        <f t="shared" si="8"/>
        <v>1</v>
      </c>
      <c r="J125" s="62">
        <f t="shared" si="2"/>
        <v>-0.01744438228</v>
      </c>
      <c r="K125" s="128">
        <v>0.01916</v>
      </c>
      <c r="L125" s="62">
        <f t="shared" si="3"/>
        <v>0.0003548148148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126">
        <v>44451.0</v>
      </c>
      <c r="B126" s="127">
        <v>67.42</v>
      </c>
      <c r="C126" s="62">
        <f t="shared" si="4"/>
        <v>-0.04339358873</v>
      </c>
      <c r="D126" s="62">
        <f t="shared" si="5"/>
        <v>-0.04375377391</v>
      </c>
      <c r="E126" s="62">
        <f t="shared" si="1"/>
        <v>-0.04375377391</v>
      </c>
      <c r="F126" s="127">
        <v>4432.99</v>
      </c>
      <c r="G126" s="62">
        <f t="shared" si="6"/>
        <v>-0.005756029735</v>
      </c>
      <c r="H126" s="62">
        <f t="shared" si="7"/>
        <v>-0.00611621492</v>
      </c>
      <c r="I126" s="62" t="b">
        <f t="shared" si="8"/>
        <v>1</v>
      </c>
      <c r="J126" s="62">
        <f t="shared" si="2"/>
        <v>-0.00611621492</v>
      </c>
      <c r="K126" s="128">
        <v>0.01945</v>
      </c>
      <c r="L126" s="62">
        <f t="shared" si="3"/>
        <v>0.0003601851852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126">
        <v>44458.0</v>
      </c>
      <c r="B127" s="127">
        <v>67.85</v>
      </c>
      <c r="C127" s="62">
        <f t="shared" si="4"/>
        <v>0.006357676475</v>
      </c>
      <c r="D127" s="62">
        <f t="shared" si="5"/>
        <v>0.006008787586</v>
      </c>
      <c r="E127" s="62" t="str">
        <f t="shared" si="1"/>
        <v/>
      </c>
      <c r="F127" s="127">
        <v>4455.48</v>
      </c>
      <c r="G127" s="62">
        <f t="shared" si="6"/>
        <v>0.005060499275</v>
      </c>
      <c r="H127" s="62">
        <f t="shared" si="7"/>
        <v>0.004711610386</v>
      </c>
      <c r="I127" s="62" t="b">
        <f t="shared" si="8"/>
        <v>0</v>
      </c>
      <c r="J127" s="62" t="str">
        <f t="shared" si="2"/>
        <v/>
      </c>
      <c r="K127" s="128">
        <v>0.01884</v>
      </c>
      <c r="L127" s="62">
        <f t="shared" si="3"/>
        <v>0.0003488888889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126">
        <v>44465.0</v>
      </c>
      <c r="B128" s="127">
        <v>66.78</v>
      </c>
      <c r="C128" s="62">
        <f t="shared" si="4"/>
        <v>-0.01589575177</v>
      </c>
      <c r="D128" s="62">
        <f t="shared" si="5"/>
        <v>-0.01624612214</v>
      </c>
      <c r="E128" s="62">
        <f t="shared" si="1"/>
        <v>-0.01624612214</v>
      </c>
      <c r="F128" s="127">
        <v>4357.04</v>
      </c>
      <c r="G128" s="62">
        <f t="shared" si="6"/>
        <v>-0.0223418715</v>
      </c>
      <c r="H128" s="62">
        <f t="shared" si="7"/>
        <v>-0.02269224187</v>
      </c>
      <c r="I128" s="62" t="b">
        <f t="shared" si="8"/>
        <v>1</v>
      </c>
      <c r="J128" s="62">
        <f t="shared" si="2"/>
        <v>-0.02269224187</v>
      </c>
      <c r="K128" s="128">
        <v>0.01892</v>
      </c>
      <c r="L128" s="62">
        <f t="shared" si="3"/>
        <v>0.0003503703704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126">
        <v>44472.0</v>
      </c>
      <c r="B129" s="127">
        <v>68.11</v>
      </c>
      <c r="C129" s="62">
        <f t="shared" si="4"/>
        <v>0.01972041074</v>
      </c>
      <c r="D129" s="62">
        <f t="shared" si="5"/>
        <v>0.01934004037</v>
      </c>
      <c r="E129" s="62" t="str">
        <f t="shared" si="1"/>
        <v/>
      </c>
      <c r="F129" s="127">
        <v>4391.34</v>
      </c>
      <c r="G129" s="62">
        <f t="shared" si="6"/>
        <v>0.007841491969</v>
      </c>
      <c r="H129" s="62">
        <f t="shared" si="7"/>
        <v>0.007461121599</v>
      </c>
      <c r="I129" s="62" t="b">
        <f t="shared" si="8"/>
        <v>0</v>
      </c>
      <c r="J129" s="62" t="str">
        <f t="shared" si="2"/>
        <v/>
      </c>
      <c r="K129" s="128">
        <v>0.02054</v>
      </c>
      <c r="L129" s="62">
        <f t="shared" si="3"/>
        <v>0.0003803703704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126">
        <v>44479.0</v>
      </c>
      <c r="B130" s="127">
        <v>72.06</v>
      </c>
      <c r="C130" s="62">
        <f t="shared" si="4"/>
        <v>0.05637506007</v>
      </c>
      <c r="D130" s="62">
        <f t="shared" si="5"/>
        <v>0.05598543044</v>
      </c>
      <c r="E130" s="62" t="str">
        <f t="shared" si="1"/>
        <v/>
      </c>
      <c r="F130" s="127">
        <v>4471.37</v>
      </c>
      <c r="G130" s="62">
        <f t="shared" si="6"/>
        <v>0.01806042967</v>
      </c>
      <c r="H130" s="62">
        <f t="shared" si="7"/>
        <v>0.01767080004</v>
      </c>
      <c r="I130" s="62" t="b">
        <f t="shared" si="8"/>
        <v>0</v>
      </c>
      <c r="J130" s="62" t="str">
        <f t="shared" si="2"/>
        <v/>
      </c>
      <c r="K130" s="128">
        <v>0.02104</v>
      </c>
      <c r="L130" s="62">
        <f t="shared" si="3"/>
        <v>0.0003896296296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126">
        <v>44486.0</v>
      </c>
      <c r="B131" s="127">
        <v>71.86</v>
      </c>
      <c r="C131" s="62">
        <f t="shared" si="4"/>
        <v>-0.002779323635</v>
      </c>
      <c r="D131" s="62">
        <f t="shared" si="5"/>
        <v>-0.00315987919</v>
      </c>
      <c r="E131" s="62" t="str">
        <f t="shared" si="1"/>
        <v/>
      </c>
      <c r="F131" s="127">
        <v>4544.9</v>
      </c>
      <c r="G131" s="62">
        <f t="shared" si="6"/>
        <v>0.01631087582</v>
      </c>
      <c r="H131" s="62">
        <f t="shared" si="7"/>
        <v>0.01593032027</v>
      </c>
      <c r="I131" s="62" t="b">
        <f t="shared" si="8"/>
        <v>0</v>
      </c>
      <c r="J131" s="62" t="str">
        <f t="shared" si="2"/>
        <v/>
      </c>
      <c r="K131" s="128">
        <v>0.02055</v>
      </c>
      <c r="L131" s="62">
        <f t="shared" si="3"/>
        <v>0.0003805555556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126">
        <v>44493.0</v>
      </c>
      <c r="B132" s="127">
        <v>70.95</v>
      </c>
      <c r="C132" s="62">
        <f t="shared" si="4"/>
        <v>-0.01274437808</v>
      </c>
      <c r="D132" s="62">
        <f t="shared" si="5"/>
        <v>-0.01313067438</v>
      </c>
      <c r="E132" s="62" t="str">
        <f t="shared" si="1"/>
        <v/>
      </c>
      <c r="F132" s="127">
        <v>4605.38</v>
      </c>
      <c r="G132" s="62">
        <f t="shared" si="6"/>
        <v>0.01321946012</v>
      </c>
      <c r="H132" s="62">
        <f t="shared" si="7"/>
        <v>0.01283316382</v>
      </c>
      <c r="I132" s="62" t="b">
        <f t="shared" si="8"/>
        <v>0</v>
      </c>
      <c r="J132" s="62" t="str">
        <f t="shared" si="2"/>
        <v/>
      </c>
      <c r="K132" s="128">
        <v>0.02086</v>
      </c>
      <c r="L132" s="62">
        <f t="shared" si="3"/>
        <v>0.0003862962963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126">
        <v>44500.0</v>
      </c>
      <c r="B133" s="127">
        <v>72.74</v>
      </c>
      <c r="C133" s="62">
        <f t="shared" si="4"/>
        <v>0.02491603595</v>
      </c>
      <c r="D133" s="62">
        <f t="shared" si="5"/>
        <v>0.02454640632</v>
      </c>
      <c r="E133" s="62" t="str">
        <f t="shared" si="1"/>
        <v/>
      </c>
      <c r="F133" s="127">
        <v>4697.53</v>
      </c>
      <c r="G133" s="62">
        <f t="shared" si="6"/>
        <v>0.01981165336</v>
      </c>
      <c r="H133" s="62">
        <f t="shared" si="7"/>
        <v>0.01944202373</v>
      </c>
      <c r="I133" s="62" t="b">
        <f t="shared" si="8"/>
        <v>0</v>
      </c>
      <c r="J133" s="62" t="str">
        <f t="shared" si="2"/>
        <v/>
      </c>
      <c r="K133" s="128">
        <v>0.01996</v>
      </c>
      <c r="L133" s="62">
        <f t="shared" si="3"/>
        <v>0.0003696296296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126">
        <v>44507.0</v>
      </c>
      <c r="B134" s="127">
        <v>76.95</v>
      </c>
      <c r="C134" s="62">
        <f t="shared" si="4"/>
        <v>0.05626442073</v>
      </c>
      <c r="D134" s="62">
        <f t="shared" si="5"/>
        <v>0.05590256887</v>
      </c>
      <c r="E134" s="62">
        <f t="shared" si="1"/>
        <v>0.05590256887</v>
      </c>
      <c r="F134" s="127">
        <v>4682.85</v>
      </c>
      <c r="G134" s="62">
        <f t="shared" si="6"/>
        <v>-0.003129939722</v>
      </c>
      <c r="H134" s="62">
        <f t="shared" si="7"/>
        <v>-0.003491791574</v>
      </c>
      <c r="I134" s="62" t="b">
        <f t="shared" si="8"/>
        <v>1</v>
      </c>
      <c r="J134" s="62">
        <f t="shared" si="2"/>
        <v>-0.003491791574</v>
      </c>
      <c r="K134" s="128">
        <v>0.01954</v>
      </c>
      <c r="L134" s="62">
        <f t="shared" si="3"/>
        <v>0.0003618518519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126">
        <v>44514.0</v>
      </c>
      <c r="B135" s="127">
        <v>71.42</v>
      </c>
      <c r="C135" s="62">
        <f t="shared" si="4"/>
        <v>-0.07457791812</v>
      </c>
      <c r="D135" s="62">
        <f t="shared" si="5"/>
        <v>-0.07492930701</v>
      </c>
      <c r="E135" s="62" t="str">
        <f t="shared" si="1"/>
        <v/>
      </c>
      <c r="F135" s="127">
        <v>4697.96</v>
      </c>
      <c r="G135" s="62">
        <f t="shared" si="6"/>
        <v>0.003221473</v>
      </c>
      <c r="H135" s="62">
        <f t="shared" si="7"/>
        <v>0.002870084111</v>
      </c>
      <c r="I135" s="62" t="b">
        <f t="shared" si="8"/>
        <v>0</v>
      </c>
      <c r="J135" s="62" t="str">
        <f t="shared" si="2"/>
        <v/>
      </c>
      <c r="K135" s="128">
        <v>0.018975</v>
      </c>
      <c r="L135" s="62">
        <f t="shared" si="3"/>
        <v>0.0003513888889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126">
        <v>44521.0</v>
      </c>
      <c r="B136" s="127">
        <v>69.58</v>
      </c>
      <c r="C136" s="62">
        <f t="shared" si="4"/>
        <v>-0.02610077244</v>
      </c>
      <c r="D136" s="62">
        <f t="shared" si="5"/>
        <v>-0.02646780948</v>
      </c>
      <c r="E136" s="62">
        <f t="shared" si="1"/>
        <v>-0.02646780948</v>
      </c>
      <c r="F136" s="127">
        <v>4594.62</v>
      </c>
      <c r="G136" s="62">
        <f t="shared" si="6"/>
        <v>-0.02224231814</v>
      </c>
      <c r="H136" s="62">
        <f t="shared" si="7"/>
        <v>-0.02260935517</v>
      </c>
      <c r="I136" s="62" t="b">
        <f t="shared" si="8"/>
        <v>1</v>
      </c>
      <c r="J136" s="62">
        <f t="shared" si="2"/>
        <v>-0.02260935517</v>
      </c>
      <c r="K136" s="128">
        <v>0.01982</v>
      </c>
      <c r="L136" s="62">
        <f t="shared" si="3"/>
        <v>0.000367037037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126">
        <v>44528.0</v>
      </c>
      <c r="B137" s="127">
        <v>67.4</v>
      </c>
      <c r="C137" s="62">
        <f t="shared" si="4"/>
        <v>-0.03183215181</v>
      </c>
      <c r="D137" s="62">
        <f t="shared" si="5"/>
        <v>-0.03219279995</v>
      </c>
      <c r="E137" s="62">
        <f t="shared" si="1"/>
        <v>-0.03219279995</v>
      </c>
      <c r="F137" s="127">
        <v>4538.43</v>
      </c>
      <c r="G137" s="62">
        <f t="shared" si="6"/>
        <v>-0.01230491654</v>
      </c>
      <c r="H137" s="62">
        <f t="shared" si="7"/>
        <v>-0.01266556468</v>
      </c>
      <c r="I137" s="62" t="b">
        <f t="shared" si="8"/>
        <v>1</v>
      </c>
      <c r="J137" s="62">
        <f t="shared" si="2"/>
        <v>-0.01266556468</v>
      </c>
      <c r="K137" s="128">
        <v>0.019475</v>
      </c>
      <c r="L137" s="62">
        <f t="shared" si="3"/>
        <v>0.0003606481481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126">
        <v>44535.0</v>
      </c>
      <c r="B138" s="127">
        <v>68.12</v>
      </c>
      <c r="C138" s="62">
        <f t="shared" si="4"/>
        <v>0.01062583788</v>
      </c>
      <c r="D138" s="62">
        <f t="shared" si="5"/>
        <v>0.01029731936</v>
      </c>
      <c r="E138" s="62" t="str">
        <f t="shared" si="1"/>
        <v/>
      </c>
      <c r="F138" s="127">
        <v>4712.02</v>
      </c>
      <c r="G138" s="62">
        <f t="shared" si="6"/>
        <v>0.03753555355</v>
      </c>
      <c r="H138" s="62">
        <f t="shared" si="7"/>
        <v>0.03720703504</v>
      </c>
      <c r="I138" s="62" t="b">
        <f t="shared" si="8"/>
        <v>0</v>
      </c>
      <c r="J138" s="62" t="str">
        <f t="shared" si="2"/>
        <v/>
      </c>
      <c r="K138" s="128">
        <v>0.01774</v>
      </c>
      <c r="L138" s="62">
        <f t="shared" si="3"/>
        <v>0.0003285185185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126">
        <v>44542.0</v>
      </c>
      <c r="B139" s="127">
        <v>66.75</v>
      </c>
      <c r="C139" s="62">
        <f t="shared" si="4"/>
        <v>-0.02031655851</v>
      </c>
      <c r="D139" s="62">
        <f t="shared" si="5"/>
        <v>-0.02065618814</v>
      </c>
      <c r="E139" s="62">
        <f t="shared" si="1"/>
        <v>-0.02065618814</v>
      </c>
      <c r="F139" s="127">
        <v>4620.64</v>
      </c>
      <c r="G139" s="62">
        <f t="shared" si="6"/>
        <v>-0.01958346718</v>
      </c>
      <c r="H139" s="62">
        <f t="shared" si="7"/>
        <v>-0.01992309681</v>
      </c>
      <c r="I139" s="62" t="b">
        <f t="shared" si="8"/>
        <v>1</v>
      </c>
      <c r="J139" s="62">
        <f t="shared" si="2"/>
        <v>-0.01992309681</v>
      </c>
      <c r="K139" s="128">
        <v>0.01834</v>
      </c>
      <c r="L139" s="62">
        <f t="shared" si="3"/>
        <v>0.0003396296296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126">
        <v>44549.0</v>
      </c>
      <c r="B140" s="127">
        <v>67.37</v>
      </c>
      <c r="C140" s="62">
        <f t="shared" si="4"/>
        <v>0.009245517692</v>
      </c>
      <c r="D140" s="62">
        <f t="shared" si="5"/>
        <v>0.008905517692</v>
      </c>
      <c r="E140" s="62" t="str">
        <f t="shared" si="1"/>
        <v/>
      </c>
      <c r="F140" s="127">
        <v>4725.79</v>
      </c>
      <c r="G140" s="62">
        <f t="shared" si="6"/>
        <v>0.0225015191</v>
      </c>
      <c r="H140" s="62">
        <f t="shared" si="7"/>
        <v>0.0221615191</v>
      </c>
      <c r="I140" s="62" t="b">
        <f t="shared" si="8"/>
        <v>0</v>
      </c>
      <c r="J140" s="62" t="str">
        <f t="shared" si="2"/>
        <v/>
      </c>
      <c r="K140" s="128">
        <v>0.01836</v>
      </c>
      <c r="L140" s="62">
        <f t="shared" si="3"/>
        <v>0.00034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126">
        <v>44556.0</v>
      </c>
      <c r="B141" s="127">
        <v>69.29</v>
      </c>
      <c r="C141" s="62">
        <f t="shared" si="4"/>
        <v>0.02810078067</v>
      </c>
      <c r="D141" s="62">
        <f t="shared" si="5"/>
        <v>0.02775309548</v>
      </c>
      <c r="E141" s="62" t="str">
        <f t="shared" si="1"/>
        <v/>
      </c>
      <c r="F141" s="127">
        <v>4766.18</v>
      </c>
      <c r="G141" s="62">
        <f t="shared" si="6"/>
        <v>0.008510402746</v>
      </c>
      <c r="H141" s="62">
        <f t="shared" si="7"/>
        <v>0.008162717561</v>
      </c>
      <c r="I141" s="62" t="b">
        <f t="shared" si="8"/>
        <v>0</v>
      </c>
      <c r="J141" s="62" t="str">
        <f t="shared" si="2"/>
        <v/>
      </c>
      <c r="K141" s="128">
        <v>0.018775</v>
      </c>
      <c r="L141" s="62">
        <f t="shared" si="3"/>
        <v>0.0003476851852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126">
        <v>44563.0</v>
      </c>
      <c r="B142" s="127">
        <v>74.07</v>
      </c>
      <c r="C142" s="62">
        <f t="shared" si="4"/>
        <v>0.06670999639</v>
      </c>
      <c r="D142" s="62">
        <f t="shared" si="5"/>
        <v>0.06635555194</v>
      </c>
      <c r="E142" s="62">
        <f t="shared" si="1"/>
        <v>0.06635555194</v>
      </c>
      <c r="F142" s="127">
        <v>4677.03</v>
      </c>
      <c r="G142" s="62">
        <f t="shared" si="6"/>
        <v>-0.01888185239</v>
      </c>
      <c r="H142" s="62">
        <f t="shared" si="7"/>
        <v>-0.01923629684</v>
      </c>
      <c r="I142" s="62" t="b">
        <f t="shared" si="8"/>
        <v>1</v>
      </c>
      <c r="J142" s="62">
        <f t="shared" si="2"/>
        <v>-0.01923629684</v>
      </c>
      <c r="K142" s="128">
        <v>0.01914</v>
      </c>
      <c r="L142" s="62">
        <f t="shared" si="3"/>
        <v>0.0003544444444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126">
        <v>44570.0</v>
      </c>
      <c r="B143" s="127">
        <v>73.89</v>
      </c>
      <c r="C143" s="62">
        <f t="shared" si="4"/>
        <v>-0.002433091225</v>
      </c>
      <c r="D143" s="62">
        <f t="shared" si="5"/>
        <v>-0.002817165299</v>
      </c>
      <c r="E143" s="62">
        <f t="shared" si="1"/>
        <v>-0.002817165299</v>
      </c>
      <c r="F143" s="127">
        <v>4662.85</v>
      </c>
      <c r="G143" s="62">
        <f t="shared" si="6"/>
        <v>-0.003036443915</v>
      </c>
      <c r="H143" s="62">
        <f t="shared" si="7"/>
        <v>-0.003420517989</v>
      </c>
      <c r="I143" s="62" t="b">
        <f t="shared" si="8"/>
        <v>1</v>
      </c>
      <c r="J143" s="62">
        <f t="shared" si="2"/>
        <v>-0.003420517989</v>
      </c>
      <c r="K143" s="128">
        <v>0.02074</v>
      </c>
      <c r="L143" s="62">
        <f t="shared" si="3"/>
        <v>0.0003840740741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126">
        <v>44577.0</v>
      </c>
      <c r="B144" s="127">
        <v>68.72</v>
      </c>
      <c r="C144" s="62">
        <f t="shared" si="4"/>
        <v>-0.07253722312</v>
      </c>
      <c r="D144" s="62">
        <f t="shared" si="5"/>
        <v>-0.07292388979</v>
      </c>
      <c r="E144" s="62">
        <f t="shared" si="1"/>
        <v>-0.07292388979</v>
      </c>
      <c r="F144" s="127">
        <v>4397.94</v>
      </c>
      <c r="G144" s="62">
        <f t="shared" si="6"/>
        <v>-0.0584905997</v>
      </c>
      <c r="H144" s="62">
        <f t="shared" si="7"/>
        <v>-0.05887726637</v>
      </c>
      <c r="I144" s="62" t="b">
        <f t="shared" si="8"/>
        <v>1</v>
      </c>
      <c r="J144" s="62">
        <f t="shared" si="2"/>
        <v>-0.05887726637</v>
      </c>
      <c r="K144" s="128">
        <v>0.02088</v>
      </c>
      <c r="L144" s="62">
        <f t="shared" si="3"/>
        <v>0.0003866666667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126">
        <v>44584.0</v>
      </c>
      <c r="B145" s="127">
        <v>65.65</v>
      </c>
      <c r="C145" s="62">
        <f t="shared" si="4"/>
        <v>-0.04570267693</v>
      </c>
      <c r="D145" s="62">
        <f t="shared" si="5"/>
        <v>-0.04609758433</v>
      </c>
      <c r="E145" s="62" t="str">
        <f t="shared" si="1"/>
        <v/>
      </c>
      <c r="F145" s="127">
        <v>4431.85</v>
      </c>
      <c r="G145" s="62">
        <f t="shared" si="6"/>
        <v>0.007680854632</v>
      </c>
      <c r="H145" s="62">
        <f t="shared" si="7"/>
        <v>0.007285947225</v>
      </c>
      <c r="I145" s="62" t="b">
        <f t="shared" si="8"/>
        <v>0</v>
      </c>
      <c r="J145" s="62" t="str">
        <f t="shared" si="2"/>
        <v/>
      </c>
      <c r="K145" s="128">
        <v>0.021325</v>
      </c>
      <c r="L145" s="62">
        <f t="shared" si="3"/>
        <v>0.0003949074074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126">
        <v>44591.0</v>
      </c>
      <c r="B146" s="127">
        <v>66.53</v>
      </c>
      <c r="C146" s="62">
        <f t="shared" si="4"/>
        <v>0.013315373</v>
      </c>
      <c r="D146" s="62">
        <f t="shared" si="5"/>
        <v>0.01292500263</v>
      </c>
      <c r="E146" s="62" t="str">
        <f t="shared" si="1"/>
        <v/>
      </c>
      <c r="F146" s="127">
        <v>4500.53</v>
      </c>
      <c r="G146" s="62">
        <f t="shared" si="6"/>
        <v>0.01537806351</v>
      </c>
      <c r="H146" s="62">
        <f t="shared" si="7"/>
        <v>0.01498769314</v>
      </c>
      <c r="I146" s="62" t="b">
        <f t="shared" si="8"/>
        <v>0</v>
      </c>
      <c r="J146" s="62" t="str">
        <f t="shared" si="2"/>
        <v/>
      </c>
      <c r="K146" s="128">
        <v>0.02108</v>
      </c>
      <c r="L146" s="62">
        <f t="shared" si="3"/>
        <v>0.0003903703704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126">
        <v>44598.0</v>
      </c>
      <c r="B147" s="127">
        <v>66.11</v>
      </c>
      <c r="C147" s="62">
        <f t="shared" si="4"/>
        <v>-0.006332952408</v>
      </c>
      <c r="D147" s="62">
        <f t="shared" si="5"/>
        <v>-0.006729619075</v>
      </c>
      <c r="E147" s="62">
        <f t="shared" si="1"/>
        <v>-0.006729619075</v>
      </c>
      <c r="F147" s="127">
        <v>4418.64</v>
      </c>
      <c r="G147" s="62">
        <f t="shared" si="6"/>
        <v>-0.01836321118</v>
      </c>
      <c r="H147" s="62">
        <f t="shared" si="7"/>
        <v>-0.01875987785</v>
      </c>
      <c r="I147" s="62" t="b">
        <f t="shared" si="8"/>
        <v>1</v>
      </c>
      <c r="J147" s="62">
        <f t="shared" si="2"/>
        <v>-0.01875987785</v>
      </c>
      <c r="K147" s="128">
        <v>0.02142</v>
      </c>
      <c r="L147" s="62">
        <f t="shared" si="3"/>
        <v>0.0003966666667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126">
        <v>44605.0</v>
      </c>
      <c r="B148" s="127">
        <v>68.09</v>
      </c>
      <c r="C148" s="62">
        <f t="shared" si="4"/>
        <v>0.02951033815</v>
      </c>
      <c r="D148" s="62">
        <f t="shared" si="5"/>
        <v>0.02909330111</v>
      </c>
      <c r="E148" s="62">
        <f t="shared" si="1"/>
        <v>0.02909330111</v>
      </c>
      <c r="F148" s="127">
        <v>4348.87</v>
      </c>
      <c r="G148" s="62">
        <f t="shared" si="6"/>
        <v>-0.0159159152</v>
      </c>
      <c r="H148" s="62">
        <f t="shared" si="7"/>
        <v>-0.01633295223</v>
      </c>
      <c r="I148" s="62" t="b">
        <f t="shared" si="8"/>
        <v>1</v>
      </c>
      <c r="J148" s="62">
        <f t="shared" si="2"/>
        <v>-0.01633295223</v>
      </c>
      <c r="K148" s="128">
        <v>0.02252</v>
      </c>
      <c r="L148" s="62">
        <f t="shared" si="3"/>
        <v>0.000417037037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126">
        <v>44612.0</v>
      </c>
      <c r="B149" s="127">
        <v>66.19</v>
      </c>
      <c r="C149" s="62">
        <f t="shared" si="4"/>
        <v>-0.02830096536</v>
      </c>
      <c r="D149" s="62">
        <f t="shared" si="5"/>
        <v>-0.02872874314</v>
      </c>
      <c r="E149" s="62" t="str">
        <f t="shared" si="1"/>
        <v/>
      </c>
      <c r="F149" s="127">
        <v>4384.65</v>
      </c>
      <c r="G149" s="62">
        <f t="shared" si="6"/>
        <v>0.008193763839</v>
      </c>
      <c r="H149" s="62">
        <f t="shared" si="7"/>
        <v>0.007765986061</v>
      </c>
      <c r="I149" s="62" t="b">
        <f t="shared" si="8"/>
        <v>0</v>
      </c>
      <c r="J149" s="62" t="str">
        <f t="shared" si="2"/>
        <v/>
      </c>
      <c r="K149" s="128">
        <v>0.0231</v>
      </c>
      <c r="L149" s="62">
        <f t="shared" si="3"/>
        <v>0.0004277777778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126">
        <v>44619.0</v>
      </c>
      <c r="B150" s="127">
        <v>64.12</v>
      </c>
      <c r="C150" s="62">
        <f t="shared" si="4"/>
        <v>-0.03177306639</v>
      </c>
      <c r="D150" s="62">
        <f t="shared" si="5"/>
        <v>-0.03219436269</v>
      </c>
      <c r="E150" s="62">
        <f t="shared" si="1"/>
        <v>-0.03219436269</v>
      </c>
      <c r="F150" s="127">
        <v>4328.87</v>
      </c>
      <c r="G150" s="62">
        <f t="shared" si="6"/>
        <v>-0.0128032671</v>
      </c>
      <c r="H150" s="62">
        <f t="shared" si="7"/>
        <v>-0.0132245634</v>
      </c>
      <c r="I150" s="62" t="b">
        <f t="shared" si="8"/>
        <v>1</v>
      </c>
      <c r="J150" s="62">
        <f t="shared" si="2"/>
        <v>-0.0132245634</v>
      </c>
      <c r="K150" s="128">
        <v>0.02275</v>
      </c>
      <c r="L150" s="62">
        <f t="shared" si="3"/>
        <v>0.0004212962963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126">
        <v>44626.0</v>
      </c>
      <c r="B151" s="127">
        <v>61.33</v>
      </c>
      <c r="C151" s="62">
        <f t="shared" si="4"/>
        <v>-0.0444872081</v>
      </c>
      <c r="D151" s="62">
        <f t="shared" si="5"/>
        <v>-0.04489165255</v>
      </c>
      <c r="E151" s="62">
        <f t="shared" si="1"/>
        <v>-0.04489165255</v>
      </c>
      <c r="F151" s="127">
        <v>4204.31</v>
      </c>
      <c r="G151" s="62">
        <f t="shared" si="6"/>
        <v>-0.02919634839</v>
      </c>
      <c r="H151" s="62">
        <f t="shared" si="7"/>
        <v>-0.02960079283</v>
      </c>
      <c r="I151" s="62" t="b">
        <f t="shared" si="8"/>
        <v>1</v>
      </c>
      <c r="J151" s="62">
        <f t="shared" si="2"/>
        <v>-0.02960079283</v>
      </c>
      <c r="K151" s="128">
        <v>0.02184</v>
      </c>
      <c r="L151" s="62">
        <f t="shared" si="3"/>
        <v>0.0004044444444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126">
        <v>44633.0</v>
      </c>
      <c r="B152" s="127">
        <v>62.47</v>
      </c>
      <c r="C152" s="62">
        <f t="shared" si="4"/>
        <v>0.01841732187</v>
      </c>
      <c r="D152" s="62">
        <f t="shared" si="5"/>
        <v>0.01799287742</v>
      </c>
      <c r="E152" s="62" t="str">
        <f t="shared" si="1"/>
        <v/>
      </c>
      <c r="F152" s="127">
        <v>4463.12</v>
      </c>
      <c r="G152" s="62">
        <f t="shared" si="6"/>
        <v>0.05973788344</v>
      </c>
      <c r="H152" s="62">
        <f t="shared" si="7"/>
        <v>0.05931343899</v>
      </c>
      <c r="I152" s="62" t="b">
        <f t="shared" si="8"/>
        <v>0</v>
      </c>
      <c r="J152" s="62" t="str">
        <f t="shared" si="2"/>
        <v/>
      </c>
      <c r="K152" s="128">
        <v>0.02292</v>
      </c>
      <c r="L152" s="62">
        <f t="shared" si="3"/>
        <v>0.0004244444444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126">
        <v>44640.0</v>
      </c>
      <c r="B153" s="127">
        <v>61.68</v>
      </c>
      <c r="C153" s="62">
        <f t="shared" si="4"/>
        <v>-0.01272671225</v>
      </c>
      <c r="D153" s="62">
        <f t="shared" si="5"/>
        <v>-0.01318374929</v>
      </c>
      <c r="E153" s="62" t="str">
        <f t="shared" si="1"/>
        <v/>
      </c>
      <c r="F153" s="127">
        <v>4543.06</v>
      </c>
      <c r="G153" s="62">
        <f t="shared" si="6"/>
        <v>0.01775272079</v>
      </c>
      <c r="H153" s="62">
        <f t="shared" si="7"/>
        <v>0.01729568376</v>
      </c>
      <c r="I153" s="62" t="b">
        <f t="shared" si="8"/>
        <v>0</v>
      </c>
      <c r="J153" s="62" t="str">
        <f t="shared" si="2"/>
        <v/>
      </c>
      <c r="K153" s="128">
        <v>0.02468</v>
      </c>
      <c r="L153" s="62">
        <f t="shared" si="3"/>
        <v>0.000457037037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126">
        <v>44647.0</v>
      </c>
      <c r="B154" s="127">
        <v>59.63</v>
      </c>
      <c r="C154" s="62">
        <f t="shared" si="4"/>
        <v>-0.03380092612</v>
      </c>
      <c r="D154" s="62">
        <f t="shared" si="5"/>
        <v>-0.03427425945</v>
      </c>
      <c r="E154" s="62">
        <f t="shared" si="1"/>
        <v>-0.03427425945</v>
      </c>
      <c r="F154" s="127">
        <v>4545.86</v>
      </c>
      <c r="G154" s="62">
        <f t="shared" si="6"/>
        <v>0.0006161348298</v>
      </c>
      <c r="H154" s="62">
        <f t="shared" si="7"/>
        <v>0.0001428014965</v>
      </c>
      <c r="I154" s="62" t="b">
        <f t="shared" si="8"/>
        <v>1</v>
      </c>
      <c r="J154" s="62">
        <f t="shared" si="2"/>
        <v>0.0001428014965</v>
      </c>
      <c r="K154" s="128">
        <v>0.02556</v>
      </c>
      <c r="L154" s="62">
        <f t="shared" si="3"/>
        <v>0.0004733333333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126">
        <v>44654.0</v>
      </c>
      <c r="B155" s="127">
        <v>55.57</v>
      </c>
      <c r="C155" s="62">
        <f t="shared" si="4"/>
        <v>-0.07051531584</v>
      </c>
      <c r="D155" s="62">
        <f t="shared" si="5"/>
        <v>-0.07097679732</v>
      </c>
      <c r="E155" s="62">
        <f t="shared" si="1"/>
        <v>-0.07097679732</v>
      </c>
      <c r="F155" s="127">
        <v>4488.28</v>
      </c>
      <c r="G155" s="62">
        <f t="shared" si="6"/>
        <v>-0.01274737379</v>
      </c>
      <c r="H155" s="62">
        <f t="shared" si="7"/>
        <v>-0.01320885527</v>
      </c>
      <c r="I155" s="62" t="b">
        <f t="shared" si="8"/>
        <v>1</v>
      </c>
      <c r="J155" s="62">
        <f t="shared" si="2"/>
        <v>-0.01320885527</v>
      </c>
      <c r="K155" s="128">
        <v>0.02492</v>
      </c>
      <c r="L155" s="62">
        <f t="shared" si="3"/>
        <v>0.0004614814815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126">
        <v>44661.0</v>
      </c>
      <c r="B156" s="127">
        <v>58.96</v>
      </c>
      <c r="C156" s="62">
        <f t="shared" si="4"/>
        <v>0.05921576059</v>
      </c>
      <c r="D156" s="62">
        <f t="shared" si="5"/>
        <v>0.05872946429</v>
      </c>
      <c r="E156" s="62">
        <f t="shared" si="1"/>
        <v>0.05872946429</v>
      </c>
      <c r="F156" s="127">
        <v>4392.59</v>
      </c>
      <c r="G156" s="62">
        <f t="shared" si="6"/>
        <v>-0.02155052453</v>
      </c>
      <c r="H156" s="62">
        <f t="shared" si="7"/>
        <v>-0.02203682082</v>
      </c>
      <c r="I156" s="62" t="b">
        <f t="shared" si="8"/>
        <v>1</v>
      </c>
      <c r="J156" s="62">
        <f t="shared" si="2"/>
        <v>-0.02203682082</v>
      </c>
      <c r="K156" s="128">
        <v>0.02626</v>
      </c>
      <c r="L156" s="62">
        <f t="shared" si="3"/>
        <v>0.0004862962963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126">
        <v>44668.0</v>
      </c>
      <c r="B157" s="127">
        <v>58.75</v>
      </c>
      <c r="C157" s="62">
        <f t="shared" si="4"/>
        <v>-0.003568094857</v>
      </c>
      <c r="D157" s="62">
        <f t="shared" si="5"/>
        <v>-0.004095409672</v>
      </c>
      <c r="E157" s="62">
        <f t="shared" si="1"/>
        <v>-0.004095409672</v>
      </c>
      <c r="F157" s="127">
        <v>4271.78</v>
      </c>
      <c r="G157" s="62">
        <f t="shared" si="6"/>
        <v>-0.02788842814</v>
      </c>
      <c r="H157" s="62">
        <f t="shared" si="7"/>
        <v>-0.02841574295</v>
      </c>
      <c r="I157" s="62" t="b">
        <f t="shared" si="8"/>
        <v>1</v>
      </c>
      <c r="J157" s="62">
        <f t="shared" si="2"/>
        <v>-0.02841574295</v>
      </c>
      <c r="K157" s="128">
        <v>0.028475</v>
      </c>
      <c r="L157" s="62">
        <f t="shared" si="3"/>
        <v>0.0005273148148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126">
        <v>44675.0</v>
      </c>
      <c r="B158" s="127">
        <v>57.64</v>
      </c>
      <c r="C158" s="62">
        <f t="shared" si="4"/>
        <v>-0.01907438189</v>
      </c>
      <c r="D158" s="62">
        <f t="shared" si="5"/>
        <v>-0.01962067819</v>
      </c>
      <c r="E158" s="62">
        <f t="shared" si="1"/>
        <v>-0.01962067819</v>
      </c>
      <c r="F158" s="127">
        <v>4131.93</v>
      </c>
      <c r="G158" s="62">
        <f t="shared" si="6"/>
        <v>-0.03328599204</v>
      </c>
      <c r="H158" s="62">
        <f t="shared" si="7"/>
        <v>-0.03383228834</v>
      </c>
      <c r="I158" s="62" t="b">
        <f t="shared" si="8"/>
        <v>1</v>
      </c>
      <c r="J158" s="62">
        <f t="shared" si="2"/>
        <v>-0.03383228834</v>
      </c>
      <c r="K158" s="128">
        <v>0.0295</v>
      </c>
      <c r="L158" s="62">
        <f t="shared" si="3"/>
        <v>0.0005462962963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126">
        <v>44682.0</v>
      </c>
      <c r="B159" s="127">
        <v>59.01</v>
      </c>
      <c r="C159" s="62">
        <f t="shared" si="4"/>
        <v>0.02349014994</v>
      </c>
      <c r="D159" s="62">
        <f t="shared" si="5"/>
        <v>0.02295200179</v>
      </c>
      <c r="E159" s="62">
        <f t="shared" si="1"/>
        <v>0.02295200179</v>
      </c>
      <c r="F159" s="127">
        <v>4123.34</v>
      </c>
      <c r="G159" s="62">
        <f t="shared" si="6"/>
        <v>-0.002081095615</v>
      </c>
      <c r="H159" s="62">
        <f t="shared" si="7"/>
        <v>-0.002619243763</v>
      </c>
      <c r="I159" s="62" t="b">
        <f t="shared" si="8"/>
        <v>1</v>
      </c>
      <c r="J159" s="62">
        <f t="shared" si="2"/>
        <v>-0.002619243763</v>
      </c>
      <c r="K159" s="128">
        <v>0.02906</v>
      </c>
      <c r="L159" s="62">
        <f t="shared" si="3"/>
        <v>0.0005381481481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126">
        <v>44689.0</v>
      </c>
      <c r="B160" s="127">
        <v>58.28</v>
      </c>
      <c r="C160" s="62">
        <f t="shared" si="4"/>
        <v>-0.01244793974</v>
      </c>
      <c r="D160" s="62">
        <f t="shared" si="5"/>
        <v>-0.01302164345</v>
      </c>
      <c r="E160" s="62">
        <f t="shared" si="1"/>
        <v>-0.01302164345</v>
      </c>
      <c r="F160" s="127">
        <v>4023.89</v>
      </c>
      <c r="G160" s="62">
        <f t="shared" si="6"/>
        <v>-0.02441441811</v>
      </c>
      <c r="H160" s="62">
        <f t="shared" si="7"/>
        <v>-0.02498812181</v>
      </c>
      <c r="I160" s="62" t="b">
        <f t="shared" si="8"/>
        <v>1</v>
      </c>
      <c r="J160" s="62">
        <f t="shared" si="2"/>
        <v>-0.02498812181</v>
      </c>
      <c r="K160" s="128">
        <v>0.03098</v>
      </c>
      <c r="L160" s="62">
        <f t="shared" si="3"/>
        <v>0.0005737037037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126">
        <v>44696.0</v>
      </c>
      <c r="B161" s="127">
        <v>57.89</v>
      </c>
      <c r="C161" s="62">
        <f t="shared" si="4"/>
        <v>-0.006714323236</v>
      </c>
      <c r="D161" s="62">
        <f t="shared" si="5"/>
        <v>-0.007286915829</v>
      </c>
      <c r="E161" s="62">
        <f t="shared" si="1"/>
        <v>-0.007286915829</v>
      </c>
      <c r="F161" s="127">
        <v>3901.36</v>
      </c>
      <c r="G161" s="62">
        <f t="shared" si="6"/>
        <v>-0.03092388614</v>
      </c>
      <c r="H161" s="62">
        <f t="shared" si="7"/>
        <v>-0.03149647874</v>
      </c>
      <c r="I161" s="62" t="b">
        <f t="shared" si="8"/>
        <v>1</v>
      </c>
      <c r="J161" s="62">
        <f t="shared" si="2"/>
        <v>-0.03149647874</v>
      </c>
      <c r="K161" s="128">
        <v>0.03092</v>
      </c>
      <c r="L161" s="62">
        <f t="shared" si="3"/>
        <v>0.0005725925926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126">
        <v>44703.0</v>
      </c>
      <c r="B162" s="127">
        <v>60.72</v>
      </c>
      <c r="C162" s="62">
        <f t="shared" si="4"/>
        <v>0.047728475</v>
      </c>
      <c r="D162" s="62">
        <f t="shared" si="5"/>
        <v>0.04715921574</v>
      </c>
      <c r="E162" s="62" t="str">
        <f t="shared" si="1"/>
        <v/>
      </c>
      <c r="F162" s="127">
        <v>4158.24</v>
      </c>
      <c r="G162" s="62">
        <f t="shared" si="6"/>
        <v>0.06376669753</v>
      </c>
      <c r="H162" s="62">
        <f t="shared" si="7"/>
        <v>0.06319743827</v>
      </c>
      <c r="I162" s="62" t="b">
        <f t="shared" si="8"/>
        <v>0</v>
      </c>
      <c r="J162" s="62" t="str">
        <f t="shared" si="2"/>
        <v/>
      </c>
      <c r="K162" s="128">
        <v>0.03074</v>
      </c>
      <c r="L162" s="62">
        <f t="shared" si="3"/>
        <v>0.0005692592593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126">
        <v>44710.0</v>
      </c>
      <c r="B163" s="127">
        <v>62.13</v>
      </c>
      <c r="C163" s="62">
        <f t="shared" si="4"/>
        <v>0.02295583099</v>
      </c>
      <c r="D163" s="62">
        <f t="shared" si="5"/>
        <v>0.0224006458</v>
      </c>
      <c r="E163" s="62">
        <f t="shared" si="1"/>
        <v>0.0224006458</v>
      </c>
      <c r="F163" s="127">
        <v>4108.54</v>
      </c>
      <c r="G163" s="62">
        <f t="shared" si="6"/>
        <v>-0.01202417357</v>
      </c>
      <c r="H163" s="62">
        <f t="shared" si="7"/>
        <v>-0.01257935876</v>
      </c>
      <c r="I163" s="62" t="b">
        <f t="shared" si="8"/>
        <v>1</v>
      </c>
      <c r="J163" s="62">
        <f t="shared" si="2"/>
        <v>-0.01257935876</v>
      </c>
      <c r="K163" s="128">
        <v>0.02998</v>
      </c>
      <c r="L163" s="62">
        <f t="shared" si="3"/>
        <v>0.0005551851852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126">
        <v>44717.0</v>
      </c>
      <c r="B164" s="127">
        <v>59.71</v>
      </c>
      <c r="C164" s="62">
        <f t="shared" si="4"/>
        <v>-0.03972945352</v>
      </c>
      <c r="D164" s="62">
        <f t="shared" si="5"/>
        <v>-0.04030167574</v>
      </c>
      <c r="E164" s="62">
        <f t="shared" si="1"/>
        <v>-0.04030167574</v>
      </c>
      <c r="F164" s="127">
        <v>3900.86</v>
      </c>
      <c r="G164" s="62">
        <f t="shared" si="6"/>
        <v>-0.05187069261</v>
      </c>
      <c r="H164" s="62">
        <f t="shared" si="7"/>
        <v>-0.05244291483</v>
      </c>
      <c r="I164" s="62" t="b">
        <f t="shared" si="8"/>
        <v>1</v>
      </c>
      <c r="J164" s="62">
        <f t="shared" si="2"/>
        <v>-0.05244291483</v>
      </c>
      <c r="K164" s="128">
        <v>0.0309</v>
      </c>
      <c r="L164" s="62">
        <f t="shared" si="3"/>
        <v>0.0005722222222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126">
        <v>44724.0</v>
      </c>
      <c r="B165" s="127">
        <v>53.93</v>
      </c>
      <c r="C165" s="62">
        <f t="shared" si="4"/>
        <v>-0.1018126012</v>
      </c>
      <c r="D165" s="62">
        <f t="shared" si="5"/>
        <v>-0.1024007494</v>
      </c>
      <c r="E165" s="62">
        <f t="shared" si="1"/>
        <v>-0.1024007494</v>
      </c>
      <c r="F165" s="127">
        <v>3674.84</v>
      </c>
      <c r="G165" s="62">
        <f t="shared" si="6"/>
        <v>-0.05968744734</v>
      </c>
      <c r="H165" s="62">
        <f t="shared" si="7"/>
        <v>-0.06027559549</v>
      </c>
      <c r="I165" s="62" t="b">
        <f t="shared" si="8"/>
        <v>1</v>
      </c>
      <c r="J165" s="62">
        <f t="shared" si="2"/>
        <v>-0.06027559549</v>
      </c>
      <c r="K165" s="128">
        <v>0.03176</v>
      </c>
      <c r="L165" s="62">
        <f t="shared" si="3"/>
        <v>0.0005881481481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126">
        <v>44731.0</v>
      </c>
      <c r="B166" s="127">
        <v>54.88</v>
      </c>
      <c r="C166" s="62">
        <f t="shared" si="4"/>
        <v>0.01746207407</v>
      </c>
      <c r="D166" s="62">
        <f t="shared" si="5"/>
        <v>0.01683577777</v>
      </c>
      <c r="E166" s="62" t="str">
        <f t="shared" si="1"/>
        <v/>
      </c>
      <c r="F166" s="127">
        <v>3911.74</v>
      </c>
      <c r="G166" s="62">
        <f t="shared" si="6"/>
        <v>0.06247269349</v>
      </c>
      <c r="H166" s="62">
        <f t="shared" si="7"/>
        <v>0.0618463972</v>
      </c>
      <c r="I166" s="62" t="b">
        <f t="shared" si="8"/>
        <v>0</v>
      </c>
      <c r="J166" s="62" t="str">
        <f t="shared" si="2"/>
        <v/>
      </c>
      <c r="K166" s="128">
        <v>0.03382</v>
      </c>
      <c r="L166" s="62">
        <f t="shared" si="3"/>
        <v>0.0006262962963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126">
        <v>44738.0</v>
      </c>
      <c r="B167" s="127">
        <v>53.5</v>
      </c>
      <c r="C167" s="62">
        <f t="shared" si="4"/>
        <v>-0.02546732952</v>
      </c>
      <c r="D167" s="62">
        <f t="shared" si="5"/>
        <v>-0.02607427396</v>
      </c>
      <c r="E167" s="62">
        <f t="shared" si="1"/>
        <v>-0.02607427396</v>
      </c>
      <c r="F167" s="127">
        <v>3825.33</v>
      </c>
      <c r="G167" s="62">
        <f t="shared" si="6"/>
        <v>-0.02233754973</v>
      </c>
      <c r="H167" s="62">
        <f t="shared" si="7"/>
        <v>-0.02294449417</v>
      </c>
      <c r="I167" s="62" t="b">
        <f t="shared" si="8"/>
        <v>1</v>
      </c>
      <c r="J167" s="62">
        <f t="shared" si="2"/>
        <v>-0.02294449417</v>
      </c>
      <c r="K167" s="128">
        <v>0.032775</v>
      </c>
      <c r="L167" s="62">
        <f t="shared" si="3"/>
        <v>0.0006069444444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126">
        <v>44745.0</v>
      </c>
      <c r="B168" s="127">
        <v>52.68</v>
      </c>
      <c r="C168" s="62">
        <f t="shared" si="4"/>
        <v>-0.01544577703</v>
      </c>
      <c r="D168" s="62">
        <f t="shared" si="5"/>
        <v>-0.01604133258</v>
      </c>
      <c r="E168" s="62" t="str">
        <f t="shared" si="1"/>
        <v/>
      </c>
      <c r="F168" s="127">
        <v>3899.38</v>
      </c>
      <c r="G168" s="62">
        <f t="shared" si="6"/>
        <v>0.01917282807</v>
      </c>
      <c r="H168" s="62">
        <f t="shared" si="7"/>
        <v>0.01857727252</v>
      </c>
      <c r="I168" s="62" t="b">
        <f t="shared" si="8"/>
        <v>0</v>
      </c>
      <c r="J168" s="62" t="str">
        <f t="shared" si="2"/>
        <v/>
      </c>
      <c r="K168" s="128">
        <v>0.03216</v>
      </c>
      <c r="L168" s="62">
        <f t="shared" si="3"/>
        <v>0.0005955555556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126">
        <v>44752.0</v>
      </c>
      <c r="B169" s="127">
        <v>54.66</v>
      </c>
      <c r="C169" s="62">
        <f t="shared" si="4"/>
        <v>0.03689630362</v>
      </c>
      <c r="D169" s="62">
        <f t="shared" si="5"/>
        <v>0.03631019251</v>
      </c>
      <c r="E169" s="62">
        <f t="shared" si="1"/>
        <v>0.03631019251</v>
      </c>
      <c r="F169" s="127">
        <v>3863.16</v>
      </c>
      <c r="G169" s="62">
        <f t="shared" si="6"/>
        <v>-0.009332064726</v>
      </c>
      <c r="H169" s="62">
        <f t="shared" si="7"/>
        <v>-0.009918175837</v>
      </c>
      <c r="I169" s="62" t="b">
        <f t="shared" si="8"/>
        <v>1</v>
      </c>
      <c r="J169" s="62">
        <f t="shared" si="2"/>
        <v>-0.009918175837</v>
      </c>
      <c r="K169" s="128">
        <v>0.03165</v>
      </c>
      <c r="L169" s="62">
        <f t="shared" si="3"/>
        <v>0.0005861111111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126">
        <v>44759.0</v>
      </c>
      <c r="B170" s="127">
        <v>59.39</v>
      </c>
      <c r="C170" s="62">
        <f t="shared" si="4"/>
        <v>0.08299368153</v>
      </c>
      <c r="D170" s="62">
        <f t="shared" si="5"/>
        <v>0.08241590375</v>
      </c>
      <c r="E170" s="62" t="str">
        <f t="shared" si="1"/>
        <v/>
      </c>
      <c r="F170" s="127">
        <v>3961.63</v>
      </c>
      <c r="G170" s="62">
        <f t="shared" si="6"/>
        <v>0.02517005532</v>
      </c>
      <c r="H170" s="62">
        <f t="shared" si="7"/>
        <v>0.02459227755</v>
      </c>
      <c r="I170" s="62" t="b">
        <f t="shared" si="8"/>
        <v>0</v>
      </c>
      <c r="J170" s="62" t="str">
        <f t="shared" si="2"/>
        <v/>
      </c>
      <c r="K170" s="128">
        <v>0.0312</v>
      </c>
      <c r="L170" s="62">
        <f t="shared" si="3"/>
        <v>0.0005777777778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126">
        <v>44766.0</v>
      </c>
      <c r="B171" s="127">
        <v>65.38</v>
      </c>
      <c r="C171" s="62">
        <f t="shared" si="4"/>
        <v>0.09609053927</v>
      </c>
      <c r="D171" s="62">
        <f t="shared" si="5"/>
        <v>0.09551424297</v>
      </c>
      <c r="E171" s="62" t="str">
        <f t="shared" si="1"/>
        <v/>
      </c>
      <c r="F171" s="127">
        <v>4130.29</v>
      </c>
      <c r="G171" s="62">
        <f t="shared" si="6"/>
        <v>0.04169206569</v>
      </c>
      <c r="H171" s="62">
        <f t="shared" si="7"/>
        <v>0.04111576939</v>
      </c>
      <c r="I171" s="62" t="b">
        <f t="shared" si="8"/>
        <v>0</v>
      </c>
      <c r="J171" s="62" t="str">
        <f t="shared" si="2"/>
        <v/>
      </c>
      <c r="K171" s="128">
        <v>0.03112</v>
      </c>
      <c r="L171" s="62">
        <f t="shared" si="3"/>
        <v>0.0005762962963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126">
        <v>44773.0</v>
      </c>
      <c r="B172" s="127">
        <v>64.34</v>
      </c>
      <c r="C172" s="62">
        <f t="shared" si="4"/>
        <v>-0.01603487949</v>
      </c>
      <c r="D172" s="62">
        <f t="shared" si="5"/>
        <v>-0.01659487949</v>
      </c>
      <c r="E172" s="62" t="str">
        <f t="shared" si="1"/>
        <v/>
      </c>
      <c r="F172" s="127">
        <v>4145.19</v>
      </c>
      <c r="G172" s="62">
        <f t="shared" si="6"/>
        <v>0.003601003471</v>
      </c>
      <c r="H172" s="62">
        <f t="shared" si="7"/>
        <v>0.003041003471</v>
      </c>
      <c r="I172" s="62" t="b">
        <f t="shared" si="8"/>
        <v>0</v>
      </c>
      <c r="J172" s="62" t="str">
        <f t="shared" si="2"/>
        <v/>
      </c>
      <c r="K172" s="128">
        <v>0.03024</v>
      </c>
      <c r="L172" s="62">
        <f t="shared" si="3"/>
        <v>0.00056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126">
        <v>44780.0</v>
      </c>
      <c r="B173" s="127">
        <v>68.18</v>
      </c>
      <c r="C173" s="62">
        <f t="shared" si="4"/>
        <v>0.0579697449</v>
      </c>
      <c r="D173" s="62">
        <f t="shared" si="5"/>
        <v>0.05741752268</v>
      </c>
      <c r="E173" s="62" t="str">
        <f t="shared" si="1"/>
        <v/>
      </c>
      <c r="F173" s="127">
        <v>4280.15</v>
      </c>
      <c r="G173" s="62">
        <f t="shared" si="6"/>
        <v>0.03203942981</v>
      </c>
      <c r="H173" s="62">
        <f t="shared" si="7"/>
        <v>0.03148720759</v>
      </c>
      <c r="I173" s="62" t="b">
        <f t="shared" si="8"/>
        <v>0</v>
      </c>
      <c r="J173" s="62" t="str">
        <f t="shared" si="2"/>
        <v/>
      </c>
      <c r="K173" s="128">
        <v>0.02982</v>
      </c>
      <c r="L173" s="62">
        <f t="shared" si="3"/>
        <v>0.0005522222222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126">
        <v>44787.0</v>
      </c>
      <c r="B174" s="127">
        <v>67.23</v>
      </c>
      <c r="C174" s="62">
        <f t="shared" si="4"/>
        <v>-0.01403169023</v>
      </c>
      <c r="D174" s="62">
        <f t="shared" si="5"/>
        <v>-0.01459909764</v>
      </c>
      <c r="E174" s="62">
        <f t="shared" si="1"/>
        <v>-0.01459909764</v>
      </c>
      <c r="F174" s="127">
        <v>4228.48</v>
      </c>
      <c r="G174" s="62">
        <f t="shared" si="6"/>
        <v>-0.01214546529</v>
      </c>
      <c r="H174" s="62">
        <f t="shared" si="7"/>
        <v>-0.0127128727</v>
      </c>
      <c r="I174" s="62" t="b">
        <f t="shared" si="8"/>
        <v>1</v>
      </c>
      <c r="J174" s="62">
        <f t="shared" si="2"/>
        <v>-0.0127128727</v>
      </c>
      <c r="K174" s="128">
        <v>0.03064</v>
      </c>
      <c r="L174" s="62">
        <f t="shared" si="3"/>
        <v>0.0005674074074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126">
        <v>44794.0</v>
      </c>
      <c r="B175" s="127">
        <v>64.81</v>
      </c>
      <c r="C175" s="62">
        <f t="shared" si="4"/>
        <v>-0.03665966404</v>
      </c>
      <c r="D175" s="62">
        <f t="shared" si="5"/>
        <v>-0.03724188626</v>
      </c>
      <c r="E175" s="62">
        <f t="shared" si="1"/>
        <v>-0.03724188626</v>
      </c>
      <c r="F175" s="127">
        <v>4057.66</v>
      </c>
      <c r="G175" s="62">
        <f t="shared" si="6"/>
        <v>-0.04123613764</v>
      </c>
      <c r="H175" s="62">
        <f t="shared" si="7"/>
        <v>-0.04181835986</v>
      </c>
      <c r="I175" s="62" t="b">
        <f t="shared" si="8"/>
        <v>1</v>
      </c>
      <c r="J175" s="62">
        <f t="shared" si="2"/>
        <v>-0.04181835986</v>
      </c>
      <c r="K175" s="128">
        <v>0.03144</v>
      </c>
      <c r="L175" s="62">
        <f t="shared" si="3"/>
        <v>0.0005822222222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126">
        <v>44801.0</v>
      </c>
      <c r="B176" s="127">
        <v>62.41</v>
      </c>
      <c r="C176" s="62">
        <f t="shared" si="4"/>
        <v>-0.03773439349</v>
      </c>
      <c r="D176" s="62">
        <f t="shared" si="5"/>
        <v>-0.03833735646</v>
      </c>
      <c r="E176" s="62">
        <f t="shared" si="1"/>
        <v>-0.03833735646</v>
      </c>
      <c r="F176" s="127">
        <v>3924.26</v>
      </c>
      <c r="G176" s="62">
        <f t="shared" si="6"/>
        <v>-0.03342865435</v>
      </c>
      <c r="H176" s="62">
        <f t="shared" si="7"/>
        <v>-0.03403161731</v>
      </c>
      <c r="I176" s="62" t="b">
        <f t="shared" si="8"/>
        <v>1</v>
      </c>
      <c r="J176" s="62">
        <f t="shared" si="2"/>
        <v>-0.03403161731</v>
      </c>
      <c r="K176" s="128">
        <v>0.03256</v>
      </c>
      <c r="L176" s="62">
        <f t="shared" si="3"/>
        <v>0.000602962963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126">
        <v>44808.0</v>
      </c>
      <c r="B177" s="127">
        <v>67.49</v>
      </c>
      <c r="C177" s="62">
        <f t="shared" si="4"/>
        <v>0.07825391981</v>
      </c>
      <c r="D177" s="62">
        <f t="shared" si="5"/>
        <v>0.07764391981</v>
      </c>
      <c r="E177" s="62" t="str">
        <f t="shared" si="1"/>
        <v/>
      </c>
      <c r="F177" s="127">
        <v>4067.36</v>
      </c>
      <c r="G177" s="62">
        <f t="shared" si="6"/>
        <v>0.03581634191</v>
      </c>
      <c r="H177" s="62">
        <f t="shared" si="7"/>
        <v>0.03520634191</v>
      </c>
      <c r="I177" s="62" t="b">
        <f t="shared" si="8"/>
        <v>0</v>
      </c>
      <c r="J177" s="62" t="str">
        <f t="shared" si="2"/>
        <v/>
      </c>
      <c r="K177" s="128">
        <v>0.03294</v>
      </c>
      <c r="L177" s="62">
        <f t="shared" si="3"/>
        <v>0.00061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126">
        <v>44815.0</v>
      </c>
      <c r="B178" s="127">
        <v>61.96</v>
      </c>
      <c r="C178" s="62">
        <f t="shared" si="4"/>
        <v>-0.08549042321</v>
      </c>
      <c r="D178" s="62">
        <f t="shared" si="5"/>
        <v>-0.08613070098</v>
      </c>
      <c r="E178" s="62">
        <f t="shared" si="1"/>
        <v>-0.08613070098</v>
      </c>
      <c r="F178" s="127">
        <v>3873.33</v>
      </c>
      <c r="G178" s="62">
        <f t="shared" si="6"/>
        <v>-0.04887953817</v>
      </c>
      <c r="H178" s="62">
        <f t="shared" si="7"/>
        <v>-0.04951981595</v>
      </c>
      <c r="I178" s="62" t="b">
        <f t="shared" si="8"/>
        <v>1</v>
      </c>
      <c r="J178" s="62">
        <f t="shared" si="2"/>
        <v>-0.04951981595</v>
      </c>
      <c r="K178" s="128">
        <v>0.034575</v>
      </c>
      <c r="L178" s="62">
        <f t="shared" si="3"/>
        <v>0.0006402777778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126">
        <v>44822.0</v>
      </c>
      <c r="B179" s="127">
        <v>59.85</v>
      </c>
      <c r="C179" s="62">
        <f t="shared" si="4"/>
        <v>-0.03464758354</v>
      </c>
      <c r="D179" s="62">
        <f t="shared" si="5"/>
        <v>-0.03529610206</v>
      </c>
      <c r="E179" s="62">
        <f t="shared" si="1"/>
        <v>-0.03529610206</v>
      </c>
      <c r="F179" s="127">
        <v>3693.23</v>
      </c>
      <c r="G179" s="62">
        <f t="shared" si="6"/>
        <v>-0.04761318825</v>
      </c>
      <c r="H179" s="62">
        <f t="shared" si="7"/>
        <v>-0.04826170677</v>
      </c>
      <c r="I179" s="62" t="b">
        <f t="shared" si="8"/>
        <v>1</v>
      </c>
      <c r="J179" s="62">
        <f t="shared" si="2"/>
        <v>-0.04826170677</v>
      </c>
      <c r="K179" s="128">
        <v>0.03502</v>
      </c>
      <c r="L179" s="62">
        <f t="shared" si="3"/>
        <v>0.0006485185185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126">
        <v>44829.0</v>
      </c>
      <c r="B180" s="127">
        <v>59.04</v>
      </c>
      <c r="C180" s="62">
        <f t="shared" si="4"/>
        <v>-0.01362625171</v>
      </c>
      <c r="D180" s="62">
        <f t="shared" si="5"/>
        <v>-0.01428810356</v>
      </c>
      <c r="E180" s="62">
        <f t="shared" si="1"/>
        <v>-0.01428810356</v>
      </c>
      <c r="F180" s="127">
        <v>3585.62</v>
      </c>
      <c r="G180" s="62">
        <f t="shared" si="6"/>
        <v>-0.029570012</v>
      </c>
      <c r="H180" s="62">
        <f t="shared" si="7"/>
        <v>-0.03023186386</v>
      </c>
      <c r="I180" s="62" t="b">
        <f t="shared" si="8"/>
        <v>1</v>
      </c>
      <c r="J180" s="62">
        <f t="shared" si="2"/>
        <v>-0.03023186386</v>
      </c>
      <c r="K180" s="128">
        <v>0.03574</v>
      </c>
      <c r="L180" s="62">
        <f t="shared" si="3"/>
        <v>0.0006618518519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126">
        <v>44836.0</v>
      </c>
      <c r="B181" s="127">
        <v>63.67</v>
      </c>
      <c r="C181" s="62">
        <f t="shared" si="4"/>
        <v>0.07549831374</v>
      </c>
      <c r="D181" s="62">
        <f t="shared" si="5"/>
        <v>0.07480238781</v>
      </c>
      <c r="E181" s="62" t="str">
        <f t="shared" si="1"/>
        <v/>
      </c>
      <c r="F181" s="127">
        <v>3639.66</v>
      </c>
      <c r="G181" s="62">
        <f t="shared" si="6"/>
        <v>0.01495886878</v>
      </c>
      <c r="H181" s="62">
        <f t="shared" si="7"/>
        <v>0.01426294285</v>
      </c>
      <c r="I181" s="62" t="b">
        <f t="shared" si="8"/>
        <v>0</v>
      </c>
      <c r="J181" s="62" t="str">
        <f t="shared" si="2"/>
        <v/>
      </c>
      <c r="K181" s="128">
        <v>0.03758</v>
      </c>
      <c r="L181" s="62">
        <f t="shared" si="3"/>
        <v>0.0006959259259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126">
        <v>44843.0</v>
      </c>
      <c r="B182" s="127">
        <v>63.73</v>
      </c>
      <c r="C182" s="62">
        <f t="shared" si="4"/>
        <v>0.0009419152973</v>
      </c>
      <c r="D182" s="62">
        <f t="shared" si="5"/>
        <v>0.000242656038</v>
      </c>
      <c r="E182" s="62">
        <f t="shared" si="1"/>
        <v>0.000242656038</v>
      </c>
      <c r="F182" s="127">
        <v>3583.07</v>
      </c>
      <c r="G182" s="62">
        <f t="shared" si="6"/>
        <v>-0.01567029586</v>
      </c>
      <c r="H182" s="62">
        <f t="shared" si="7"/>
        <v>-0.01636955512</v>
      </c>
      <c r="I182" s="62" t="b">
        <f t="shared" si="8"/>
        <v>1</v>
      </c>
      <c r="J182" s="62">
        <f t="shared" si="2"/>
        <v>-0.01636955512</v>
      </c>
      <c r="K182" s="128">
        <v>0.03776</v>
      </c>
      <c r="L182" s="62">
        <f t="shared" si="3"/>
        <v>0.0006992592593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126">
        <v>44850.0</v>
      </c>
      <c r="B183" s="127">
        <v>66.75</v>
      </c>
      <c r="C183" s="62">
        <f t="shared" si="4"/>
        <v>0.04629888795</v>
      </c>
      <c r="D183" s="62">
        <f t="shared" si="5"/>
        <v>0.0455683324</v>
      </c>
      <c r="E183" s="62" t="str">
        <f t="shared" si="1"/>
        <v/>
      </c>
      <c r="F183" s="127">
        <v>3752.75</v>
      </c>
      <c r="G183" s="62">
        <f t="shared" si="6"/>
        <v>0.04626892973</v>
      </c>
      <c r="H183" s="62">
        <f t="shared" si="7"/>
        <v>0.04553837417</v>
      </c>
      <c r="I183" s="62" t="b">
        <f t="shared" si="8"/>
        <v>0</v>
      </c>
      <c r="J183" s="62" t="str">
        <f t="shared" si="2"/>
        <v/>
      </c>
      <c r="K183" s="128">
        <v>0.03945</v>
      </c>
      <c r="L183" s="62">
        <f t="shared" si="3"/>
        <v>0.0007305555556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126">
        <v>44857.0</v>
      </c>
      <c r="B184" s="127">
        <v>70.47</v>
      </c>
      <c r="C184" s="62">
        <f t="shared" si="4"/>
        <v>0.05423279006</v>
      </c>
      <c r="D184" s="62">
        <f t="shared" si="5"/>
        <v>0.05346241969</v>
      </c>
      <c r="E184" s="62" t="str">
        <f t="shared" si="1"/>
        <v/>
      </c>
      <c r="F184" s="127">
        <v>3901.06</v>
      </c>
      <c r="G184" s="62">
        <f t="shared" si="6"/>
        <v>0.03875940652</v>
      </c>
      <c r="H184" s="62">
        <f t="shared" si="7"/>
        <v>0.03798903615</v>
      </c>
      <c r="I184" s="62" t="b">
        <f t="shared" si="8"/>
        <v>0</v>
      </c>
      <c r="J184" s="62" t="str">
        <f t="shared" si="2"/>
        <v/>
      </c>
      <c r="K184" s="128">
        <v>0.0416</v>
      </c>
      <c r="L184" s="62">
        <f t="shared" si="3"/>
        <v>0.0007703703704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126">
        <v>44864.0</v>
      </c>
      <c r="B185" s="127">
        <v>71.9</v>
      </c>
      <c r="C185" s="62">
        <f t="shared" si="4"/>
        <v>0.02008917739</v>
      </c>
      <c r="D185" s="62">
        <f t="shared" si="5"/>
        <v>0.01930695517</v>
      </c>
      <c r="E185" s="62">
        <f t="shared" si="1"/>
        <v>0.01930695517</v>
      </c>
      <c r="F185" s="127">
        <v>3770.55</v>
      </c>
      <c r="G185" s="62">
        <f t="shared" si="6"/>
        <v>-0.03402743166</v>
      </c>
      <c r="H185" s="62">
        <f t="shared" si="7"/>
        <v>-0.03480965389</v>
      </c>
      <c r="I185" s="62" t="b">
        <f t="shared" si="8"/>
        <v>1</v>
      </c>
      <c r="J185" s="62">
        <f t="shared" si="2"/>
        <v>-0.03480965389</v>
      </c>
      <c r="K185" s="128">
        <v>0.04224</v>
      </c>
      <c r="L185" s="62">
        <f t="shared" si="3"/>
        <v>0.0007822222222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126">
        <v>44871.0</v>
      </c>
      <c r="B186" s="127">
        <v>73.71</v>
      </c>
      <c r="C186" s="62">
        <f t="shared" si="4"/>
        <v>0.02486221047</v>
      </c>
      <c r="D186" s="62">
        <f t="shared" si="5"/>
        <v>0.02408591418</v>
      </c>
      <c r="E186" s="62" t="str">
        <f t="shared" si="1"/>
        <v/>
      </c>
      <c r="F186" s="127">
        <v>3992.93</v>
      </c>
      <c r="G186" s="62">
        <f t="shared" si="6"/>
        <v>0.05730441784</v>
      </c>
      <c r="H186" s="62">
        <f t="shared" si="7"/>
        <v>0.05652812154</v>
      </c>
      <c r="I186" s="62" t="b">
        <f t="shared" si="8"/>
        <v>0</v>
      </c>
      <c r="J186" s="62" t="str">
        <f t="shared" si="2"/>
        <v/>
      </c>
      <c r="K186" s="128">
        <v>0.04192</v>
      </c>
      <c r="L186" s="62">
        <f t="shared" si="3"/>
        <v>0.0007762962963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126">
        <v>44878.0</v>
      </c>
      <c r="B187" s="127">
        <v>73.13</v>
      </c>
      <c r="C187" s="62">
        <f t="shared" si="4"/>
        <v>-0.007899795918</v>
      </c>
      <c r="D187" s="62">
        <f t="shared" si="5"/>
        <v>-0.008684981104</v>
      </c>
      <c r="E187" s="62">
        <f t="shared" si="1"/>
        <v>-0.008684981104</v>
      </c>
      <c r="F187" s="127">
        <v>3965.34</v>
      </c>
      <c r="G187" s="62">
        <f t="shared" si="6"/>
        <v>-0.006933695523</v>
      </c>
      <c r="H187" s="62">
        <f t="shared" si="7"/>
        <v>-0.007718880708</v>
      </c>
      <c r="I187" s="62" t="b">
        <f t="shared" si="8"/>
        <v>1</v>
      </c>
      <c r="J187" s="62">
        <f t="shared" si="2"/>
        <v>-0.007718880708</v>
      </c>
      <c r="K187" s="128">
        <v>0.0424</v>
      </c>
      <c r="L187" s="62">
        <f t="shared" si="3"/>
        <v>0.0007851851852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126">
        <v>44885.0</v>
      </c>
      <c r="B188" s="127">
        <v>75.07</v>
      </c>
      <c r="C188" s="62">
        <f t="shared" si="4"/>
        <v>0.0261823323</v>
      </c>
      <c r="D188" s="62">
        <f t="shared" si="5"/>
        <v>0.0254523323</v>
      </c>
      <c r="E188" s="62" t="str">
        <f t="shared" si="1"/>
        <v/>
      </c>
      <c r="F188" s="127">
        <v>4026.12</v>
      </c>
      <c r="G188" s="62">
        <f t="shared" si="6"/>
        <v>0.01521153131</v>
      </c>
      <c r="H188" s="62">
        <f t="shared" si="7"/>
        <v>0.01448153131</v>
      </c>
      <c r="I188" s="62" t="b">
        <f t="shared" si="8"/>
        <v>0</v>
      </c>
      <c r="J188" s="62" t="str">
        <f t="shared" si="2"/>
        <v/>
      </c>
      <c r="K188" s="128">
        <v>0.03942</v>
      </c>
      <c r="L188" s="62">
        <f t="shared" si="3"/>
        <v>0.00073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126">
        <v>44892.0</v>
      </c>
      <c r="B189" s="127">
        <v>73.83</v>
      </c>
      <c r="C189" s="62">
        <f t="shared" si="4"/>
        <v>-0.01665585851</v>
      </c>
      <c r="D189" s="62">
        <f t="shared" si="5"/>
        <v>-0.01736048814</v>
      </c>
      <c r="E189" s="62" t="str">
        <f t="shared" si="1"/>
        <v/>
      </c>
      <c r="F189" s="127">
        <v>4071.7</v>
      </c>
      <c r="G189" s="62">
        <f t="shared" si="6"/>
        <v>0.01125746963</v>
      </c>
      <c r="H189" s="62">
        <f t="shared" si="7"/>
        <v>0.01055284</v>
      </c>
      <c r="I189" s="62" t="b">
        <f t="shared" si="8"/>
        <v>0</v>
      </c>
      <c r="J189" s="62" t="str">
        <f t="shared" si="2"/>
        <v/>
      </c>
      <c r="K189" s="128">
        <v>0.03805</v>
      </c>
      <c r="L189" s="62">
        <f t="shared" si="3"/>
        <v>0.0007046296296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126">
        <v>44899.0</v>
      </c>
      <c r="B190" s="127">
        <v>70.59</v>
      </c>
      <c r="C190" s="62">
        <f t="shared" si="4"/>
        <v>-0.04487666166</v>
      </c>
      <c r="D190" s="62">
        <f t="shared" si="5"/>
        <v>-0.0455636987</v>
      </c>
      <c r="E190" s="62">
        <f t="shared" si="1"/>
        <v>-0.0455636987</v>
      </c>
      <c r="F190" s="127">
        <v>3934.38</v>
      </c>
      <c r="G190" s="62">
        <f t="shared" si="6"/>
        <v>-0.03430729356</v>
      </c>
      <c r="H190" s="62">
        <f t="shared" si="7"/>
        <v>-0.0349943306</v>
      </c>
      <c r="I190" s="62" t="b">
        <f t="shared" si="8"/>
        <v>1</v>
      </c>
      <c r="J190" s="62">
        <f t="shared" si="2"/>
        <v>-0.0349943306</v>
      </c>
      <c r="K190" s="128">
        <v>0.0371</v>
      </c>
      <c r="L190" s="62">
        <f t="shared" si="3"/>
        <v>0.000687037037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126">
        <v>44906.0</v>
      </c>
      <c r="B191" s="127">
        <v>69.54</v>
      </c>
      <c r="C191" s="62">
        <f t="shared" si="4"/>
        <v>-0.01498636483</v>
      </c>
      <c r="D191" s="62">
        <f t="shared" si="5"/>
        <v>-0.0156367352</v>
      </c>
      <c r="E191" s="62">
        <f t="shared" si="1"/>
        <v>-0.0156367352</v>
      </c>
      <c r="F191" s="127">
        <v>3852.36</v>
      </c>
      <c r="G191" s="62">
        <f t="shared" si="6"/>
        <v>-0.02106736159</v>
      </c>
      <c r="H191" s="62">
        <f t="shared" si="7"/>
        <v>-0.02171773196</v>
      </c>
      <c r="I191" s="62" t="b">
        <f t="shared" si="8"/>
        <v>1</v>
      </c>
      <c r="J191" s="62">
        <f t="shared" si="2"/>
        <v>-0.02171773196</v>
      </c>
      <c r="K191" s="128">
        <v>0.03512</v>
      </c>
      <c r="L191" s="62">
        <f t="shared" si="3"/>
        <v>0.0006503703704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126">
        <v>44913.0</v>
      </c>
      <c r="B192" s="127">
        <v>70.66</v>
      </c>
      <c r="C192" s="62">
        <f t="shared" si="4"/>
        <v>0.01597751535</v>
      </c>
      <c r="D192" s="62">
        <f t="shared" si="5"/>
        <v>0.01532455239</v>
      </c>
      <c r="E192" s="62">
        <f t="shared" si="1"/>
        <v>0.01532455239</v>
      </c>
      <c r="F192" s="127">
        <v>3844.82</v>
      </c>
      <c r="G192" s="62">
        <f t="shared" si="6"/>
        <v>-0.001959159695</v>
      </c>
      <c r="H192" s="62">
        <f t="shared" si="7"/>
        <v>-0.002612122658</v>
      </c>
      <c r="I192" s="62" t="b">
        <f t="shared" si="8"/>
        <v>1</v>
      </c>
      <c r="J192" s="62">
        <f t="shared" si="2"/>
        <v>-0.002612122658</v>
      </c>
      <c r="K192" s="128">
        <v>0.03526</v>
      </c>
      <c r="L192" s="62">
        <f t="shared" si="3"/>
        <v>0.000652962963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126">
        <v>44920.0</v>
      </c>
      <c r="B193" s="127">
        <v>70.67</v>
      </c>
      <c r="C193" s="62">
        <f t="shared" si="4"/>
        <v>0.0001415127718</v>
      </c>
      <c r="D193" s="62">
        <f t="shared" si="5"/>
        <v>-0.000549227969</v>
      </c>
      <c r="E193" s="62">
        <f t="shared" si="1"/>
        <v>-0.000549227969</v>
      </c>
      <c r="F193" s="127">
        <v>3839.5</v>
      </c>
      <c r="G193" s="62">
        <f t="shared" si="6"/>
        <v>-0.001384638029</v>
      </c>
      <c r="H193" s="62">
        <f t="shared" si="7"/>
        <v>-0.00207537877</v>
      </c>
      <c r="I193" s="62" t="b">
        <f t="shared" si="8"/>
        <v>1</v>
      </c>
      <c r="J193" s="62">
        <f t="shared" si="2"/>
        <v>-0.00207537877</v>
      </c>
      <c r="K193" s="128">
        <v>0.0373</v>
      </c>
      <c r="L193" s="62">
        <f t="shared" si="3"/>
        <v>0.0006907407407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126">
        <v>44927.0</v>
      </c>
      <c r="B194" s="127">
        <v>71.68</v>
      </c>
      <c r="C194" s="62">
        <f t="shared" si="4"/>
        <v>0.01419061396</v>
      </c>
      <c r="D194" s="62">
        <f t="shared" si="5"/>
        <v>0.01345913248</v>
      </c>
      <c r="E194" s="62" t="str">
        <f t="shared" si="1"/>
        <v/>
      </c>
      <c r="F194" s="127">
        <v>3895.08</v>
      </c>
      <c r="G194" s="62">
        <f t="shared" si="6"/>
        <v>0.01437206848</v>
      </c>
      <c r="H194" s="62">
        <f t="shared" si="7"/>
        <v>0.01364058699</v>
      </c>
      <c r="I194" s="62" t="b">
        <f t="shared" si="8"/>
        <v>0</v>
      </c>
      <c r="J194" s="62" t="str">
        <f t="shared" si="2"/>
        <v/>
      </c>
      <c r="K194" s="128">
        <v>0.0395</v>
      </c>
      <c r="L194" s="62">
        <f t="shared" si="3"/>
        <v>0.0007314814815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126">
        <v>44934.0</v>
      </c>
      <c r="B195" s="127">
        <v>78.15</v>
      </c>
      <c r="C195" s="62">
        <f t="shared" si="4"/>
        <v>0.0864182882</v>
      </c>
      <c r="D195" s="62">
        <f t="shared" si="5"/>
        <v>0.08571736227</v>
      </c>
      <c r="E195" s="62" t="str">
        <f t="shared" si="1"/>
        <v/>
      </c>
      <c r="F195" s="127">
        <v>3999.09</v>
      </c>
      <c r="G195" s="62">
        <f t="shared" si="6"/>
        <v>0.02635261697</v>
      </c>
      <c r="H195" s="62">
        <f t="shared" si="7"/>
        <v>0.02565169105</v>
      </c>
      <c r="I195" s="62" t="b">
        <f t="shared" si="8"/>
        <v>0</v>
      </c>
      <c r="J195" s="62" t="str">
        <f t="shared" si="2"/>
        <v/>
      </c>
      <c r="K195" s="128">
        <v>0.03785</v>
      </c>
      <c r="L195" s="62">
        <f t="shared" si="3"/>
        <v>0.0007009259259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126">
        <v>44941.0</v>
      </c>
      <c r="B196" s="127">
        <v>76.89</v>
      </c>
      <c r="C196" s="62">
        <f t="shared" si="4"/>
        <v>-0.01625422782</v>
      </c>
      <c r="D196" s="62">
        <f t="shared" si="5"/>
        <v>-0.01692978338</v>
      </c>
      <c r="E196" s="62">
        <f t="shared" si="1"/>
        <v>-0.01692978338</v>
      </c>
      <c r="F196" s="127">
        <v>3972.61</v>
      </c>
      <c r="G196" s="62">
        <f t="shared" si="6"/>
        <v>-0.006643525821</v>
      </c>
      <c r="H196" s="62">
        <f t="shared" si="7"/>
        <v>-0.007319081377</v>
      </c>
      <c r="I196" s="62" t="b">
        <f t="shared" si="8"/>
        <v>1</v>
      </c>
      <c r="J196" s="62">
        <f t="shared" si="2"/>
        <v>-0.007319081377</v>
      </c>
      <c r="K196" s="128">
        <v>0.03648</v>
      </c>
      <c r="L196" s="62">
        <f t="shared" si="3"/>
        <v>0.0006755555556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126">
        <v>44948.0</v>
      </c>
      <c r="B197" s="127">
        <v>81.45</v>
      </c>
      <c r="C197" s="62">
        <f t="shared" si="4"/>
        <v>0.057613506</v>
      </c>
      <c r="D197" s="62">
        <f t="shared" si="5"/>
        <v>0.05694637637</v>
      </c>
      <c r="E197" s="62" t="str">
        <f t="shared" si="1"/>
        <v/>
      </c>
      <c r="F197" s="127">
        <v>4070.56</v>
      </c>
      <c r="G197" s="62">
        <f t="shared" si="6"/>
        <v>0.02435727271</v>
      </c>
      <c r="H197" s="62">
        <f t="shared" si="7"/>
        <v>0.02369014308</v>
      </c>
      <c r="I197" s="62" t="b">
        <f t="shared" si="8"/>
        <v>0</v>
      </c>
      <c r="J197" s="62" t="str">
        <f t="shared" si="2"/>
        <v/>
      </c>
      <c r="K197" s="128">
        <v>0.036025</v>
      </c>
      <c r="L197" s="62">
        <f t="shared" si="3"/>
        <v>0.0006671296296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126">
        <v>44955.0</v>
      </c>
      <c r="B198" s="127">
        <v>86.77</v>
      </c>
      <c r="C198" s="62">
        <f t="shared" si="4"/>
        <v>0.06327160476</v>
      </c>
      <c r="D198" s="62">
        <f t="shared" si="5"/>
        <v>0.06259790105</v>
      </c>
      <c r="E198" s="62" t="str">
        <f t="shared" si="1"/>
        <v/>
      </c>
      <c r="F198" s="127">
        <v>4136.48</v>
      </c>
      <c r="G198" s="62">
        <f t="shared" si="6"/>
        <v>0.0160646025</v>
      </c>
      <c r="H198" s="62">
        <f t="shared" si="7"/>
        <v>0.0153908988</v>
      </c>
      <c r="I198" s="62" t="b">
        <f t="shared" si="8"/>
        <v>0</v>
      </c>
      <c r="J198" s="62" t="str">
        <f t="shared" si="2"/>
        <v/>
      </c>
      <c r="K198" s="128">
        <v>0.03638</v>
      </c>
      <c r="L198" s="62">
        <f t="shared" si="3"/>
        <v>0.0006737037037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126">
        <v>44962.0</v>
      </c>
      <c r="B199" s="127">
        <v>84.01</v>
      </c>
      <c r="C199" s="62">
        <f t="shared" si="4"/>
        <v>-0.03232510043</v>
      </c>
      <c r="D199" s="62">
        <f t="shared" si="5"/>
        <v>-0.03299324858</v>
      </c>
      <c r="E199" s="62">
        <f t="shared" si="1"/>
        <v>-0.03299324858</v>
      </c>
      <c r="F199" s="127">
        <v>4090.46</v>
      </c>
      <c r="G199" s="62">
        <f t="shared" si="6"/>
        <v>-0.01118775146</v>
      </c>
      <c r="H199" s="62">
        <f t="shared" si="7"/>
        <v>-0.01185589961</v>
      </c>
      <c r="I199" s="62" t="b">
        <f t="shared" si="8"/>
        <v>1</v>
      </c>
      <c r="J199" s="62">
        <f t="shared" si="2"/>
        <v>-0.01185589961</v>
      </c>
      <c r="K199" s="128">
        <v>0.03608</v>
      </c>
      <c r="L199" s="62">
        <f t="shared" si="3"/>
        <v>0.0006681481481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126">
        <v>44969.0</v>
      </c>
      <c r="B200" s="127">
        <v>86.8</v>
      </c>
      <c r="C200" s="62">
        <f t="shared" si="4"/>
        <v>0.03267078229</v>
      </c>
      <c r="D200" s="62">
        <f t="shared" si="5"/>
        <v>0.03197930081</v>
      </c>
      <c r="E200" s="62">
        <f t="shared" si="1"/>
        <v>0.03197930081</v>
      </c>
      <c r="F200" s="127">
        <v>4079.09</v>
      </c>
      <c r="G200" s="62">
        <f t="shared" si="6"/>
        <v>-0.002783508845</v>
      </c>
      <c r="H200" s="62">
        <f t="shared" si="7"/>
        <v>-0.003474990326</v>
      </c>
      <c r="I200" s="62" t="b">
        <f t="shared" si="8"/>
        <v>1</v>
      </c>
      <c r="J200" s="62">
        <f t="shared" si="2"/>
        <v>-0.003474990326</v>
      </c>
      <c r="K200" s="128">
        <v>0.03734</v>
      </c>
      <c r="L200" s="62">
        <f t="shared" si="3"/>
        <v>0.0006914814815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126">
        <v>44976.0</v>
      </c>
      <c r="B201" s="127">
        <v>86.0</v>
      </c>
      <c r="C201" s="62">
        <f t="shared" si="4"/>
        <v>-0.009259325413</v>
      </c>
      <c r="D201" s="62">
        <f t="shared" si="5"/>
        <v>-0.009972288376</v>
      </c>
      <c r="E201" s="62">
        <f t="shared" si="1"/>
        <v>-0.009972288376</v>
      </c>
      <c r="F201" s="127">
        <v>3970.04</v>
      </c>
      <c r="G201" s="62">
        <f t="shared" si="6"/>
        <v>-0.02709775411</v>
      </c>
      <c r="H201" s="62">
        <f t="shared" si="7"/>
        <v>-0.02781071707</v>
      </c>
      <c r="I201" s="62" t="b">
        <f t="shared" si="8"/>
        <v>1</v>
      </c>
      <c r="J201" s="62">
        <f t="shared" si="2"/>
        <v>-0.02781071707</v>
      </c>
      <c r="K201" s="128">
        <v>0.0385</v>
      </c>
      <c r="L201" s="62">
        <f t="shared" si="3"/>
        <v>0.000712962963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126">
        <v>44983.0</v>
      </c>
      <c r="B202" s="127">
        <v>88.58</v>
      </c>
      <c r="C202" s="62">
        <f t="shared" si="4"/>
        <v>0.02955880224</v>
      </c>
      <c r="D202" s="62">
        <f t="shared" si="5"/>
        <v>0.0288305615</v>
      </c>
      <c r="E202" s="62" t="str">
        <f t="shared" si="1"/>
        <v/>
      </c>
      <c r="F202" s="127">
        <v>4045.64</v>
      </c>
      <c r="G202" s="62">
        <f t="shared" si="6"/>
        <v>0.0188635878</v>
      </c>
      <c r="H202" s="62">
        <f t="shared" si="7"/>
        <v>0.01813534706</v>
      </c>
      <c r="I202" s="62" t="b">
        <f t="shared" si="8"/>
        <v>0</v>
      </c>
      <c r="J202" s="62" t="str">
        <f t="shared" si="2"/>
        <v/>
      </c>
      <c r="K202" s="128">
        <v>0.039325</v>
      </c>
      <c r="L202" s="62">
        <f t="shared" si="3"/>
        <v>0.0007282407407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126">
        <v>44990.0</v>
      </c>
      <c r="B203" s="127">
        <v>82.25</v>
      </c>
      <c r="C203" s="62">
        <f t="shared" si="4"/>
        <v>-0.07414270885</v>
      </c>
      <c r="D203" s="62">
        <f t="shared" si="5"/>
        <v>-0.0748745607</v>
      </c>
      <c r="E203" s="62">
        <f t="shared" si="1"/>
        <v>-0.0748745607</v>
      </c>
      <c r="F203" s="127">
        <v>3861.59</v>
      </c>
      <c r="G203" s="62">
        <f t="shared" si="6"/>
        <v>-0.04656074226</v>
      </c>
      <c r="H203" s="62">
        <f t="shared" si="7"/>
        <v>-0.04729259411</v>
      </c>
      <c r="I203" s="62" t="b">
        <f t="shared" si="8"/>
        <v>1</v>
      </c>
      <c r="J203" s="62">
        <f t="shared" si="2"/>
        <v>-0.04729259411</v>
      </c>
      <c r="K203" s="128">
        <v>0.03952</v>
      </c>
      <c r="L203" s="62">
        <f t="shared" si="3"/>
        <v>0.0007318518519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126">
        <v>44997.0</v>
      </c>
      <c r="B204" s="127">
        <v>73.99</v>
      </c>
      <c r="C204" s="62">
        <f t="shared" si="4"/>
        <v>-0.1058334407</v>
      </c>
      <c r="D204" s="62">
        <f t="shared" si="5"/>
        <v>-0.106546774</v>
      </c>
      <c r="E204" s="62" t="str">
        <f t="shared" si="1"/>
        <v/>
      </c>
      <c r="F204" s="127">
        <v>3916.64</v>
      </c>
      <c r="G204" s="62">
        <f t="shared" si="6"/>
        <v>0.01415512763</v>
      </c>
      <c r="H204" s="62">
        <f t="shared" si="7"/>
        <v>0.01344179429</v>
      </c>
      <c r="I204" s="62" t="b">
        <f t="shared" si="8"/>
        <v>0</v>
      </c>
      <c r="J204" s="62" t="str">
        <f t="shared" si="2"/>
        <v/>
      </c>
      <c r="K204" s="128">
        <v>0.03852</v>
      </c>
      <c r="L204" s="62">
        <f t="shared" si="3"/>
        <v>0.0007133333333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126">
        <v>45004.0</v>
      </c>
      <c r="B205" s="127">
        <v>76.19</v>
      </c>
      <c r="C205" s="62">
        <f t="shared" si="4"/>
        <v>0.02930027155</v>
      </c>
      <c r="D205" s="62">
        <f t="shared" si="5"/>
        <v>0.0286158271</v>
      </c>
      <c r="E205" s="62" t="str">
        <f t="shared" si="1"/>
        <v/>
      </c>
      <c r="F205" s="127">
        <v>3970.99</v>
      </c>
      <c r="G205" s="62">
        <f t="shared" si="6"/>
        <v>0.0137812905</v>
      </c>
      <c r="H205" s="62">
        <f t="shared" si="7"/>
        <v>0.01309684606</v>
      </c>
      <c r="I205" s="62" t="b">
        <f t="shared" si="8"/>
        <v>0</v>
      </c>
      <c r="J205" s="62" t="str">
        <f t="shared" si="2"/>
        <v/>
      </c>
      <c r="K205" s="128">
        <v>0.03696</v>
      </c>
      <c r="L205" s="62">
        <f t="shared" si="3"/>
        <v>0.0006844444444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126">
        <v>45011.0</v>
      </c>
      <c r="B206" s="127">
        <v>81.72</v>
      </c>
      <c r="C206" s="62">
        <f t="shared" si="4"/>
        <v>0.07006854946</v>
      </c>
      <c r="D206" s="62">
        <f t="shared" si="5"/>
        <v>0.06938854946</v>
      </c>
      <c r="E206" s="62" t="str">
        <f t="shared" si="1"/>
        <v/>
      </c>
      <c r="F206" s="127">
        <v>4109.31</v>
      </c>
      <c r="G206" s="62">
        <f t="shared" si="6"/>
        <v>0.03423969731</v>
      </c>
      <c r="H206" s="62">
        <f t="shared" si="7"/>
        <v>0.03355969731</v>
      </c>
      <c r="I206" s="62" t="b">
        <f t="shared" si="8"/>
        <v>0</v>
      </c>
      <c r="J206" s="62" t="str">
        <f t="shared" si="2"/>
        <v/>
      </c>
      <c r="K206" s="128">
        <v>0.03672</v>
      </c>
      <c r="L206" s="62">
        <f t="shared" si="3"/>
        <v>0.00068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126">
        <v>45018.0</v>
      </c>
      <c r="B207" s="127">
        <v>73.69</v>
      </c>
      <c r="C207" s="62">
        <f t="shared" si="4"/>
        <v>-0.1034316652</v>
      </c>
      <c r="D207" s="62">
        <f t="shared" si="5"/>
        <v>-0.1041253689</v>
      </c>
      <c r="E207" s="62">
        <f t="shared" si="1"/>
        <v>-0.1041253689</v>
      </c>
      <c r="F207" s="127">
        <v>4105.02</v>
      </c>
      <c r="G207" s="62">
        <f t="shared" si="6"/>
        <v>-0.001044516203</v>
      </c>
      <c r="H207" s="62">
        <f t="shared" si="7"/>
        <v>-0.001738219906</v>
      </c>
      <c r="I207" s="62" t="b">
        <f t="shared" si="8"/>
        <v>1</v>
      </c>
      <c r="J207" s="62">
        <f t="shared" si="2"/>
        <v>-0.001738219906</v>
      </c>
      <c r="K207" s="128">
        <v>0.03746</v>
      </c>
      <c r="L207" s="62">
        <f t="shared" si="3"/>
        <v>0.0006937037037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126">
        <v>45025.0</v>
      </c>
      <c r="B208" s="127">
        <v>77.44</v>
      </c>
      <c r="C208" s="62">
        <f t="shared" si="4"/>
        <v>0.04963633819</v>
      </c>
      <c r="D208" s="62">
        <f t="shared" si="5"/>
        <v>0.04897152337</v>
      </c>
      <c r="E208" s="62" t="str">
        <f t="shared" si="1"/>
        <v/>
      </c>
      <c r="F208" s="127">
        <v>4137.64</v>
      </c>
      <c r="G208" s="62">
        <f t="shared" si="6"/>
        <v>0.007914961989</v>
      </c>
      <c r="H208" s="62">
        <f t="shared" si="7"/>
        <v>0.007250147174</v>
      </c>
      <c r="I208" s="62" t="b">
        <f t="shared" si="8"/>
        <v>0</v>
      </c>
      <c r="J208" s="62" t="str">
        <f t="shared" si="2"/>
        <v/>
      </c>
      <c r="K208" s="128">
        <v>0.0359</v>
      </c>
      <c r="L208" s="62">
        <f t="shared" si="3"/>
        <v>0.0006648148148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126">
        <v>45032.0</v>
      </c>
      <c r="B209" s="127">
        <v>78.19</v>
      </c>
      <c r="C209" s="62">
        <f t="shared" si="4"/>
        <v>0.009638319168</v>
      </c>
      <c r="D209" s="62">
        <f t="shared" si="5"/>
        <v>0.00896017102</v>
      </c>
      <c r="E209" s="62">
        <f t="shared" si="1"/>
        <v>0.00896017102</v>
      </c>
      <c r="F209" s="127">
        <v>4133.52</v>
      </c>
      <c r="G209" s="62">
        <f t="shared" si="6"/>
        <v>-0.0009962327753</v>
      </c>
      <c r="H209" s="62">
        <f t="shared" si="7"/>
        <v>-0.001674380923</v>
      </c>
      <c r="I209" s="62" t="b">
        <f t="shared" si="8"/>
        <v>1</v>
      </c>
      <c r="J209" s="62">
        <f t="shared" si="2"/>
        <v>-0.001674380923</v>
      </c>
      <c r="K209" s="128">
        <v>0.03662</v>
      </c>
      <c r="L209" s="62">
        <f t="shared" si="3"/>
        <v>0.0006781481481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126">
        <v>45039.0</v>
      </c>
      <c r="B210" s="127">
        <v>76.85</v>
      </c>
      <c r="C210" s="62">
        <f t="shared" si="4"/>
        <v>-0.01728629215</v>
      </c>
      <c r="D210" s="62">
        <f t="shared" si="5"/>
        <v>-0.01798703289</v>
      </c>
      <c r="E210" s="62" t="str">
        <f t="shared" si="1"/>
        <v/>
      </c>
      <c r="F210" s="127">
        <v>4169.48</v>
      </c>
      <c r="G210" s="62">
        <f t="shared" si="6"/>
        <v>0.008661983582</v>
      </c>
      <c r="H210" s="62">
        <f t="shared" si="7"/>
        <v>0.007961242841</v>
      </c>
      <c r="I210" s="62" t="b">
        <f t="shared" si="8"/>
        <v>0</v>
      </c>
      <c r="J210" s="62" t="str">
        <f t="shared" si="2"/>
        <v/>
      </c>
      <c r="K210" s="128">
        <v>0.03784</v>
      </c>
      <c r="L210" s="62">
        <f t="shared" si="3"/>
        <v>0.0007007407407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126">
        <v>45046.0</v>
      </c>
      <c r="B211" s="127">
        <v>76.79</v>
      </c>
      <c r="C211" s="62">
        <f t="shared" si="4"/>
        <v>-0.0007810466422</v>
      </c>
      <c r="D211" s="62">
        <f t="shared" si="5"/>
        <v>-0.001466602198</v>
      </c>
      <c r="E211" s="62">
        <f t="shared" si="1"/>
        <v>-0.001466602198</v>
      </c>
      <c r="F211" s="127">
        <v>4136.25</v>
      </c>
      <c r="G211" s="62">
        <f t="shared" si="6"/>
        <v>-0.008001747541</v>
      </c>
      <c r="H211" s="62">
        <f t="shared" si="7"/>
        <v>-0.008687303097</v>
      </c>
      <c r="I211" s="62" t="b">
        <f t="shared" si="8"/>
        <v>1</v>
      </c>
      <c r="J211" s="62">
        <f t="shared" si="2"/>
        <v>-0.008687303097</v>
      </c>
      <c r="K211" s="128">
        <v>0.03702</v>
      </c>
      <c r="L211" s="62">
        <f t="shared" si="3"/>
        <v>0.0006855555556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126">
        <v>45053.0</v>
      </c>
      <c r="B212" s="127">
        <v>72.87</v>
      </c>
      <c r="C212" s="62">
        <f t="shared" si="4"/>
        <v>-0.05239739166</v>
      </c>
      <c r="D212" s="62">
        <f t="shared" si="5"/>
        <v>-0.0530918361</v>
      </c>
      <c r="E212" s="62">
        <f t="shared" si="1"/>
        <v>-0.0530918361</v>
      </c>
      <c r="F212" s="127">
        <v>4124.08</v>
      </c>
      <c r="G212" s="62">
        <f t="shared" si="6"/>
        <v>-0.002946615645</v>
      </c>
      <c r="H212" s="62">
        <f t="shared" si="7"/>
        <v>-0.003641060089</v>
      </c>
      <c r="I212" s="62" t="b">
        <f t="shared" si="8"/>
        <v>1</v>
      </c>
      <c r="J212" s="62">
        <f t="shared" si="2"/>
        <v>-0.003641060089</v>
      </c>
      <c r="K212" s="128">
        <v>0.0375</v>
      </c>
      <c r="L212" s="62">
        <f t="shared" si="3"/>
        <v>0.0006944444444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126">
        <v>45060.0</v>
      </c>
      <c r="B213" s="127">
        <v>74.53</v>
      </c>
      <c r="C213" s="62">
        <f t="shared" si="4"/>
        <v>0.02252469721</v>
      </c>
      <c r="D213" s="62">
        <f t="shared" si="5"/>
        <v>0.02182099351</v>
      </c>
      <c r="E213" s="62" t="str">
        <f t="shared" si="1"/>
        <v/>
      </c>
      <c r="F213" s="127">
        <v>4191.98</v>
      </c>
      <c r="G213" s="62">
        <f t="shared" si="6"/>
        <v>0.01633021141</v>
      </c>
      <c r="H213" s="62">
        <f t="shared" si="7"/>
        <v>0.0156265077</v>
      </c>
      <c r="I213" s="62" t="b">
        <f t="shared" si="8"/>
        <v>0</v>
      </c>
      <c r="J213" s="62" t="str">
        <f t="shared" si="2"/>
        <v/>
      </c>
      <c r="K213" s="128">
        <v>0.038</v>
      </c>
      <c r="L213" s="62">
        <f t="shared" si="3"/>
        <v>0.0007037037037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126">
        <v>45067.0</v>
      </c>
      <c r="B214" s="127">
        <v>75.33</v>
      </c>
      <c r="C214" s="62">
        <f t="shared" si="4"/>
        <v>0.01067673294</v>
      </c>
      <c r="D214" s="62">
        <f t="shared" si="5"/>
        <v>0.009956362574</v>
      </c>
      <c r="E214" s="62" t="str">
        <f t="shared" si="1"/>
        <v/>
      </c>
      <c r="F214" s="127">
        <v>4205.45</v>
      </c>
      <c r="G214" s="62">
        <f t="shared" si="6"/>
        <v>0.003208127142</v>
      </c>
      <c r="H214" s="62">
        <f t="shared" si="7"/>
        <v>0.002487756772</v>
      </c>
      <c r="I214" s="62" t="b">
        <f t="shared" si="8"/>
        <v>0</v>
      </c>
      <c r="J214" s="62" t="str">
        <f t="shared" si="2"/>
        <v/>
      </c>
      <c r="K214" s="128">
        <v>0.0389</v>
      </c>
      <c r="L214" s="62">
        <f t="shared" si="3"/>
        <v>0.0007203703704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126">
        <v>45074.0</v>
      </c>
      <c r="B215" s="127">
        <v>78.18</v>
      </c>
      <c r="C215" s="62">
        <f t="shared" si="4"/>
        <v>0.03713539853</v>
      </c>
      <c r="D215" s="62">
        <f t="shared" si="5"/>
        <v>0.0363994726</v>
      </c>
      <c r="E215" s="62" t="str">
        <f t="shared" si="1"/>
        <v/>
      </c>
      <c r="F215" s="127">
        <v>4282.37</v>
      </c>
      <c r="G215" s="62">
        <f t="shared" si="6"/>
        <v>0.0181252915</v>
      </c>
      <c r="H215" s="62">
        <f t="shared" si="7"/>
        <v>0.01738936557</v>
      </c>
      <c r="I215" s="62" t="b">
        <f t="shared" si="8"/>
        <v>0</v>
      </c>
      <c r="J215" s="62" t="str">
        <f t="shared" si="2"/>
        <v/>
      </c>
      <c r="K215" s="128">
        <v>0.03974</v>
      </c>
      <c r="L215" s="62">
        <f t="shared" si="3"/>
        <v>0.0007359259259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126">
        <v>45081.0</v>
      </c>
      <c r="B216" s="127">
        <v>82.69</v>
      </c>
      <c r="C216" s="62">
        <f t="shared" si="4"/>
        <v>0.05608481537</v>
      </c>
      <c r="D216" s="62">
        <f t="shared" si="5"/>
        <v>0.05536861167</v>
      </c>
      <c r="E216" s="62" t="str">
        <f t="shared" si="1"/>
        <v/>
      </c>
      <c r="F216" s="127">
        <v>4298.86</v>
      </c>
      <c r="G216" s="62">
        <f t="shared" si="6"/>
        <v>0.003843276616</v>
      </c>
      <c r="H216" s="62">
        <f t="shared" si="7"/>
        <v>0.003127072912</v>
      </c>
      <c r="I216" s="62" t="b">
        <f t="shared" si="8"/>
        <v>0</v>
      </c>
      <c r="J216" s="62" t="str">
        <f t="shared" si="2"/>
        <v/>
      </c>
      <c r="K216" s="128">
        <v>0.038675</v>
      </c>
      <c r="L216" s="62">
        <f t="shared" si="3"/>
        <v>0.0007162037037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126">
        <v>45088.0</v>
      </c>
      <c r="B217" s="127">
        <v>85.01</v>
      </c>
      <c r="C217" s="62">
        <f t="shared" si="4"/>
        <v>0.0276702209</v>
      </c>
      <c r="D217" s="62">
        <f t="shared" si="5"/>
        <v>0.02694836904</v>
      </c>
      <c r="E217" s="62" t="str">
        <f t="shared" si="1"/>
        <v/>
      </c>
      <c r="F217" s="127">
        <v>4409.59</v>
      </c>
      <c r="G217" s="62">
        <f t="shared" si="6"/>
        <v>0.02543184334</v>
      </c>
      <c r="H217" s="62">
        <f t="shared" si="7"/>
        <v>0.02470999149</v>
      </c>
      <c r="I217" s="62" t="b">
        <f t="shared" si="8"/>
        <v>0</v>
      </c>
      <c r="J217" s="62" t="str">
        <f t="shared" si="2"/>
        <v/>
      </c>
      <c r="K217" s="128">
        <v>0.03898</v>
      </c>
      <c r="L217" s="62">
        <f t="shared" si="3"/>
        <v>0.0007218518519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126">
        <v>45095.0</v>
      </c>
      <c r="B218" s="127">
        <v>84.91</v>
      </c>
      <c r="C218" s="62">
        <f t="shared" si="4"/>
        <v>-0.001177024618</v>
      </c>
      <c r="D218" s="62">
        <f t="shared" si="5"/>
        <v>-0.001896283877</v>
      </c>
      <c r="E218" s="62">
        <f t="shared" si="1"/>
        <v>-0.001896283877</v>
      </c>
      <c r="F218" s="127">
        <v>4348.33</v>
      </c>
      <c r="G218" s="62">
        <f t="shared" si="6"/>
        <v>-0.01398985127</v>
      </c>
      <c r="H218" s="62">
        <f t="shared" si="7"/>
        <v>-0.01470911053</v>
      </c>
      <c r="I218" s="62" t="b">
        <f t="shared" si="8"/>
        <v>1</v>
      </c>
      <c r="J218" s="62">
        <f t="shared" si="2"/>
        <v>-0.01470911053</v>
      </c>
      <c r="K218" s="128">
        <v>0.03884</v>
      </c>
      <c r="L218" s="62">
        <f t="shared" si="3"/>
        <v>0.0007192592593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126">
        <v>45102.0</v>
      </c>
      <c r="B219" s="127">
        <v>91.53</v>
      </c>
      <c r="C219" s="62">
        <f t="shared" si="4"/>
        <v>0.07507491539</v>
      </c>
      <c r="D219" s="62">
        <f t="shared" si="5"/>
        <v>0.0743647302</v>
      </c>
      <c r="E219" s="62" t="str">
        <f t="shared" si="1"/>
        <v/>
      </c>
      <c r="F219" s="127">
        <v>4450.38</v>
      </c>
      <c r="G219" s="62">
        <f t="shared" si="6"/>
        <v>0.02319762245</v>
      </c>
      <c r="H219" s="62">
        <f t="shared" si="7"/>
        <v>0.02248743726</v>
      </c>
      <c r="I219" s="62" t="b">
        <f t="shared" si="8"/>
        <v>0</v>
      </c>
      <c r="J219" s="62" t="str">
        <f t="shared" si="2"/>
        <v/>
      </c>
      <c r="K219" s="128">
        <v>0.03835</v>
      </c>
      <c r="L219" s="62">
        <f t="shared" si="3"/>
        <v>0.0007101851852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126">
        <v>45109.0</v>
      </c>
      <c r="B220" s="127">
        <v>90.53</v>
      </c>
      <c r="C220" s="62">
        <f t="shared" si="4"/>
        <v>-0.01098549991</v>
      </c>
      <c r="D220" s="62">
        <f t="shared" si="5"/>
        <v>-0.01169846287</v>
      </c>
      <c r="E220" s="62">
        <f t="shared" si="1"/>
        <v>-0.01169846287</v>
      </c>
      <c r="F220" s="127">
        <v>4398.95</v>
      </c>
      <c r="G220" s="62">
        <f t="shared" si="6"/>
        <v>-0.01162360971</v>
      </c>
      <c r="H220" s="62">
        <f t="shared" si="7"/>
        <v>-0.01233657267</v>
      </c>
      <c r="I220" s="62" t="b">
        <f t="shared" si="8"/>
        <v>1</v>
      </c>
      <c r="J220" s="62">
        <f t="shared" si="2"/>
        <v>-0.01233657267</v>
      </c>
      <c r="K220" s="128">
        <v>0.0385</v>
      </c>
      <c r="L220" s="62">
        <f t="shared" si="3"/>
        <v>0.000712962963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126">
        <v>45116.0</v>
      </c>
      <c r="B221" s="127">
        <v>91.76</v>
      </c>
      <c r="C221" s="62">
        <f t="shared" si="4"/>
        <v>0.01349518533</v>
      </c>
      <c r="D221" s="62">
        <f t="shared" si="5"/>
        <v>0.01276000015</v>
      </c>
      <c r="E221" s="62" t="str">
        <f t="shared" si="1"/>
        <v/>
      </c>
      <c r="F221" s="127">
        <v>4505.42</v>
      </c>
      <c r="G221" s="62">
        <f t="shared" si="6"/>
        <v>0.02391524038</v>
      </c>
      <c r="H221" s="62">
        <f t="shared" si="7"/>
        <v>0.02318005519</v>
      </c>
      <c r="I221" s="62" t="b">
        <f t="shared" si="8"/>
        <v>0</v>
      </c>
      <c r="J221" s="62" t="str">
        <f t="shared" si="2"/>
        <v/>
      </c>
      <c r="K221" s="128">
        <v>0.0397</v>
      </c>
      <c r="L221" s="62">
        <f t="shared" si="3"/>
        <v>0.0007351851852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126">
        <v>45123.0</v>
      </c>
      <c r="B222" s="127">
        <v>91.5</v>
      </c>
      <c r="C222" s="62">
        <f t="shared" si="4"/>
        <v>-0.00283750054</v>
      </c>
      <c r="D222" s="62">
        <f t="shared" si="5"/>
        <v>-0.003573426466</v>
      </c>
      <c r="E222" s="62" t="str">
        <f t="shared" si="1"/>
        <v/>
      </c>
      <c r="F222" s="127">
        <v>4536.34</v>
      </c>
      <c r="G222" s="62">
        <f t="shared" si="6"/>
        <v>0.006839403065</v>
      </c>
      <c r="H222" s="62">
        <f t="shared" si="7"/>
        <v>0.006103477139</v>
      </c>
      <c r="I222" s="62" t="b">
        <f t="shared" si="8"/>
        <v>0</v>
      </c>
      <c r="J222" s="62" t="str">
        <f t="shared" si="2"/>
        <v/>
      </c>
      <c r="K222" s="128">
        <v>0.03974</v>
      </c>
      <c r="L222" s="62">
        <f t="shared" si="3"/>
        <v>0.0007359259259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126">
        <v>45130.0</v>
      </c>
      <c r="B223" s="127">
        <v>91.62</v>
      </c>
      <c r="C223" s="62">
        <f t="shared" si="4"/>
        <v>0.001310616177</v>
      </c>
      <c r="D223" s="62">
        <f t="shared" si="5"/>
        <v>0.0005880235845</v>
      </c>
      <c r="E223" s="62" t="str">
        <f t="shared" si="1"/>
        <v/>
      </c>
      <c r="F223" s="127">
        <v>4582.23</v>
      </c>
      <c r="G223" s="62">
        <f t="shared" si="6"/>
        <v>0.01006525967</v>
      </c>
      <c r="H223" s="62">
        <f t="shared" si="7"/>
        <v>0.009342667075</v>
      </c>
      <c r="I223" s="62" t="b">
        <f t="shared" si="8"/>
        <v>0</v>
      </c>
      <c r="J223" s="62" t="str">
        <f t="shared" si="2"/>
        <v/>
      </c>
      <c r="K223" s="128">
        <v>0.03902</v>
      </c>
      <c r="L223" s="62">
        <f t="shared" si="3"/>
        <v>0.0007225925926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126">
        <v>45137.0</v>
      </c>
      <c r="B224" s="127">
        <v>80.96</v>
      </c>
      <c r="C224" s="62">
        <f t="shared" si="4"/>
        <v>-0.1236943829</v>
      </c>
      <c r="D224" s="62">
        <f t="shared" si="5"/>
        <v>-0.12443142</v>
      </c>
      <c r="E224" s="62">
        <f t="shared" si="1"/>
        <v>-0.12443142</v>
      </c>
      <c r="F224" s="127">
        <v>4478.03</v>
      </c>
      <c r="G224" s="62">
        <f t="shared" si="6"/>
        <v>-0.02300256162</v>
      </c>
      <c r="H224" s="62">
        <f t="shared" si="7"/>
        <v>-0.02373959866</v>
      </c>
      <c r="I224" s="62" t="b">
        <f t="shared" si="8"/>
        <v>1</v>
      </c>
      <c r="J224" s="62">
        <f t="shared" si="2"/>
        <v>-0.02373959866</v>
      </c>
      <c r="K224" s="128">
        <v>0.0398</v>
      </c>
      <c r="L224" s="62">
        <f t="shared" si="3"/>
        <v>0.000737037037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126">
        <v>45144.0</v>
      </c>
      <c r="B225" s="127">
        <v>77.37</v>
      </c>
      <c r="C225" s="62">
        <f t="shared" si="4"/>
        <v>-0.04535609698</v>
      </c>
      <c r="D225" s="62">
        <f t="shared" si="5"/>
        <v>-0.04612757846</v>
      </c>
      <c r="E225" s="62">
        <f t="shared" si="1"/>
        <v>-0.04612757846</v>
      </c>
      <c r="F225" s="127">
        <v>4464.05</v>
      </c>
      <c r="G225" s="62">
        <f t="shared" si="6"/>
        <v>-0.00312679184</v>
      </c>
      <c r="H225" s="62">
        <f t="shared" si="7"/>
        <v>-0.003898273322</v>
      </c>
      <c r="I225" s="62" t="b">
        <f t="shared" si="8"/>
        <v>1</v>
      </c>
      <c r="J225" s="62">
        <f t="shared" si="2"/>
        <v>-0.003898273322</v>
      </c>
      <c r="K225" s="128">
        <v>0.04166</v>
      </c>
      <c r="L225" s="62">
        <f t="shared" si="3"/>
        <v>0.0007714814815</v>
      </c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126">
        <v>45151.0</v>
      </c>
      <c r="B226" s="127">
        <v>74.78</v>
      </c>
      <c r="C226" s="62">
        <f t="shared" si="4"/>
        <v>-0.03404863901</v>
      </c>
      <c r="D226" s="62">
        <f t="shared" si="5"/>
        <v>-0.03483234272</v>
      </c>
      <c r="E226" s="62">
        <f t="shared" si="1"/>
        <v>-0.03483234272</v>
      </c>
      <c r="F226" s="127">
        <v>4369.71</v>
      </c>
      <c r="G226" s="62">
        <f t="shared" si="6"/>
        <v>-0.02135978038</v>
      </c>
      <c r="H226" s="62">
        <f t="shared" si="7"/>
        <v>-0.02214348409</v>
      </c>
      <c r="I226" s="62" t="b">
        <f t="shared" si="8"/>
        <v>1</v>
      </c>
      <c r="J226" s="62">
        <f t="shared" si="2"/>
        <v>-0.02214348409</v>
      </c>
      <c r="K226" s="128">
        <v>0.04232</v>
      </c>
      <c r="L226" s="62">
        <f t="shared" si="3"/>
        <v>0.0007837037037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126">
        <v>45158.0</v>
      </c>
      <c r="B227" s="127">
        <v>74.61</v>
      </c>
      <c r="C227" s="62">
        <f t="shared" si="4"/>
        <v>-0.002275923066</v>
      </c>
      <c r="D227" s="62">
        <f t="shared" si="5"/>
        <v>-0.003082589732</v>
      </c>
      <c r="E227" s="62" t="str">
        <f t="shared" si="1"/>
        <v/>
      </c>
      <c r="F227" s="127">
        <v>4405.71</v>
      </c>
      <c r="G227" s="62">
        <f t="shared" si="6"/>
        <v>0.008204781527</v>
      </c>
      <c r="H227" s="62">
        <f t="shared" si="7"/>
        <v>0.007398114861</v>
      </c>
      <c r="I227" s="62" t="b">
        <f t="shared" si="8"/>
        <v>0</v>
      </c>
      <c r="J227" s="62" t="str">
        <f t="shared" si="2"/>
        <v/>
      </c>
      <c r="K227" s="128">
        <v>0.04356</v>
      </c>
      <c r="L227" s="62">
        <f t="shared" si="3"/>
        <v>0.0008066666667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126">
        <v>45165.0</v>
      </c>
      <c r="B228" s="127">
        <v>78.43</v>
      </c>
      <c r="C228" s="62">
        <f t="shared" si="4"/>
        <v>0.04993196074</v>
      </c>
      <c r="D228" s="62">
        <f t="shared" si="5"/>
        <v>0.04912677556</v>
      </c>
      <c r="E228" s="62" t="str">
        <f t="shared" si="1"/>
        <v/>
      </c>
      <c r="F228" s="127">
        <v>4515.77</v>
      </c>
      <c r="G228" s="62">
        <f t="shared" si="6"/>
        <v>0.02467428809</v>
      </c>
      <c r="H228" s="62">
        <f t="shared" si="7"/>
        <v>0.0238691029</v>
      </c>
      <c r="I228" s="62" t="b">
        <f t="shared" si="8"/>
        <v>0</v>
      </c>
      <c r="J228" s="62" t="str">
        <f t="shared" si="2"/>
        <v/>
      </c>
      <c r="K228" s="128">
        <v>0.04348</v>
      </c>
      <c r="L228" s="62">
        <f t="shared" si="3"/>
        <v>0.0008051851852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126">
        <v>45172.0</v>
      </c>
      <c r="B229" s="127">
        <v>73.26</v>
      </c>
      <c r="C229" s="62">
        <f t="shared" si="4"/>
        <v>-0.06819174987</v>
      </c>
      <c r="D229" s="62">
        <f t="shared" si="5"/>
        <v>-0.06897841654</v>
      </c>
      <c r="E229" s="62">
        <f t="shared" si="1"/>
        <v>-0.06897841654</v>
      </c>
      <c r="F229" s="127">
        <v>4457.49</v>
      </c>
      <c r="G229" s="62">
        <f t="shared" si="6"/>
        <v>-0.01298988762</v>
      </c>
      <c r="H229" s="62">
        <f t="shared" si="7"/>
        <v>-0.01377655429</v>
      </c>
      <c r="I229" s="62" t="b">
        <f t="shared" si="8"/>
        <v>1</v>
      </c>
      <c r="J229" s="62">
        <f t="shared" si="2"/>
        <v>-0.01377655429</v>
      </c>
      <c r="K229" s="128">
        <v>0.04248</v>
      </c>
      <c r="L229" s="62">
        <f t="shared" si="3"/>
        <v>0.0007866666667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126">
        <v>45179.0</v>
      </c>
      <c r="B230" s="127">
        <v>72.72</v>
      </c>
      <c r="C230" s="62">
        <f t="shared" si="4"/>
        <v>-0.007398307481</v>
      </c>
      <c r="D230" s="62">
        <f t="shared" si="5"/>
        <v>-0.008205714889</v>
      </c>
      <c r="E230" s="62">
        <f t="shared" si="1"/>
        <v>-0.008205714889</v>
      </c>
      <c r="F230" s="127">
        <v>4450.32</v>
      </c>
      <c r="G230" s="62">
        <f t="shared" si="6"/>
        <v>-0.001609823638</v>
      </c>
      <c r="H230" s="62">
        <f t="shared" si="7"/>
        <v>-0.002417231045</v>
      </c>
      <c r="I230" s="62" t="b">
        <f t="shared" si="8"/>
        <v>1</v>
      </c>
      <c r="J230" s="62">
        <f t="shared" si="2"/>
        <v>-0.002417231045</v>
      </c>
      <c r="K230" s="128">
        <v>0.0436</v>
      </c>
      <c r="L230" s="62">
        <f t="shared" si="3"/>
        <v>0.0008074074074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126">
        <v>45186.0</v>
      </c>
      <c r="B231" s="127">
        <v>72.23</v>
      </c>
      <c r="C231" s="62">
        <f t="shared" si="4"/>
        <v>-0.006760977806</v>
      </c>
      <c r="D231" s="62">
        <f t="shared" si="5"/>
        <v>-0.007570977806</v>
      </c>
      <c r="E231" s="62">
        <f t="shared" si="1"/>
        <v>-0.007570977806</v>
      </c>
      <c r="F231" s="127">
        <v>4320.06</v>
      </c>
      <c r="G231" s="62">
        <f t="shared" si="6"/>
        <v>-0.02970671266</v>
      </c>
      <c r="H231" s="62">
        <f t="shared" si="7"/>
        <v>-0.03051671266</v>
      </c>
      <c r="I231" s="62" t="b">
        <f t="shared" si="8"/>
        <v>1</v>
      </c>
      <c r="J231" s="62">
        <f t="shared" si="2"/>
        <v>-0.03051671266</v>
      </c>
      <c r="K231" s="128">
        <v>0.04374</v>
      </c>
      <c r="L231" s="62">
        <f t="shared" si="3"/>
        <v>0.00081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126">
        <v>45193.0</v>
      </c>
      <c r="B232" s="127">
        <v>73.49</v>
      </c>
      <c r="C232" s="62">
        <f t="shared" si="4"/>
        <v>0.01729387048</v>
      </c>
      <c r="D232" s="62">
        <f t="shared" si="5"/>
        <v>0.01646720381</v>
      </c>
      <c r="E232" s="62">
        <f t="shared" si="1"/>
        <v>0.01646720381</v>
      </c>
      <c r="F232" s="127">
        <v>4288.05</v>
      </c>
      <c r="G232" s="62">
        <f t="shared" si="6"/>
        <v>-0.0074372069</v>
      </c>
      <c r="H232" s="62">
        <f t="shared" si="7"/>
        <v>-0.008263873567</v>
      </c>
      <c r="I232" s="62" t="b">
        <f t="shared" si="8"/>
        <v>1</v>
      </c>
      <c r="J232" s="62">
        <f t="shared" si="2"/>
        <v>-0.008263873567</v>
      </c>
      <c r="K232" s="128">
        <v>0.04464</v>
      </c>
      <c r="L232" s="62">
        <f t="shared" si="3"/>
        <v>0.0008266666667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126">
        <v>45200.0</v>
      </c>
      <c r="B233" s="127">
        <v>73.48</v>
      </c>
      <c r="C233" s="62">
        <f t="shared" si="4"/>
        <v>-0.0001360821939</v>
      </c>
      <c r="D233" s="62">
        <f t="shared" si="5"/>
        <v>-0.001007934046</v>
      </c>
      <c r="E233" s="62" t="str">
        <f t="shared" si="1"/>
        <v/>
      </c>
      <c r="F233" s="127">
        <v>4308.5</v>
      </c>
      <c r="G233" s="62">
        <f t="shared" si="6"/>
        <v>0.004757731549</v>
      </c>
      <c r="H233" s="62">
        <f t="shared" si="7"/>
        <v>0.003885879698</v>
      </c>
      <c r="I233" s="62" t="b">
        <f t="shared" si="8"/>
        <v>0</v>
      </c>
      <c r="J233" s="62" t="str">
        <f t="shared" si="2"/>
        <v/>
      </c>
      <c r="K233" s="128">
        <v>0.04708</v>
      </c>
      <c r="L233" s="62">
        <f t="shared" si="3"/>
        <v>0.0008718518519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126">
        <v>45207.0</v>
      </c>
      <c r="B234" s="127">
        <v>70.67</v>
      </c>
      <c r="C234" s="62">
        <f t="shared" si="4"/>
        <v>-0.03899210564</v>
      </c>
      <c r="D234" s="62">
        <f t="shared" si="5"/>
        <v>-0.03989840194</v>
      </c>
      <c r="E234" s="62" t="str">
        <f t="shared" si="1"/>
        <v/>
      </c>
      <c r="F234" s="127">
        <v>4327.78</v>
      </c>
      <c r="G234" s="62">
        <f t="shared" si="6"/>
        <v>0.004464892762</v>
      </c>
      <c r="H234" s="62">
        <f t="shared" si="7"/>
        <v>0.003558596465</v>
      </c>
      <c r="I234" s="62" t="b">
        <f t="shared" si="8"/>
        <v>0</v>
      </c>
      <c r="J234" s="62" t="str">
        <f t="shared" si="2"/>
        <v/>
      </c>
      <c r="K234" s="128">
        <v>0.04894</v>
      </c>
      <c r="L234" s="62">
        <f t="shared" si="3"/>
        <v>0.0009062962963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126">
        <v>45214.0</v>
      </c>
      <c r="B235" s="127">
        <v>69.73</v>
      </c>
      <c r="C235" s="62">
        <f t="shared" si="4"/>
        <v>-0.01339051347</v>
      </c>
      <c r="D235" s="62">
        <f t="shared" si="5"/>
        <v>-0.01428032828</v>
      </c>
      <c r="E235" s="62">
        <f t="shared" si="1"/>
        <v>-0.01428032828</v>
      </c>
      <c r="F235" s="127">
        <v>4224.16</v>
      </c>
      <c r="G235" s="62">
        <f t="shared" si="6"/>
        <v>-0.02423428398</v>
      </c>
      <c r="H235" s="62">
        <f t="shared" si="7"/>
        <v>-0.0251240988</v>
      </c>
      <c r="I235" s="62" t="b">
        <f t="shared" si="8"/>
        <v>1</v>
      </c>
      <c r="J235" s="62">
        <f t="shared" si="2"/>
        <v>-0.0251240988</v>
      </c>
      <c r="K235" s="128">
        <v>0.04805</v>
      </c>
      <c r="L235" s="62">
        <f t="shared" si="3"/>
        <v>0.0008898148148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126">
        <v>45221.0</v>
      </c>
      <c r="B236" s="127">
        <v>68.55</v>
      </c>
      <c r="C236" s="62">
        <f t="shared" si="4"/>
        <v>-0.01706723522</v>
      </c>
      <c r="D236" s="62">
        <f t="shared" si="5"/>
        <v>-0.01799353152</v>
      </c>
      <c r="E236" s="62">
        <f t="shared" si="1"/>
        <v>-0.01799353152</v>
      </c>
      <c r="F236" s="127">
        <v>4117.37</v>
      </c>
      <c r="G236" s="62">
        <f t="shared" si="6"/>
        <v>-0.02560581446</v>
      </c>
      <c r="H236" s="62">
        <f t="shared" si="7"/>
        <v>-0.02653211076</v>
      </c>
      <c r="I236" s="62" t="b">
        <f t="shared" si="8"/>
        <v>1</v>
      </c>
      <c r="J236" s="62">
        <f t="shared" si="2"/>
        <v>-0.02653211076</v>
      </c>
      <c r="K236" s="128">
        <v>0.05002</v>
      </c>
      <c r="L236" s="62">
        <f t="shared" si="3"/>
        <v>0.0009262962963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126">
        <v>45228.0</v>
      </c>
      <c r="B237" s="127">
        <v>72.7</v>
      </c>
      <c r="C237" s="62">
        <f t="shared" si="4"/>
        <v>0.05877797853</v>
      </c>
      <c r="D237" s="62">
        <f t="shared" si="5"/>
        <v>0.0578483489</v>
      </c>
      <c r="E237" s="62" t="str">
        <f t="shared" si="1"/>
        <v/>
      </c>
      <c r="F237" s="127">
        <v>4358.34</v>
      </c>
      <c r="G237" s="62">
        <f t="shared" si="6"/>
        <v>0.0568766409</v>
      </c>
      <c r="H237" s="62">
        <f t="shared" si="7"/>
        <v>0.05594701127</v>
      </c>
      <c r="I237" s="62" t="b">
        <f t="shared" si="8"/>
        <v>0</v>
      </c>
      <c r="J237" s="62" t="str">
        <f t="shared" si="2"/>
        <v/>
      </c>
      <c r="K237" s="128">
        <v>0.0502</v>
      </c>
      <c r="L237" s="62">
        <f t="shared" si="3"/>
        <v>0.0009296296296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126">
        <v>45235.0</v>
      </c>
      <c r="B238" s="127">
        <v>71.71</v>
      </c>
      <c r="C238" s="62">
        <f t="shared" si="4"/>
        <v>-0.01371117664</v>
      </c>
      <c r="D238" s="62">
        <f t="shared" si="5"/>
        <v>-0.01462339887</v>
      </c>
      <c r="E238" s="62" t="str">
        <f t="shared" si="1"/>
        <v/>
      </c>
      <c r="F238" s="127">
        <v>4415.24</v>
      </c>
      <c r="G238" s="62">
        <f t="shared" si="6"/>
        <v>0.0129709418</v>
      </c>
      <c r="H238" s="62">
        <f t="shared" si="7"/>
        <v>0.01205871957</v>
      </c>
      <c r="I238" s="62" t="b">
        <f t="shared" si="8"/>
        <v>0</v>
      </c>
      <c r="J238" s="62" t="str">
        <f t="shared" si="2"/>
        <v/>
      </c>
      <c r="K238" s="128">
        <v>0.04926</v>
      </c>
      <c r="L238" s="62">
        <f t="shared" si="3"/>
        <v>0.0009122222222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126">
        <v>45242.0</v>
      </c>
      <c r="B239" s="127">
        <v>74.44</v>
      </c>
      <c r="C239" s="62">
        <f t="shared" si="4"/>
        <v>0.03736322388</v>
      </c>
      <c r="D239" s="62">
        <f t="shared" si="5"/>
        <v>0.03648433499</v>
      </c>
      <c r="E239" s="62" t="str">
        <f t="shared" si="1"/>
        <v/>
      </c>
      <c r="F239" s="127">
        <v>4514.02</v>
      </c>
      <c r="G239" s="62">
        <f t="shared" si="6"/>
        <v>0.02212591633</v>
      </c>
      <c r="H239" s="62">
        <f t="shared" si="7"/>
        <v>0.02124702744</v>
      </c>
      <c r="I239" s="62" t="b">
        <f t="shared" si="8"/>
        <v>0</v>
      </c>
      <c r="J239" s="62" t="str">
        <f t="shared" si="2"/>
        <v/>
      </c>
      <c r="K239" s="128">
        <v>0.04746</v>
      </c>
      <c r="L239" s="62">
        <f t="shared" si="3"/>
        <v>0.0008788888889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126">
        <v>45249.0</v>
      </c>
      <c r="B240" s="127">
        <v>73.94</v>
      </c>
      <c r="C240" s="62">
        <f t="shared" si="4"/>
        <v>-0.006739478266</v>
      </c>
      <c r="D240" s="62">
        <f t="shared" si="5"/>
        <v>-0.007600959747</v>
      </c>
      <c r="E240" s="62" t="str">
        <f t="shared" si="1"/>
        <v/>
      </c>
      <c r="F240" s="127">
        <v>4559.34</v>
      </c>
      <c r="G240" s="62">
        <f t="shared" si="6"/>
        <v>0.009989767163</v>
      </c>
      <c r="H240" s="62">
        <f t="shared" si="7"/>
        <v>0.009128285682</v>
      </c>
      <c r="I240" s="62" t="b">
        <f t="shared" si="8"/>
        <v>0</v>
      </c>
      <c r="J240" s="62" t="str">
        <f t="shared" si="2"/>
        <v/>
      </c>
      <c r="K240" s="128">
        <v>0.04652</v>
      </c>
      <c r="L240" s="62">
        <f t="shared" si="3"/>
        <v>0.0008614814815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126">
        <v>45256.0</v>
      </c>
      <c r="B241" s="127">
        <v>74.66</v>
      </c>
      <c r="C241" s="62">
        <f t="shared" si="4"/>
        <v>0.009690519978</v>
      </c>
      <c r="D241" s="62">
        <f t="shared" si="5"/>
        <v>0.008843760719</v>
      </c>
      <c r="E241" s="62" t="str">
        <f t="shared" si="1"/>
        <v/>
      </c>
      <c r="F241" s="127">
        <v>4594.63</v>
      </c>
      <c r="G241" s="62">
        <f t="shared" si="6"/>
        <v>0.00771035405</v>
      </c>
      <c r="H241" s="62">
        <f t="shared" si="7"/>
        <v>0.006863594791</v>
      </c>
      <c r="I241" s="62" t="b">
        <f t="shared" si="8"/>
        <v>0</v>
      </c>
      <c r="J241" s="62" t="str">
        <f t="shared" si="2"/>
        <v/>
      </c>
      <c r="K241" s="128">
        <v>0.045725</v>
      </c>
      <c r="L241" s="62">
        <f t="shared" si="3"/>
        <v>0.0008467592593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126">
        <v>45263.0</v>
      </c>
      <c r="B242" s="127">
        <v>74.21</v>
      </c>
      <c r="C242" s="62">
        <f t="shared" si="4"/>
        <v>-0.006045561504</v>
      </c>
      <c r="D242" s="62">
        <f t="shared" si="5"/>
        <v>-0.006876302245</v>
      </c>
      <c r="E242" s="62">
        <f t="shared" si="1"/>
        <v>-0.006876302245</v>
      </c>
      <c r="F242" s="127">
        <v>4604.37</v>
      </c>
      <c r="G242" s="62">
        <f t="shared" si="6"/>
        <v>0.002117622272</v>
      </c>
      <c r="H242" s="62">
        <f t="shared" si="7"/>
        <v>0.001286881531</v>
      </c>
      <c r="I242" s="62" t="b">
        <f t="shared" si="8"/>
        <v>1</v>
      </c>
      <c r="J242" s="62">
        <f t="shared" si="2"/>
        <v>0.001286881531</v>
      </c>
      <c r="K242" s="128">
        <v>0.04486</v>
      </c>
      <c r="L242" s="62">
        <f t="shared" si="3"/>
        <v>0.0008307407407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126">
        <v>45270.0</v>
      </c>
      <c r="B243" s="127">
        <v>79.4</v>
      </c>
      <c r="C243" s="62">
        <f t="shared" si="4"/>
        <v>0.06759945627</v>
      </c>
      <c r="D243" s="62">
        <f t="shared" si="5"/>
        <v>0.0668027896</v>
      </c>
      <c r="E243" s="62" t="str">
        <f t="shared" si="1"/>
        <v/>
      </c>
      <c r="F243" s="127">
        <v>4719.19</v>
      </c>
      <c r="G243" s="62">
        <f t="shared" si="6"/>
        <v>0.02463132217</v>
      </c>
      <c r="H243" s="62">
        <f t="shared" si="7"/>
        <v>0.0238346555</v>
      </c>
      <c r="I243" s="62" t="b">
        <f t="shared" si="8"/>
        <v>0</v>
      </c>
      <c r="J243" s="62" t="str">
        <f t="shared" si="2"/>
        <v/>
      </c>
      <c r="K243" s="128">
        <v>0.04302</v>
      </c>
      <c r="L243" s="62">
        <f t="shared" si="3"/>
        <v>0.0007966666667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126">
        <v>45277.0</v>
      </c>
      <c r="B244" s="127">
        <v>79.91</v>
      </c>
      <c r="C244" s="62">
        <f t="shared" si="4"/>
        <v>0.006402633133</v>
      </c>
      <c r="D244" s="62">
        <f t="shared" si="5"/>
        <v>0.005630781281</v>
      </c>
      <c r="E244" s="62" t="str">
        <f t="shared" si="1"/>
        <v/>
      </c>
      <c r="F244" s="127">
        <v>4754.63</v>
      </c>
      <c r="G244" s="62">
        <f t="shared" si="6"/>
        <v>0.00748170544</v>
      </c>
      <c r="H244" s="62">
        <f t="shared" si="7"/>
        <v>0.006709853588</v>
      </c>
      <c r="I244" s="62" t="b">
        <f t="shared" si="8"/>
        <v>0</v>
      </c>
      <c r="J244" s="62" t="str">
        <f t="shared" si="2"/>
        <v/>
      </c>
      <c r="K244" s="128">
        <v>0.04168</v>
      </c>
      <c r="L244" s="62">
        <f t="shared" si="3"/>
        <v>0.0007718518519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126">
        <v>45284.0</v>
      </c>
      <c r="B245" s="127">
        <v>80.15</v>
      </c>
      <c r="C245" s="62">
        <f t="shared" si="4"/>
        <v>0.002998877669</v>
      </c>
      <c r="D245" s="62">
        <f t="shared" si="5"/>
        <v>0.002252951743</v>
      </c>
      <c r="E245" s="62" t="str">
        <f t="shared" si="1"/>
        <v/>
      </c>
      <c r="F245" s="127">
        <v>4769.83</v>
      </c>
      <c r="G245" s="62">
        <f t="shared" si="6"/>
        <v>0.003191784711</v>
      </c>
      <c r="H245" s="62">
        <f t="shared" si="7"/>
        <v>0.002445858785</v>
      </c>
      <c r="I245" s="62" t="b">
        <f t="shared" si="8"/>
        <v>0</v>
      </c>
      <c r="J245" s="62" t="str">
        <f t="shared" si="2"/>
        <v/>
      </c>
      <c r="K245" s="128">
        <v>0.04028</v>
      </c>
      <c r="L245" s="62">
        <f t="shared" si="3"/>
        <v>0.0007459259259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126">
        <v>45291.0</v>
      </c>
      <c r="B246" s="127">
        <v>78.64</v>
      </c>
      <c r="C246" s="62">
        <f t="shared" si="4"/>
        <v>-0.01901940322</v>
      </c>
      <c r="D246" s="62">
        <f t="shared" si="5"/>
        <v>-0.01976014396</v>
      </c>
      <c r="E246" s="62">
        <f t="shared" si="1"/>
        <v>-0.01976014396</v>
      </c>
      <c r="F246" s="127">
        <v>4697.24</v>
      </c>
      <c r="G246" s="62">
        <f t="shared" si="6"/>
        <v>-0.01533556267</v>
      </c>
      <c r="H246" s="62">
        <f t="shared" si="7"/>
        <v>-0.01607630341</v>
      </c>
      <c r="I246" s="62" t="b">
        <f t="shared" si="8"/>
        <v>1</v>
      </c>
      <c r="J246" s="62">
        <f t="shared" si="2"/>
        <v>-0.01607630341</v>
      </c>
      <c r="K246" s="128">
        <v>0.04</v>
      </c>
      <c r="L246" s="62">
        <f t="shared" si="3"/>
        <v>0.0007407407407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126">
        <v>45298.0</v>
      </c>
      <c r="B247" s="127">
        <v>78.42</v>
      </c>
      <c r="C247" s="62">
        <f t="shared" si="4"/>
        <v>-0.002801478975</v>
      </c>
      <c r="D247" s="62">
        <f t="shared" si="5"/>
        <v>-0.003563978975</v>
      </c>
      <c r="E247" s="62" t="str">
        <f t="shared" si="1"/>
        <v/>
      </c>
      <c r="F247" s="127">
        <v>4783.83</v>
      </c>
      <c r="G247" s="62">
        <f t="shared" si="6"/>
        <v>0.01826637872</v>
      </c>
      <c r="H247" s="62">
        <f t="shared" si="7"/>
        <v>0.01750387872</v>
      </c>
      <c r="I247" s="62" t="b">
        <f t="shared" si="8"/>
        <v>0</v>
      </c>
      <c r="J247" s="62" t="str">
        <f t="shared" si="2"/>
        <v/>
      </c>
      <c r="K247" s="128">
        <v>0.041175</v>
      </c>
      <c r="L247" s="62">
        <f t="shared" si="3"/>
        <v>0.0007625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126">
        <v>45305.0</v>
      </c>
      <c r="B248" s="127">
        <v>78.88</v>
      </c>
      <c r="C248" s="62">
        <f t="shared" si="4"/>
        <v>0.00584871343</v>
      </c>
      <c r="D248" s="62">
        <f t="shared" si="5"/>
        <v>0.005073528245</v>
      </c>
      <c r="E248" s="62" t="str">
        <f t="shared" si="1"/>
        <v/>
      </c>
      <c r="F248" s="127">
        <v>4839.81</v>
      </c>
      <c r="G248" s="62">
        <f t="shared" si="6"/>
        <v>0.01163398286</v>
      </c>
      <c r="H248" s="62">
        <f t="shared" si="7"/>
        <v>0.01085879767</v>
      </c>
      <c r="I248" s="62" t="b">
        <f t="shared" si="8"/>
        <v>0</v>
      </c>
      <c r="J248" s="62" t="str">
        <f t="shared" si="2"/>
        <v/>
      </c>
      <c r="K248" s="128">
        <v>0.04186</v>
      </c>
      <c r="L248" s="62">
        <f t="shared" si="3"/>
        <v>0.0007751851852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126">
        <v>45312.0</v>
      </c>
      <c r="B249" s="127">
        <v>81.43</v>
      </c>
      <c r="C249" s="62">
        <f t="shared" si="4"/>
        <v>0.03181604518</v>
      </c>
      <c r="D249" s="62">
        <f t="shared" si="5"/>
        <v>0.03101326741</v>
      </c>
      <c r="E249" s="62" t="str">
        <f t="shared" si="1"/>
        <v/>
      </c>
      <c r="F249" s="127">
        <v>4890.97</v>
      </c>
      <c r="G249" s="62">
        <f t="shared" si="6"/>
        <v>0.01051518406</v>
      </c>
      <c r="H249" s="62">
        <f t="shared" si="7"/>
        <v>0.009712406286</v>
      </c>
      <c r="I249" s="62" t="b">
        <f t="shared" si="8"/>
        <v>0</v>
      </c>
      <c r="J249" s="62" t="str">
        <f t="shared" si="2"/>
        <v/>
      </c>
      <c r="K249" s="128">
        <v>0.04335</v>
      </c>
      <c r="L249" s="62">
        <f t="shared" si="3"/>
        <v>0.0008027777778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126">
        <v>45319.0</v>
      </c>
      <c r="B250" s="127">
        <v>85.92</v>
      </c>
      <c r="C250" s="62">
        <f t="shared" si="4"/>
        <v>0.05367287528</v>
      </c>
      <c r="D250" s="62">
        <f t="shared" si="5"/>
        <v>0.05286287528</v>
      </c>
      <c r="E250" s="62" t="str">
        <f t="shared" si="1"/>
        <v/>
      </c>
      <c r="F250" s="127">
        <v>4958.61</v>
      </c>
      <c r="G250" s="62">
        <f t="shared" si="6"/>
        <v>0.0137348117</v>
      </c>
      <c r="H250" s="62">
        <f t="shared" si="7"/>
        <v>0.0129248117</v>
      </c>
      <c r="I250" s="62" t="b">
        <f t="shared" si="8"/>
        <v>0</v>
      </c>
      <c r="J250" s="62" t="str">
        <f t="shared" si="2"/>
        <v/>
      </c>
      <c r="K250" s="128">
        <v>0.04374</v>
      </c>
      <c r="L250" s="62">
        <f t="shared" si="3"/>
        <v>0.00081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126">
        <v>45326.0</v>
      </c>
      <c r="B251" s="127">
        <v>82.56</v>
      </c>
      <c r="C251" s="62">
        <f t="shared" si="4"/>
        <v>-0.03989132903</v>
      </c>
      <c r="D251" s="62">
        <f t="shared" si="5"/>
        <v>-0.04067392162</v>
      </c>
      <c r="E251" s="62" t="str">
        <f t="shared" si="1"/>
        <v/>
      </c>
      <c r="F251" s="127">
        <v>5026.61</v>
      </c>
      <c r="G251" s="62">
        <f t="shared" si="6"/>
        <v>0.01362034111</v>
      </c>
      <c r="H251" s="62">
        <f t="shared" si="7"/>
        <v>0.01283774852</v>
      </c>
      <c r="I251" s="62" t="b">
        <f t="shared" si="8"/>
        <v>0</v>
      </c>
      <c r="J251" s="62" t="str">
        <f t="shared" si="2"/>
        <v/>
      </c>
      <c r="K251" s="128">
        <v>0.04226</v>
      </c>
      <c r="L251" s="62">
        <f t="shared" si="3"/>
        <v>0.0007825925926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126">
        <v>45333.0</v>
      </c>
      <c r="B252" s="127">
        <v>81.71</v>
      </c>
      <c r="C252" s="62">
        <f t="shared" si="4"/>
        <v>-0.01034890834</v>
      </c>
      <c r="D252" s="62">
        <f t="shared" si="5"/>
        <v>-0.0111518713</v>
      </c>
      <c r="E252" s="62">
        <f t="shared" si="1"/>
        <v>-0.0111518713</v>
      </c>
      <c r="F252" s="127">
        <v>5005.57</v>
      </c>
      <c r="G252" s="62">
        <f t="shared" si="6"/>
        <v>-0.004194508242</v>
      </c>
      <c r="H252" s="62">
        <f t="shared" si="7"/>
        <v>-0.004997471205</v>
      </c>
      <c r="I252" s="62" t="b">
        <f t="shared" si="8"/>
        <v>1</v>
      </c>
      <c r="J252" s="62">
        <f t="shared" si="2"/>
        <v>-0.004997471205</v>
      </c>
      <c r="K252" s="128">
        <v>0.04336</v>
      </c>
      <c r="L252" s="62">
        <f t="shared" si="3"/>
        <v>0.000802962963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126">
        <v>45340.0</v>
      </c>
      <c r="B253" s="127">
        <v>80.74</v>
      </c>
      <c r="C253" s="62">
        <f t="shared" si="4"/>
        <v>-0.01194227797</v>
      </c>
      <c r="D253" s="62">
        <f t="shared" si="5"/>
        <v>-0.01276264834</v>
      </c>
      <c r="E253" s="62" t="str">
        <f t="shared" si="1"/>
        <v/>
      </c>
      <c r="F253" s="127">
        <v>5088.8</v>
      </c>
      <c r="G253" s="62">
        <f t="shared" si="6"/>
        <v>0.01649075399</v>
      </c>
      <c r="H253" s="62">
        <f t="shared" si="7"/>
        <v>0.01567038362</v>
      </c>
      <c r="I253" s="62" t="b">
        <f t="shared" si="8"/>
        <v>0</v>
      </c>
      <c r="J253" s="62" t="str">
        <f t="shared" si="2"/>
        <v/>
      </c>
      <c r="K253" s="128">
        <v>0.0443</v>
      </c>
      <c r="L253" s="62">
        <f t="shared" si="3"/>
        <v>0.0008203703704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126">
        <v>45347.0</v>
      </c>
      <c r="B254" s="127">
        <v>84.59</v>
      </c>
      <c r="C254" s="62">
        <f t="shared" si="4"/>
        <v>0.04658194089</v>
      </c>
      <c r="D254" s="62">
        <f t="shared" si="5"/>
        <v>0.04575925571</v>
      </c>
      <c r="E254" s="62" t="str">
        <f t="shared" si="1"/>
        <v/>
      </c>
      <c r="F254" s="127">
        <v>5137.08</v>
      </c>
      <c r="G254" s="62">
        <f t="shared" si="6"/>
        <v>0.009442778273</v>
      </c>
      <c r="H254" s="62">
        <f t="shared" si="7"/>
        <v>0.008620093088</v>
      </c>
      <c r="I254" s="62" t="b">
        <f t="shared" si="8"/>
        <v>0</v>
      </c>
      <c r="J254" s="62" t="str">
        <f t="shared" si="2"/>
        <v/>
      </c>
      <c r="K254" s="128">
        <v>0.044425</v>
      </c>
      <c r="L254" s="62">
        <f t="shared" si="3"/>
        <v>0.0008226851852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126">
        <v>45354.0</v>
      </c>
      <c r="B255" s="127">
        <v>86.3</v>
      </c>
      <c r="C255" s="62">
        <f t="shared" si="4"/>
        <v>0.02001354177</v>
      </c>
      <c r="D255" s="62">
        <f t="shared" si="5"/>
        <v>0.01920057881</v>
      </c>
      <c r="E255" s="62">
        <f t="shared" si="1"/>
        <v>0.01920057881</v>
      </c>
      <c r="F255" s="127">
        <v>5123.69</v>
      </c>
      <c r="G255" s="62">
        <f t="shared" si="6"/>
        <v>-0.002609942061</v>
      </c>
      <c r="H255" s="62">
        <f t="shared" si="7"/>
        <v>-0.003422905024</v>
      </c>
      <c r="I255" s="62" t="b">
        <f t="shared" si="8"/>
        <v>1</v>
      </c>
      <c r="J255" s="62">
        <f t="shared" si="2"/>
        <v>-0.003422905024</v>
      </c>
      <c r="K255" s="128">
        <v>0.0439</v>
      </c>
      <c r="L255" s="62">
        <f t="shared" si="3"/>
        <v>0.000812962963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126">
        <v>45361.0</v>
      </c>
      <c r="B256" s="127">
        <v>85.17</v>
      </c>
      <c r="C256" s="62">
        <f t="shared" si="4"/>
        <v>-0.01318033894</v>
      </c>
      <c r="D256" s="62">
        <f t="shared" si="5"/>
        <v>-0.01397219079</v>
      </c>
      <c r="E256" s="62">
        <f t="shared" si="1"/>
        <v>-0.01397219079</v>
      </c>
      <c r="F256" s="127">
        <v>5117.09</v>
      </c>
      <c r="G256" s="62">
        <f t="shared" si="6"/>
        <v>-0.001288964496</v>
      </c>
      <c r="H256" s="62">
        <f t="shared" si="7"/>
        <v>-0.002080816347</v>
      </c>
      <c r="I256" s="62" t="b">
        <f t="shared" si="8"/>
        <v>1</v>
      </c>
      <c r="J256" s="62">
        <f t="shared" si="2"/>
        <v>-0.002080816347</v>
      </c>
      <c r="K256" s="128">
        <v>0.04276</v>
      </c>
      <c r="L256" s="62">
        <f t="shared" si="3"/>
        <v>0.0007918518519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126">
        <v>45368.0</v>
      </c>
      <c r="B257" s="127">
        <v>87.6</v>
      </c>
      <c r="C257" s="62">
        <f t="shared" si="4"/>
        <v>0.02813173879</v>
      </c>
      <c r="D257" s="62">
        <f t="shared" si="5"/>
        <v>0.02732470175</v>
      </c>
      <c r="E257" s="62" t="str">
        <f t="shared" si="1"/>
        <v/>
      </c>
      <c r="F257" s="127">
        <v>5234.18</v>
      </c>
      <c r="G257" s="62">
        <f t="shared" si="6"/>
        <v>0.02262427594</v>
      </c>
      <c r="H257" s="62">
        <f t="shared" si="7"/>
        <v>0.0218172389</v>
      </c>
      <c r="I257" s="62" t="b">
        <f t="shared" si="8"/>
        <v>0</v>
      </c>
      <c r="J257" s="62" t="str">
        <f t="shared" si="2"/>
        <v/>
      </c>
      <c r="K257" s="128">
        <v>0.04358</v>
      </c>
      <c r="L257" s="62">
        <f t="shared" si="3"/>
        <v>0.000807037037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126">
        <v>45375.0</v>
      </c>
      <c r="B258" s="127">
        <v>87.43</v>
      </c>
      <c r="C258" s="62">
        <f t="shared" si="4"/>
        <v>-0.00194252475</v>
      </c>
      <c r="D258" s="62">
        <f t="shared" si="5"/>
        <v>-0.002764006231</v>
      </c>
      <c r="E258" s="62" t="str">
        <f t="shared" si="1"/>
        <v/>
      </c>
      <c r="F258" s="127">
        <v>5254.35</v>
      </c>
      <c r="G258" s="62">
        <f t="shared" si="6"/>
        <v>0.003846110916</v>
      </c>
      <c r="H258" s="62">
        <f t="shared" si="7"/>
        <v>0.003024629435</v>
      </c>
      <c r="I258" s="62" t="b">
        <f t="shared" si="8"/>
        <v>0</v>
      </c>
      <c r="J258" s="62" t="str">
        <f t="shared" si="2"/>
        <v/>
      </c>
      <c r="K258" s="128">
        <v>0.04436</v>
      </c>
      <c r="L258" s="62">
        <f t="shared" si="3"/>
        <v>0.0008214814815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126">
        <v>45382.0</v>
      </c>
      <c r="B259" s="127">
        <v>87.83</v>
      </c>
      <c r="C259" s="62">
        <f t="shared" si="4"/>
        <v>0.004564654736</v>
      </c>
      <c r="D259" s="62">
        <f t="shared" si="5"/>
        <v>0.003753543625</v>
      </c>
      <c r="E259" s="62">
        <f t="shared" si="1"/>
        <v>0.003753543625</v>
      </c>
      <c r="F259" s="127">
        <v>5204.34</v>
      </c>
      <c r="G259" s="62">
        <f t="shared" si="6"/>
        <v>-0.009563412082</v>
      </c>
      <c r="H259" s="62">
        <f t="shared" si="7"/>
        <v>-0.01037452319</v>
      </c>
      <c r="I259" s="62" t="b">
        <f t="shared" si="8"/>
        <v>1</v>
      </c>
      <c r="J259" s="62">
        <f t="shared" si="2"/>
        <v>-0.01037452319</v>
      </c>
      <c r="K259" s="128">
        <v>0.0438</v>
      </c>
      <c r="L259" s="62">
        <f t="shared" si="3"/>
        <v>0.0008111111111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126">
        <v>45389.0</v>
      </c>
      <c r="B260" s="127">
        <v>84.8</v>
      </c>
      <c r="C260" s="62">
        <f t="shared" si="4"/>
        <v>-0.03510758513</v>
      </c>
      <c r="D260" s="62">
        <f t="shared" si="5"/>
        <v>-0.03594091846</v>
      </c>
      <c r="E260" s="62">
        <f t="shared" si="1"/>
        <v>-0.03594091846</v>
      </c>
      <c r="F260" s="127">
        <v>5123.41</v>
      </c>
      <c r="G260" s="62">
        <f t="shared" si="6"/>
        <v>-0.01567265989</v>
      </c>
      <c r="H260" s="62">
        <f t="shared" si="7"/>
        <v>-0.01650599322</v>
      </c>
      <c r="I260" s="62" t="b">
        <f t="shared" si="8"/>
        <v>1</v>
      </c>
      <c r="J260" s="62">
        <f t="shared" si="2"/>
        <v>-0.01650599322</v>
      </c>
      <c r="K260" s="128">
        <v>0.045</v>
      </c>
      <c r="L260" s="62">
        <f t="shared" si="3"/>
        <v>0.0008333333333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126">
        <v>45396.0</v>
      </c>
      <c r="B261" s="127">
        <v>85.5</v>
      </c>
      <c r="C261" s="62">
        <f t="shared" si="4"/>
        <v>0.008220833145</v>
      </c>
      <c r="D261" s="62">
        <f t="shared" si="5"/>
        <v>0.007370833145</v>
      </c>
      <c r="E261" s="62">
        <f t="shared" si="1"/>
        <v>0.007370833145</v>
      </c>
      <c r="F261" s="127">
        <v>4967.23</v>
      </c>
      <c r="G261" s="62">
        <f t="shared" si="6"/>
        <v>-0.03095789232</v>
      </c>
      <c r="H261" s="62">
        <f t="shared" si="7"/>
        <v>-0.03180789232</v>
      </c>
      <c r="I261" s="62" t="b">
        <f t="shared" si="8"/>
        <v>1</v>
      </c>
      <c r="J261" s="62">
        <f t="shared" si="2"/>
        <v>-0.03180789232</v>
      </c>
      <c r="K261" s="128">
        <v>0.0459</v>
      </c>
      <c r="L261" s="62">
        <f t="shared" si="3"/>
        <v>0.00085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126">
        <v>45403.0</v>
      </c>
      <c r="B262" s="127">
        <v>84.98</v>
      </c>
      <c r="C262" s="62">
        <f t="shared" si="4"/>
        <v>-0.006100441256</v>
      </c>
      <c r="D262" s="62">
        <f t="shared" si="5"/>
        <v>-0.006977478293</v>
      </c>
      <c r="E262" s="62" t="str">
        <f t="shared" si="1"/>
        <v/>
      </c>
      <c r="F262" s="127">
        <v>5099.96</v>
      </c>
      <c r="G262" s="62">
        <f t="shared" si="6"/>
        <v>0.02637035589</v>
      </c>
      <c r="H262" s="62">
        <f t="shared" si="7"/>
        <v>0.02549331886</v>
      </c>
      <c r="I262" s="62" t="b">
        <f t="shared" si="8"/>
        <v>0</v>
      </c>
      <c r="J262" s="62" t="str">
        <f t="shared" si="2"/>
        <v/>
      </c>
      <c r="K262" s="128">
        <v>0.04736</v>
      </c>
      <c r="L262" s="62">
        <f t="shared" si="3"/>
        <v>0.000877037037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126">
        <v>45410.0</v>
      </c>
      <c r="B263" s="127">
        <v>89.49</v>
      </c>
      <c r="C263" s="62">
        <f t="shared" si="4"/>
        <v>0.05171095251</v>
      </c>
      <c r="D263" s="62">
        <f t="shared" si="5"/>
        <v>0.05082835992</v>
      </c>
      <c r="E263" s="62" t="str">
        <f t="shared" si="1"/>
        <v/>
      </c>
      <c r="F263" s="127">
        <v>5127.79</v>
      </c>
      <c r="G263" s="62">
        <f t="shared" si="6"/>
        <v>0.005442070579</v>
      </c>
      <c r="H263" s="62">
        <f t="shared" si="7"/>
        <v>0.004559477987</v>
      </c>
      <c r="I263" s="62" t="b">
        <f t="shared" si="8"/>
        <v>0</v>
      </c>
      <c r="J263" s="62" t="str">
        <f t="shared" si="2"/>
        <v/>
      </c>
      <c r="K263" s="128">
        <v>0.04766</v>
      </c>
      <c r="L263" s="62">
        <f t="shared" si="3"/>
        <v>0.0008825925926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126">
        <v>45417.0</v>
      </c>
      <c r="B264" s="127">
        <v>91.73</v>
      </c>
      <c r="C264" s="62">
        <f t="shared" si="4"/>
        <v>0.02472259233</v>
      </c>
      <c r="D264" s="62">
        <f t="shared" si="5"/>
        <v>0.02384629603</v>
      </c>
      <c r="E264" s="62" t="str">
        <f t="shared" si="1"/>
        <v/>
      </c>
      <c r="F264" s="127">
        <v>5222.68</v>
      </c>
      <c r="G264" s="62">
        <f t="shared" si="6"/>
        <v>0.01833591296</v>
      </c>
      <c r="H264" s="62">
        <f t="shared" si="7"/>
        <v>0.01745961667</v>
      </c>
      <c r="I264" s="62" t="b">
        <f t="shared" si="8"/>
        <v>0</v>
      </c>
      <c r="J264" s="62" t="str">
        <f t="shared" si="2"/>
        <v/>
      </c>
      <c r="K264" s="128">
        <v>0.04732</v>
      </c>
      <c r="L264" s="62">
        <f t="shared" si="3"/>
        <v>0.0008762962963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126">
        <v>45424.0</v>
      </c>
      <c r="B265" s="127">
        <v>90.63</v>
      </c>
      <c r="C265" s="62">
        <f t="shared" si="4"/>
        <v>-0.01206419545</v>
      </c>
      <c r="D265" s="62">
        <f t="shared" si="5"/>
        <v>-0.01292086212</v>
      </c>
      <c r="E265" s="62" t="str">
        <f t="shared" si="1"/>
        <v/>
      </c>
      <c r="F265" s="127">
        <v>5303.27</v>
      </c>
      <c r="G265" s="62">
        <f t="shared" si="6"/>
        <v>0.01531293133</v>
      </c>
      <c r="H265" s="62">
        <f t="shared" si="7"/>
        <v>0.01445626466</v>
      </c>
      <c r="I265" s="62" t="b">
        <f t="shared" si="8"/>
        <v>0</v>
      </c>
      <c r="J265" s="62" t="str">
        <f t="shared" si="2"/>
        <v/>
      </c>
      <c r="K265" s="128">
        <v>0.04626</v>
      </c>
      <c r="L265" s="62">
        <f t="shared" si="3"/>
        <v>0.0008566666667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126">
        <v>45431.0</v>
      </c>
      <c r="B266" s="127">
        <v>87.08</v>
      </c>
      <c r="C266" s="62">
        <f t="shared" si="4"/>
        <v>-0.0399580477</v>
      </c>
      <c r="D266" s="62">
        <f t="shared" si="5"/>
        <v>-0.04080323289</v>
      </c>
      <c r="E266" s="62">
        <f t="shared" si="1"/>
        <v>-0.04080323289</v>
      </c>
      <c r="F266" s="127">
        <v>5304.72</v>
      </c>
      <c r="G266" s="62">
        <f t="shared" si="6"/>
        <v>0.0002733788416</v>
      </c>
      <c r="H266" s="62">
        <f t="shared" si="7"/>
        <v>-0.0005718063436</v>
      </c>
      <c r="I266" s="62" t="b">
        <f t="shared" si="8"/>
        <v>1</v>
      </c>
      <c r="J266" s="62">
        <f t="shared" si="2"/>
        <v>-0.0005718063436</v>
      </c>
      <c r="K266" s="128">
        <v>0.04564</v>
      </c>
      <c r="L266" s="62">
        <f t="shared" si="3"/>
        <v>0.0008451851852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126">
        <v>45438.0</v>
      </c>
      <c r="B267" s="127">
        <v>86.89</v>
      </c>
      <c r="C267" s="62">
        <f t="shared" si="4"/>
        <v>-0.002184285515</v>
      </c>
      <c r="D267" s="62">
        <f t="shared" si="5"/>
        <v>-0.003029841071</v>
      </c>
      <c r="E267" s="62">
        <f t="shared" si="1"/>
        <v>-0.003029841071</v>
      </c>
      <c r="F267" s="127">
        <v>5277.51</v>
      </c>
      <c r="G267" s="62">
        <f t="shared" si="6"/>
        <v>-0.005142594702</v>
      </c>
      <c r="H267" s="62">
        <f t="shared" si="7"/>
        <v>-0.005988150258</v>
      </c>
      <c r="I267" s="62" t="b">
        <f t="shared" si="8"/>
        <v>1</v>
      </c>
      <c r="J267" s="62">
        <f t="shared" si="2"/>
        <v>-0.005988150258</v>
      </c>
      <c r="K267" s="128">
        <v>0.04566</v>
      </c>
      <c r="L267" s="62">
        <f t="shared" si="3"/>
        <v>0.0008455555556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126">
        <v>45445.0</v>
      </c>
      <c r="B268" s="127">
        <v>83.57</v>
      </c>
      <c r="C268" s="62">
        <f t="shared" si="4"/>
        <v>-0.03895834684</v>
      </c>
      <c r="D268" s="62">
        <f t="shared" si="5"/>
        <v>-0.03982593943</v>
      </c>
      <c r="E268" s="62" t="str">
        <f t="shared" si="1"/>
        <v/>
      </c>
      <c r="F268" s="127">
        <v>5346.99</v>
      </c>
      <c r="G268" s="62">
        <f t="shared" si="6"/>
        <v>0.01307939018</v>
      </c>
      <c r="H268" s="62">
        <f t="shared" si="7"/>
        <v>0.01221179759</v>
      </c>
      <c r="I268" s="62" t="b">
        <f t="shared" si="8"/>
        <v>0</v>
      </c>
      <c r="J268" s="62" t="str">
        <f t="shared" si="2"/>
        <v/>
      </c>
      <c r="K268" s="128">
        <v>0.04685</v>
      </c>
      <c r="L268" s="62">
        <f t="shared" si="3"/>
        <v>0.0008675925926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126">
        <v>45452.0</v>
      </c>
      <c r="B269" s="127">
        <v>80.65</v>
      </c>
      <c r="C269" s="62">
        <f t="shared" si="4"/>
        <v>-0.03556579944</v>
      </c>
      <c r="D269" s="62">
        <f t="shared" si="5"/>
        <v>-0.03639728092</v>
      </c>
      <c r="E269" s="62" t="str">
        <f t="shared" si="1"/>
        <v/>
      </c>
      <c r="F269" s="127">
        <v>5431.6</v>
      </c>
      <c r="G269" s="62">
        <f t="shared" si="6"/>
        <v>0.01569996409</v>
      </c>
      <c r="H269" s="62">
        <f t="shared" si="7"/>
        <v>0.0148684826</v>
      </c>
      <c r="I269" s="62" t="b">
        <f t="shared" si="8"/>
        <v>0</v>
      </c>
      <c r="J269" s="62" t="str">
        <f t="shared" si="2"/>
        <v/>
      </c>
      <c r="K269" s="128">
        <v>0.0449</v>
      </c>
      <c r="L269" s="62">
        <f t="shared" si="3"/>
        <v>0.0008314814815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126">
        <v>45459.0</v>
      </c>
      <c r="B270" s="127">
        <v>81.86</v>
      </c>
      <c r="C270" s="62">
        <f t="shared" si="4"/>
        <v>0.01489166649</v>
      </c>
      <c r="D270" s="62">
        <f t="shared" si="5"/>
        <v>0.01406462946</v>
      </c>
      <c r="E270" s="62" t="str">
        <f t="shared" si="1"/>
        <v/>
      </c>
      <c r="F270" s="127">
        <v>5464.62</v>
      </c>
      <c r="G270" s="62">
        <f t="shared" si="6"/>
        <v>0.006060835974</v>
      </c>
      <c r="H270" s="62">
        <f t="shared" si="7"/>
        <v>0.005233798937</v>
      </c>
      <c r="I270" s="62" t="b">
        <f t="shared" si="8"/>
        <v>0</v>
      </c>
      <c r="J270" s="62" t="str">
        <f t="shared" si="2"/>
        <v/>
      </c>
      <c r="K270" s="128">
        <v>0.04466</v>
      </c>
      <c r="L270" s="62">
        <f t="shared" si="3"/>
        <v>0.000827037037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126">
        <v>45466.0</v>
      </c>
      <c r="B271" s="127">
        <v>80.13</v>
      </c>
      <c r="C271" s="62">
        <f t="shared" si="4"/>
        <v>-0.02136015527</v>
      </c>
      <c r="D271" s="62">
        <f t="shared" si="5"/>
        <v>-0.02217219231</v>
      </c>
      <c r="E271" s="62">
        <f t="shared" si="1"/>
        <v>-0.02217219231</v>
      </c>
      <c r="F271" s="127">
        <v>5460.48</v>
      </c>
      <c r="G271" s="62">
        <f t="shared" si="6"/>
        <v>-0.0007578878359</v>
      </c>
      <c r="H271" s="62">
        <f t="shared" si="7"/>
        <v>-0.001569924873</v>
      </c>
      <c r="I271" s="62" t="b">
        <f t="shared" si="8"/>
        <v>1</v>
      </c>
      <c r="J271" s="62">
        <f t="shared" si="2"/>
        <v>-0.001569924873</v>
      </c>
      <c r="K271" s="128">
        <v>0.04385</v>
      </c>
      <c r="L271" s="62">
        <f t="shared" si="3"/>
        <v>0.000812037037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126">
        <v>45473.0</v>
      </c>
      <c r="B272" s="127">
        <v>78.81</v>
      </c>
      <c r="C272" s="62">
        <f t="shared" si="4"/>
        <v>-0.01661042342</v>
      </c>
      <c r="D272" s="62">
        <f t="shared" si="5"/>
        <v>-0.01743005305</v>
      </c>
      <c r="E272" s="62" t="str">
        <f t="shared" si="1"/>
        <v/>
      </c>
      <c r="F272" s="127">
        <v>5567.19</v>
      </c>
      <c r="G272" s="62">
        <f t="shared" si="6"/>
        <v>0.01935374033</v>
      </c>
      <c r="H272" s="62">
        <f t="shared" si="7"/>
        <v>0.0185341107</v>
      </c>
      <c r="I272" s="62" t="b">
        <f t="shared" si="8"/>
        <v>0</v>
      </c>
      <c r="J272" s="62" t="str">
        <f t="shared" si="2"/>
        <v/>
      </c>
      <c r="K272" s="128">
        <v>0.04426</v>
      </c>
      <c r="L272" s="62">
        <f t="shared" si="3"/>
        <v>0.0008196296296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126">
        <v>45480.0</v>
      </c>
      <c r="B273" s="127">
        <v>83.37</v>
      </c>
      <c r="C273" s="62">
        <f t="shared" si="4"/>
        <v>0.05624864006</v>
      </c>
      <c r="D273" s="62">
        <f t="shared" si="5"/>
        <v>0.05540419561</v>
      </c>
      <c r="E273" s="62" t="str">
        <f t="shared" si="1"/>
        <v/>
      </c>
      <c r="F273" s="127">
        <v>5615.35</v>
      </c>
      <c r="G273" s="62">
        <f t="shared" si="6"/>
        <v>0.008613480972</v>
      </c>
      <c r="H273" s="62">
        <f t="shared" si="7"/>
        <v>0.007769036528</v>
      </c>
      <c r="I273" s="62" t="b">
        <f t="shared" si="8"/>
        <v>0</v>
      </c>
      <c r="J273" s="62" t="str">
        <f t="shared" si="2"/>
        <v/>
      </c>
      <c r="K273" s="128">
        <v>0.0456</v>
      </c>
      <c r="L273" s="62">
        <f t="shared" si="3"/>
        <v>0.0008444444444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126">
        <v>45487.0</v>
      </c>
      <c r="B274" s="127">
        <v>83.5</v>
      </c>
      <c r="C274" s="62">
        <f t="shared" si="4"/>
        <v>0.001558099434</v>
      </c>
      <c r="D274" s="62">
        <f t="shared" si="5"/>
        <v>0.0007351364713</v>
      </c>
      <c r="E274" s="62">
        <f t="shared" si="1"/>
        <v>0.0007351364713</v>
      </c>
      <c r="F274" s="127">
        <v>5505.0</v>
      </c>
      <c r="G274" s="62">
        <f t="shared" si="6"/>
        <v>-0.01984714911</v>
      </c>
      <c r="H274" s="62">
        <f t="shared" si="7"/>
        <v>-0.02067011207</v>
      </c>
      <c r="I274" s="62" t="b">
        <f t="shared" si="8"/>
        <v>1</v>
      </c>
      <c r="J274" s="62">
        <f t="shared" si="2"/>
        <v>-0.02067011207</v>
      </c>
      <c r="K274" s="128">
        <v>0.04444</v>
      </c>
      <c r="L274" s="62">
        <f t="shared" si="3"/>
        <v>0.000822962963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126">
        <v>45494.0</v>
      </c>
      <c r="B275" s="127">
        <v>85.26</v>
      </c>
      <c r="C275" s="62">
        <f t="shared" si="4"/>
        <v>0.02085877948</v>
      </c>
      <c r="D275" s="62">
        <f t="shared" si="5"/>
        <v>0.02004137207</v>
      </c>
      <c r="E275" s="62">
        <f t="shared" si="1"/>
        <v>0.02004137207</v>
      </c>
      <c r="F275" s="127">
        <v>5459.1</v>
      </c>
      <c r="G275" s="62">
        <f t="shared" si="6"/>
        <v>-0.008372829169</v>
      </c>
      <c r="H275" s="62">
        <f t="shared" si="7"/>
        <v>-0.009190236577</v>
      </c>
      <c r="I275" s="62" t="b">
        <f t="shared" si="8"/>
        <v>1</v>
      </c>
      <c r="J275" s="62">
        <f t="shared" si="2"/>
        <v>-0.009190236577</v>
      </c>
      <c r="K275" s="128">
        <v>0.04414</v>
      </c>
      <c r="L275" s="62">
        <f t="shared" si="3"/>
        <v>0.0008174074074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126">
        <v>45501.0</v>
      </c>
      <c r="B276" s="127">
        <v>81.45</v>
      </c>
      <c r="C276" s="62">
        <f t="shared" si="4"/>
        <v>-0.04571607629</v>
      </c>
      <c r="D276" s="62">
        <f t="shared" si="5"/>
        <v>-0.04654755777</v>
      </c>
      <c r="E276" s="62">
        <f t="shared" si="1"/>
        <v>-0.04654755777</v>
      </c>
      <c r="F276" s="127">
        <v>5346.56</v>
      </c>
      <c r="G276" s="62">
        <f t="shared" si="6"/>
        <v>-0.02083057756</v>
      </c>
      <c r="H276" s="62">
        <f t="shared" si="7"/>
        <v>-0.02166205904</v>
      </c>
      <c r="I276" s="62" t="b">
        <f t="shared" si="8"/>
        <v>1</v>
      </c>
      <c r="J276" s="62">
        <f t="shared" si="2"/>
        <v>-0.02166205904</v>
      </c>
      <c r="K276" s="128">
        <v>0.0449</v>
      </c>
      <c r="L276" s="62">
        <f t="shared" si="3"/>
        <v>0.0008314814815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126">
        <v>45508.0</v>
      </c>
      <c r="B277" s="127">
        <v>80.89</v>
      </c>
      <c r="C277" s="62">
        <f t="shared" si="4"/>
        <v>-0.006899128018</v>
      </c>
      <c r="D277" s="62">
        <f t="shared" si="5"/>
        <v>-0.007697276166</v>
      </c>
      <c r="E277" s="62">
        <f t="shared" si="1"/>
        <v>-0.007697276166</v>
      </c>
      <c r="F277" s="127">
        <v>5344.16</v>
      </c>
      <c r="G277" s="62">
        <f t="shared" si="6"/>
        <v>-0.0004489875407</v>
      </c>
      <c r="H277" s="62">
        <f t="shared" si="7"/>
        <v>-0.001247135689</v>
      </c>
      <c r="I277" s="62" t="b">
        <f t="shared" si="8"/>
        <v>1</v>
      </c>
      <c r="J277" s="62">
        <f t="shared" si="2"/>
        <v>-0.001247135689</v>
      </c>
      <c r="K277" s="128">
        <v>0.0431</v>
      </c>
      <c r="L277" s="62">
        <f t="shared" si="3"/>
        <v>0.0007981481481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126">
        <v>45515.0</v>
      </c>
      <c r="B278" s="127">
        <v>83.01</v>
      </c>
      <c r="C278" s="62">
        <f t="shared" si="4"/>
        <v>0.02587087544</v>
      </c>
      <c r="D278" s="62">
        <f t="shared" si="5"/>
        <v>0.02509272729</v>
      </c>
      <c r="E278" s="62" t="str">
        <f t="shared" si="1"/>
        <v/>
      </c>
      <c r="F278" s="127">
        <v>5554.25</v>
      </c>
      <c r="G278" s="62">
        <f t="shared" si="6"/>
        <v>0.03855902457</v>
      </c>
      <c r="H278" s="62">
        <f t="shared" si="7"/>
        <v>0.03778087642</v>
      </c>
      <c r="I278" s="62" t="b">
        <f t="shared" si="8"/>
        <v>0</v>
      </c>
      <c r="J278" s="62" t="str">
        <f t="shared" si="2"/>
        <v/>
      </c>
      <c r="K278" s="128">
        <v>0.04202</v>
      </c>
      <c r="L278" s="62">
        <f t="shared" si="3"/>
        <v>0.0007781481481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126">
        <v>45522.0</v>
      </c>
      <c r="B279" s="127">
        <v>84.7</v>
      </c>
      <c r="C279" s="62">
        <f t="shared" si="4"/>
        <v>0.02015451919</v>
      </c>
      <c r="D279" s="62">
        <f t="shared" si="5"/>
        <v>0.01938414882</v>
      </c>
      <c r="E279" s="62" t="str">
        <f t="shared" si="1"/>
        <v/>
      </c>
      <c r="F279" s="127">
        <v>5634.61</v>
      </c>
      <c r="G279" s="62">
        <f t="shared" si="6"/>
        <v>0.01436453433</v>
      </c>
      <c r="H279" s="62">
        <f t="shared" si="7"/>
        <v>0.01359416396</v>
      </c>
      <c r="I279" s="62" t="b">
        <f t="shared" si="8"/>
        <v>0</v>
      </c>
      <c r="J279" s="62" t="str">
        <f t="shared" si="2"/>
        <v/>
      </c>
      <c r="K279" s="128">
        <v>0.0416</v>
      </c>
      <c r="L279" s="62">
        <f t="shared" si="3"/>
        <v>0.0007703703704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126">
        <v>45529.0</v>
      </c>
      <c r="B280" s="127">
        <v>84.53</v>
      </c>
      <c r="C280" s="62">
        <f t="shared" si="4"/>
        <v>-0.002009100717</v>
      </c>
      <c r="D280" s="62">
        <f t="shared" si="5"/>
        <v>-0.002767248865</v>
      </c>
      <c r="E280" s="62">
        <f t="shared" si="1"/>
        <v>-0.002767248865</v>
      </c>
      <c r="F280" s="127">
        <v>5648.4</v>
      </c>
      <c r="G280" s="62">
        <f t="shared" si="6"/>
        <v>0.002444384409</v>
      </c>
      <c r="H280" s="62">
        <f t="shared" si="7"/>
        <v>0.001686236261</v>
      </c>
      <c r="I280" s="62" t="b">
        <f t="shared" si="8"/>
        <v>1</v>
      </c>
      <c r="J280" s="62">
        <f t="shared" si="2"/>
        <v>0.001686236261</v>
      </c>
      <c r="K280" s="128">
        <v>0.04094</v>
      </c>
      <c r="L280" s="62">
        <f t="shared" si="3"/>
        <v>0.0007581481481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mergeCells count="2">
    <mergeCell ref="D9:E9"/>
    <mergeCell ref="A14:B14"/>
  </mergeCells>
  <hyperlinks>
    <hyperlink r:id="rId1" ref="A2"/>
    <hyperlink r:id="rId2" location="0" ref="A4"/>
  </hyperlinks>
  <drawing r:id="rId3"/>
  <tableParts count="1">
    <tablePart r:id="rId5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2" max="12" width="14.13"/>
  </cols>
  <sheetData>
    <row r="1">
      <c r="A1" s="116" t="s">
        <v>314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117" t="s">
        <v>369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29" t="s">
        <v>370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17" t="s">
        <v>371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18" t="s">
        <v>318</v>
      </c>
      <c r="B6" s="40"/>
      <c r="C6" s="40"/>
      <c r="D6" s="40" t="s">
        <v>319</v>
      </c>
      <c r="E6" s="119">
        <f>_xlfn.COVARIANCE.P(C20:C280, G20:G280)/VARP(G20:G280)</f>
        <v>1.054320508</v>
      </c>
      <c r="F6" s="40"/>
      <c r="G6" s="40" t="s">
        <v>320</v>
      </c>
      <c r="H6" s="119">
        <f>E7/E16</f>
        <v>5.396880282</v>
      </c>
      <c r="I6" s="120"/>
      <c r="J6" s="40"/>
      <c r="K6" s="40"/>
      <c r="L6" s="40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3" t="s">
        <v>372</v>
      </c>
      <c r="B7" s="121">
        <f>average(C20:C280)</f>
        <v>0.000846765267</v>
      </c>
      <c r="C7" s="40"/>
      <c r="D7" s="122" t="s">
        <v>322</v>
      </c>
      <c r="E7" s="119">
        <f>_xlfn.COVARIANCE.P(E20:E280, J20:J280)/VARP(J20:J280)</f>
        <v>1.164729855</v>
      </c>
      <c r="F7" s="40"/>
      <c r="G7" s="43" t="s">
        <v>323</v>
      </c>
      <c r="H7" s="120">
        <f>58.96/191.96</f>
        <v>0.3071473224</v>
      </c>
      <c r="I7" s="120"/>
      <c r="J7" s="40"/>
      <c r="K7" s="40"/>
      <c r="L7" s="40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0" t="s">
        <v>324</v>
      </c>
      <c r="B8" s="121">
        <f>average(G20:Z280)</f>
        <v>0.005683209126</v>
      </c>
      <c r="C8" s="40"/>
      <c r="D8" s="40"/>
      <c r="E8" s="40"/>
      <c r="F8" s="40"/>
      <c r="G8" s="124" t="s">
        <v>325</v>
      </c>
      <c r="H8" s="40">
        <f>E7/(1+H7)</f>
        <v>0.8910471183</v>
      </c>
      <c r="I8" s="120"/>
      <c r="J8" s="40"/>
      <c r="K8" s="40"/>
      <c r="L8" s="40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0"/>
      <c r="B9" s="40"/>
      <c r="C9" s="40"/>
      <c r="D9" s="125" t="s">
        <v>326</v>
      </c>
      <c r="F9" s="40"/>
      <c r="G9" s="40"/>
      <c r="H9" s="40"/>
      <c r="I9" s="40"/>
      <c r="J9" s="40"/>
      <c r="K9" s="40"/>
      <c r="L9" s="40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18" t="s">
        <v>327</v>
      </c>
      <c r="B10" s="40"/>
      <c r="C10" s="40"/>
      <c r="D10" s="40" t="str">
        <f>A7</f>
        <v>Eastern Company:</v>
      </c>
      <c r="E10" s="119">
        <f>IFERROR(__xludf.DUMMYFUNCTION("STDEV(FILTER(E20:E280, E20:E280&lt;&gt;""""))"),0.05373027035612572)</f>
        <v>0.05373027036</v>
      </c>
      <c r="F10" s="40"/>
      <c r="G10" s="124"/>
      <c r="H10" s="40"/>
      <c r="I10" s="40"/>
      <c r="J10" s="40"/>
      <c r="K10" s="40"/>
      <c r="L10" s="40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0" t="str">
        <f>A7</f>
        <v>Eastern Company:</v>
      </c>
      <c r="B11" s="121">
        <f>average(D20:D280)</f>
        <v>0.00031016021</v>
      </c>
      <c r="C11" s="40"/>
      <c r="D11" s="40" t="s">
        <v>324</v>
      </c>
      <c r="E11" s="119">
        <f>IFERROR(__xludf.DUMMYFUNCTION("STDEV(FILTER(J20:J280, J20:J280&lt;&gt;""""))"),0.022918996529327974)</f>
        <v>0.02291899653</v>
      </c>
      <c r="F11" s="40"/>
      <c r="G11" s="43"/>
      <c r="H11" s="40"/>
      <c r="I11" s="40"/>
      <c r="J11" s="40"/>
      <c r="K11" s="40"/>
      <c r="L11" s="40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0" t="s">
        <v>324</v>
      </c>
      <c r="B12" s="121">
        <f>average(H20:H280)</f>
        <v>0.001924479552</v>
      </c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0"/>
      <c r="B13" s="40"/>
      <c r="C13" s="40"/>
      <c r="D13" s="40" t="s">
        <v>328</v>
      </c>
      <c r="E13" s="119">
        <f>IFERROR(__xludf.DUMMYFUNCTION("COUNTA(FILTER(E20:E280, E20:E280&lt;&gt;""""))"),118.0)</f>
        <v>118</v>
      </c>
      <c r="F13" s="40"/>
      <c r="G13" s="40"/>
      <c r="H13" s="40"/>
      <c r="I13" s="40"/>
      <c r="J13" s="40"/>
      <c r="K13" s="40"/>
      <c r="L13" s="40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25" t="s">
        <v>329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0" t="str">
        <f>A7</f>
        <v>Eastern Company:</v>
      </c>
      <c r="B15" s="121">
        <f>IFERROR(__xludf.DUMMYFUNCTION("AVERAGE(FILTER(E20:E280, E20:E280&lt;&gt;""""))"),-0.021467183352120948)</f>
        <v>-0.02146718335</v>
      </c>
      <c r="C15" s="40"/>
      <c r="D15" s="40" t="s">
        <v>330</v>
      </c>
      <c r="E15" s="119">
        <f>IFERROR(__xludf.DUMMYFUNCTION("COVAR(FILTER(E20:E280, E20:E280&lt;&gt;""""), FILTER(J20:J280, J20:J280&lt;&gt;""""))"),6.066249376918124E-4)</f>
        <v>0.0006066249377</v>
      </c>
      <c r="F15" s="40"/>
      <c r="G15" s="40"/>
      <c r="H15" s="40"/>
      <c r="I15" s="40"/>
      <c r="J15" s="40"/>
      <c r="K15" s="40"/>
      <c r="L15" s="40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0" t="s">
        <v>324</v>
      </c>
      <c r="B16" s="121">
        <f>IFERROR(__xludf.DUMMYFUNCTION("AVERAGE(FILTER(J20:J280, J20:J280&lt;&gt;""""))"),-0.018994087601513793)</f>
        <v>-0.0189940876</v>
      </c>
      <c r="C16" s="40"/>
      <c r="D16" s="122" t="s">
        <v>331</v>
      </c>
      <c r="E16" s="119">
        <f>E10 / SQRT(E13) / E11</f>
        <v>0.2158153959</v>
      </c>
      <c r="F16" s="40"/>
      <c r="G16" s="40"/>
      <c r="H16" s="40"/>
      <c r="I16" s="40"/>
      <c r="J16" s="40"/>
      <c r="K16" s="40"/>
      <c r="L16" s="40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5"/>
      <c r="B18" s="44" t="s">
        <v>373</v>
      </c>
      <c r="C18" s="45"/>
      <c r="D18" s="45"/>
      <c r="E18" s="45"/>
      <c r="F18" s="45" t="s">
        <v>333</v>
      </c>
      <c r="G18" s="45"/>
      <c r="H18" s="45"/>
      <c r="I18" s="45"/>
      <c r="J18" s="45"/>
      <c r="K18" s="45" t="s">
        <v>334</v>
      </c>
      <c r="L18" s="45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0" t="s">
        <v>335</v>
      </c>
      <c r="B19" s="50" t="s">
        <v>336</v>
      </c>
      <c r="C19" s="50" t="s">
        <v>337</v>
      </c>
      <c r="D19" s="50" t="s">
        <v>338</v>
      </c>
      <c r="E19" s="50" t="s">
        <v>339</v>
      </c>
      <c r="F19" s="50" t="s">
        <v>336</v>
      </c>
      <c r="G19" s="50" t="s">
        <v>337</v>
      </c>
      <c r="H19" s="50" t="s">
        <v>340</v>
      </c>
      <c r="I19" s="50" t="s">
        <v>341</v>
      </c>
      <c r="J19" s="50" t="s">
        <v>339</v>
      </c>
      <c r="K19" s="50" t="s">
        <v>342</v>
      </c>
      <c r="L19" s="50" t="s">
        <v>343</v>
      </c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26">
        <v>43709.0</v>
      </c>
      <c r="B20" s="127">
        <v>24.16</v>
      </c>
      <c r="C20" s="62"/>
      <c r="D20" s="62"/>
      <c r="E20" s="62" t="str">
        <f t="shared" ref="E20:E280" si="1">IF(I20, D20, "")</f>
        <v/>
      </c>
      <c r="F20" s="127">
        <v>2978.71</v>
      </c>
      <c r="G20" s="62"/>
      <c r="H20" s="62"/>
      <c r="I20" s="62"/>
      <c r="J20" s="62" t="str">
        <f t="shared" ref="J20:J280" si="2">IF(I20, H20, "")</f>
        <v/>
      </c>
      <c r="K20" s="128">
        <v>0.01976</v>
      </c>
      <c r="L20" s="62">
        <f t="shared" ref="L20:L280" si="3">K20/54</f>
        <v>0.0003659259259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26">
        <v>43716.0</v>
      </c>
      <c r="B21" s="127">
        <v>26.78</v>
      </c>
      <c r="C21" s="62">
        <f t="shared" ref="C21:C280" si="4">ln(B21/B20)</f>
        <v>0.1029569672</v>
      </c>
      <c r="D21" s="62">
        <f t="shared" ref="D21:D280" si="5">C21-L21</f>
        <v>0.1025865968</v>
      </c>
      <c r="E21" s="62" t="str">
        <f t="shared" si="1"/>
        <v/>
      </c>
      <c r="F21" s="127">
        <v>3007.39</v>
      </c>
      <c r="G21" s="62">
        <f t="shared" ref="G21:G280" si="6">ln(F21/F20)</f>
        <v>0.00958227208</v>
      </c>
      <c r="H21" s="62">
        <f t="shared" ref="H21:H280" si="7">G21-L21</f>
        <v>0.00921190171</v>
      </c>
      <c r="I21" s="62" t="b">
        <f t="shared" ref="I21:I280" si="8">H21&lt;$B$12</f>
        <v>0</v>
      </c>
      <c r="J21" s="62" t="str">
        <f t="shared" si="2"/>
        <v/>
      </c>
      <c r="K21" s="128">
        <v>0.02</v>
      </c>
      <c r="L21" s="62">
        <f t="shared" si="3"/>
        <v>0.0003703703704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126">
        <v>43723.0</v>
      </c>
      <c r="B22" s="127">
        <v>25.8</v>
      </c>
      <c r="C22" s="62">
        <f t="shared" si="4"/>
        <v>-0.03728084834</v>
      </c>
      <c r="D22" s="62">
        <f t="shared" si="5"/>
        <v>-0.03769232982</v>
      </c>
      <c r="E22" s="62">
        <f t="shared" si="1"/>
        <v>-0.03769232982</v>
      </c>
      <c r="F22" s="127">
        <v>2992.07</v>
      </c>
      <c r="G22" s="62">
        <f t="shared" si="6"/>
        <v>-0.005107137409</v>
      </c>
      <c r="H22" s="62">
        <f t="shared" si="7"/>
        <v>-0.00551861889</v>
      </c>
      <c r="I22" s="62" t="b">
        <f t="shared" si="8"/>
        <v>1</v>
      </c>
      <c r="J22" s="62">
        <f t="shared" si="2"/>
        <v>-0.00551861889</v>
      </c>
      <c r="K22" s="128">
        <v>0.02222</v>
      </c>
      <c r="L22" s="62">
        <f t="shared" si="3"/>
        <v>0.0004114814815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126">
        <v>43730.0</v>
      </c>
      <c r="B23" s="127">
        <v>24.4</v>
      </c>
      <c r="C23" s="62">
        <f t="shared" si="4"/>
        <v>-0.05579135963</v>
      </c>
      <c r="D23" s="62">
        <f t="shared" si="5"/>
        <v>-0.05620691518</v>
      </c>
      <c r="E23" s="62">
        <f t="shared" si="1"/>
        <v>-0.05620691518</v>
      </c>
      <c r="F23" s="127">
        <v>2961.79</v>
      </c>
      <c r="G23" s="62">
        <f t="shared" si="6"/>
        <v>-0.01017164027</v>
      </c>
      <c r="H23" s="62">
        <f t="shared" si="7"/>
        <v>-0.01058719583</v>
      </c>
      <c r="I23" s="62" t="b">
        <f t="shared" si="8"/>
        <v>1</v>
      </c>
      <c r="J23" s="62">
        <f t="shared" si="2"/>
        <v>-0.01058719583</v>
      </c>
      <c r="K23" s="128">
        <v>0.02244</v>
      </c>
      <c r="L23" s="62">
        <f t="shared" si="3"/>
        <v>0.0004155555556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126">
        <v>43737.0</v>
      </c>
      <c r="B24" s="127">
        <v>23.95</v>
      </c>
      <c r="C24" s="62">
        <f t="shared" si="4"/>
        <v>-0.01861480844</v>
      </c>
      <c r="D24" s="62">
        <f t="shared" si="5"/>
        <v>-0.01901147511</v>
      </c>
      <c r="E24" s="62">
        <f t="shared" si="1"/>
        <v>-0.01901147511</v>
      </c>
      <c r="F24" s="127">
        <v>2952.01</v>
      </c>
      <c r="G24" s="62">
        <f t="shared" si="6"/>
        <v>-0.003307521024</v>
      </c>
      <c r="H24" s="62">
        <f t="shared" si="7"/>
        <v>-0.003704187691</v>
      </c>
      <c r="I24" s="62" t="b">
        <f t="shared" si="8"/>
        <v>1</v>
      </c>
      <c r="J24" s="62">
        <f t="shared" si="2"/>
        <v>-0.003704187691</v>
      </c>
      <c r="K24" s="128">
        <v>0.02142</v>
      </c>
      <c r="L24" s="62">
        <f t="shared" si="3"/>
        <v>0.0003966666667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126">
        <v>43744.0</v>
      </c>
      <c r="B25" s="127">
        <v>25.6</v>
      </c>
      <c r="C25" s="62">
        <f t="shared" si="4"/>
        <v>0.06662402763</v>
      </c>
      <c r="D25" s="62">
        <f t="shared" si="5"/>
        <v>0.06623995355</v>
      </c>
      <c r="E25" s="62" t="str">
        <f t="shared" si="1"/>
        <v/>
      </c>
      <c r="F25" s="127">
        <v>2970.27</v>
      </c>
      <c r="G25" s="62">
        <f t="shared" si="6"/>
        <v>0.006166563507</v>
      </c>
      <c r="H25" s="62">
        <f t="shared" si="7"/>
        <v>0.005782489433</v>
      </c>
      <c r="I25" s="62" t="b">
        <f t="shared" si="8"/>
        <v>0</v>
      </c>
      <c r="J25" s="62" t="str">
        <f t="shared" si="2"/>
        <v/>
      </c>
      <c r="K25" s="128">
        <v>0.02074</v>
      </c>
      <c r="L25" s="62">
        <f t="shared" si="3"/>
        <v>0.0003840740741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126">
        <v>43751.0</v>
      </c>
      <c r="B26" s="127">
        <v>28.12</v>
      </c>
      <c r="C26" s="62">
        <f t="shared" si="4"/>
        <v>0.09388871546</v>
      </c>
      <c r="D26" s="62">
        <f t="shared" si="5"/>
        <v>0.09349797472</v>
      </c>
      <c r="E26" s="62" t="str">
        <f t="shared" si="1"/>
        <v/>
      </c>
      <c r="F26" s="127">
        <v>2986.2</v>
      </c>
      <c r="G26" s="62">
        <f t="shared" si="6"/>
        <v>0.005348818337</v>
      </c>
      <c r="H26" s="62">
        <f t="shared" si="7"/>
        <v>0.004958077596</v>
      </c>
      <c r="I26" s="62" t="b">
        <f t="shared" si="8"/>
        <v>0</v>
      </c>
      <c r="J26" s="62" t="str">
        <f t="shared" si="2"/>
        <v/>
      </c>
      <c r="K26" s="128">
        <v>0.0211</v>
      </c>
      <c r="L26" s="62">
        <f t="shared" si="3"/>
        <v>0.0003907407407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126">
        <v>43758.0</v>
      </c>
      <c r="B27" s="127">
        <v>27.62</v>
      </c>
      <c r="C27" s="62">
        <f t="shared" si="4"/>
        <v>-0.01794091896</v>
      </c>
      <c r="D27" s="62">
        <f t="shared" si="5"/>
        <v>-0.01835527081</v>
      </c>
      <c r="E27" s="62" t="str">
        <f t="shared" si="1"/>
        <v/>
      </c>
      <c r="F27" s="127">
        <v>3022.55</v>
      </c>
      <c r="G27" s="62">
        <f t="shared" si="6"/>
        <v>0.01209916986</v>
      </c>
      <c r="H27" s="62">
        <f t="shared" si="7"/>
        <v>0.011684818</v>
      </c>
      <c r="I27" s="62" t="b">
        <f t="shared" si="8"/>
        <v>0</v>
      </c>
      <c r="J27" s="62" t="str">
        <f t="shared" si="2"/>
        <v/>
      </c>
      <c r="K27" s="128">
        <v>0.022375</v>
      </c>
      <c r="L27" s="62">
        <f t="shared" si="3"/>
        <v>0.0004143518519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126">
        <v>43765.0</v>
      </c>
      <c r="B28" s="127">
        <v>28.9</v>
      </c>
      <c r="C28" s="62">
        <f t="shared" si="4"/>
        <v>0.04530144714</v>
      </c>
      <c r="D28" s="62">
        <f t="shared" si="5"/>
        <v>0.04488144714</v>
      </c>
      <c r="E28" s="62" t="str">
        <f t="shared" si="1"/>
        <v/>
      </c>
      <c r="F28" s="127">
        <v>3066.91</v>
      </c>
      <c r="G28" s="62">
        <f t="shared" si="6"/>
        <v>0.0145696941</v>
      </c>
      <c r="H28" s="62">
        <f t="shared" si="7"/>
        <v>0.0141496941</v>
      </c>
      <c r="I28" s="62" t="b">
        <f t="shared" si="8"/>
        <v>0</v>
      </c>
      <c r="J28" s="62" t="str">
        <f t="shared" si="2"/>
        <v/>
      </c>
      <c r="K28" s="128">
        <v>0.02268</v>
      </c>
      <c r="L28" s="62">
        <f t="shared" si="3"/>
        <v>0.00042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126">
        <v>43772.0</v>
      </c>
      <c r="B29" s="127">
        <v>28.7</v>
      </c>
      <c r="C29" s="62">
        <f t="shared" si="4"/>
        <v>-0.006944472353</v>
      </c>
      <c r="D29" s="62">
        <f t="shared" si="5"/>
        <v>-0.007363361242</v>
      </c>
      <c r="E29" s="62" t="str">
        <f t="shared" si="1"/>
        <v/>
      </c>
      <c r="F29" s="127">
        <v>3093.08</v>
      </c>
      <c r="G29" s="62">
        <f t="shared" si="6"/>
        <v>0.008496818159</v>
      </c>
      <c r="H29" s="62">
        <f t="shared" si="7"/>
        <v>0.008077929271</v>
      </c>
      <c r="I29" s="62" t="b">
        <f t="shared" si="8"/>
        <v>0</v>
      </c>
      <c r="J29" s="62" t="str">
        <f t="shared" si="2"/>
        <v/>
      </c>
      <c r="K29" s="128">
        <v>0.02262</v>
      </c>
      <c r="L29" s="62">
        <f t="shared" si="3"/>
        <v>0.0004188888889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126">
        <v>43779.0</v>
      </c>
      <c r="B30" s="127">
        <v>28.4</v>
      </c>
      <c r="C30" s="62">
        <f t="shared" si="4"/>
        <v>-0.0105079776</v>
      </c>
      <c r="D30" s="62">
        <f t="shared" si="5"/>
        <v>-0.01094279241</v>
      </c>
      <c r="E30" s="62" t="str">
        <f t="shared" si="1"/>
        <v/>
      </c>
      <c r="F30" s="127">
        <v>3120.46</v>
      </c>
      <c r="G30" s="62">
        <f t="shared" si="6"/>
        <v>0.008813068627</v>
      </c>
      <c r="H30" s="62">
        <f t="shared" si="7"/>
        <v>0.008378253812</v>
      </c>
      <c r="I30" s="62" t="b">
        <f t="shared" si="8"/>
        <v>0</v>
      </c>
      <c r="J30" s="62" t="str">
        <f t="shared" si="2"/>
        <v/>
      </c>
      <c r="K30" s="128">
        <v>0.02348</v>
      </c>
      <c r="L30" s="62">
        <f t="shared" si="3"/>
        <v>0.0004348148148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126">
        <v>43786.0</v>
      </c>
      <c r="B31" s="127">
        <v>26.95</v>
      </c>
      <c r="C31" s="62">
        <f t="shared" si="4"/>
        <v>-0.05240584781</v>
      </c>
      <c r="D31" s="62">
        <f t="shared" si="5"/>
        <v>-0.05283964411</v>
      </c>
      <c r="E31" s="62">
        <f t="shared" si="1"/>
        <v>-0.05283964411</v>
      </c>
      <c r="F31" s="127">
        <v>3110.29</v>
      </c>
      <c r="G31" s="62">
        <f t="shared" si="6"/>
        <v>-0.003264457419</v>
      </c>
      <c r="H31" s="62">
        <f t="shared" si="7"/>
        <v>-0.003698253715</v>
      </c>
      <c r="I31" s="62" t="b">
        <f t="shared" si="8"/>
        <v>1</v>
      </c>
      <c r="J31" s="62">
        <f t="shared" si="2"/>
        <v>-0.003698253715</v>
      </c>
      <c r="K31" s="128">
        <v>0.023425</v>
      </c>
      <c r="L31" s="62">
        <f t="shared" si="3"/>
        <v>0.0004337962963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126">
        <v>43793.0</v>
      </c>
      <c r="B32" s="127">
        <v>27.48</v>
      </c>
      <c r="C32" s="62">
        <f t="shared" si="4"/>
        <v>0.01947517</v>
      </c>
      <c r="D32" s="62">
        <f t="shared" si="5"/>
        <v>0.01905961444</v>
      </c>
      <c r="E32" s="62" t="str">
        <f t="shared" si="1"/>
        <v/>
      </c>
      <c r="F32" s="127">
        <v>3140.98</v>
      </c>
      <c r="G32" s="62">
        <f t="shared" si="6"/>
        <v>0.009818883705</v>
      </c>
      <c r="H32" s="62">
        <f t="shared" si="7"/>
        <v>0.009403328149</v>
      </c>
      <c r="I32" s="62" t="b">
        <f t="shared" si="8"/>
        <v>0</v>
      </c>
      <c r="J32" s="62" t="str">
        <f t="shared" si="2"/>
        <v/>
      </c>
      <c r="K32" s="128">
        <v>0.02244</v>
      </c>
      <c r="L32" s="62">
        <f t="shared" si="3"/>
        <v>0.0004155555556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126">
        <v>43800.0</v>
      </c>
      <c r="B33" s="127">
        <v>28.51</v>
      </c>
      <c r="C33" s="62">
        <f t="shared" si="4"/>
        <v>0.03679643557</v>
      </c>
      <c r="D33" s="62">
        <f t="shared" si="5"/>
        <v>0.03638949113</v>
      </c>
      <c r="E33" s="62">
        <f t="shared" si="1"/>
        <v>0.03638949113</v>
      </c>
      <c r="F33" s="127">
        <v>3145.91</v>
      </c>
      <c r="G33" s="62">
        <f t="shared" si="6"/>
        <v>0.001568343334</v>
      </c>
      <c r="H33" s="62">
        <f t="shared" si="7"/>
        <v>0.001161398889</v>
      </c>
      <c r="I33" s="62" t="b">
        <f t="shared" si="8"/>
        <v>1</v>
      </c>
      <c r="J33" s="62">
        <f t="shared" si="2"/>
        <v>0.001161398889</v>
      </c>
      <c r="K33" s="128">
        <v>0.021975</v>
      </c>
      <c r="L33" s="62">
        <f t="shared" si="3"/>
        <v>0.0004069444444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126">
        <v>43807.0</v>
      </c>
      <c r="B34" s="127">
        <v>29.79</v>
      </c>
      <c r="C34" s="62">
        <f t="shared" si="4"/>
        <v>0.0439178638</v>
      </c>
      <c r="D34" s="62">
        <f t="shared" si="5"/>
        <v>0.04350304899</v>
      </c>
      <c r="E34" s="62" t="str">
        <f t="shared" si="1"/>
        <v/>
      </c>
      <c r="F34" s="127">
        <v>3168.8</v>
      </c>
      <c r="G34" s="62">
        <f t="shared" si="6"/>
        <v>0.007249770855</v>
      </c>
      <c r="H34" s="62">
        <f t="shared" si="7"/>
        <v>0.00683495604</v>
      </c>
      <c r="I34" s="62" t="b">
        <f t="shared" si="8"/>
        <v>0</v>
      </c>
      <c r="J34" s="62" t="str">
        <f t="shared" si="2"/>
        <v/>
      </c>
      <c r="K34" s="128">
        <v>0.0224</v>
      </c>
      <c r="L34" s="62">
        <f t="shared" si="3"/>
        <v>0.0004148148148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126">
        <v>43814.0</v>
      </c>
      <c r="B35" s="127">
        <v>30.32</v>
      </c>
      <c r="C35" s="62">
        <f t="shared" si="4"/>
        <v>0.01763479405</v>
      </c>
      <c r="D35" s="62">
        <f t="shared" si="5"/>
        <v>0.01721479405</v>
      </c>
      <c r="E35" s="62" t="str">
        <f t="shared" si="1"/>
        <v/>
      </c>
      <c r="F35" s="127">
        <v>3221.22</v>
      </c>
      <c r="G35" s="62">
        <f t="shared" si="6"/>
        <v>0.01640720246</v>
      </c>
      <c r="H35" s="62">
        <f t="shared" si="7"/>
        <v>0.01598720246</v>
      </c>
      <c r="I35" s="62" t="b">
        <f t="shared" si="8"/>
        <v>0</v>
      </c>
      <c r="J35" s="62" t="str">
        <f t="shared" si="2"/>
        <v/>
      </c>
      <c r="K35" s="128">
        <v>0.02268</v>
      </c>
      <c r="L35" s="62">
        <f t="shared" si="3"/>
        <v>0.00042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126">
        <v>43821.0</v>
      </c>
      <c r="B36" s="127">
        <v>29.97</v>
      </c>
      <c r="C36" s="62">
        <f t="shared" si="4"/>
        <v>-0.01161067945</v>
      </c>
      <c r="D36" s="62">
        <f t="shared" si="5"/>
        <v>-0.01204216093</v>
      </c>
      <c r="E36" s="62" t="str">
        <f t="shared" si="1"/>
        <v/>
      </c>
      <c r="F36" s="127">
        <v>3240.02</v>
      </c>
      <c r="G36" s="62">
        <f t="shared" si="6"/>
        <v>0.005819332838</v>
      </c>
      <c r="H36" s="62">
        <f t="shared" si="7"/>
        <v>0.005387851357</v>
      </c>
      <c r="I36" s="62" t="b">
        <f t="shared" si="8"/>
        <v>0</v>
      </c>
      <c r="J36" s="62" t="str">
        <f t="shared" si="2"/>
        <v/>
      </c>
      <c r="K36" s="128">
        <v>0.0233</v>
      </c>
      <c r="L36" s="62">
        <f t="shared" si="3"/>
        <v>0.0004314814815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126">
        <v>43828.0</v>
      </c>
      <c r="B37" s="127">
        <v>29.3</v>
      </c>
      <c r="C37" s="62">
        <f t="shared" si="4"/>
        <v>-0.02260936531</v>
      </c>
      <c r="D37" s="62">
        <f t="shared" si="5"/>
        <v>-0.02304130975</v>
      </c>
      <c r="E37" s="62">
        <f t="shared" si="1"/>
        <v>-0.02304130975</v>
      </c>
      <c r="F37" s="127">
        <v>3234.85</v>
      </c>
      <c r="G37" s="62">
        <f t="shared" si="6"/>
        <v>-0.001596943598</v>
      </c>
      <c r="H37" s="62">
        <f t="shared" si="7"/>
        <v>-0.002028888043</v>
      </c>
      <c r="I37" s="62" t="b">
        <f t="shared" si="8"/>
        <v>1</v>
      </c>
      <c r="J37" s="62">
        <f t="shared" si="2"/>
        <v>-0.002028888043</v>
      </c>
      <c r="K37" s="128">
        <v>0.023325</v>
      </c>
      <c r="L37" s="62">
        <f t="shared" si="3"/>
        <v>0.0004319444444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126">
        <v>43835.0</v>
      </c>
      <c r="B38" s="127">
        <v>29.64</v>
      </c>
      <c r="C38" s="62">
        <f t="shared" si="4"/>
        <v>0.0115372844</v>
      </c>
      <c r="D38" s="62">
        <f t="shared" si="5"/>
        <v>0.01110580292</v>
      </c>
      <c r="E38" s="62" t="str">
        <f t="shared" si="1"/>
        <v/>
      </c>
      <c r="F38" s="127">
        <v>3265.35</v>
      </c>
      <c r="G38" s="62">
        <f t="shared" si="6"/>
        <v>0.009384395507</v>
      </c>
      <c r="H38" s="62">
        <f t="shared" si="7"/>
        <v>0.008952914025</v>
      </c>
      <c r="I38" s="62" t="b">
        <f t="shared" si="8"/>
        <v>0</v>
      </c>
      <c r="J38" s="62" t="str">
        <f t="shared" si="2"/>
        <v/>
      </c>
      <c r="K38" s="128">
        <v>0.0233</v>
      </c>
      <c r="L38" s="62">
        <f t="shared" si="3"/>
        <v>0.0004314814815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126">
        <v>43842.0</v>
      </c>
      <c r="B39" s="127">
        <v>31.0</v>
      </c>
      <c r="C39" s="62">
        <f t="shared" si="4"/>
        <v>0.04486240406</v>
      </c>
      <c r="D39" s="62">
        <f t="shared" si="5"/>
        <v>0.04443277443</v>
      </c>
      <c r="E39" s="62" t="str">
        <f t="shared" si="1"/>
        <v/>
      </c>
      <c r="F39" s="127">
        <v>3329.62</v>
      </c>
      <c r="G39" s="62">
        <f t="shared" si="6"/>
        <v>0.01949122883</v>
      </c>
      <c r="H39" s="62">
        <f t="shared" si="7"/>
        <v>0.0190615992</v>
      </c>
      <c r="I39" s="62" t="b">
        <f t="shared" si="8"/>
        <v>0</v>
      </c>
      <c r="J39" s="62" t="str">
        <f t="shared" si="2"/>
        <v/>
      </c>
      <c r="K39" s="128">
        <v>0.0232</v>
      </c>
      <c r="L39" s="62">
        <f t="shared" si="3"/>
        <v>0.0004296296296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126">
        <v>43849.0</v>
      </c>
      <c r="B40" s="127">
        <v>29.31</v>
      </c>
      <c r="C40" s="62">
        <f t="shared" si="4"/>
        <v>-0.05605844976</v>
      </c>
      <c r="D40" s="62">
        <f t="shared" si="5"/>
        <v>-0.05647882013</v>
      </c>
      <c r="E40" s="62">
        <f t="shared" si="1"/>
        <v>-0.05647882013</v>
      </c>
      <c r="F40" s="127">
        <v>3295.47</v>
      </c>
      <c r="G40" s="62">
        <f t="shared" si="6"/>
        <v>-0.01030938522</v>
      </c>
      <c r="H40" s="62">
        <f t="shared" si="7"/>
        <v>-0.01072975559</v>
      </c>
      <c r="I40" s="62" t="b">
        <f t="shared" si="8"/>
        <v>1</v>
      </c>
      <c r="J40" s="62">
        <f t="shared" si="2"/>
        <v>-0.01072975559</v>
      </c>
      <c r="K40" s="128">
        <v>0.0227</v>
      </c>
      <c r="L40" s="62">
        <f t="shared" si="3"/>
        <v>0.0004203703704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126">
        <v>43856.0</v>
      </c>
      <c r="B41" s="127">
        <v>27.7</v>
      </c>
      <c r="C41" s="62">
        <f t="shared" si="4"/>
        <v>-0.05649634153</v>
      </c>
      <c r="D41" s="62">
        <f t="shared" si="5"/>
        <v>-0.05690236005</v>
      </c>
      <c r="E41" s="62">
        <f t="shared" si="1"/>
        <v>-0.05690236005</v>
      </c>
      <c r="F41" s="127">
        <v>3225.52</v>
      </c>
      <c r="G41" s="62">
        <f t="shared" si="6"/>
        <v>-0.02145462059</v>
      </c>
      <c r="H41" s="62">
        <f t="shared" si="7"/>
        <v>-0.02186063911</v>
      </c>
      <c r="I41" s="62" t="b">
        <f t="shared" si="8"/>
        <v>1</v>
      </c>
      <c r="J41" s="62">
        <f t="shared" si="2"/>
        <v>-0.02186063911</v>
      </c>
      <c r="K41" s="128">
        <v>0.021925</v>
      </c>
      <c r="L41" s="62">
        <f t="shared" si="3"/>
        <v>0.0004060185185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126">
        <v>43863.0</v>
      </c>
      <c r="B42" s="127">
        <v>28.3</v>
      </c>
      <c r="C42" s="62">
        <f t="shared" si="4"/>
        <v>0.02142939146</v>
      </c>
      <c r="D42" s="62">
        <f t="shared" si="5"/>
        <v>0.02105050257</v>
      </c>
      <c r="E42" s="62" t="str">
        <f t="shared" si="1"/>
        <v/>
      </c>
      <c r="F42" s="127">
        <v>3327.71</v>
      </c>
      <c r="G42" s="62">
        <f t="shared" si="6"/>
        <v>0.03119020218</v>
      </c>
      <c r="H42" s="62">
        <f t="shared" si="7"/>
        <v>0.03081131329</v>
      </c>
      <c r="I42" s="62" t="b">
        <f t="shared" si="8"/>
        <v>0</v>
      </c>
      <c r="J42" s="62" t="str">
        <f t="shared" si="2"/>
        <v/>
      </c>
      <c r="K42" s="128">
        <v>0.02046</v>
      </c>
      <c r="L42" s="62">
        <f t="shared" si="3"/>
        <v>0.0003788888889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126">
        <v>43870.0</v>
      </c>
      <c r="B43" s="127">
        <v>28.22</v>
      </c>
      <c r="C43" s="62">
        <f t="shared" si="4"/>
        <v>-0.002830858225</v>
      </c>
      <c r="D43" s="62">
        <f t="shared" si="5"/>
        <v>-0.003215673039</v>
      </c>
      <c r="E43" s="62" t="str">
        <f t="shared" si="1"/>
        <v/>
      </c>
      <c r="F43" s="127">
        <v>3380.16</v>
      </c>
      <c r="G43" s="62">
        <f t="shared" si="6"/>
        <v>0.01563866591</v>
      </c>
      <c r="H43" s="62">
        <f t="shared" si="7"/>
        <v>0.0152538511</v>
      </c>
      <c r="I43" s="62" t="b">
        <f t="shared" si="8"/>
        <v>0</v>
      </c>
      <c r="J43" s="62" t="str">
        <f t="shared" si="2"/>
        <v/>
      </c>
      <c r="K43" s="128">
        <v>0.02078</v>
      </c>
      <c r="L43" s="62">
        <f t="shared" si="3"/>
        <v>0.0003848148148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126">
        <v>43877.0</v>
      </c>
      <c r="B44" s="127">
        <v>27.75</v>
      </c>
      <c r="C44" s="62">
        <f t="shared" si="4"/>
        <v>-0.01679510623</v>
      </c>
      <c r="D44" s="62">
        <f t="shared" si="5"/>
        <v>-0.01717584697</v>
      </c>
      <c r="E44" s="62">
        <f t="shared" si="1"/>
        <v>-0.01717584697</v>
      </c>
      <c r="F44" s="127">
        <v>3337.75</v>
      </c>
      <c r="G44" s="62">
        <f t="shared" si="6"/>
        <v>-0.01262611836</v>
      </c>
      <c r="H44" s="62">
        <f t="shared" si="7"/>
        <v>-0.01300685911</v>
      </c>
      <c r="I44" s="62" t="b">
        <f t="shared" si="8"/>
        <v>1</v>
      </c>
      <c r="J44" s="62">
        <f t="shared" si="2"/>
        <v>-0.01300685911</v>
      </c>
      <c r="K44" s="128">
        <v>0.02056</v>
      </c>
      <c r="L44" s="62">
        <f t="shared" si="3"/>
        <v>0.0003807407407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126">
        <v>43884.0</v>
      </c>
      <c r="B45" s="127">
        <v>25.47</v>
      </c>
      <c r="C45" s="62">
        <f t="shared" si="4"/>
        <v>-0.0857345512</v>
      </c>
      <c r="D45" s="62">
        <f t="shared" si="5"/>
        <v>-0.08609936602</v>
      </c>
      <c r="E45" s="62">
        <f t="shared" si="1"/>
        <v>-0.08609936602</v>
      </c>
      <c r="F45" s="127">
        <v>2954.22</v>
      </c>
      <c r="G45" s="62">
        <f t="shared" si="6"/>
        <v>-0.1220622707</v>
      </c>
      <c r="H45" s="62">
        <f t="shared" si="7"/>
        <v>-0.1224270855</v>
      </c>
      <c r="I45" s="62" t="b">
        <f t="shared" si="8"/>
        <v>1</v>
      </c>
      <c r="J45" s="62">
        <f t="shared" si="2"/>
        <v>-0.1224270855</v>
      </c>
      <c r="K45" s="128">
        <v>0.0197</v>
      </c>
      <c r="L45" s="62">
        <f t="shared" si="3"/>
        <v>0.0003648148148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126">
        <v>43891.0</v>
      </c>
      <c r="B46" s="127">
        <v>26.0</v>
      </c>
      <c r="C46" s="62">
        <f t="shared" si="4"/>
        <v>0.02059524903</v>
      </c>
      <c r="D46" s="62">
        <f t="shared" si="5"/>
        <v>0.02026598977</v>
      </c>
      <c r="E46" s="62" t="str">
        <f t="shared" si="1"/>
        <v/>
      </c>
      <c r="F46" s="127">
        <v>2972.37</v>
      </c>
      <c r="G46" s="62">
        <f t="shared" si="6"/>
        <v>0.006124957772</v>
      </c>
      <c r="H46" s="62">
        <f t="shared" si="7"/>
        <v>0.005795698513</v>
      </c>
      <c r="I46" s="62" t="b">
        <f t="shared" si="8"/>
        <v>0</v>
      </c>
      <c r="J46" s="62" t="str">
        <f t="shared" si="2"/>
        <v/>
      </c>
      <c r="K46" s="128">
        <v>0.01778</v>
      </c>
      <c r="L46" s="62">
        <f t="shared" si="3"/>
        <v>0.0003292592593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126">
        <v>43898.0</v>
      </c>
      <c r="B47" s="127">
        <v>25.57</v>
      </c>
      <c r="C47" s="62">
        <f t="shared" si="4"/>
        <v>-0.01667674872</v>
      </c>
      <c r="D47" s="62">
        <f t="shared" si="5"/>
        <v>-0.01696489687</v>
      </c>
      <c r="E47" s="62">
        <f t="shared" si="1"/>
        <v>-0.01696489687</v>
      </c>
      <c r="F47" s="127">
        <v>2711.02</v>
      </c>
      <c r="G47" s="62">
        <f t="shared" si="6"/>
        <v>-0.09203466656</v>
      </c>
      <c r="H47" s="62">
        <f t="shared" si="7"/>
        <v>-0.0923228147</v>
      </c>
      <c r="I47" s="62" t="b">
        <f t="shared" si="8"/>
        <v>1</v>
      </c>
      <c r="J47" s="62">
        <f t="shared" si="2"/>
        <v>-0.0923228147</v>
      </c>
      <c r="K47" s="128">
        <v>0.01556</v>
      </c>
      <c r="L47" s="62">
        <f t="shared" si="3"/>
        <v>0.0002881481481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126">
        <v>43905.0</v>
      </c>
      <c r="B48" s="127">
        <v>19.1</v>
      </c>
      <c r="C48" s="62">
        <f t="shared" si="4"/>
        <v>-0.2917314543</v>
      </c>
      <c r="D48" s="62">
        <f t="shared" si="5"/>
        <v>-0.2919766394</v>
      </c>
      <c r="E48" s="62">
        <f t="shared" si="1"/>
        <v>-0.2919766394</v>
      </c>
      <c r="F48" s="127">
        <v>2304.92</v>
      </c>
      <c r="G48" s="62">
        <f t="shared" si="6"/>
        <v>-0.1622789792</v>
      </c>
      <c r="H48" s="62">
        <f t="shared" si="7"/>
        <v>-0.1625241643</v>
      </c>
      <c r="I48" s="62" t="b">
        <f t="shared" si="8"/>
        <v>1</v>
      </c>
      <c r="J48" s="62">
        <f t="shared" si="2"/>
        <v>-0.1625241643</v>
      </c>
      <c r="K48" s="128">
        <v>0.01324</v>
      </c>
      <c r="L48" s="62">
        <f t="shared" si="3"/>
        <v>0.0002451851852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126">
        <v>43912.0</v>
      </c>
      <c r="B49" s="127">
        <v>20.21</v>
      </c>
      <c r="C49" s="62">
        <f t="shared" si="4"/>
        <v>0.05648919636</v>
      </c>
      <c r="D49" s="62">
        <f t="shared" si="5"/>
        <v>0.05619030747</v>
      </c>
      <c r="E49" s="62" t="str">
        <f t="shared" si="1"/>
        <v/>
      </c>
      <c r="F49" s="127">
        <v>2541.47</v>
      </c>
      <c r="G49" s="62">
        <f t="shared" si="6"/>
        <v>0.09769668509</v>
      </c>
      <c r="H49" s="62">
        <f t="shared" si="7"/>
        <v>0.09739779621</v>
      </c>
      <c r="I49" s="62" t="b">
        <f t="shared" si="8"/>
        <v>0</v>
      </c>
      <c r="J49" s="62" t="str">
        <f t="shared" si="2"/>
        <v/>
      </c>
      <c r="K49" s="128">
        <v>0.01614</v>
      </c>
      <c r="L49" s="62">
        <f t="shared" si="3"/>
        <v>0.0002988888889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126">
        <v>43919.0</v>
      </c>
      <c r="B50" s="127">
        <v>16.75</v>
      </c>
      <c r="C50" s="62">
        <f t="shared" si="4"/>
        <v>-0.1877792731</v>
      </c>
      <c r="D50" s="62">
        <f t="shared" si="5"/>
        <v>-0.188034088</v>
      </c>
      <c r="E50" s="62">
        <f t="shared" si="1"/>
        <v>-0.188034088</v>
      </c>
      <c r="F50" s="127">
        <v>2488.65</v>
      </c>
      <c r="G50" s="62">
        <f t="shared" si="6"/>
        <v>-0.02100225901</v>
      </c>
      <c r="H50" s="62">
        <f t="shared" si="7"/>
        <v>-0.02125707382</v>
      </c>
      <c r="I50" s="62" t="b">
        <f t="shared" si="8"/>
        <v>1</v>
      </c>
      <c r="J50" s="62">
        <f t="shared" si="2"/>
        <v>-0.02125707382</v>
      </c>
      <c r="K50" s="128">
        <v>0.01376</v>
      </c>
      <c r="L50" s="62">
        <f t="shared" si="3"/>
        <v>0.0002548148148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126">
        <v>43926.0</v>
      </c>
      <c r="B51" s="127">
        <v>19.88</v>
      </c>
      <c r="C51" s="62">
        <f t="shared" si="4"/>
        <v>0.171315943</v>
      </c>
      <c r="D51" s="62">
        <f t="shared" si="5"/>
        <v>0.1710777948</v>
      </c>
      <c r="E51" s="62" t="str">
        <f t="shared" si="1"/>
        <v/>
      </c>
      <c r="F51" s="127">
        <v>2789.82</v>
      </c>
      <c r="G51" s="62">
        <f t="shared" si="6"/>
        <v>0.1142366828</v>
      </c>
      <c r="H51" s="62">
        <f t="shared" si="7"/>
        <v>0.1139985347</v>
      </c>
      <c r="I51" s="62" t="b">
        <f t="shared" si="8"/>
        <v>0</v>
      </c>
      <c r="J51" s="62" t="str">
        <f t="shared" si="2"/>
        <v/>
      </c>
      <c r="K51" s="128">
        <v>0.01286</v>
      </c>
      <c r="L51" s="62">
        <f t="shared" si="3"/>
        <v>0.0002381481481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126">
        <v>43933.0</v>
      </c>
      <c r="B52" s="127">
        <v>18.8</v>
      </c>
      <c r="C52" s="62">
        <f t="shared" si="4"/>
        <v>-0.05585733139</v>
      </c>
      <c r="D52" s="62">
        <f t="shared" si="5"/>
        <v>-0.05610316473</v>
      </c>
      <c r="E52" s="62" t="str">
        <f t="shared" si="1"/>
        <v/>
      </c>
      <c r="F52" s="127">
        <v>2874.56</v>
      </c>
      <c r="G52" s="62">
        <f t="shared" si="6"/>
        <v>0.02992254144</v>
      </c>
      <c r="H52" s="62">
        <f t="shared" si="7"/>
        <v>0.0296767081</v>
      </c>
      <c r="I52" s="62" t="b">
        <f t="shared" si="8"/>
        <v>0</v>
      </c>
      <c r="J52" s="62" t="str">
        <f t="shared" si="2"/>
        <v/>
      </c>
      <c r="K52" s="128">
        <v>0.013275</v>
      </c>
      <c r="L52" s="62">
        <f t="shared" si="3"/>
        <v>0.0002458333333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126">
        <v>43940.0</v>
      </c>
      <c r="B53" s="127">
        <v>19.38</v>
      </c>
      <c r="C53" s="62">
        <f t="shared" si="4"/>
        <v>0.03038473663</v>
      </c>
      <c r="D53" s="62">
        <f t="shared" si="5"/>
        <v>0.03014214403</v>
      </c>
      <c r="E53" s="62">
        <f t="shared" si="1"/>
        <v>0.03014214403</v>
      </c>
      <c r="F53" s="127">
        <v>2836.74</v>
      </c>
      <c r="G53" s="62">
        <f t="shared" si="6"/>
        <v>-0.01324411354</v>
      </c>
      <c r="H53" s="62">
        <f t="shared" si="7"/>
        <v>-0.01348670613</v>
      </c>
      <c r="I53" s="62" t="b">
        <f t="shared" si="8"/>
        <v>1</v>
      </c>
      <c r="J53" s="62">
        <f t="shared" si="2"/>
        <v>-0.01348670613</v>
      </c>
      <c r="K53" s="128">
        <v>0.0131</v>
      </c>
      <c r="L53" s="62">
        <f t="shared" si="3"/>
        <v>0.0002425925926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126">
        <v>43947.0</v>
      </c>
      <c r="B54" s="127">
        <v>18.84</v>
      </c>
      <c r="C54" s="62">
        <f t="shared" si="4"/>
        <v>-0.02825933731</v>
      </c>
      <c r="D54" s="62">
        <f t="shared" si="5"/>
        <v>-0.02848044843</v>
      </c>
      <c r="E54" s="62">
        <f t="shared" si="1"/>
        <v>-0.02848044843</v>
      </c>
      <c r="F54" s="127">
        <v>2830.71</v>
      </c>
      <c r="G54" s="62">
        <f t="shared" si="6"/>
        <v>-0.002127941941</v>
      </c>
      <c r="H54" s="62">
        <f t="shared" si="7"/>
        <v>-0.002349053052</v>
      </c>
      <c r="I54" s="62" t="b">
        <f t="shared" si="8"/>
        <v>1</v>
      </c>
      <c r="J54" s="62">
        <f t="shared" si="2"/>
        <v>-0.002349053052</v>
      </c>
      <c r="K54" s="128">
        <v>0.01194</v>
      </c>
      <c r="L54" s="62">
        <f t="shared" si="3"/>
        <v>0.0002211111111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126">
        <v>43954.0</v>
      </c>
      <c r="B55" s="127">
        <v>17.75</v>
      </c>
      <c r="C55" s="62">
        <f t="shared" si="4"/>
        <v>-0.05959675323</v>
      </c>
      <c r="D55" s="62">
        <f t="shared" si="5"/>
        <v>-0.05982786434</v>
      </c>
      <c r="E55" s="62" t="str">
        <f t="shared" si="1"/>
        <v/>
      </c>
      <c r="F55" s="127">
        <v>2929.8</v>
      </c>
      <c r="G55" s="62">
        <f t="shared" si="6"/>
        <v>0.03440659773</v>
      </c>
      <c r="H55" s="62">
        <f t="shared" si="7"/>
        <v>0.03417548662</v>
      </c>
      <c r="I55" s="62" t="b">
        <f t="shared" si="8"/>
        <v>0</v>
      </c>
      <c r="J55" s="62" t="str">
        <f t="shared" si="2"/>
        <v/>
      </c>
      <c r="K55" s="128">
        <v>0.01248</v>
      </c>
      <c r="L55" s="62">
        <f t="shared" si="3"/>
        <v>0.0002311111111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126">
        <v>43961.0</v>
      </c>
      <c r="B56" s="127">
        <v>16.61</v>
      </c>
      <c r="C56" s="62">
        <f t="shared" si="4"/>
        <v>-0.0663805923</v>
      </c>
      <c r="D56" s="62">
        <f t="shared" si="5"/>
        <v>-0.06662948119</v>
      </c>
      <c r="E56" s="62">
        <f t="shared" si="1"/>
        <v>-0.06662948119</v>
      </c>
      <c r="F56" s="127">
        <v>2863.7</v>
      </c>
      <c r="G56" s="62">
        <f t="shared" si="6"/>
        <v>-0.02281966631</v>
      </c>
      <c r="H56" s="62">
        <f t="shared" si="7"/>
        <v>-0.02306855519</v>
      </c>
      <c r="I56" s="62" t="b">
        <f t="shared" si="8"/>
        <v>1</v>
      </c>
      <c r="J56" s="62">
        <f t="shared" si="2"/>
        <v>-0.02306855519</v>
      </c>
      <c r="K56" s="128">
        <v>0.01344</v>
      </c>
      <c r="L56" s="62">
        <f t="shared" si="3"/>
        <v>0.0002488888889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126">
        <v>43968.0</v>
      </c>
      <c r="B57" s="127">
        <v>18.4</v>
      </c>
      <c r="C57" s="62">
        <f t="shared" si="4"/>
        <v>0.102345741</v>
      </c>
      <c r="D57" s="62">
        <f t="shared" si="5"/>
        <v>0.1020946299</v>
      </c>
      <c r="E57" s="62" t="str">
        <f t="shared" si="1"/>
        <v/>
      </c>
      <c r="F57" s="127">
        <v>2955.45</v>
      </c>
      <c r="G57" s="62">
        <f t="shared" si="6"/>
        <v>0.03153642852</v>
      </c>
      <c r="H57" s="62">
        <f t="shared" si="7"/>
        <v>0.03128531741</v>
      </c>
      <c r="I57" s="62" t="b">
        <f t="shared" si="8"/>
        <v>0</v>
      </c>
      <c r="J57" s="62" t="str">
        <f t="shared" si="2"/>
        <v/>
      </c>
      <c r="K57" s="128">
        <v>0.01356</v>
      </c>
      <c r="L57" s="62">
        <f t="shared" si="3"/>
        <v>0.0002511111111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126">
        <v>43975.0</v>
      </c>
      <c r="B58" s="127">
        <v>18.71</v>
      </c>
      <c r="C58" s="62">
        <f t="shared" si="4"/>
        <v>0.01670747567</v>
      </c>
      <c r="D58" s="62">
        <f t="shared" si="5"/>
        <v>0.01644673493</v>
      </c>
      <c r="E58" s="62" t="str">
        <f t="shared" si="1"/>
        <v/>
      </c>
      <c r="F58" s="127">
        <v>3044.31</v>
      </c>
      <c r="G58" s="62">
        <f t="shared" si="6"/>
        <v>0.02962335097</v>
      </c>
      <c r="H58" s="62">
        <f t="shared" si="7"/>
        <v>0.02936261023</v>
      </c>
      <c r="I58" s="62" t="b">
        <f t="shared" si="8"/>
        <v>0</v>
      </c>
      <c r="J58" s="62" t="str">
        <f t="shared" si="2"/>
        <v/>
      </c>
      <c r="K58" s="128">
        <v>0.01408</v>
      </c>
      <c r="L58" s="62">
        <f t="shared" si="3"/>
        <v>0.0002607407407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126">
        <v>43982.0</v>
      </c>
      <c r="B59" s="127">
        <v>20.03</v>
      </c>
      <c r="C59" s="62">
        <f t="shared" si="4"/>
        <v>0.06817300939</v>
      </c>
      <c r="D59" s="62">
        <f t="shared" si="5"/>
        <v>0.06790680569</v>
      </c>
      <c r="E59" s="62" t="str">
        <f t="shared" si="1"/>
        <v/>
      </c>
      <c r="F59" s="127">
        <v>3193.93</v>
      </c>
      <c r="G59" s="62">
        <f t="shared" si="6"/>
        <v>0.04797785896</v>
      </c>
      <c r="H59" s="62">
        <f t="shared" si="7"/>
        <v>0.04771165526</v>
      </c>
      <c r="I59" s="62" t="b">
        <f t="shared" si="8"/>
        <v>0</v>
      </c>
      <c r="J59" s="62" t="str">
        <f t="shared" si="2"/>
        <v/>
      </c>
      <c r="K59" s="128">
        <v>0.014375</v>
      </c>
      <c r="L59" s="62">
        <f t="shared" si="3"/>
        <v>0.0002662037037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126">
        <v>43989.0</v>
      </c>
      <c r="B60" s="127">
        <v>18.03</v>
      </c>
      <c r="C60" s="62">
        <f t="shared" si="4"/>
        <v>-0.1051941125</v>
      </c>
      <c r="D60" s="62">
        <f t="shared" si="5"/>
        <v>-0.105482631</v>
      </c>
      <c r="E60" s="62">
        <f t="shared" si="1"/>
        <v>-0.105482631</v>
      </c>
      <c r="F60" s="127">
        <v>3041.31</v>
      </c>
      <c r="G60" s="62">
        <f t="shared" si="6"/>
        <v>-0.04896378981</v>
      </c>
      <c r="H60" s="62">
        <f t="shared" si="7"/>
        <v>-0.04925230833</v>
      </c>
      <c r="I60" s="62" t="b">
        <f t="shared" si="8"/>
        <v>1</v>
      </c>
      <c r="J60" s="62">
        <f t="shared" si="2"/>
        <v>-0.04925230833</v>
      </c>
      <c r="K60" s="128">
        <v>0.01558</v>
      </c>
      <c r="L60" s="62">
        <f t="shared" si="3"/>
        <v>0.0002885185185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126">
        <v>43996.0</v>
      </c>
      <c r="B61" s="127">
        <v>17.45</v>
      </c>
      <c r="C61" s="62">
        <f t="shared" si="4"/>
        <v>-0.03269738857</v>
      </c>
      <c r="D61" s="62">
        <f t="shared" si="5"/>
        <v>-0.03297998116</v>
      </c>
      <c r="E61" s="62" t="str">
        <f t="shared" si="1"/>
        <v/>
      </c>
      <c r="F61" s="127">
        <v>3097.74</v>
      </c>
      <c r="G61" s="62">
        <f t="shared" si="6"/>
        <v>0.01838446971</v>
      </c>
      <c r="H61" s="62">
        <f t="shared" si="7"/>
        <v>0.01810187712</v>
      </c>
      <c r="I61" s="62" t="b">
        <f t="shared" si="8"/>
        <v>0</v>
      </c>
      <c r="J61" s="62" t="str">
        <f t="shared" si="2"/>
        <v/>
      </c>
      <c r="K61" s="128">
        <v>0.01526</v>
      </c>
      <c r="L61" s="62">
        <f t="shared" si="3"/>
        <v>0.0002825925926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126">
        <v>44003.0</v>
      </c>
      <c r="B62" s="127">
        <v>17.8</v>
      </c>
      <c r="C62" s="62">
        <f t="shared" si="4"/>
        <v>0.01985880865</v>
      </c>
      <c r="D62" s="62">
        <f t="shared" si="5"/>
        <v>0.01958288272</v>
      </c>
      <c r="E62" s="62">
        <f t="shared" si="1"/>
        <v>0.01958288272</v>
      </c>
      <c r="F62" s="127">
        <v>3009.05</v>
      </c>
      <c r="G62" s="62">
        <f t="shared" si="6"/>
        <v>-0.02904839903</v>
      </c>
      <c r="H62" s="62">
        <f t="shared" si="7"/>
        <v>-0.02932432496</v>
      </c>
      <c r="I62" s="62" t="b">
        <f t="shared" si="8"/>
        <v>1</v>
      </c>
      <c r="J62" s="62">
        <f t="shared" si="2"/>
        <v>-0.02932432496</v>
      </c>
      <c r="K62" s="128">
        <v>0.0149</v>
      </c>
      <c r="L62" s="62">
        <f t="shared" si="3"/>
        <v>0.0002759259259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126">
        <v>44010.0</v>
      </c>
      <c r="B63" s="127">
        <v>18.2</v>
      </c>
      <c r="C63" s="62">
        <f t="shared" si="4"/>
        <v>0.02222313678</v>
      </c>
      <c r="D63" s="62">
        <f t="shared" si="5"/>
        <v>0.02195684049</v>
      </c>
      <c r="E63" s="62" t="str">
        <f t="shared" si="1"/>
        <v/>
      </c>
      <c r="F63" s="127">
        <v>3130.01</v>
      </c>
      <c r="G63" s="62">
        <f t="shared" si="6"/>
        <v>0.03941178511</v>
      </c>
      <c r="H63" s="62">
        <f t="shared" si="7"/>
        <v>0.03914548881</v>
      </c>
      <c r="I63" s="62" t="b">
        <f t="shared" si="8"/>
        <v>0</v>
      </c>
      <c r="J63" s="62" t="str">
        <f t="shared" si="2"/>
        <v/>
      </c>
      <c r="K63" s="128">
        <v>0.01438</v>
      </c>
      <c r="L63" s="62">
        <f t="shared" si="3"/>
        <v>0.0002662962963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126">
        <v>44017.0</v>
      </c>
      <c r="B64" s="127">
        <v>17.79</v>
      </c>
      <c r="C64" s="62">
        <f t="shared" si="4"/>
        <v>-0.02278509241</v>
      </c>
      <c r="D64" s="62">
        <f t="shared" si="5"/>
        <v>-0.02304712944</v>
      </c>
      <c r="E64" s="62" t="str">
        <f t="shared" si="1"/>
        <v/>
      </c>
      <c r="F64" s="127">
        <v>3185.04</v>
      </c>
      <c r="G64" s="62">
        <f t="shared" si="6"/>
        <v>0.01742864838</v>
      </c>
      <c r="H64" s="62">
        <f t="shared" si="7"/>
        <v>0.01716661134</v>
      </c>
      <c r="I64" s="62" t="b">
        <f t="shared" si="8"/>
        <v>0</v>
      </c>
      <c r="J64" s="62" t="str">
        <f t="shared" si="2"/>
        <v/>
      </c>
      <c r="K64" s="128">
        <v>0.01415</v>
      </c>
      <c r="L64" s="62">
        <f t="shared" si="3"/>
        <v>0.000262037037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126">
        <v>44024.0</v>
      </c>
      <c r="B65" s="127">
        <v>16.18</v>
      </c>
      <c r="C65" s="62">
        <f t="shared" si="4"/>
        <v>-0.09486059005</v>
      </c>
      <c r="D65" s="62">
        <f t="shared" si="5"/>
        <v>-0.09511503449</v>
      </c>
      <c r="E65" s="62" t="str">
        <f t="shared" si="1"/>
        <v/>
      </c>
      <c r="F65" s="127">
        <v>3224.73</v>
      </c>
      <c r="G65" s="62">
        <f t="shared" si="6"/>
        <v>0.012384378</v>
      </c>
      <c r="H65" s="62">
        <f t="shared" si="7"/>
        <v>0.01212993355</v>
      </c>
      <c r="I65" s="62" t="b">
        <f t="shared" si="8"/>
        <v>0</v>
      </c>
      <c r="J65" s="62" t="str">
        <f t="shared" si="2"/>
        <v/>
      </c>
      <c r="K65" s="128">
        <v>0.01374</v>
      </c>
      <c r="L65" s="62">
        <f t="shared" si="3"/>
        <v>0.0002544444444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126">
        <v>44031.0</v>
      </c>
      <c r="B66" s="127">
        <v>16.04</v>
      </c>
      <c r="C66" s="62">
        <f t="shared" si="4"/>
        <v>-0.008690309192</v>
      </c>
      <c r="D66" s="62">
        <f t="shared" si="5"/>
        <v>-0.008934753636</v>
      </c>
      <c r="E66" s="62">
        <f t="shared" si="1"/>
        <v>-0.008934753636</v>
      </c>
      <c r="F66" s="127">
        <v>3215.63</v>
      </c>
      <c r="G66" s="62">
        <f t="shared" si="6"/>
        <v>-0.002825930866</v>
      </c>
      <c r="H66" s="62">
        <f t="shared" si="7"/>
        <v>-0.00307037531</v>
      </c>
      <c r="I66" s="62" t="b">
        <f t="shared" si="8"/>
        <v>1</v>
      </c>
      <c r="J66" s="62">
        <f t="shared" si="2"/>
        <v>-0.00307037531</v>
      </c>
      <c r="K66" s="128">
        <v>0.0132</v>
      </c>
      <c r="L66" s="62">
        <f t="shared" si="3"/>
        <v>0.0002444444444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126">
        <v>44038.0</v>
      </c>
      <c r="B67" s="127">
        <v>16.31</v>
      </c>
      <c r="C67" s="62">
        <f t="shared" si="4"/>
        <v>0.01669281419</v>
      </c>
      <c r="D67" s="62">
        <f t="shared" si="5"/>
        <v>0.01645614753</v>
      </c>
      <c r="E67" s="62" t="str">
        <f t="shared" si="1"/>
        <v/>
      </c>
      <c r="F67" s="127">
        <v>3271.12</v>
      </c>
      <c r="G67" s="62">
        <f t="shared" si="6"/>
        <v>0.01710913897</v>
      </c>
      <c r="H67" s="62">
        <f t="shared" si="7"/>
        <v>0.0168724723</v>
      </c>
      <c r="I67" s="62" t="b">
        <f t="shared" si="8"/>
        <v>0</v>
      </c>
      <c r="J67" s="62" t="str">
        <f t="shared" si="2"/>
        <v/>
      </c>
      <c r="K67" s="128">
        <v>0.01278</v>
      </c>
      <c r="L67" s="62">
        <f t="shared" si="3"/>
        <v>0.0002366666667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126">
        <v>44045.0</v>
      </c>
      <c r="B68" s="127">
        <v>19.4</v>
      </c>
      <c r="C68" s="62">
        <f t="shared" si="4"/>
        <v>0.1734946494</v>
      </c>
      <c r="D68" s="62">
        <f t="shared" si="5"/>
        <v>0.1732683531</v>
      </c>
      <c r="E68" s="62" t="str">
        <f t="shared" si="1"/>
        <v/>
      </c>
      <c r="F68" s="127">
        <v>3351.28</v>
      </c>
      <c r="G68" s="62">
        <f t="shared" si="6"/>
        <v>0.0242099285</v>
      </c>
      <c r="H68" s="62">
        <f t="shared" si="7"/>
        <v>0.0239836322</v>
      </c>
      <c r="I68" s="62" t="b">
        <f t="shared" si="8"/>
        <v>0</v>
      </c>
      <c r="J68" s="62" t="str">
        <f t="shared" si="2"/>
        <v/>
      </c>
      <c r="K68" s="128">
        <v>0.01222</v>
      </c>
      <c r="L68" s="62">
        <f t="shared" si="3"/>
        <v>0.0002262962963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126">
        <v>44052.0</v>
      </c>
      <c r="B69" s="127">
        <v>20.0</v>
      </c>
      <c r="C69" s="62">
        <f t="shared" si="4"/>
        <v>0.03045920748</v>
      </c>
      <c r="D69" s="62">
        <f t="shared" si="5"/>
        <v>0.03023439267</v>
      </c>
      <c r="E69" s="62" t="str">
        <f t="shared" si="1"/>
        <v/>
      </c>
      <c r="F69" s="127">
        <v>3372.85</v>
      </c>
      <c r="G69" s="62">
        <f t="shared" si="6"/>
        <v>0.006415721882</v>
      </c>
      <c r="H69" s="62">
        <f t="shared" si="7"/>
        <v>0.006190907067</v>
      </c>
      <c r="I69" s="62" t="b">
        <f t="shared" si="8"/>
        <v>0</v>
      </c>
      <c r="J69" s="62" t="str">
        <f t="shared" si="2"/>
        <v/>
      </c>
      <c r="K69" s="128">
        <v>0.01214</v>
      </c>
      <c r="L69" s="62">
        <f t="shared" si="3"/>
        <v>0.0002248148148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126">
        <v>44059.0</v>
      </c>
      <c r="B70" s="127">
        <v>20.88</v>
      </c>
      <c r="C70" s="62">
        <f t="shared" si="4"/>
        <v>0.04305948946</v>
      </c>
      <c r="D70" s="62">
        <f t="shared" si="5"/>
        <v>0.04280726724</v>
      </c>
      <c r="E70" s="62" t="str">
        <f t="shared" si="1"/>
        <v/>
      </c>
      <c r="F70" s="127">
        <v>3397.16</v>
      </c>
      <c r="G70" s="62">
        <f t="shared" si="6"/>
        <v>0.007181704159</v>
      </c>
      <c r="H70" s="62">
        <f t="shared" si="7"/>
        <v>0.006929481937</v>
      </c>
      <c r="I70" s="62" t="b">
        <f t="shared" si="8"/>
        <v>0</v>
      </c>
      <c r="J70" s="62" t="str">
        <f t="shared" si="2"/>
        <v/>
      </c>
      <c r="K70" s="128">
        <v>0.01362</v>
      </c>
      <c r="L70" s="62">
        <f t="shared" si="3"/>
        <v>0.0002522222222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126">
        <v>44066.0</v>
      </c>
      <c r="B71" s="127">
        <v>22.35</v>
      </c>
      <c r="C71" s="62">
        <f t="shared" si="4"/>
        <v>0.06803455805</v>
      </c>
      <c r="D71" s="62">
        <f t="shared" si="5"/>
        <v>0.06777603953</v>
      </c>
      <c r="E71" s="62" t="str">
        <f t="shared" si="1"/>
        <v/>
      </c>
      <c r="F71" s="127">
        <v>3508.01</v>
      </c>
      <c r="G71" s="62">
        <f t="shared" si="6"/>
        <v>0.03210913668</v>
      </c>
      <c r="H71" s="62">
        <f t="shared" si="7"/>
        <v>0.03185061816</v>
      </c>
      <c r="I71" s="62" t="b">
        <f t="shared" si="8"/>
        <v>0</v>
      </c>
      <c r="J71" s="62" t="str">
        <f t="shared" si="2"/>
        <v/>
      </c>
      <c r="K71" s="128">
        <v>0.01396</v>
      </c>
      <c r="L71" s="62">
        <f t="shared" si="3"/>
        <v>0.0002585185185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126">
        <v>44073.0</v>
      </c>
      <c r="B72" s="127">
        <v>21.8</v>
      </c>
      <c r="C72" s="62">
        <f t="shared" si="4"/>
        <v>-0.02491635126</v>
      </c>
      <c r="D72" s="62">
        <f t="shared" si="5"/>
        <v>-0.02518190682</v>
      </c>
      <c r="E72" s="62">
        <f t="shared" si="1"/>
        <v>-0.02518190682</v>
      </c>
      <c r="F72" s="127">
        <v>3426.96</v>
      </c>
      <c r="G72" s="62">
        <f t="shared" si="6"/>
        <v>-0.02337535432</v>
      </c>
      <c r="H72" s="62">
        <f t="shared" si="7"/>
        <v>-0.02364090988</v>
      </c>
      <c r="I72" s="62" t="b">
        <f t="shared" si="8"/>
        <v>1</v>
      </c>
      <c r="J72" s="62">
        <f t="shared" si="2"/>
        <v>-0.02364090988</v>
      </c>
      <c r="K72" s="128">
        <v>0.01434</v>
      </c>
      <c r="L72" s="62">
        <f t="shared" si="3"/>
        <v>0.0002655555556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126">
        <v>44080.0</v>
      </c>
      <c r="B73" s="127">
        <v>21.35</v>
      </c>
      <c r="C73" s="62">
        <f t="shared" si="4"/>
        <v>-0.02085823012</v>
      </c>
      <c r="D73" s="62">
        <f t="shared" si="5"/>
        <v>-0.02112119308</v>
      </c>
      <c r="E73" s="62">
        <f t="shared" si="1"/>
        <v>-0.02112119308</v>
      </c>
      <c r="F73" s="127">
        <v>3340.97</v>
      </c>
      <c r="G73" s="62">
        <f t="shared" si="6"/>
        <v>-0.02541238682</v>
      </c>
      <c r="H73" s="62">
        <f t="shared" si="7"/>
        <v>-0.02567534978</v>
      </c>
      <c r="I73" s="62" t="b">
        <f t="shared" si="8"/>
        <v>1</v>
      </c>
      <c r="J73" s="62">
        <f t="shared" si="2"/>
        <v>-0.02567534978</v>
      </c>
      <c r="K73" s="128">
        <v>0.0142</v>
      </c>
      <c r="L73" s="62">
        <f t="shared" si="3"/>
        <v>0.000262962963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126">
        <v>44087.0</v>
      </c>
      <c r="B74" s="127">
        <v>20.71</v>
      </c>
      <c r="C74" s="62">
        <f t="shared" si="4"/>
        <v>-0.03043506427</v>
      </c>
      <c r="D74" s="62">
        <f t="shared" si="5"/>
        <v>-0.03070034204</v>
      </c>
      <c r="E74" s="62">
        <f t="shared" si="1"/>
        <v>-0.03070034204</v>
      </c>
      <c r="F74" s="127">
        <v>3319.47</v>
      </c>
      <c r="G74" s="62">
        <f t="shared" si="6"/>
        <v>-0.006456052356</v>
      </c>
      <c r="H74" s="62">
        <f t="shared" si="7"/>
        <v>-0.006721330134</v>
      </c>
      <c r="I74" s="62" t="b">
        <f t="shared" si="8"/>
        <v>1</v>
      </c>
      <c r="J74" s="62">
        <f t="shared" si="2"/>
        <v>-0.006721330134</v>
      </c>
      <c r="K74" s="128">
        <v>0.014325</v>
      </c>
      <c r="L74" s="62">
        <f t="shared" si="3"/>
        <v>0.0002652777778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126">
        <v>44094.0</v>
      </c>
      <c r="B75" s="127">
        <v>19.51</v>
      </c>
      <c r="C75" s="62">
        <f t="shared" si="4"/>
        <v>-0.05968952077</v>
      </c>
      <c r="D75" s="62">
        <f t="shared" si="5"/>
        <v>-0.0599554467</v>
      </c>
      <c r="E75" s="62">
        <f t="shared" si="1"/>
        <v>-0.0599554467</v>
      </c>
      <c r="F75" s="127">
        <v>3298.46</v>
      </c>
      <c r="G75" s="62">
        <f t="shared" si="6"/>
        <v>-0.006349438748</v>
      </c>
      <c r="H75" s="62">
        <f t="shared" si="7"/>
        <v>-0.006615364674</v>
      </c>
      <c r="I75" s="62" t="b">
        <f t="shared" si="8"/>
        <v>1</v>
      </c>
      <c r="J75" s="62">
        <f t="shared" si="2"/>
        <v>-0.006615364674</v>
      </c>
      <c r="K75" s="128">
        <v>0.01436</v>
      </c>
      <c r="L75" s="62">
        <f t="shared" si="3"/>
        <v>0.0002659259259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126">
        <v>44101.0</v>
      </c>
      <c r="B76" s="127">
        <v>19.86</v>
      </c>
      <c r="C76" s="62">
        <f t="shared" si="4"/>
        <v>0.01778050398</v>
      </c>
      <c r="D76" s="62">
        <f t="shared" si="5"/>
        <v>0.01751865213</v>
      </c>
      <c r="E76" s="62" t="str">
        <f t="shared" si="1"/>
        <v/>
      </c>
      <c r="F76" s="127">
        <v>3348.44</v>
      </c>
      <c r="G76" s="62">
        <f t="shared" si="6"/>
        <v>0.01503887285</v>
      </c>
      <c r="H76" s="62">
        <f t="shared" si="7"/>
        <v>0.014777021</v>
      </c>
      <c r="I76" s="62" t="b">
        <f t="shared" si="8"/>
        <v>0</v>
      </c>
      <c r="J76" s="62" t="str">
        <f t="shared" si="2"/>
        <v/>
      </c>
      <c r="K76" s="128">
        <v>0.01414</v>
      </c>
      <c r="L76" s="62">
        <f t="shared" si="3"/>
        <v>0.0002618518519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126">
        <v>44108.0</v>
      </c>
      <c r="B77" s="127">
        <v>21.56</v>
      </c>
      <c r="C77" s="62">
        <f t="shared" si="4"/>
        <v>0.08213208742</v>
      </c>
      <c r="D77" s="62">
        <f t="shared" si="5"/>
        <v>0.08186468002</v>
      </c>
      <c r="E77" s="62" t="str">
        <f t="shared" si="1"/>
        <v/>
      </c>
      <c r="F77" s="127">
        <v>3477.13</v>
      </c>
      <c r="G77" s="62">
        <f t="shared" si="6"/>
        <v>0.03771267514</v>
      </c>
      <c r="H77" s="62">
        <f t="shared" si="7"/>
        <v>0.03744526774</v>
      </c>
      <c r="I77" s="62" t="b">
        <f t="shared" si="8"/>
        <v>0</v>
      </c>
      <c r="J77" s="62" t="str">
        <f t="shared" si="2"/>
        <v/>
      </c>
      <c r="K77" s="128">
        <v>0.01444</v>
      </c>
      <c r="L77" s="62">
        <f t="shared" si="3"/>
        <v>0.0002674074074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126">
        <v>44115.0</v>
      </c>
      <c r="B78" s="127">
        <v>22.14</v>
      </c>
      <c r="C78" s="62">
        <f t="shared" si="4"/>
        <v>0.02654618124</v>
      </c>
      <c r="D78" s="62">
        <f t="shared" si="5"/>
        <v>0.02625432939</v>
      </c>
      <c r="E78" s="62">
        <f t="shared" si="1"/>
        <v>0.02625432939</v>
      </c>
      <c r="F78" s="127">
        <v>3483.81</v>
      </c>
      <c r="G78" s="62">
        <f t="shared" si="6"/>
        <v>0.001919281606</v>
      </c>
      <c r="H78" s="62">
        <f t="shared" si="7"/>
        <v>0.001627429754</v>
      </c>
      <c r="I78" s="62" t="b">
        <f t="shared" si="8"/>
        <v>1</v>
      </c>
      <c r="J78" s="62">
        <f t="shared" si="2"/>
        <v>0.001627429754</v>
      </c>
      <c r="K78" s="128">
        <v>0.01576</v>
      </c>
      <c r="L78" s="62">
        <f t="shared" si="3"/>
        <v>0.0002918518519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126">
        <v>44122.0</v>
      </c>
      <c r="B79" s="127">
        <v>22.13</v>
      </c>
      <c r="C79" s="62">
        <f t="shared" si="4"/>
        <v>-0.0004517732175</v>
      </c>
      <c r="D79" s="62">
        <f t="shared" si="5"/>
        <v>-0.0007323287731</v>
      </c>
      <c r="E79" s="62">
        <f t="shared" si="1"/>
        <v>-0.0007323287731</v>
      </c>
      <c r="F79" s="127">
        <v>3465.39</v>
      </c>
      <c r="G79" s="62">
        <f t="shared" si="6"/>
        <v>-0.005301342065</v>
      </c>
      <c r="H79" s="62">
        <f t="shared" si="7"/>
        <v>-0.005581897621</v>
      </c>
      <c r="I79" s="62" t="b">
        <f t="shared" si="8"/>
        <v>1</v>
      </c>
      <c r="J79" s="62">
        <f t="shared" si="2"/>
        <v>-0.005581897621</v>
      </c>
      <c r="K79" s="128">
        <v>0.01515</v>
      </c>
      <c r="L79" s="62">
        <f t="shared" si="3"/>
        <v>0.0002805555556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126">
        <v>44129.0</v>
      </c>
      <c r="B80" s="127">
        <v>20.47</v>
      </c>
      <c r="C80" s="62">
        <f t="shared" si="4"/>
        <v>-0.07797375439</v>
      </c>
      <c r="D80" s="62">
        <f t="shared" si="5"/>
        <v>-0.07827301365</v>
      </c>
      <c r="E80" s="62">
        <f t="shared" si="1"/>
        <v>-0.07827301365</v>
      </c>
      <c r="F80" s="127">
        <v>3269.96</v>
      </c>
      <c r="G80" s="62">
        <f t="shared" si="6"/>
        <v>-0.058047428</v>
      </c>
      <c r="H80" s="62">
        <f t="shared" si="7"/>
        <v>-0.05834668726</v>
      </c>
      <c r="I80" s="62" t="b">
        <f t="shared" si="8"/>
        <v>1</v>
      </c>
      <c r="J80" s="62">
        <f t="shared" si="2"/>
        <v>-0.05834668726</v>
      </c>
      <c r="K80" s="128">
        <v>0.01616</v>
      </c>
      <c r="L80" s="62">
        <f t="shared" si="3"/>
        <v>0.0002992592593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126">
        <v>44136.0</v>
      </c>
      <c r="B81" s="127">
        <v>21.61</v>
      </c>
      <c r="C81" s="62">
        <f t="shared" si="4"/>
        <v>0.05419577085</v>
      </c>
      <c r="D81" s="62">
        <f t="shared" si="5"/>
        <v>0.05389984492</v>
      </c>
      <c r="E81" s="62" t="str">
        <f t="shared" si="1"/>
        <v/>
      </c>
      <c r="F81" s="127">
        <v>3509.44</v>
      </c>
      <c r="G81" s="62">
        <f t="shared" si="6"/>
        <v>0.07067872817</v>
      </c>
      <c r="H81" s="62">
        <f t="shared" si="7"/>
        <v>0.07038280225</v>
      </c>
      <c r="I81" s="62" t="b">
        <f t="shared" si="8"/>
        <v>0</v>
      </c>
      <c r="J81" s="62" t="str">
        <f t="shared" si="2"/>
        <v/>
      </c>
      <c r="K81" s="128">
        <v>0.01598</v>
      </c>
      <c r="L81" s="62">
        <f t="shared" si="3"/>
        <v>0.0002959259259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126">
        <v>44143.0</v>
      </c>
      <c r="B82" s="127">
        <v>21.75</v>
      </c>
      <c r="C82" s="62">
        <f t="shared" si="4"/>
        <v>0.006457587016</v>
      </c>
      <c r="D82" s="62">
        <f t="shared" si="5"/>
        <v>0.00616203146</v>
      </c>
      <c r="E82" s="62" t="str">
        <f t="shared" si="1"/>
        <v/>
      </c>
      <c r="F82" s="127">
        <v>3585.15</v>
      </c>
      <c r="G82" s="62">
        <f t="shared" si="6"/>
        <v>0.02134383359</v>
      </c>
      <c r="H82" s="62">
        <f t="shared" si="7"/>
        <v>0.02104827804</v>
      </c>
      <c r="I82" s="62" t="b">
        <f t="shared" si="8"/>
        <v>0</v>
      </c>
      <c r="J82" s="62" t="str">
        <f t="shared" si="2"/>
        <v/>
      </c>
      <c r="K82" s="128">
        <v>0.01596</v>
      </c>
      <c r="L82" s="62">
        <f t="shared" si="3"/>
        <v>0.0002955555556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126">
        <v>44150.0</v>
      </c>
      <c r="B83" s="127">
        <v>21.54</v>
      </c>
      <c r="C83" s="62">
        <f t="shared" si="4"/>
        <v>-0.009702085806</v>
      </c>
      <c r="D83" s="62">
        <f t="shared" si="5"/>
        <v>-0.01001551173</v>
      </c>
      <c r="E83" s="62">
        <f t="shared" si="1"/>
        <v>-0.01001551173</v>
      </c>
      <c r="F83" s="127">
        <v>3557.54</v>
      </c>
      <c r="G83" s="62">
        <f t="shared" si="6"/>
        <v>-0.007731019411</v>
      </c>
      <c r="H83" s="62">
        <f t="shared" si="7"/>
        <v>-0.008044445337</v>
      </c>
      <c r="I83" s="62" t="b">
        <f t="shared" si="8"/>
        <v>1</v>
      </c>
      <c r="J83" s="62">
        <f t="shared" si="2"/>
        <v>-0.008044445337</v>
      </c>
      <c r="K83" s="128">
        <v>0.016925</v>
      </c>
      <c r="L83" s="62">
        <f t="shared" si="3"/>
        <v>0.0003134259259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126">
        <v>44157.0</v>
      </c>
      <c r="B84" s="127">
        <v>22.5</v>
      </c>
      <c r="C84" s="62">
        <f t="shared" si="4"/>
        <v>0.04360363748</v>
      </c>
      <c r="D84" s="62">
        <f t="shared" si="5"/>
        <v>0.04330697082</v>
      </c>
      <c r="E84" s="62" t="str">
        <f t="shared" si="1"/>
        <v/>
      </c>
      <c r="F84" s="127">
        <v>3638.35</v>
      </c>
      <c r="G84" s="62">
        <f t="shared" si="6"/>
        <v>0.02246098741</v>
      </c>
      <c r="H84" s="62">
        <f t="shared" si="7"/>
        <v>0.02216432074</v>
      </c>
      <c r="I84" s="62" t="b">
        <f t="shared" si="8"/>
        <v>0</v>
      </c>
      <c r="J84" s="62" t="str">
        <f t="shared" si="2"/>
        <v/>
      </c>
      <c r="K84" s="128">
        <v>0.01602</v>
      </c>
      <c r="L84" s="62">
        <f t="shared" si="3"/>
        <v>0.0002966666667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126">
        <v>44164.0</v>
      </c>
      <c r="B85" s="127">
        <v>22.32</v>
      </c>
      <c r="C85" s="62">
        <f t="shared" si="4"/>
        <v>-0.008032171697</v>
      </c>
      <c r="D85" s="62">
        <f t="shared" si="5"/>
        <v>-0.008326153179</v>
      </c>
      <c r="E85" s="62" t="str">
        <f t="shared" si="1"/>
        <v/>
      </c>
      <c r="F85" s="127">
        <v>3699.12</v>
      </c>
      <c r="G85" s="62">
        <f t="shared" si="6"/>
        <v>0.01656467135</v>
      </c>
      <c r="H85" s="62">
        <f t="shared" si="7"/>
        <v>0.01627068987</v>
      </c>
      <c r="I85" s="62" t="b">
        <f t="shared" si="8"/>
        <v>0</v>
      </c>
      <c r="J85" s="62" t="str">
        <f t="shared" si="2"/>
        <v/>
      </c>
      <c r="K85" s="128">
        <v>0.015875</v>
      </c>
      <c r="L85" s="62">
        <f t="shared" si="3"/>
        <v>0.0002939814815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126">
        <v>44171.0</v>
      </c>
      <c r="B86" s="127">
        <v>23.95</v>
      </c>
      <c r="C86" s="62">
        <f t="shared" si="4"/>
        <v>0.07048518634</v>
      </c>
      <c r="D86" s="62">
        <f t="shared" si="5"/>
        <v>0.07017629745</v>
      </c>
      <c r="E86" s="62">
        <f t="shared" si="1"/>
        <v>0.07017629745</v>
      </c>
      <c r="F86" s="127">
        <v>3663.46</v>
      </c>
      <c r="G86" s="62">
        <f t="shared" si="6"/>
        <v>-0.009686897487</v>
      </c>
      <c r="H86" s="62">
        <f t="shared" si="7"/>
        <v>-0.009995786376</v>
      </c>
      <c r="I86" s="62" t="b">
        <f t="shared" si="8"/>
        <v>1</v>
      </c>
      <c r="J86" s="62">
        <f t="shared" si="2"/>
        <v>-0.009995786376</v>
      </c>
      <c r="K86" s="128">
        <v>0.01668</v>
      </c>
      <c r="L86" s="62">
        <f t="shared" si="3"/>
        <v>0.0003088888889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126">
        <v>44178.0</v>
      </c>
      <c r="B87" s="127">
        <v>25.16</v>
      </c>
      <c r="C87" s="62">
        <f t="shared" si="4"/>
        <v>0.04928710798</v>
      </c>
      <c r="D87" s="62">
        <f t="shared" si="5"/>
        <v>0.04897858946</v>
      </c>
      <c r="E87" s="62" t="str">
        <f t="shared" si="1"/>
        <v/>
      </c>
      <c r="F87" s="127">
        <v>3709.41</v>
      </c>
      <c r="G87" s="62">
        <f t="shared" si="6"/>
        <v>0.01246477829</v>
      </c>
      <c r="H87" s="62">
        <f t="shared" si="7"/>
        <v>0.01215625977</v>
      </c>
      <c r="I87" s="62" t="b">
        <f t="shared" si="8"/>
        <v>0</v>
      </c>
      <c r="J87" s="62" t="str">
        <f t="shared" si="2"/>
        <v/>
      </c>
      <c r="K87" s="128">
        <v>0.01666</v>
      </c>
      <c r="L87" s="62">
        <f t="shared" si="3"/>
        <v>0.0003085185185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126">
        <v>44185.0</v>
      </c>
      <c r="B88" s="127">
        <v>24.55</v>
      </c>
      <c r="C88" s="62">
        <f t="shared" si="4"/>
        <v>-0.02454357759</v>
      </c>
      <c r="D88" s="62">
        <f t="shared" si="5"/>
        <v>-0.02485172574</v>
      </c>
      <c r="E88" s="62">
        <f t="shared" si="1"/>
        <v>-0.02485172574</v>
      </c>
      <c r="F88" s="127">
        <v>3703.06</v>
      </c>
      <c r="G88" s="62">
        <f t="shared" si="6"/>
        <v>-0.001713329444</v>
      </c>
      <c r="H88" s="62">
        <f t="shared" si="7"/>
        <v>-0.002021477593</v>
      </c>
      <c r="I88" s="62" t="b">
        <f t="shared" si="8"/>
        <v>1</v>
      </c>
      <c r="J88" s="62">
        <f t="shared" si="2"/>
        <v>-0.002021477593</v>
      </c>
      <c r="K88" s="128">
        <v>0.01664</v>
      </c>
      <c r="L88" s="62">
        <f t="shared" si="3"/>
        <v>0.0003081481481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126">
        <v>44192.0</v>
      </c>
      <c r="B89" s="127">
        <v>24.1</v>
      </c>
      <c r="C89" s="62">
        <f t="shared" si="4"/>
        <v>-0.01850001374</v>
      </c>
      <c r="D89" s="62">
        <f t="shared" si="5"/>
        <v>-0.01880973597</v>
      </c>
      <c r="E89" s="62" t="str">
        <f t="shared" si="1"/>
        <v/>
      </c>
      <c r="F89" s="127">
        <v>3756.07</v>
      </c>
      <c r="G89" s="62">
        <f t="shared" si="6"/>
        <v>0.01421369314</v>
      </c>
      <c r="H89" s="62">
        <f t="shared" si="7"/>
        <v>0.01390397092</v>
      </c>
      <c r="I89" s="62" t="b">
        <f t="shared" si="8"/>
        <v>0</v>
      </c>
      <c r="J89" s="62" t="str">
        <f t="shared" si="2"/>
        <v/>
      </c>
      <c r="K89" s="128">
        <v>0.016725</v>
      </c>
      <c r="L89" s="62">
        <f t="shared" si="3"/>
        <v>0.0003097222222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126">
        <v>44199.0</v>
      </c>
      <c r="B90" s="127">
        <v>23.87</v>
      </c>
      <c r="C90" s="62">
        <f t="shared" si="4"/>
        <v>-0.009589400146</v>
      </c>
      <c r="D90" s="62">
        <f t="shared" si="5"/>
        <v>-0.009897270516</v>
      </c>
      <c r="E90" s="62" t="str">
        <f t="shared" si="1"/>
        <v/>
      </c>
      <c r="F90" s="127">
        <v>3824.68</v>
      </c>
      <c r="G90" s="62">
        <f t="shared" si="6"/>
        <v>0.01810160563</v>
      </c>
      <c r="H90" s="62">
        <f t="shared" si="7"/>
        <v>0.01779373526</v>
      </c>
      <c r="I90" s="62" t="b">
        <f t="shared" si="8"/>
        <v>0</v>
      </c>
      <c r="J90" s="62" t="str">
        <f t="shared" si="2"/>
        <v/>
      </c>
      <c r="K90" s="128">
        <v>0.016625</v>
      </c>
      <c r="L90" s="62">
        <f t="shared" si="3"/>
        <v>0.0003078703704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126">
        <v>44206.0</v>
      </c>
      <c r="B91" s="127">
        <v>25.05</v>
      </c>
      <c r="C91" s="62">
        <f t="shared" si="4"/>
        <v>0.04825138718</v>
      </c>
      <c r="D91" s="62">
        <f t="shared" si="5"/>
        <v>0.04792212792</v>
      </c>
      <c r="E91" s="62">
        <f t="shared" si="1"/>
        <v>0.04792212792</v>
      </c>
      <c r="F91" s="127">
        <v>3768.25</v>
      </c>
      <c r="G91" s="62">
        <f t="shared" si="6"/>
        <v>-0.01486410094</v>
      </c>
      <c r="H91" s="62">
        <f t="shared" si="7"/>
        <v>-0.0151933602</v>
      </c>
      <c r="I91" s="62" t="b">
        <f t="shared" si="8"/>
        <v>1</v>
      </c>
      <c r="J91" s="62">
        <f t="shared" si="2"/>
        <v>-0.0151933602</v>
      </c>
      <c r="K91" s="128">
        <v>0.01778</v>
      </c>
      <c r="L91" s="62">
        <f t="shared" si="3"/>
        <v>0.0003292592593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126">
        <v>44213.0</v>
      </c>
      <c r="B92" s="127">
        <v>25.5</v>
      </c>
      <c r="C92" s="62">
        <f t="shared" si="4"/>
        <v>0.01780462463</v>
      </c>
      <c r="D92" s="62">
        <f t="shared" si="5"/>
        <v>0.01745980982</v>
      </c>
      <c r="E92" s="62" t="str">
        <f t="shared" si="1"/>
        <v/>
      </c>
      <c r="F92" s="127">
        <v>3841.47</v>
      </c>
      <c r="G92" s="62">
        <f t="shared" si="6"/>
        <v>0.01924440314</v>
      </c>
      <c r="H92" s="62">
        <f t="shared" si="7"/>
        <v>0.01889958832</v>
      </c>
      <c r="I92" s="62" t="b">
        <f t="shared" si="8"/>
        <v>0</v>
      </c>
      <c r="J92" s="62" t="str">
        <f t="shared" si="2"/>
        <v/>
      </c>
      <c r="K92" s="128">
        <v>0.01862</v>
      </c>
      <c r="L92" s="62">
        <f t="shared" si="3"/>
        <v>0.0003448148148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126">
        <v>44220.0</v>
      </c>
      <c r="B93" s="127">
        <v>23.54</v>
      </c>
      <c r="C93" s="62">
        <f t="shared" si="4"/>
        <v>-0.07997735033</v>
      </c>
      <c r="D93" s="62">
        <f t="shared" si="5"/>
        <v>-0.08031994292</v>
      </c>
      <c r="E93" s="62">
        <f t="shared" si="1"/>
        <v>-0.08031994292</v>
      </c>
      <c r="F93" s="127">
        <v>3714.24</v>
      </c>
      <c r="G93" s="62">
        <f t="shared" si="6"/>
        <v>-0.03368102465</v>
      </c>
      <c r="H93" s="62">
        <f t="shared" si="7"/>
        <v>-0.03402361724</v>
      </c>
      <c r="I93" s="62" t="b">
        <f t="shared" si="8"/>
        <v>1</v>
      </c>
      <c r="J93" s="62">
        <f t="shared" si="2"/>
        <v>-0.03402361724</v>
      </c>
      <c r="K93" s="128">
        <v>0.0185</v>
      </c>
      <c r="L93" s="62">
        <f t="shared" si="3"/>
        <v>0.0003425925926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126">
        <v>44227.0</v>
      </c>
      <c r="B94" s="127">
        <v>24.43</v>
      </c>
      <c r="C94" s="62">
        <f t="shared" si="4"/>
        <v>0.03711078344</v>
      </c>
      <c r="D94" s="62">
        <f t="shared" si="5"/>
        <v>0.03677485751</v>
      </c>
      <c r="E94" s="62" t="str">
        <f t="shared" si="1"/>
        <v/>
      </c>
      <c r="F94" s="127">
        <v>3886.83</v>
      </c>
      <c r="G94" s="62">
        <f t="shared" si="6"/>
        <v>0.04541983419</v>
      </c>
      <c r="H94" s="62">
        <f t="shared" si="7"/>
        <v>0.04508390826</v>
      </c>
      <c r="I94" s="62" t="b">
        <f t="shared" si="8"/>
        <v>0</v>
      </c>
      <c r="J94" s="62" t="str">
        <f t="shared" si="2"/>
        <v/>
      </c>
      <c r="K94" s="128">
        <v>0.01814</v>
      </c>
      <c r="L94" s="62">
        <f t="shared" si="3"/>
        <v>0.0003359259259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126">
        <v>44234.0</v>
      </c>
      <c r="B95" s="127">
        <v>26.3</v>
      </c>
      <c r="C95" s="62">
        <f t="shared" si="4"/>
        <v>0.07375705391</v>
      </c>
      <c r="D95" s="62">
        <f t="shared" si="5"/>
        <v>0.07340409095</v>
      </c>
      <c r="E95" s="62" t="str">
        <f t="shared" si="1"/>
        <v/>
      </c>
      <c r="F95" s="127">
        <v>3934.83</v>
      </c>
      <c r="G95" s="62">
        <f t="shared" si="6"/>
        <v>0.01227376352</v>
      </c>
      <c r="H95" s="62">
        <f t="shared" si="7"/>
        <v>0.01192080056</v>
      </c>
      <c r="I95" s="62" t="b">
        <f t="shared" si="8"/>
        <v>0</v>
      </c>
      <c r="J95" s="62" t="str">
        <f t="shared" si="2"/>
        <v/>
      </c>
      <c r="K95" s="128">
        <v>0.01906</v>
      </c>
      <c r="L95" s="62">
        <f t="shared" si="3"/>
        <v>0.000352962963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126">
        <v>44241.0</v>
      </c>
      <c r="B96" s="127">
        <v>25.9</v>
      </c>
      <c r="C96" s="62">
        <f t="shared" si="4"/>
        <v>-0.01532597048</v>
      </c>
      <c r="D96" s="62">
        <f t="shared" si="5"/>
        <v>-0.0156881927</v>
      </c>
      <c r="E96" s="62">
        <f t="shared" si="1"/>
        <v>-0.0156881927</v>
      </c>
      <c r="F96" s="127">
        <v>3906.71</v>
      </c>
      <c r="G96" s="62">
        <f t="shared" si="6"/>
        <v>-0.007172091334</v>
      </c>
      <c r="H96" s="62">
        <f t="shared" si="7"/>
        <v>-0.007534313556</v>
      </c>
      <c r="I96" s="62" t="b">
        <f t="shared" si="8"/>
        <v>1</v>
      </c>
      <c r="J96" s="62">
        <f t="shared" si="2"/>
        <v>-0.007534313556</v>
      </c>
      <c r="K96" s="128">
        <v>0.01956</v>
      </c>
      <c r="L96" s="62">
        <f t="shared" si="3"/>
        <v>0.0003622222222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126">
        <v>44248.0</v>
      </c>
      <c r="B97" s="127">
        <v>25.5</v>
      </c>
      <c r="C97" s="62">
        <f t="shared" si="4"/>
        <v>-0.01556451654</v>
      </c>
      <c r="D97" s="62">
        <f t="shared" si="5"/>
        <v>-0.01595155358</v>
      </c>
      <c r="E97" s="62">
        <f t="shared" si="1"/>
        <v>-0.01595155358</v>
      </c>
      <c r="F97" s="127">
        <v>3811.15</v>
      </c>
      <c r="G97" s="62">
        <f t="shared" si="6"/>
        <v>-0.0247646067</v>
      </c>
      <c r="H97" s="62">
        <f t="shared" si="7"/>
        <v>-0.02515164374</v>
      </c>
      <c r="I97" s="62" t="b">
        <f t="shared" si="8"/>
        <v>1</v>
      </c>
      <c r="J97" s="62">
        <f t="shared" si="2"/>
        <v>-0.02515164374</v>
      </c>
      <c r="K97" s="128">
        <v>0.0209</v>
      </c>
      <c r="L97" s="62">
        <f t="shared" si="3"/>
        <v>0.000387037037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126">
        <v>44255.0</v>
      </c>
      <c r="B98" s="127">
        <v>26.98</v>
      </c>
      <c r="C98" s="62">
        <f t="shared" si="4"/>
        <v>0.05641739862</v>
      </c>
      <c r="D98" s="62">
        <f t="shared" si="5"/>
        <v>0.05600480602</v>
      </c>
      <c r="E98" s="62" t="str">
        <f t="shared" si="1"/>
        <v/>
      </c>
      <c r="F98" s="127">
        <v>3841.94</v>
      </c>
      <c r="G98" s="62">
        <f t="shared" si="6"/>
        <v>0.008046466493</v>
      </c>
      <c r="H98" s="62">
        <f t="shared" si="7"/>
        <v>0.0076338739</v>
      </c>
      <c r="I98" s="62" t="b">
        <f t="shared" si="8"/>
        <v>0</v>
      </c>
      <c r="J98" s="62" t="str">
        <f t="shared" si="2"/>
        <v/>
      </c>
      <c r="K98" s="128">
        <v>0.02228</v>
      </c>
      <c r="L98" s="62">
        <f t="shared" si="3"/>
        <v>0.0004125925926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126">
        <v>44262.0</v>
      </c>
      <c r="B99" s="127">
        <v>26.75</v>
      </c>
      <c r="C99" s="62">
        <f t="shared" si="4"/>
        <v>-0.008561377438</v>
      </c>
      <c r="D99" s="62">
        <f t="shared" si="5"/>
        <v>-0.008978784845</v>
      </c>
      <c r="E99" s="62" t="str">
        <f t="shared" si="1"/>
        <v/>
      </c>
      <c r="F99" s="127">
        <v>3943.34</v>
      </c>
      <c r="G99" s="62">
        <f t="shared" si="6"/>
        <v>0.02605063258</v>
      </c>
      <c r="H99" s="62">
        <f t="shared" si="7"/>
        <v>0.02563322517</v>
      </c>
      <c r="I99" s="62" t="b">
        <f t="shared" si="8"/>
        <v>0</v>
      </c>
      <c r="J99" s="62" t="str">
        <f t="shared" si="2"/>
        <v/>
      </c>
      <c r="K99" s="128">
        <v>0.02254</v>
      </c>
      <c r="L99" s="62">
        <f t="shared" si="3"/>
        <v>0.0004174074074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126">
        <v>44269.0</v>
      </c>
      <c r="B100" s="127">
        <v>27.42</v>
      </c>
      <c r="C100" s="62">
        <f t="shared" si="4"/>
        <v>0.02473820079</v>
      </c>
      <c r="D100" s="62">
        <f t="shared" si="5"/>
        <v>0.02431227487</v>
      </c>
      <c r="E100" s="62">
        <f t="shared" si="1"/>
        <v>0.02431227487</v>
      </c>
      <c r="F100" s="127">
        <v>3913.1</v>
      </c>
      <c r="G100" s="62">
        <f t="shared" si="6"/>
        <v>-0.007698181197</v>
      </c>
      <c r="H100" s="62">
        <f t="shared" si="7"/>
        <v>-0.008124107123</v>
      </c>
      <c r="I100" s="62" t="b">
        <f t="shared" si="8"/>
        <v>1</v>
      </c>
      <c r="J100" s="62">
        <f t="shared" si="2"/>
        <v>-0.008124107123</v>
      </c>
      <c r="K100" s="128">
        <v>0.023</v>
      </c>
      <c r="L100" s="62">
        <f t="shared" si="3"/>
        <v>0.0004259259259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126">
        <v>44276.0</v>
      </c>
      <c r="B101" s="127">
        <v>26.31</v>
      </c>
      <c r="C101" s="62">
        <f t="shared" si="4"/>
        <v>-0.04132357908</v>
      </c>
      <c r="D101" s="62">
        <f t="shared" si="5"/>
        <v>-0.04177061612</v>
      </c>
      <c r="E101" s="62" t="str">
        <f t="shared" si="1"/>
        <v/>
      </c>
      <c r="F101" s="127">
        <v>3974.54</v>
      </c>
      <c r="G101" s="62">
        <f t="shared" si="6"/>
        <v>0.0155791194</v>
      </c>
      <c r="H101" s="62">
        <f t="shared" si="7"/>
        <v>0.01513208236</v>
      </c>
      <c r="I101" s="62" t="b">
        <f t="shared" si="8"/>
        <v>0</v>
      </c>
      <c r="J101" s="62" t="str">
        <f t="shared" si="2"/>
        <v/>
      </c>
      <c r="K101" s="128">
        <v>0.02414</v>
      </c>
      <c r="L101" s="62">
        <f t="shared" si="3"/>
        <v>0.000447037037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126">
        <v>44283.0</v>
      </c>
      <c r="B102" s="127">
        <v>26.59</v>
      </c>
      <c r="C102" s="62">
        <f t="shared" si="4"/>
        <v>0.0105861102</v>
      </c>
      <c r="D102" s="62">
        <f t="shared" si="5"/>
        <v>0.01015129539</v>
      </c>
      <c r="E102" s="62" t="str">
        <f t="shared" si="1"/>
        <v/>
      </c>
      <c r="F102" s="127">
        <v>4019.87</v>
      </c>
      <c r="G102" s="62">
        <f t="shared" si="6"/>
        <v>0.01134054566</v>
      </c>
      <c r="H102" s="62">
        <f t="shared" si="7"/>
        <v>0.01090573085</v>
      </c>
      <c r="I102" s="62" t="b">
        <f t="shared" si="8"/>
        <v>0</v>
      </c>
      <c r="J102" s="62" t="str">
        <f t="shared" si="2"/>
        <v/>
      </c>
      <c r="K102" s="128">
        <v>0.02348</v>
      </c>
      <c r="L102" s="62">
        <f t="shared" si="3"/>
        <v>0.0004348148148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126">
        <v>44290.0</v>
      </c>
      <c r="B103" s="127">
        <v>25.76</v>
      </c>
      <c r="C103" s="62">
        <f t="shared" si="4"/>
        <v>-0.03171230402</v>
      </c>
      <c r="D103" s="62">
        <f t="shared" si="5"/>
        <v>-0.03215341513</v>
      </c>
      <c r="E103" s="62" t="str">
        <f t="shared" si="1"/>
        <v/>
      </c>
      <c r="F103" s="127">
        <v>4128.8</v>
      </c>
      <c r="G103" s="62">
        <f t="shared" si="6"/>
        <v>0.02673724405</v>
      </c>
      <c r="H103" s="62">
        <f t="shared" si="7"/>
        <v>0.02629613294</v>
      </c>
      <c r="I103" s="62" t="b">
        <f t="shared" si="8"/>
        <v>0</v>
      </c>
      <c r="J103" s="62" t="str">
        <f t="shared" si="2"/>
        <v/>
      </c>
      <c r="K103" s="128">
        <v>0.02382</v>
      </c>
      <c r="L103" s="62">
        <f t="shared" si="3"/>
        <v>0.0004411111111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126">
        <v>44297.0</v>
      </c>
      <c r="B104" s="127">
        <v>25.57</v>
      </c>
      <c r="C104" s="62">
        <f t="shared" si="4"/>
        <v>-0.007403111933</v>
      </c>
      <c r="D104" s="62">
        <f t="shared" si="5"/>
        <v>-0.007836074896</v>
      </c>
      <c r="E104" s="62" t="str">
        <f t="shared" si="1"/>
        <v/>
      </c>
      <c r="F104" s="127">
        <v>4185.47</v>
      </c>
      <c r="G104" s="62">
        <f t="shared" si="6"/>
        <v>0.01363219564</v>
      </c>
      <c r="H104" s="62">
        <f t="shared" si="7"/>
        <v>0.01319923267</v>
      </c>
      <c r="I104" s="62" t="b">
        <f t="shared" si="8"/>
        <v>0</v>
      </c>
      <c r="J104" s="62" t="str">
        <f t="shared" si="2"/>
        <v/>
      </c>
      <c r="K104" s="128">
        <v>0.02338</v>
      </c>
      <c r="L104" s="62">
        <f t="shared" si="3"/>
        <v>0.000432962963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126">
        <v>44304.0</v>
      </c>
      <c r="B105" s="127">
        <v>24.9</v>
      </c>
      <c r="C105" s="62">
        <f t="shared" si="4"/>
        <v>-0.02655198583</v>
      </c>
      <c r="D105" s="62">
        <f t="shared" si="5"/>
        <v>-0.02697680065</v>
      </c>
      <c r="E105" s="62">
        <f t="shared" si="1"/>
        <v>-0.02697680065</v>
      </c>
      <c r="F105" s="127">
        <v>4180.17</v>
      </c>
      <c r="G105" s="62">
        <f t="shared" si="6"/>
        <v>-0.001267087924</v>
      </c>
      <c r="H105" s="62">
        <f t="shared" si="7"/>
        <v>-0.001691902739</v>
      </c>
      <c r="I105" s="62" t="b">
        <f t="shared" si="8"/>
        <v>1</v>
      </c>
      <c r="J105" s="62">
        <f t="shared" si="2"/>
        <v>-0.001691902739</v>
      </c>
      <c r="K105" s="128">
        <v>0.02294</v>
      </c>
      <c r="L105" s="62">
        <f t="shared" si="3"/>
        <v>0.0004248148148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126">
        <v>44311.0</v>
      </c>
      <c r="B106" s="127">
        <v>28.27</v>
      </c>
      <c r="C106" s="62">
        <f t="shared" si="4"/>
        <v>0.1269333682</v>
      </c>
      <c r="D106" s="62">
        <f t="shared" si="5"/>
        <v>0.1265144793</v>
      </c>
      <c r="E106" s="62">
        <f t="shared" si="1"/>
        <v>0.1265144793</v>
      </c>
      <c r="F106" s="127">
        <v>4181.17</v>
      </c>
      <c r="G106" s="62">
        <f t="shared" si="6"/>
        <v>0.0002391961109</v>
      </c>
      <c r="H106" s="62">
        <f t="shared" si="7"/>
        <v>-0.000179692778</v>
      </c>
      <c r="I106" s="62" t="b">
        <f t="shared" si="8"/>
        <v>1</v>
      </c>
      <c r="J106" s="62">
        <f t="shared" si="2"/>
        <v>-0.000179692778</v>
      </c>
      <c r="K106" s="128">
        <v>0.02262</v>
      </c>
      <c r="L106" s="62">
        <f t="shared" si="3"/>
        <v>0.0004188888889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126">
        <v>44318.0</v>
      </c>
      <c r="B107" s="127">
        <v>30.14</v>
      </c>
      <c r="C107" s="62">
        <f t="shared" si="4"/>
        <v>0.06405202149</v>
      </c>
      <c r="D107" s="62">
        <f t="shared" si="5"/>
        <v>0.06362868816</v>
      </c>
      <c r="E107" s="62" t="str">
        <f t="shared" si="1"/>
        <v/>
      </c>
      <c r="F107" s="127">
        <v>4232.6</v>
      </c>
      <c r="G107" s="62">
        <f t="shared" si="6"/>
        <v>0.01222534977</v>
      </c>
      <c r="H107" s="62">
        <f t="shared" si="7"/>
        <v>0.01180201643</v>
      </c>
      <c r="I107" s="62" t="b">
        <f t="shared" si="8"/>
        <v>0</v>
      </c>
      <c r="J107" s="62" t="str">
        <f t="shared" si="2"/>
        <v/>
      </c>
      <c r="K107" s="128">
        <v>0.02286</v>
      </c>
      <c r="L107" s="62">
        <f t="shared" si="3"/>
        <v>0.0004233333333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126">
        <v>44325.0</v>
      </c>
      <c r="B108" s="127">
        <v>31.25</v>
      </c>
      <c r="C108" s="62">
        <f t="shared" si="4"/>
        <v>0.03616618298</v>
      </c>
      <c r="D108" s="62">
        <f t="shared" si="5"/>
        <v>0.03574618298</v>
      </c>
      <c r="E108" s="62">
        <f t="shared" si="1"/>
        <v>0.03574618298</v>
      </c>
      <c r="F108" s="127">
        <v>4173.85</v>
      </c>
      <c r="G108" s="62">
        <f t="shared" si="6"/>
        <v>-0.01397759019</v>
      </c>
      <c r="H108" s="62">
        <f t="shared" si="7"/>
        <v>-0.01439759019</v>
      </c>
      <c r="I108" s="62" t="b">
        <f t="shared" si="8"/>
        <v>1</v>
      </c>
      <c r="J108" s="62">
        <f t="shared" si="2"/>
        <v>-0.01439759019</v>
      </c>
      <c r="K108" s="128">
        <v>0.02268</v>
      </c>
      <c r="L108" s="62">
        <f t="shared" si="3"/>
        <v>0.00042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126">
        <v>44332.0</v>
      </c>
      <c r="B109" s="127">
        <v>32.45</v>
      </c>
      <c r="C109" s="62">
        <f t="shared" si="4"/>
        <v>0.03768106697</v>
      </c>
      <c r="D109" s="62">
        <f t="shared" si="5"/>
        <v>0.03724365956</v>
      </c>
      <c r="E109" s="62">
        <f t="shared" si="1"/>
        <v>0.03724365956</v>
      </c>
      <c r="F109" s="127">
        <v>4155.86</v>
      </c>
      <c r="G109" s="62">
        <f t="shared" si="6"/>
        <v>-0.004319484825</v>
      </c>
      <c r="H109" s="62">
        <f t="shared" si="7"/>
        <v>-0.004756892233</v>
      </c>
      <c r="I109" s="62" t="b">
        <f t="shared" si="8"/>
        <v>1</v>
      </c>
      <c r="J109" s="62">
        <f t="shared" si="2"/>
        <v>-0.004756892233</v>
      </c>
      <c r="K109" s="128">
        <v>0.02362</v>
      </c>
      <c r="L109" s="62">
        <f t="shared" si="3"/>
        <v>0.0004374074074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126">
        <v>44339.0</v>
      </c>
      <c r="B110" s="127">
        <v>31.88</v>
      </c>
      <c r="C110" s="62">
        <f t="shared" si="4"/>
        <v>-0.01772158923</v>
      </c>
      <c r="D110" s="62">
        <f t="shared" si="5"/>
        <v>-0.01815788552</v>
      </c>
      <c r="E110" s="62" t="str">
        <f t="shared" si="1"/>
        <v/>
      </c>
      <c r="F110" s="127">
        <v>4204.11</v>
      </c>
      <c r="G110" s="62">
        <f t="shared" si="6"/>
        <v>0.0115432318</v>
      </c>
      <c r="H110" s="62">
        <f t="shared" si="7"/>
        <v>0.0111069355</v>
      </c>
      <c r="I110" s="62" t="b">
        <f t="shared" si="8"/>
        <v>0</v>
      </c>
      <c r="J110" s="62" t="str">
        <f t="shared" si="2"/>
        <v/>
      </c>
      <c r="K110" s="128">
        <v>0.02356</v>
      </c>
      <c r="L110" s="62">
        <f t="shared" si="3"/>
        <v>0.0004362962963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126">
        <v>44346.0</v>
      </c>
      <c r="B111" s="127">
        <v>32.51</v>
      </c>
      <c r="C111" s="62">
        <f t="shared" si="4"/>
        <v>0.01956888039</v>
      </c>
      <c r="D111" s="62">
        <f t="shared" si="5"/>
        <v>0.01914702854</v>
      </c>
      <c r="E111" s="62" t="str">
        <f t="shared" si="1"/>
        <v/>
      </c>
      <c r="F111" s="127">
        <v>4229.89</v>
      </c>
      <c r="G111" s="62">
        <f t="shared" si="6"/>
        <v>0.006113369763</v>
      </c>
      <c r="H111" s="62">
        <f t="shared" si="7"/>
        <v>0.005691517911</v>
      </c>
      <c r="I111" s="62" t="b">
        <f t="shared" si="8"/>
        <v>0</v>
      </c>
      <c r="J111" s="62" t="str">
        <f t="shared" si="2"/>
        <v/>
      </c>
      <c r="K111" s="128">
        <v>0.02278</v>
      </c>
      <c r="L111" s="62">
        <f t="shared" si="3"/>
        <v>0.0004218518519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126">
        <v>44353.0</v>
      </c>
      <c r="B112" s="127">
        <v>33.28</v>
      </c>
      <c r="C112" s="62">
        <f t="shared" si="4"/>
        <v>0.02340888164</v>
      </c>
      <c r="D112" s="62">
        <f t="shared" si="5"/>
        <v>0.02298665941</v>
      </c>
      <c r="E112" s="62" t="str">
        <f t="shared" si="1"/>
        <v/>
      </c>
      <c r="F112" s="127">
        <v>4247.44</v>
      </c>
      <c r="G112" s="62">
        <f t="shared" si="6"/>
        <v>0.004140460516</v>
      </c>
      <c r="H112" s="62">
        <f t="shared" si="7"/>
        <v>0.003718238294</v>
      </c>
      <c r="I112" s="62" t="b">
        <f t="shared" si="8"/>
        <v>0</v>
      </c>
      <c r="J112" s="62" t="str">
        <f t="shared" si="2"/>
        <v/>
      </c>
      <c r="K112" s="128">
        <v>0.0228</v>
      </c>
      <c r="L112" s="62">
        <f t="shared" si="3"/>
        <v>0.0004222222222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126">
        <v>44360.0</v>
      </c>
      <c r="B113" s="127">
        <v>31.24</v>
      </c>
      <c r="C113" s="62">
        <f t="shared" si="4"/>
        <v>-0.06325729098</v>
      </c>
      <c r="D113" s="62">
        <f t="shared" si="5"/>
        <v>-0.0636621058</v>
      </c>
      <c r="E113" s="62">
        <f t="shared" si="1"/>
        <v>-0.0636621058</v>
      </c>
      <c r="F113" s="127">
        <v>4166.45</v>
      </c>
      <c r="G113" s="62">
        <f t="shared" si="6"/>
        <v>-0.01925209422</v>
      </c>
      <c r="H113" s="62">
        <f t="shared" si="7"/>
        <v>-0.01965690903</v>
      </c>
      <c r="I113" s="62" t="b">
        <f t="shared" si="8"/>
        <v>1</v>
      </c>
      <c r="J113" s="62">
        <f t="shared" si="2"/>
        <v>-0.01965690903</v>
      </c>
      <c r="K113" s="128">
        <v>0.02186</v>
      </c>
      <c r="L113" s="62">
        <f t="shared" si="3"/>
        <v>0.0004048148148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126">
        <v>44367.0</v>
      </c>
      <c r="B114" s="127">
        <v>31.33</v>
      </c>
      <c r="C114" s="62">
        <f t="shared" si="4"/>
        <v>0.002876779993</v>
      </c>
      <c r="D114" s="62">
        <f t="shared" si="5"/>
        <v>0.002480113326</v>
      </c>
      <c r="E114" s="62" t="str">
        <f t="shared" si="1"/>
        <v/>
      </c>
      <c r="F114" s="127">
        <v>4280.7</v>
      </c>
      <c r="G114" s="62">
        <f t="shared" si="6"/>
        <v>0.02705219333</v>
      </c>
      <c r="H114" s="62">
        <f t="shared" si="7"/>
        <v>0.02665552667</v>
      </c>
      <c r="I114" s="62" t="b">
        <f t="shared" si="8"/>
        <v>0</v>
      </c>
      <c r="J114" s="62" t="str">
        <f t="shared" si="2"/>
        <v/>
      </c>
      <c r="K114" s="128">
        <v>0.02142</v>
      </c>
      <c r="L114" s="62">
        <f t="shared" si="3"/>
        <v>0.0003966666667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126">
        <v>44374.0</v>
      </c>
      <c r="B115" s="127">
        <v>30.78</v>
      </c>
      <c r="C115" s="62">
        <f t="shared" si="4"/>
        <v>-0.01771097655</v>
      </c>
      <c r="D115" s="62">
        <f t="shared" si="5"/>
        <v>-0.01810282841</v>
      </c>
      <c r="E115" s="62" t="str">
        <f t="shared" si="1"/>
        <v/>
      </c>
      <c r="F115" s="127">
        <v>4352.34</v>
      </c>
      <c r="G115" s="62">
        <f t="shared" si="6"/>
        <v>0.01659708388</v>
      </c>
      <c r="H115" s="62">
        <f t="shared" si="7"/>
        <v>0.01620523203</v>
      </c>
      <c r="I115" s="62" t="b">
        <f t="shared" si="8"/>
        <v>0</v>
      </c>
      <c r="J115" s="62" t="str">
        <f t="shared" si="2"/>
        <v/>
      </c>
      <c r="K115" s="128">
        <v>0.02116</v>
      </c>
      <c r="L115" s="62">
        <f t="shared" si="3"/>
        <v>0.0003918518519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126">
        <v>44381.0</v>
      </c>
      <c r="B116" s="127">
        <v>30.47</v>
      </c>
      <c r="C116" s="62">
        <f t="shared" si="4"/>
        <v>-0.01012253541</v>
      </c>
      <c r="D116" s="62">
        <f t="shared" si="5"/>
        <v>-0.01050697986</v>
      </c>
      <c r="E116" s="62" t="str">
        <f t="shared" si="1"/>
        <v/>
      </c>
      <c r="F116" s="127">
        <v>4369.55</v>
      </c>
      <c r="G116" s="62">
        <f t="shared" si="6"/>
        <v>0.003946397475</v>
      </c>
      <c r="H116" s="62">
        <f t="shared" si="7"/>
        <v>0.00356195303</v>
      </c>
      <c r="I116" s="62" t="b">
        <f t="shared" si="8"/>
        <v>0</v>
      </c>
      <c r="J116" s="62" t="str">
        <f t="shared" si="2"/>
        <v/>
      </c>
      <c r="K116" s="128">
        <v>0.02076</v>
      </c>
      <c r="L116" s="62">
        <f t="shared" si="3"/>
        <v>0.0003844444444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126">
        <v>44388.0</v>
      </c>
      <c r="B117" s="127">
        <v>29.21</v>
      </c>
      <c r="C117" s="62">
        <f t="shared" si="4"/>
        <v>-0.0422314766</v>
      </c>
      <c r="D117" s="62">
        <f t="shared" si="5"/>
        <v>-0.04259443956</v>
      </c>
      <c r="E117" s="62">
        <f t="shared" si="1"/>
        <v>-0.04259443956</v>
      </c>
      <c r="F117" s="127">
        <v>4327.16</v>
      </c>
      <c r="G117" s="62">
        <f t="shared" si="6"/>
        <v>-0.009748591297</v>
      </c>
      <c r="H117" s="62">
        <f t="shared" si="7"/>
        <v>-0.01011155426</v>
      </c>
      <c r="I117" s="62" t="b">
        <f t="shared" si="8"/>
        <v>1</v>
      </c>
      <c r="J117" s="62">
        <f t="shared" si="2"/>
        <v>-0.01011155426</v>
      </c>
      <c r="K117" s="128">
        <v>0.0196</v>
      </c>
      <c r="L117" s="62">
        <f t="shared" si="3"/>
        <v>0.000362962963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126">
        <v>44395.0</v>
      </c>
      <c r="B118" s="127">
        <v>29.43</v>
      </c>
      <c r="C118" s="62">
        <f t="shared" si="4"/>
        <v>0.007503445846</v>
      </c>
      <c r="D118" s="62">
        <f t="shared" si="5"/>
        <v>0.00713789029</v>
      </c>
      <c r="E118" s="62" t="str">
        <f t="shared" si="1"/>
        <v/>
      </c>
      <c r="F118" s="127">
        <v>4411.79</v>
      </c>
      <c r="G118" s="62">
        <f t="shared" si="6"/>
        <v>0.01936906512</v>
      </c>
      <c r="H118" s="62">
        <f t="shared" si="7"/>
        <v>0.01900350956</v>
      </c>
      <c r="I118" s="62" t="b">
        <f t="shared" si="8"/>
        <v>0</v>
      </c>
      <c r="J118" s="62" t="str">
        <f t="shared" si="2"/>
        <v/>
      </c>
      <c r="K118" s="128">
        <v>0.01974</v>
      </c>
      <c r="L118" s="62">
        <f t="shared" si="3"/>
        <v>0.0003655555556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126">
        <v>44402.0</v>
      </c>
      <c r="B119" s="127">
        <v>29.36</v>
      </c>
      <c r="C119" s="62">
        <f t="shared" si="4"/>
        <v>-0.002381358499</v>
      </c>
      <c r="D119" s="62">
        <f t="shared" si="5"/>
        <v>-0.002731358499</v>
      </c>
      <c r="E119" s="62">
        <f t="shared" si="1"/>
        <v>-0.002731358499</v>
      </c>
      <c r="F119" s="127">
        <v>4395.26</v>
      </c>
      <c r="G119" s="62">
        <f t="shared" si="6"/>
        <v>-0.003753815275</v>
      </c>
      <c r="H119" s="62">
        <f t="shared" si="7"/>
        <v>-0.004103815275</v>
      </c>
      <c r="I119" s="62" t="b">
        <f t="shared" si="8"/>
        <v>1</v>
      </c>
      <c r="J119" s="62">
        <f t="shared" si="2"/>
        <v>-0.004103815275</v>
      </c>
      <c r="K119" s="128">
        <v>0.0189</v>
      </c>
      <c r="L119" s="62">
        <f t="shared" si="3"/>
        <v>0.00035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126">
        <v>44409.0</v>
      </c>
      <c r="B120" s="127">
        <v>30.5</v>
      </c>
      <c r="C120" s="62">
        <f t="shared" si="4"/>
        <v>0.03809347987</v>
      </c>
      <c r="D120" s="62">
        <f t="shared" si="5"/>
        <v>0.03774088727</v>
      </c>
      <c r="E120" s="62" t="str">
        <f t="shared" si="1"/>
        <v/>
      </c>
      <c r="F120" s="127">
        <v>4436.52</v>
      </c>
      <c r="G120" s="62">
        <f t="shared" si="6"/>
        <v>0.00934359782</v>
      </c>
      <c r="H120" s="62">
        <f t="shared" si="7"/>
        <v>0.008991005227</v>
      </c>
      <c r="I120" s="62" t="b">
        <f t="shared" si="8"/>
        <v>0</v>
      </c>
      <c r="J120" s="62" t="str">
        <f t="shared" si="2"/>
        <v/>
      </c>
      <c r="K120" s="128">
        <v>0.01904</v>
      </c>
      <c r="L120" s="62">
        <f t="shared" si="3"/>
        <v>0.0003525925926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126">
        <v>44416.0</v>
      </c>
      <c r="B121" s="127">
        <v>27.25</v>
      </c>
      <c r="C121" s="62">
        <f t="shared" si="4"/>
        <v>-0.1126731625</v>
      </c>
      <c r="D121" s="62">
        <f t="shared" si="5"/>
        <v>-0.1130190884</v>
      </c>
      <c r="E121" s="62" t="str">
        <f t="shared" si="1"/>
        <v/>
      </c>
      <c r="F121" s="127">
        <v>4468.0</v>
      </c>
      <c r="G121" s="62">
        <f t="shared" si="6"/>
        <v>0.007070595866</v>
      </c>
      <c r="H121" s="62">
        <f t="shared" si="7"/>
        <v>0.00672466994</v>
      </c>
      <c r="I121" s="62" t="b">
        <f t="shared" si="8"/>
        <v>0</v>
      </c>
      <c r="J121" s="62" t="str">
        <f t="shared" si="2"/>
        <v/>
      </c>
      <c r="K121" s="128">
        <v>0.01868</v>
      </c>
      <c r="L121" s="62">
        <f t="shared" si="3"/>
        <v>0.0003459259259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126">
        <v>44423.0</v>
      </c>
      <c r="B122" s="127">
        <v>26.8</v>
      </c>
      <c r="C122" s="62">
        <f t="shared" si="4"/>
        <v>-0.01665163359</v>
      </c>
      <c r="D122" s="62">
        <f t="shared" si="5"/>
        <v>-0.01701867063</v>
      </c>
      <c r="E122" s="62">
        <f t="shared" si="1"/>
        <v>-0.01701867063</v>
      </c>
      <c r="F122" s="127">
        <v>4441.67</v>
      </c>
      <c r="G122" s="62">
        <f t="shared" si="6"/>
        <v>-0.005910449354</v>
      </c>
      <c r="H122" s="62">
        <f t="shared" si="7"/>
        <v>-0.006277486391</v>
      </c>
      <c r="I122" s="62" t="b">
        <f t="shared" si="8"/>
        <v>1</v>
      </c>
      <c r="J122" s="62">
        <f t="shared" si="2"/>
        <v>-0.006277486391</v>
      </c>
      <c r="K122" s="128">
        <v>0.01982</v>
      </c>
      <c r="L122" s="62">
        <f t="shared" si="3"/>
        <v>0.000367037037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126">
        <v>44430.0</v>
      </c>
      <c r="B123" s="127">
        <v>27.06</v>
      </c>
      <c r="C123" s="62">
        <f t="shared" si="4"/>
        <v>0.009654735226</v>
      </c>
      <c r="D123" s="62">
        <f t="shared" si="5"/>
        <v>0.009302883374</v>
      </c>
      <c r="E123" s="62" t="str">
        <f t="shared" si="1"/>
        <v/>
      </c>
      <c r="F123" s="127">
        <v>4509.37</v>
      </c>
      <c r="G123" s="62">
        <f t="shared" si="6"/>
        <v>0.01512702233</v>
      </c>
      <c r="H123" s="62">
        <f t="shared" si="7"/>
        <v>0.01477517047</v>
      </c>
      <c r="I123" s="62" t="b">
        <f t="shared" si="8"/>
        <v>0</v>
      </c>
      <c r="J123" s="62" t="str">
        <f t="shared" si="2"/>
        <v/>
      </c>
      <c r="K123" s="128">
        <v>0.019</v>
      </c>
      <c r="L123" s="62">
        <f t="shared" si="3"/>
        <v>0.0003518518519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126">
        <v>44437.0</v>
      </c>
      <c r="B124" s="127">
        <v>26.19</v>
      </c>
      <c r="C124" s="62">
        <f t="shared" si="4"/>
        <v>-0.03267896422</v>
      </c>
      <c r="D124" s="62">
        <f t="shared" si="5"/>
        <v>-0.03303414941</v>
      </c>
      <c r="E124" s="62" t="str">
        <f t="shared" si="1"/>
        <v/>
      </c>
      <c r="F124" s="127">
        <v>4535.43</v>
      </c>
      <c r="G124" s="62">
        <f t="shared" si="6"/>
        <v>0.005762442975</v>
      </c>
      <c r="H124" s="62">
        <f t="shared" si="7"/>
        <v>0.00540725779</v>
      </c>
      <c r="I124" s="62" t="b">
        <f t="shared" si="8"/>
        <v>0</v>
      </c>
      <c r="J124" s="62" t="str">
        <f t="shared" si="2"/>
        <v/>
      </c>
      <c r="K124" s="128">
        <v>0.01918</v>
      </c>
      <c r="L124" s="62">
        <f t="shared" si="3"/>
        <v>0.0003551851852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126">
        <v>44444.0</v>
      </c>
      <c r="B125" s="127">
        <v>25.98</v>
      </c>
      <c r="C125" s="62">
        <f t="shared" si="4"/>
        <v>-0.008050647277</v>
      </c>
      <c r="D125" s="62">
        <f t="shared" si="5"/>
        <v>-0.008405462092</v>
      </c>
      <c r="E125" s="62">
        <f t="shared" si="1"/>
        <v>-0.008405462092</v>
      </c>
      <c r="F125" s="127">
        <v>4458.58</v>
      </c>
      <c r="G125" s="62">
        <f t="shared" si="6"/>
        <v>-0.01708956747</v>
      </c>
      <c r="H125" s="62">
        <f t="shared" si="7"/>
        <v>-0.01744438228</v>
      </c>
      <c r="I125" s="62" t="b">
        <f t="shared" si="8"/>
        <v>1</v>
      </c>
      <c r="J125" s="62">
        <f t="shared" si="2"/>
        <v>-0.01744438228</v>
      </c>
      <c r="K125" s="128">
        <v>0.01916</v>
      </c>
      <c r="L125" s="62">
        <f t="shared" si="3"/>
        <v>0.0003548148148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126">
        <v>44451.0</v>
      </c>
      <c r="B126" s="127">
        <v>24.5</v>
      </c>
      <c r="C126" s="62">
        <f t="shared" si="4"/>
        <v>-0.05865389369</v>
      </c>
      <c r="D126" s="62">
        <f t="shared" si="5"/>
        <v>-0.05901407888</v>
      </c>
      <c r="E126" s="62">
        <f t="shared" si="1"/>
        <v>-0.05901407888</v>
      </c>
      <c r="F126" s="127">
        <v>4432.99</v>
      </c>
      <c r="G126" s="62">
        <f t="shared" si="6"/>
        <v>-0.005756029735</v>
      </c>
      <c r="H126" s="62">
        <f t="shared" si="7"/>
        <v>-0.00611621492</v>
      </c>
      <c r="I126" s="62" t="b">
        <f t="shared" si="8"/>
        <v>1</v>
      </c>
      <c r="J126" s="62">
        <f t="shared" si="2"/>
        <v>-0.00611621492</v>
      </c>
      <c r="K126" s="128">
        <v>0.01945</v>
      </c>
      <c r="L126" s="62">
        <f t="shared" si="3"/>
        <v>0.0003601851852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126">
        <v>44458.0</v>
      </c>
      <c r="B127" s="127">
        <v>24.25</v>
      </c>
      <c r="C127" s="62">
        <f t="shared" si="4"/>
        <v>-0.01025650017</v>
      </c>
      <c r="D127" s="62">
        <f t="shared" si="5"/>
        <v>-0.01060538906</v>
      </c>
      <c r="E127" s="62" t="str">
        <f t="shared" si="1"/>
        <v/>
      </c>
      <c r="F127" s="127">
        <v>4455.48</v>
      </c>
      <c r="G127" s="62">
        <f t="shared" si="6"/>
        <v>0.005060499275</v>
      </c>
      <c r="H127" s="62">
        <f t="shared" si="7"/>
        <v>0.004711610386</v>
      </c>
      <c r="I127" s="62" t="b">
        <f t="shared" si="8"/>
        <v>0</v>
      </c>
      <c r="J127" s="62" t="str">
        <f t="shared" si="2"/>
        <v/>
      </c>
      <c r="K127" s="128">
        <v>0.01884</v>
      </c>
      <c r="L127" s="62">
        <f t="shared" si="3"/>
        <v>0.0003488888889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126">
        <v>44465.0</v>
      </c>
      <c r="B128" s="127">
        <v>25.14</v>
      </c>
      <c r="C128" s="62">
        <f t="shared" si="4"/>
        <v>0.03604358578</v>
      </c>
      <c r="D128" s="62">
        <f t="shared" si="5"/>
        <v>0.03569321541</v>
      </c>
      <c r="E128" s="62">
        <f t="shared" si="1"/>
        <v>0.03569321541</v>
      </c>
      <c r="F128" s="127">
        <v>4357.04</v>
      </c>
      <c r="G128" s="62">
        <f t="shared" si="6"/>
        <v>-0.0223418715</v>
      </c>
      <c r="H128" s="62">
        <f t="shared" si="7"/>
        <v>-0.02269224187</v>
      </c>
      <c r="I128" s="62" t="b">
        <f t="shared" si="8"/>
        <v>1</v>
      </c>
      <c r="J128" s="62">
        <f t="shared" si="2"/>
        <v>-0.02269224187</v>
      </c>
      <c r="K128" s="128">
        <v>0.01892</v>
      </c>
      <c r="L128" s="62">
        <f t="shared" si="3"/>
        <v>0.0003503703704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126">
        <v>44472.0</v>
      </c>
      <c r="B129" s="127">
        <v>24.89</v>
      </c>
      <c r="C129" s="62">
        <f t="shared" si="4"/>
        <v>-0.009994086783</v>
      </c>
      <c r="D129" s="62">
        <f t="shared" si="5"/>
        <v>-0.01037445715</v>
      </c>
      <c r="E129" s="62" t="str">
        <f t="shared" si="1"/>
        <v/>
      </c>
      <c r="F129" s="127">
        <v>4391.34</v>
      </c>
      <c r="G129" s="62">
        <f t="shared" si="6"/>
        <v>0.007841491969</v>
      </c>
      <c r="H129" s="62">
        <f t="shared" si="7"/>
        <v>0.007461121599</v>
      </c>
      <c r="I129" s="62" t="b">
        <f t="shared" si="8"/>
        <v>0</v>
      </c>
      <c r="J129" s="62" t="str">
        <f t="shared" si="2"/>
        <v/>
      </c>
      <c r="K129" s="128">
        <v>0.02054</v>
      </c>
      <c r="L129" s="62">
        <f t="shared" si="3"/>
        <v>0.0003803703704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126">
        <v>44479.0</v>
      </c>
      <c r="B130" s="127">
        <v>24.8</v>
      </c>
      <c r="C130" s="62">
        <f t="shared" si="4"/>
        <v>-0.003622463209</v>
      </c>
      <c r="D130" s="62">
        <f t="shared" si="5"/>
        <v>-0.004012092838</v>
      </c>
      <c r="E130" s="62" t="str">
        <f t="shared" si="1"/>
        <v/>
      </c>
      <c r="F130" s="127">
        <v>4471.37</v>
      </c>
      <c r="G130" s="62">
        <f t="shared" si="6"/>
        <v>0.01806042967</v>
      </c>
      <c r="H130" s="62">
        <f t="shared" si="7"/>
        <v>0.01767080004</v>
      </c>
      <c r="I130" s="62" t="b">
        <f t="shared" si="8"/>
        <v>0</v>
      </c>
      <c r="J130" s="62" t="str">
        <f t="shared" si="2"/>
        <v/>
      </c>
      <c r="K130" s="128">
        <v>0.02104</v>
      </c>
      <c r="L130" s="62">
        <f t="shared" si="3"/>
        <v>0.0003896296296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126">
        <v>44486.0</v>
      </c>
      <c r="B131" s="127">
        <v>24.57</v>
      </c>
      <c r="C131" s="62">
        <f t="shared" si="4"/>
        <v>-0.009317466638</v>
      </c>
      <c r="D131" s="62">
        <f t="shared" si="5"/>
        <v>-0.009698022193</v>
      </c>
      <c r="E131" s="62" t="str">
        <f t="shared" si="1"/>
        <v/>
      </c>
      <c r="F131" s="127">
        <v>4544.9</v>
      </c>
      <c r="G131" s="62">
        <f t="shared" si="6"/>
        <v>0.01631087582</v>
      </c>
      <c r="H131" s="62">
        <f t="shared" si="7"/>
        <v>0.01593032027</v>
      </c>
      <c r="I131" s="62" t="b">
        <f t="shared" si="8"/>
        <v>0</v>
      </c>
      <c r="J131" s="62" t="str">
        <f t="shared" si="2"/>
        <v/>
      </c>
      <c r="K131" s="128">
        <v>0.02055</v>
      </c>
      <c r="L131" s="62">
        <f t="shared" si="3"/>
        <v>0.0003805555556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126">
        <v>44493.0</v>
      </c>
      <c r="B132" s="127">
        <v>24.03</v>
      </c>
      <c r="C132" s="62">
        <f t="shared" si="4"/>
        <v>-0.02222313678</v>
      </c>
      <c r="D132" s="62">
        <f t="shared" si="5"/>
        <v>-0.02260943308</v>
      </c>
      <c r="E132" s="62" t="str">
        <f t="shared" si="1"/>
        <v/>
      </c>
      <c r="F132" s="127">
        <v>4605.38</v>
      </c>
      <c r="G132" s="62">
        <f t="shared" si="6"/>
        <v>0.01321946012</v>
      </c>
      <c r="H132" s="62">
        <f t="shared" si="7"/>
        <v>0.01283316382</v>
      </c>
      <c r="I132" s="62" t="b">
        <f t="shared" si="8"/>
        <v>0</v>
      </c>
      <c r="J132" s="62" t="str">
        <f t="shared" si="2"/>
        <v/>
      </c>
      <c r="K132" s="128">
        <v>0.02086</v>
      </c>
      <c r="L132" s="62">
        <f t="shared" si="3"/>
        <v>0.0003862962963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126">
        <v>44500.0</v>
      </c>
      <c r="B133" s="127">
        <v>24.25</v>
      </c>
      <c r="C133" s="62">
        <f t="shared" si="4"/>
        <v>0.009113567635</v>
      </c>
      <c r="D133" s="62">
        <f t="shared" si="5"/>
        <v>0.008743938005</v>
      </c>
      <c r="E133" s="62" t="str">
        <f t="shared" si="1"/>
        <v/>
      </c>
      <c r="F133" s="127">
        <v>4697.53</v>
      </c>
      <c r="G133" s="62">
        <f t="shared" si="6"/>
        <v>0.01981165336</v>
      </c>
      <c r="H133" s="62">
        <f t="shared" si="7"/>
        <v>0.01944202373</v>
      </c>
      <c r="I133" s="62" t="b">
        <f t="shared" si="8"/>
        <v>0</v>
      </c>
      <c r="J133" s="62" t="str">
        <f t="shared" si="2"/>
        <v/>
      </c>
      <c r="K133" s="128">
        <v>0.01996</v>
      </c>
      <c r="L133" s="62">
        <f t="shared" si="3"/>
        <v>0.0003696296296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126">
        <v>44507.0</v>
      </c>
      <c r="B134" s="127">
        <v>25.61</v>
      </c>
      <c r="C134" s="62">
        <f t="shared" si="4"/>
        <v>0.05456628283</v>
      </c>
      <c r="D134" s="62">
        <f t="shared" si="5"/>
        <v>0.05420443098</v>
      </c>
      <c r="E134" s="62">
        <f t="shared" si="1"/>
        <v>0.05420443098</v>
      </c>
      <c r="F134" s="127">
        <v>4682.85</v>
      </c>
      <c r="G134" s="62">
        <f t="shared" si="6"/>
        <v>-0.003129939722</v>
      </c>
      <c r="H134" s="62">
        <f t="shared" si="7"/>
        <v>-0.003491791574</v>
      </c>
      <c r="I134" s="62" t="b">
        <f t="shared" si="8"/>
        <v>1</v>
      </c>
      <c r="J134" s="62">
        <f t="shared" si="2"/>
        <v>-0.003491791574</v>
      </c>
      <c r="K134" s="128">
        <v>0.01954</v>
      </c>
      <c r="L134" s="62">
        <f t="shared" si="3"/>
        <v>0.0003618518519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126">
        <v>44514.0</v>
      </c>
      <c r="B135" s="127">
        <v>24.5</v>
      </c>
      <c r="C135" s="62">
        <f t="shared" si="4"/>
        <v>-0.04430978266</v>
      </c>
      <c r="D135" s="62">
        <f t="shared" si="5"/>
        <v>-0.04466117155</v>
      </c>
      <c r="E135" s="62" t="str">
        <f t="shared" si="1"/>
        <v/>
      </c>
      <c r="F135" s="127">
        <v>4697.96</v>
      </c>
      <c r="G135" s="62">
        <f t="shared" si="6"/>
        <v>0.003221473</v>
      </c>
      <c r="H135" s="62">
        <f t="shared" si="7"/>
        <v>0.002870084111</v>
      </c>
      <c r="I135" s="62" t="b">
        <f t="shared" si="8"/>
        <v>0</v>
      </c>
      <c r="J135" s="62" t="str">
        <f t="shared" si="2"/>
        <v/>
      </c>
      <c r="K135" s="128">
        <v>0.018975</v>
      </c>
      <c r="L135" s="62">
        <f t="shared" si="3"/>
        <v>0.0003513888889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126">
        <v>44521.0</v>
      </c>
      <c r="B136" s="127">
        <v>24.86</v>
      </c>
      <c r="C136" s="62">
        <f t="shared" si="4"/>
        <v>0.01458696853</v>
      </c>
      <c r="D136" s="62">
        <f t="shared" si="5"/>
        <v>0.01421993149</v>
      </c>
      <c r="E136" s="62">
        <f t="shared" si="1"/>
        <v>0.01421993149</v>
      </c>
      <c r="F136" s="127">
        <v>4594.62</v>
      </c>
      <c r="G136" s="62">
        <f t="shared" si="6"/>
        <v>-0.02224231814</v>
      </c>
      <c r="H136" s="62">
        <f t="shared" si="7"/>
        <v>-0.02260935517</v>
      </c>
      <c r="I136" s="62" t="b">
        <f t="shared" si="8"/>
        <v>1</v>
      </c>
      <c r="J136" s="62">
        <f t="shared" si="2"/>
        <v>-0.02260935517</v>
      </c>
      <c r="K136" s="128">
        <v>0.01982</v>
      </c>
      <c r="L136" s="62">
        <f t="shared" si="3"/>
        <v>0.000367037037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126">
        <v>44528.0</v>
      </c>
      <c r="B137" s="127">
        <v>24.97</v>
      </c>
      <c r="C137" s="62">
        <f t="shared" si="4"/>
        <v>0.004415018209</v>
      </c>
      <c r="D137" s="62">
        <f t="shared" si="5"/>
        <v>0.004054370061</v>
      </c>
      <c r="E137" s="62">
        <f t="shared" si="1"/>
        <v>0.004054370061</v>
      </c>
      <c r="F137" s="127">
        <v>4538.43</v>
      </c>
      <c r="G137" s="62">
        <f t="shared" si="6"/>
        <v>-0.01230491654</v>
      </c>
      <c r="H137" s="62">
        <f t="shared" si="7"/>
        <v>-0.01266556468</v>
      </c>
      <c r="I137" s="62" t="b">
        <f t="shared" si="8"/>
        <v>1</v>
      </c>
      <c r="J137" s="62">
        <f t="shared" si="2"/>
        <v>-0.01266556468</v>
      </c>
      <c r="K137" s="128">
        <v>0.019475</v>
      </c>
      <c r="L137" s="62">
        <f t="shared" si="3"/>
        <v>0.0003606481481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126">
        <v>44535.0</v>
      </c>
      <c r="B138" s="127">
        <v>26.32</v>
      </c>
      <c r="C138" s="62">
        <f t="shared" si="4"/>
        <v>0.05265400217</v>
      </c>
      <c r="D138" s="62">
        <f t="shared" si="5"/>
        <v>0.05232548365</v>
      </c>
      <c r="E138" s="62" t="str">
        <f t="shared" si="1"/>
        <v/>
      </c>
      <c r="F138" s="127">
        <v>4712.02</v>
      </c>
      <c r="G138" s="62">
        <f t="shared" si="6"/>
        <v>0.03753555355</v>
      </c>
      <c r="H138" s="62">
        <f t="shared" si="7"/>
        <v>0.03720703504</v>
      </c>
      <c r="I138" s="62" t="b">
        <f t="shared" si="8"/>
        <v>0</v>
      </c>
      <c r="J138" s="62" t="str">
        <f t="shared" si="2"/>
        <v/>
      </c>
      <c r="K138" s="128">
        <v>0.01774</v>
      </c>
      <c r="L138" s="62">
        <f t="shared" si="3"/>
        <v>0.0003285185185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126">
        <v>44542.0</v>
      </c>
      <c r="B139" s="127">
        <v>24.87</v>
      </c>
      <c r="C139" s="62">
        <f t="shared" si="4"/>
        <v>-0.05666684864</v>
      </c>
      <c r="D139" s="62">
        <f t="shared" si="5"/>
        <v>-0.05700647827</v>
      </c>
      <c r="E139" s="62">
        <f t="shared" si="1"/>
        <v>-0.05700647827</v>
      </c>
      <c r="F139" s="127">
        <v>4620.64</v>
      </c>
      <c r="G139" s="62">
        <f t="shared" si="6"/>
        <v>-0.01958346718</v>
      </c>
      <c r="H139" s="62">
        <f t="shared" si="7"/>
        <v>-0.01992309681</v>
      </c>
      <c r="I139" s="62" t="b">
        <f t="shared" si="8"/>
        <v>1</v>
      </c>
      <c r="J139" s="62">
        <f t="shared" si="2"/>
        <v>-0.01992309681</v>
      </c>
      <c r="K139" s="128">
        <v>0.01834</v>
      </c>
      <c r="L139" s="62">
        <f t="shared" si="3"/>
        <v>0.0003396296296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126">
        <v>44549.0</v>
      </c>
      <c r="B140" s="127">
        <v>24.75</v>
      </c>
      <c r="C140" s="62">
        <f t="shared" si="4"/>
        <v>-0.004836768801</v>
      </c>
      <c r="D140" s="62">
        <f t="shared" si="5"/>
        <v>-0.005176768801</v>
      </c>
      <c r="E140" s="62" t="str">
        <f t="shared" si="1"/>
        <v/>
      </c>
      <c r="F140" s="127">
        <v>4725.79</v>
      </c>
      <c r="G140" s="62">
        <f t="shared" si="6"/>
        <v>0.0225015191</v>
      </c>
      <c r="H140" s="62">
        <f t="shared" si="7"/>
        <v>0.0221615191</v>
      </c>
      <c r="I140" s="62" t="b">
        <f t="shared" si="8"/>
        <v>0</v>
      </c>
      <c r="J140" s="62" t="str">
        <f t="shared" si="2"/>
        <v/>
      </c>
      <c r="K140" s="128">
        <v>0.01836</v>
      </c>
      <c r="L140" s="62">
        <f t="shared" si="3"/>
        <v>0.00034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126">
        <v>44556.0</v>
      </c>
      <c r="B141" s="127">
        <v>25.07</v>
      </c>
      <c r="C141" s="62">
        <f t="shared" si="4"/>
        <v>0.01284642316</v>
      </c>
      <c r="D141" s="62">
        <f t="shared" si="5"/>
        <v>0.01249873797</v>
      </c>
      <c r="E141" s="62" t="str">
        <f t="shared" si="1"/>
        <v/>
      </c>
      <c r="F141" s="127">
        <v>4766.18</v>
      </c>
      <c r="G141" s="62">
        <f t="shared" si="6"/>
        <v>0.008510402746</v>
      </c>
      <c r="H141" s="62">
        <f t="shared" si="7"/>
        <v>0.008162717561</v>
      </c>
      <c r="I141" s="62" t="b">
        <f t="shared" si="8"/>
        <v>0</v>
      </c>
      <c r="J141" s="62" t="str">
        <f t="shared" si="2"/>
        <v/>
      </c>
      <c r="K141" s="128">
        <v>0.018775</v>
      </c>
      <c r="L141" s="62">
        <f t="shared" si="3"/>
        <v>0.0003476851852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126">
        <v>44563.0</v>
      </c>
      <c r="B142" s="127">
        <v>26.87</v>
      </c>
      <c r="C142" s="62">
        <f t="shared" si="4"/>
        <v>0.06933851046</v>
      </c>
      <c r="D142" s="62">
        <f t="shared" si="5"/>
        <v>0.06898406601</v>
      </c>
      <c r="E142" s="62">
        <f t="shared" si="1"/>
        <v>0.06898406601</v>
      </c>
      <c r="F142" s="127">
        <v>4677.03</v>
      </c>
      <c r="G142" s="62">
        <f t="shared" si="6"/>
        <v>-0.01888185239</v>
      </c>
      <c r="H142" s="62">
        <f t="shared" si="7"/>
        <v>-0.01923629684</v>
      </c>
      <c r="I142" s="62" t="b">
        <f t="shared" si="8"/>
        <v>1</v>
      </c>
      <c r="J142" s="62">
        <f t="shared" si="2"/>
        <v>-0.01923629684</v>
      </c>
      <c r="K142" s="128">
        <v>0.01914</v>
      </c>
      <c r="L142" s="62">
        <f t="shared" si="3"/>
        <v>0.0003544444444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126">
        <v>44570.0</v>
      </c>
      <c r="B143" s="127">
        <v>27.27</v>
      </c>
      <c r="C143" s="62">
        <f t="shared" si="4"/>
        <v>0.01477677423</v>
      </c>
      <c r="D143" s="62">
        <f t="shared" si="5"/>
        <v>0.01439270016</v>
      </c>
      <c r="E143" s="62">
        <f t="shared" si="1"/>
        <v>0.01439270016</v>
      </c>
      <c r="F143" s="127">
        <v>4662.85</v>
      </c>
      <c r="G143" s="62">
        <f t="shared" si="6"/>
        <v>-0.003036443915</v>
      </c>
      <c r="H143" s="62">
        <f t="shared" si="7"/>
        <v>-0.003420517989</v>
      </c>
      <c r="I143" s="62" t="b">
        <f t="shared" si="8"/>
        <v>1</v>
      </c>
      <c r="J143" s="62">
        <f t="shared" si="2"/>
        <v>-0.003420517989</v>
      </c>
      <c r="K143" s="128">
        <v>0.02074</v>
      </c>
      <c r="L143" s="62">
        <f t="shared" si="3"/>
        <v>0.0003840740741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126">
        <v>44577.0</v>
      </c>
      <c r="B144" s="127">
        <v>24.25</v>
      </c>
      <c r="C144" s="62">
        <f t="shared" si="4"/>
        <v>-0.1173705795</v>
      </c>
      <c r="D144" s="62">
        <f t="shared" si="5"/>
        <v>-0.1177572461</v>
      </c>
      <c r="E144" s="62">
        <f t="shared" si="1"/>
        <v>-0.1177572461</v>
      </c>
      <c r="F144" s="127">
        <v>4397.94</v>
      </c>
      <c r="G144" s="62">
        <f t="shared" si="6"/>
        <v>-0.0584905997</v>
      </c>
      <c r="H144" s="62">
        <f t="shared" si="7"/>
        <v>-0.05887726637</v>
      </c>
      <c r="I144" s="62" t="b">
        <f t="shared" si="8"/>
        <v>1</v>
      </c>
      <c r="J144" s="62">
        <f t="shared" si="2"/>
        <v>-0.05887726637</v>
      </c>
      <c r="K144" s="128">
        <v>0.02088</v>
      </c>
      <c r="L144" s="62">
        <f t="shared" si="3"/>
        <v>0.0003866666667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126">
        <v>44584.0</v>
      </c>
      <c r="B145" s="127">
        <v>23.79</v>
      </c>
      <c r="C145" s="62">
        <f t="shared" si="4"/>
        <v>-0.01915129307</v>
      </c>
      <c r="D145" s="62">
        <f t="shared" si="5"/>
        <v>-0.01954620048</v>
      </c>
      <c r="E145" s="62" t="str">
        <f t="shared" si="1"/>
        <v/>
      </c>
      <c r="F145" s="127">
        <v>4431.85</v>
      </c>
      <c r="G145" s="62">
        <f t="shared" si="6"/>
        <v>0.007680854632</v>
      </c>
      <c r="H145" s="62">
        <f t="shared" si="7"/>
        <v>0.007285947225</v>
      </c>
      <c r="I145" s="62" t="b">
        <f t="shared" si="8"/>
        <v>0</v>
      </c>
      <c r="J145" s="62" t="str">
        <f t="shared" si="2"/>
        <v/>
      </c>
      <c r="K145" s="128">
        <v>0.021325</v>
      </c>
      <c r="L145" s="62">
        <f t="shared" si="3"/>
        <v>0.0003949074074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126">
        <v>44591.0</v>
      </c>
      <c r="B146" s="127">
        <v>25.0</v>
      </c>
      <c r="C146" s="62">
        <f t="shared" si="4"/>
        <v>0.04961050055</v>
      </c>
      <c r="D146" s="62">
        <f t="shared" si="5"/>
        <v>0.04922013018</v>
      </c>
      <c r="E146" s="62" t="str">
        <f t="shared" si="1"/>
        <v/>
      </c>
      <c r="F146" s="127">
        <v>4500.53</v>
      </c>
      <c r="G146" s="62">
        <f t="shared" si="6"/>
        <v>0.01537806351</v>
      </c>
      <c r="H146" s="62">
        <f t="shared" si="7"/>
        <v>0.01498769314</v>
      </c>
      <c r="I146" s="62" t="b">
        <f t="shared" si="8"/>
        <v>0</v>
      </c>
      <c r="J146" s="62" t="str">
        <f t="shared" si="2"/>
        <v/>
      </c>
      <c r="K146" s="128">
        <v>0.02108</v>
      </c>
      <c r="L146" s="62">
        <f t="shared" si="3"/>
        <v>0.0003903703704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126">
        <v>44598.0</v>
      </c>
      <c r="B147" s="127">
        <v>25.02</v>
      </c>
      <c r="C147" s="62">
        <f t="shared" si="4"/>
        <v>0.0007996801706</v>
      </c>
      <c r="D147" s="62">
        <f t="shared" si="5"/>
        <v>0.0004030135039</v>
      </c>
      <c r="E147" s="62">
        <f t="shared" si="1"/>
        <v>0.0004030135039</v>
      </c>
      <c r="F147" s="127">
        <v>4418.64</v>
      </c>
      <c r="G147" s="62">
        <f t="shared" si="6"/>
        <v>-0.01836321118</v>
      </c>
      <c r="H147" s="62">
        <f t="shared" si="7"/>
        <v>-0.01875987785</v>
      </c>
      <c r="I147" s="62" t="b">
        <f t="shared" si="8"/>
        <v>1</v>
      </c>
      <c r="J147" s="62">
        <f t="shared" si="2"/>
        <v>-0.01875987785</v>
      </c>
      <c r="K147" s="128">
        <v>0.02142</v>
      </c>
      <c r="L147" s="62">
        <f t="shared" si="3"/>
        <v>0.0003966666667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126">
        <v>44605.0</v>
      </c>
      <c r="B148" s="127">
        <v>23.8</v>
      </c>
      <c r="C148" s="62">
        <f t="shared" si="4"/>
        <v>-0.04998992436</v>
      </c>
      <c r="D148" s="62">
        <f t="shared" si="5"/>
        <v>-0.0504069614</v>
      </c>
      <c r="E148" s="62">
        <f t="shared" si="1"/>
        <v>-0.0504069614</v>
      </c>
      <c r="F148" s="127">
        <v>4348.87</v>
      </c>
      <c r="G148" s="62">
        <f t="shared" si="6"/>
        <v>-0.0159159152</v>
      </c>
      <c r="H148" s="62">
        <f t="shared" si="7"/>
        <v>-0.01633295223</v>
      </c>
      <c r="I148" s="62" t="b">
        <f t="shared" si="8"/>
        <v>1</v>
      </c>
      <c r="J148" s="62">
        <f t="shared" si="2"/>
        <v>-0.01633295223</v>
      </c>
      <c r="K148" s="128">
        <v>0.02252</v>
      </c>
      <c r="L148" s="62">
        <f t="shared" si="3"/>
        <v>0.000417037037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126">
        <v>44612.0</v>
      </c>
      <c r="B149" s="127">
        <v>24.01</v>
      </c>
      <c r="C149" s="62">
        <f t="shared" si="4"/>
        <v>0.008784829556</v>
      </c>
      <c r="D149" s="62">
        <f t="shared" si="5"/>
        <v>0.008357051778</v>
      </c>
      <c r="E149" s="62" t="str">
        <f t="shared" si="1"/>
        <v/>
      </c>
      <c r="F149" s="127">
        <v>4384.65</v>
      </c>
      <c r="G149" s="62">
        <f t="shared" si="6"/>
        <v>0.008193763839</v>
      </c>
      <c r="H149" s="62">
        <f t="shared" si="7"/>
        <v>0.007765986061</v>
      </c>
      <c r="I149" s="62" t="b">
        <f t="shared" si="8"/>
        <v>0</v>
      </c>
      <c r="J149" s="62" t="str">
        <f t="shared" si="2"/>
        <v/>
      </c>
      <c r="K149" s="128">
        <v>0.0231</v>
      </c>
      <c r="L149" s="62">
        <f t="shared" si="3"/>
        <v>0.0004277777778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126">
        <v>44619.0</v>
      </c>
      <c r="B150" s="127">
        <v>24.55</v>
      </c>
      <c r="C150" s="62">
        <f t="shared" si="4"/>
        <v>0.02224144401</v>
      </c>
      <c r="D150" s="62">
        <f t="shared" si="5"/>
        <v>0.02182014771</v>
      </c>
      <c r="E150" s="62">
        <f t="shared" si="1"/>
        <v>0.02182014771</v>
      </c>
      <c r="F150" s="127">
        <v>4328.87</v>
      </c>
      <c r="G150" s="62">
        <f t="shared" si="6"/>
        <v>-0.0128032671</v>
      </c>
      <c r="H150" s="62">
        <f t="shared" si="7"/>
        <v>-0.0132245634</v>
      </c>
      <c r="I150" s="62" t="b">
        <f t="shared" si="8"/>
        <v>1</v>
      </c>
      <c r="J150" s="62">
        <f t="shared" si="2"/>
        <v>-0.0132245634</v>
      </c>
      <c r="K150" s="128">
        <v>0.02275</v>
      </c>
      <c r="L150" s="62">
        <f t="shared" si="3"/>
        <v>0.0004212962963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126">
        <v>44626.0</v>
      </c>
      <c r="B151" s="127">
        <v>24.07</v>
      </c>
      <c r="C151" s="62">
        <f t="shared" si="4"/>
        <v>-0.01974560245</v>
      </c>
      <c r="D151" s="62">
        <f t="shared" si="5"/>
        <v>-0.02015004689</v>
      </c>
      <c r="E151" s="62">
        <f t="shared" si="1"/>
        <v>-0.02015004689</v>
      </c>
      <c r="F151" s="127">
        <v>4204.31</v>
      </c>
      <c r="G151" s="62">
        <f t="shared" si="6"/>
        <v>-0.02919634839</v>
      </c>
      <c r="H151" s="62">
        <f t="shared" si="7"/>
        <v>-0.02960079283</v>
      </c>
      <c r="I151" s="62" t="b">
        <f t="shared" si="8"/>
        <v>1</v>
      </c>
      <c r="J151" s="62">
        <f t="shared" si="2"/>
        <v>-0.02960079283</v>
      </c>
      <c r="K151" s="128">
        <v>0.02184</v>
      </c>
      <c r="L151" s="62">
        <f t="shared" si="3"/>
        <v>0.0004044444444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126">
        <v>44633.0</v>
      </c>
      <c r="B152" s="127">
        <v>23.89</v>
      </c>
      <c r="C152" s="62">
        <f t="shared" si="4"/>
        <v>-0.007506290457</v>
      </c>
      <c r="D152" s="62">
        <f t="shared" si="5"/>
        <v>-0.007930734902</v>
      </c>
      <c r="E152" s="62" t="str">
        <f t="shared" si="1"/>
        <v/>
      </c>
      <c r="F152" s="127">
        <v>4463.12</v>
      </c>
      <c r="G152" s="62">
        <f t="shared" si="6"/>
        <v>0.05973788344</v>
      </c>
      <c r="H152" s="62">
        <f t="shared" si="7"/>
        <v>0.05931343899</v>
      </c>
      <c r="I152" s="62" t="b">
        <f t="shared" si="8"/>
        <v>0</v>
      </c>
      <c r="J152" s="62" t="str">
        <f t="shared" si="2"/>
        <v/>
      </c>
      <c r="K152" s="128">
        <v>0.02292</v>
      </c>
      <c r="L152" s="62">
        <f t="shared" si="3"/>
        <v>0.0004244444444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126">
        <v>44640.0</v>
      </c>
      <c r="B153" s="127">
        <v>23.55</v>
      </c>
      <c r="C153" s="62">
        <f t="shared" si="4"/>
        <v>-0.01433414088</v>
      </c>
      <c r="D153" s="62">
        <f t="shared" si="5"/>
        <v>-0.01479117791</v>
      </c>
      <c r="E153" s="62" t="str">
        <f t="shared" si="1"/>
        <v/>
      </c>
      <c r="F153" s="127">
        <v>4543.06</v>
      </c>
      <c r="G153" s="62">
        <f t="shared" si="6"/>
        <v>0.01775272079</v>
      </c>
      <c r="H153" s="62">
        <f t="shared" si="7"/>
        <v>0.01729568376</v>
      </c>
      <c r="I153" s="62" t="b">
        <f t="shared" si="8"/>
        <v>0</v>
      </c>
      <c r="J153" s="62" t="str">
        <f t="shared" si="2"/>
        <v/>
      </c>
      <c r="K153" s="128">
        <v>0.02468</v>
      </c>
      <c r="L153" s="62">
        <f t="shared" si="3"/>
        <v>0.000457037037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126">
        <v>44647.0</v>
      </c>
      <c r="B154" s="127">
        <v>23.25</v>
      </c>
      <c r="C154" s="62">
        <f t="shared" si="4"/>
        <v>-0.01282068843</v>
      </c>
      <c r="D154" s="62">
        <f t="shared" si="5"/>
        <v>-0.01329402176</v>
      </c>
      <c r="E154" s="62">
        <f t="shared" si="1"/>
        <v>-0.01329402176</v>
      </c>
      <c r="F154" s="127">
        <v>4545.86</v>
      </c>
      <c r="G154" s="62">
        <f t="shared" si="6"/>
        <v>0.0006161348298</v>
      </c>
      <c r="H154" s="62">
        <f t="shared" si="7"/>
        <v>0.0001428014965</v>
      </c>
      <c r="I154" s="62" t="b">
        <f t="shared" si="8"/>
        <v>1</v>
      </c>
      <c r="J154" s="62">
        <f t="shared" si="2"/>
        <v>0.0001428014965</v>
      </c>
      <c r="K154" s="128">
        <v>0.02556</v>
      </c>
      <c r="L154" s="62">
        <f t="shared" si="3"/>
        <v>0.0004733333333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126">
        <v>44654.0</v>
      </c>
      <c r="B155" s="127">
        <v>23.6</v>
      </c>
      <c r="C155" s="62">
        <f t="shared" si="4"/>
        <v>0.01494158</v>
      </c>
      <c r="D155" s="62">
        <f t="shared" si="5"/>
        <v>0.01448009852</v>
      </c>
      <c r="E155" s="62">
        <f t="shared" si="1"/>
        <v>0.01448009852</v>
      </c>
      <c r="F155" s="127">
        <v>4488.28</v>
      </c>
      <c r="G155" s="62">
        <f t="shared" si="6"/>
        <v>-0.01274737379</v>
      </c>
      <c r="H155" s="62">
        <f t="shared" si="7"/>
        <v>-0.01320885527</v>
      </c>
      <c r="I155" s="62" t="b">
        <f t="shared" si="8"/>
        <v>1</v>
      </c>
      <c r="J155" s="62">
        <f t="shared" si="2"/>
        <v>-0.01320885527</v>
      </c>
      <c r="K155" s="128">
        <v>0.02492</v>
      </c>
      <c r="L155" s="62">
        <f t="shared" si="3"/>
        <v>0.0004614814815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126">
        <v>44661.0</v>
      </c>
      <c r="B156" s="127">
        <v>23.32</v>
      </c>
      <c r="C156" s="62">
        <f t="shared" si="4"/>
        <v>-0.01193535055</v>
      </c>
      <c r="D156" s="62">
        <f t="shared" si="5"/>
        <v>-0.01242164685</v>
      </c>
      <c r="E156" s="62">
        <f t="shared" si="1"/>
        <v>-0.01242164685</v>
      </c>
      <c r="F156" s="127">
        <v>4392.59</v>
      </c>
      <c r="G156" s="62">
        <f t="shared" si="6"/>
        <v>-0.02155052453</v>
      </c>
      <c r="H156" s="62">
        <f t="shared" si="7"/>
        <v>-0.02203682082</v>
      </c>
      <c r="I156" s="62" t="b">
        <f t="shared" si="8"/>
        <v>1</v>
      </c>
      <c r="J156" s="62">
        <f t="shared" si="2"/>
        <v>-0.02203682082</v>
      </c>
      <c r="K156" s="128">
        <v>0.02626</v>
      </c>
      <c r="L156" s="62">
        <f t="shared" si="3"/>
        <v>0.0004862962963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126">
        <v>44668.0</v>
      </c>
      <c r="B157" s="127">
        <v>23.5</v>
      </c>
      <c r="C157" s="62">
        <f t="shared" si="4"/>
        <v>0.007689059668</v>
      </c>
      <c r="D157" s="62">
        <f t="shared" si="5"/>
        <v>0.007161744853</v>
      </c>
      <c r="E157" s="62">
        <f t="shared" si="1"/>
        <v>0.007161744853</v>
      </c>
      <c r="F157" s="127">
        <v>4271.78</v>
      </c>
      <c r="G157" s="62">
        <f t="shared" si="6"/>
        <v>-0.02788842814</v>
      </c>
      <c r="H157" s="62">
        <f t="shared" si="7"/>
        <v>-0.02841574295</v>
      </c>
      <c r="I157" s="62" t="b">
        <f t="shared" si="8"/>
        <v>1</v>
      </c>
      <c r="J157" s="62">
        <f t="shared" si="2"/>
        <v>-0.02841574295</v>
      </c>
      <c r="K157" s="128">
        <v>0.028475</v>
      </c>
      <c r="L157" s="62">
        <f t="shared" si="3"/>
        <v>0.0005273148148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126">
        <v>44675.0</v>
      </c>
      <c r="B158" s="127">
        <v>23.1</v>
      </c>
      <c r="C158" s="62">
        <f t="shared" si="4"/>
        <v>-0.01716780362</v>
      </c>
      <c r="D158" s="62">
        <f t="shared" si="5"/>
        <v>-0.01771409992</v>
      </c>
      <c r="E158" s="62">
        <f t="shared" si="1"/>
        <v>-0.01771409992</v>
      </c>
      <c r="F158" s="127">
        <v>4131.93</v>
      </c>
      <c r="G158" s="62">
        <f t="shared" si="6"/>
        <v>-0.03328599204</v>
      </c>
      <c r="H158" s="62">
        <f t="shared" si="7"/>
        <v>-0.03383228834</v>
      </c>
      <c r="I158" s="62" t="b">
        <f t="shared" si="8"/>
        <v>1</v>
      </c>
      <c r="J158" s="62">
        <f t="shared" si="2"/>
        <v>-0.03383228834</v>
      </c>
      <c r="K158" s="128">
        <v>0.0295</v>
      </c>
      <c r="L158" s="62">
        <f t="shared" si="3"/>
        <v>0.0005462962963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126">
        <v>44682.0</v>
      </c>
      <c r="B159" s="127">
        <v>22.56</v>
      </c>
      <c r="C159" s="62">
        <f t="shared" si="4"/>
        <v>-0.0236541909</v>
      </c>
      <c r="D159" s="62">
        <f t="shared" si="5"/>
        <v>-0.02419233905</v>
      </c>
      <c r="E159" s="62">
        <f t="shared" si="1"/>
        <v>-0.02419233905</v>
      </c>
      <c r="F159" s="127">
        <v>4123.34</v>
      </c>
      <c r="G159" s="62">
        <f t="shared" si="6"/>
        <v>-0.002081095615</v>
      </c>
      <c r="H159" s="62">
        <f t="shared" si="7"/>
        <v>-0.002619243763</v>
      </c>
      <c r="I159" s="62" t="b">
        <f t="shared" si="8"/>
        <v>1</v>
      </c>
      <c r="J159" s="62">
        <f t="shared" si="2"/>
        <v>-0.002619243763</v>
      </c>
      <c r="K159" s="128">
        <v>0.02906</v>
      </c>
      <c r="L159" s="62">
        <f t="shared" si="3"/>
        <v>0.0005381481481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126">
        <v>44689.0</v>
      </c>
      <c r="B160" s="127">
        <v>20.02</v>
      </c>
      <c r="C160" s="62">
        <f t="shared" si="4"/>
        <v>-0.1194466527</v>
      </c>
      <c r="D160" s="62">
        <f t="shared" si="5"/>
        <v>-0.1200203564</v>
      </c>
      <c r="E160" s="62">
        <f t="shared" si="1"/>
        <v>-0.1200203564</v>
      </c>
      <c r="F160" s="127">
        <v>4023.89</v>
      </c>
      <c r="G160" s="62">
        <f t="shared" si="6"/>
        <v>-0.02441441811</v>
      </c>
      <c r="H160" s="62">
        <f t="shared" si="7"/>
        <v>-0.02498812181</v>
      </c>
      <c r="I160" s="62" t="b">
        <f t="shared" si="8"/>
        <v>1</v>
      </c>
      <c r="J160" s="62">
        <f t="shared" si="2"/>
        <v>-0.02498812181</v>
      </c>
      <c r="K160" s="128">
        <v>0.03098</v>
      </c>
      <c r="L160" s="62">
        <f t="shared" si="3"/>
        <v>0.0005737037037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126">
        <v>44696.0</v>
      </c>
      <c r="B161" s="127">
        <v>20.65</v>
      </c>
      <c r="C161" s="62">
        <f t="shared" si="4"/>
        <v>0.03098354552</v>
      </c>
      <c r="D161" s="62">
        <f t="shared" si="5"/>
        <v>0.03041095293</v>
      </c>
      <c r="E161" s="62">
        <f t="shared" si="1"/>
        <v>0.03041095293</v>
      </c>
      <c r="F161" s="127">
        <v>3901.36</v>
      </c>
      <c r="G161" s="62">
        <f t="shared" si="6"/>
        <v>-0.03092388614</v>
      </c>
      <c r="H161" s="62">
        <f t="shared" si="7"/>
        <v>-0.03149647874</v>
      </c>
      <c r="I161" s="62" t="b">
        <f t="shared" si="8"/>
        <v>1</v>
      </c>
      <c r="J161" s="62">
        <f t="shared" si="2"/>
        <v>-0.03149647874</v>
      </c>
      <c r="K161" s="128">
        <v>0.03092</v>
      </c>
      <c r="L161" s="62">
        <f t="shared" si="3"/>
        <v>0.0005725925926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126">
        <v>44703.0</v>
      </c>
      <c r="B162" s="127">
        <v>21.56</v>
      </c>
      <c r="C162" s="62">
        <f t="shared" si="4"/>
        <v>0.04312442663</v>
      </c>
      <c r="D162" s="62">
        <f t="shared" si="5"/>
        <v>0.04255516737</v>
      </c>
      <c r="E162" s="62" t="str">
        <f t="shared" si="1"/>
        <v/>
      </c>
      <c r="F162" s="127">
        <v>4158.24</v>
      </c>
      <c r="G162" s="62">
        <f t="shared" si="6"/>
        <v>0.06376669753</v>
      </c>
      <c r="H162" s="62">
        <f t="shared" si="7"/>
        <v>0.06319743827</v>
      </c>
      <c r="I162" s="62" t="b">
        <f t="shared" si="8"/>
        <v>0</v>
      </c>
      <c r="J162" s="62" t="str">
        <f t="shared" si="2"/>
        <v/>
      </c>
      <c r="K162" s="128">
        <v>0.03074</v>
      </c>
      <c r="L162" s="62">
        <f t="shared" si="3"/>
        <v>0.0005692592593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126">
        <v>44710.0</v>
      </c>
      <c r="B163" s="127">
        <v>20.8</v>
      </c>
      <c r="C163" s="62">
        <f t="shared" si="4"/>
        <v>-0.03588675933</v>
      </c>
      <c r="D163" s="62">
        <f t="shared" si="5"/>
        <v>-0.03644194452</v>
      </c>
      <c r="E163" s="62">
        <f t="shared" si="1"/>
        <v>-0.03644194452</v>
      </c>
      <c r="F163" s="127">
        <v>4108.54</v>
      </c>
      <c r="G163" s="62">
        <f t="shared" si="6"/>
        <v>-0.01202417357</v>
      </c>
      <c r="H163" s="62">
        <f t="shared" si="7"/>
        <v>-0.01257935876</v>
      </c>
      <c r="I163" s="62" t="b">
        <f t="shared" si="8"/>
        <v>1</v>
      </c>
      <c r="J163" s="62">
        <f t="shared" si="2"/>
        <v>-0.01257935876</v>
      </c>
      <c r="K163" s="128">
        <v>0.02998</v>
      </c>
      <c r="L163" s="62">
        <f t="shared" si="3"/>
        <v>0.0005551851852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126">
        <v>44717.0</v>
      </c>
      <c r="B164" s="127">
        <v>21.19</v>
      </c>
      <c r="C164" s="62">
        <f t="shared" si="4"/>
        <v>0.01857638557</v>
      </c>
      <c r="D164" s="62">
        <f t="shared" si="5"/>
        <v>0.01800416335</v>
      </c>
      <c r="E164" s="62">
        <f t="shared" si="1"/>
        <v>0.01800416335</v>
      </c>
      <c r="F164" s="127">
        <v>3900.86</v>
      </c>
      <c r="G164" s="62">
        <f t="shared" si="6"/>
        <v>-0.05187069261</v>
      </c>
      <c r="H164" s="62">
        <f t="shared" si="7"/>
        <v>-0.05244291483</v>
      </c>
      <c r="I164" s="62" t="b">
        <f t="shared" si="8"/>
        <v>1</v>
      </c>
      <c r="J164" s="62">
        <f t="shared" si="2"/>
        <v>-0.05244291483</v>
      </c>
      <c r="K164" s="128">
        <v>0.0309</v>
      </c>
      <c r="L164" s="62">
        <f t="shared" si="3"/>
        <v>0.0005722222222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126">
        <v>44724.0</v>
      </c>
      <c r="B165" s="127">
        <v>20.05</v>
      </c>
      <c r="C165" s="62">
        <f t="shared" si="4"/>
        <v>-0.05530021853</v>
      </c>
      <c r="D165" s="62">
        <f t="shared" si="5"/>
        <v>-0.05588836668</v>
      </c>
      <c r="E165" s="62">
        <f t="shared" si="1"/>
        <v>-0.05588836668</v>
      </c>
      <c r="F165" s="127">
        <v>3674.84</v>
      </c>
      <c r="G165" s="62">
        <f t="shared" si="6"/>
        <v>-0.05968744734</v>
      </c>
      <c r="H165" s="62">
        <f t="shared" si="7"/>
        <v>-0.06027559549</v>
      </c>
      <c r="I165" s="62" t="b">
        <f t="shared" si="8"/>
        <v>1</v>
      </c>
      <c r="J165" s="62">
        <f t="shared" si="2"/>
        <v>-0.06027559549</v>
      </c>
      <c r="K165" s="128">
        <v>0.03176</v>
      </c>
      <c r="L165" s="62">
        <f t="shared" si="3"/>
        <v>0.0005881481481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126">
        <v>44731.0</v>
      </c>
      <c r="B166" s="127">
        <v>19.05</v>
      </c>
      <c r="C166" s="62">
        <f t="shared" si="4"/>
        <v>-0.05116205218</v>
      </c>
      <c r="D166" s="62">
        <f t="shared" si="5"/>
        <v>-0.05178834848</v>
      </c>
      <c r="E166" s="62" t="str">
        <f t="shared" si="1"/>
        <v/>
      </c>
      <c r="F166" s="127">
        <v>3911.74</v>
      </c>
      <c r="G166" s="62">
        <f t="shared" si="6"/>
        <v>0.06247269349</v>
      </c>
      <c r="H166" s="62">
        <f t="shared" si="7"/>
        <v>0.0618463972</v>
      </c>
      <c r="I166" s="62" t="b">
        <f t="shared" si="8"/>
        <v>0</v>
      </c>
      <c r="J166" s="62" t="str">
        <f t="shared" si="2"/>
        <v/>
      </c>
      <c r="K166" s="128">
        <v>0.03382</v>
      </c>
      <c r="L166" s="62">
        <f t="shared" si="3"/>
        <v>0.0006262962963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126">
        <v>44738.0</v>
      </c>
      <c r="B167" s="127">
        <v>20.39</v>
      </c>
      <c r="C167" s="62">
        <f t="shared" si="4"/>
        <v>0.06797748301</v>
      </c>
      <c r="D167" s="62">
        <f t="shared" si="5"/>
        <v>0.06737053857</v>
      </c>
      <c r="E167" s="62">
        <f t="shared" si="1"/>
        <v>0.06737053857</v>
      </c>
      <c r="F167" s="127">
        <v>3825.33</v>
      </c>
      <c r="G167" s="62">
        <f t="shared" si="6"/>
        <v>-0.02233754973</v>
      </c>
      <c r="H167" s="62">
        <f t="shared" si="7"/>
        <v>-0.02294449417</v>
      </c>
      <c r="I167" s="62" t="b">
        <f t="shared" si="8"/>
        <v>1</v>
      </c>
      <c r="J167" s="62">
        <f t="shared" si="2"/>
        <v>-0.02294449417</v>
      </c>
      <c r="K167" s="128">
        <v>0.032775</v>
      </c>
      <c r="L167" s="62">
        <f t="shared" si="3"/>
        <v>0.0006069444444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126">
        <v>44745.0</v>
      </c>
      <c r="B168" s="127">
        <v>21.32</v>
      </c>
      <c r="C168" s="62">
        <f t="shared" si="4"/>
        <v>0.04460101471</v>
      </c>
      <c r="D168" s="62">
        <f t="shared" si="5"/>
        <v>0.04400545916</v>
      </c>
      <c r="E168" s="62" t="str">
        <f t="shared" si="1"/>
        <v/>
      </c>
      <c r="F168" s="127">
        <v>3899.38</v>
      </c>
      <c r="G168" s="62">
        <f t="shared" si="6"/>
        <v>0.01917282807</v>
      </c>
      <c r="H168" s="62">
        <f t="shared" si="7"/>
        <v>0.01857727252</v>
      </c>
      <c r="I168" s="62" t="b">
        <f t="shared" si="8"/>
        <v>0</v>
      </c>
      <c r="J168" s="62" t="str">
        <f t="shared" si="2"/>
        <v/>
      </c>
      <c r="K168" s="128">
        <v>0.03216</v>
      </c>
      <c r="L168" s="62">
        <f t="shared" si="3"/>
        <v>0.0005955555556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126">
        <v>44752.0</v>
      </c>
      <c r="B169" s="127">
        <v>20.92</v>
      </c>
      <c r="C169" s="62">
        <f t="shared" si="4"/>
        <v>-0.0189399601</v>
      </c>
      <c r="D169" s="62">
        <f t="shared" si="5"/>
        <v>-0.01952607121</v>
      </c>
      <c r="E169" s="62">
        <f t="shared" si="1"/>
        <v>-0.01952607121</v>
      </c>
      <c r="F169" s="127">
        <v>3863.16</v>
      </c>
      <c r="G169" s="62">
        <f t="shared" si="6"/>
        <v>-0.009332064726</v>
      </c>
      <c r="H169" s="62">
        <f t="shared" si="7"/>
        <v>-0.009918175837</v>
      </c>
      <c r="I169" s="62" t="b">
        <f t="shared" si="8"/>
        <v>1</v>
      </c>
      <c r="J169" s="62">
        <f t="shared" si="2"/>
        <v>-0.009918175837</v>
      </c>
      <c r="K169" s="128">
        <v>0.03165</v>
      </c>
      <c r="L169" s="62">
        <f t="shared" si="3"/>
        <v>0.0005861111111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126">
        <v>44759.0</v>
      </c>
      <c r="B170" s="127">
        <v>22.79</v>
      </c>
      <c r="C170" s="62">
        <f t="shared" si="4"/>
        <v>0.08561620406</v>
      </c>
      <c r="D170" s="62">
        <f t="shared" si="5"/>
        <v>0.08503842628</v>
      </c>
      <c r="E170" s="62" t="str">
        <f t="shared" si="1"/>
        <v/>
      </c>
      <c r="F170" s="127">
        <v>3961.63</v>
      </c>
      <c r="G170" s="62">
        <f t="shared" si="6"/>
        <v>0.02517005532</v>
      </c>
      <c r="H170" s="62">
        <f t="shared" si="7"/>
        <v>0.02459227755</v>
      </c>
      <c r="I170" s="62" t="b">
        <f t="shared" si="8"/>
        <v>0</v>
      </c>
      <c r="J170" s="62" t="str">
        <f t="shared" si="2"/>
        <v/>
      </c>
      <c r="K170" s="128">
        <v>0.0312</v>
      </c>
      <c r="L170" s="62">
        <f t="shared" si="3"/>
        <v>0.0005777777778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126">
        <v>44766.0</v>
      </c>
      <c r="B171" s="127">
        <v>20.41</v>
      </c>
      <c r="C171" s="62">
        <f t="shared" si="4"/>
        <v>-0.1102968664</v>
      </c>
      <c r="D171" s="62">
        <f t="shared" si="5"/>
        <v>-0.1108731627</v>
      </c>
      <c r="E171" s="62" t="str">
        <f t="shared" si="1"/>
        <v/>
      </c>
      <c r="F171" s="127">
        <v>4130.29</v>
      </c>
      <c r="G171" s="62">
        <f t="shared" si="6"/>
        <v>0.04169206569</v>
      </c>
      <c r="H171" s="62">
        <f t="shared" si="7"/>
        <v>0.04111576939</v>
      </c>
      <c r="I171" s="62" t="b">
        <f t="shared" si="8"/>
        <v>0</v>
      </c>
      <c r="J171" s="62" t="str">
        <f t="shared" si="2"/>
        <v/>
      </c>
      <c r="K171" s="128">
        <v>0.03112</v>
      </c>
      <c r="L171" s="62">
        <f t="shared" si="3"/>
        <v>0.0005762962963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126">
        <v>44773.0</v>
      </c>
      <c r="B172" s="127">
        <v>21.15</v>
      </c>
      <c r="C172" s="62">
        <f t="shared" si="4"/>
        <v>0.03561492867</v>
      </c>
      <c r="D172" s="62">
        <f t="shared" si="5"/>
        <v>0.03505492867</v>
      </c>
      <c r="E172" s="62" t="str">
        <f t="shared" si="1"/>
        <v/>
      </c>
      <c r="F172" s="127">
        <v>4145.19</v>
      </c>
      <c r="G172" s="62">
        <f t="shared" si="6"/>
        <v>0.003601003471</v>
      </c>
      <c r="H172" s="62">
        <f t="shared" si="7"/>
        <v>0.003041003471</v>
      </c>
      <c r="I172" s="62" t="b">
        <f t="shared" si="8"/>
        <v>0</v>
      </c>
      <c r="J172" s="62" t="str">
        <f t="shared" si="2"/>
        <v/>
      </c>
      <c r="K172" s="128">
        <v>0.03024</v>
      </c>
      <c r="L172" s="62">
        <f t="shared" si="3"/>
        <v>0.00056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126">
        <v>44780.0</v>
      </c>
      <c r="B173" s="127">
        <v>22.49</v>
      </c>
      <c r="C173" s="62">
        <f t="shared" si="4"/>
        <v>0.06143086048</v>
      </c>
      <c r="D173" s="62">
        <f t="shared" si="5"/>
        <v>0.06087863826</v>
      </c>
      <c r="E173" s="62" t="str">
        <f t="shared" si="1"/>
        <v/>
      </c>
      <c r="F173" s="127">
        <v>4280.15</v>
      </c>
      <c r="G173" s="62">
        <f t="shared" si="6"/>
        <v>0.03203942981</v>
      </c>
      <c r="H173" s="62">
        <f t="shared" si="7"/>
        <v>0.03148720759</v>
      </c>
      <c r="I173" s="62" t="b">
        <f t="shared" si="8"/>
        <v>0</v>
      </c>
      <c r="J173" s="62" t="str">
        <f t="shared" si="2"/>
        <v/>
      </c>
      <c r="K173" s="128">
        <v>0.02982</v>
      </c>
      <c r="L173" s="62">
        <f t="shared" si="3"/>
        <v>0.0005522222222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126">
        <v>44787.0</v>
      </c>
      <c r="B174" s="127">
        <v>20.84</v>
      </c>
      <c r="C174" s="62">
        <f t="shared" si="4"/>
        <v>-0.07619654909</v>
      </c>
      <c r="D174" s="62">
        <f t="shared" si="5"/>
        <v>-0.07676395649</v>
      </c>
      <c r="E174" s="62">
        <f t="shared" si="1"/>
        <v>-0.07676395649</v>
      </c>
      <c r="F174" s="127">
        <v>4228.48</v>
      </c>
      <c r="G174" s="62">
        <f t="shared" si="6"/>
        <v>-0.01214546529</v>
      </c>
      <c r="H174" s="62">
        <f t="shared" si="7"/>
        <v>-0.0127128727</v>
      </c>
      <c r="I174" s="62" t="b">
        <f t="shared" si="8"/>
        <v>1</v>
      </c>
      <c r="J174" s="62">
        <f t="shared" si="2"/>
        <v>-0.0127128727</v>
      </c>
      <c r="K174" s="128">
        <v>0.03064</v>
      </c>
      <c r="L174" s="62">
        <f t="shared" si="3"/>
        <v>0.0005674074074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126">
        <v>44794.0</v>
      </c>
      <c r="B175" s="127">
        <v>20.13</v>
      </c>
      <c r="C175" s="62">
        <f t="shared" si="4"/>
        <v>-0.03466297723</v>
      </c>
      <c r="D175" s="62">
        <f t="shared" si="5"/>
        <v>-0.03524519946</v>
      </c>
      <c r="E175" s="62">
        <f t="shared" si="1"/>
        <v>-0.03524519946</v>
      </c>
      <c r="F175" s="127">
        <v>4057.66</v>
      </c>
      <c r="G175" s="62">
        <f t="shared" si="6"/>
        <v>-0.04123613764</v>
      </c>
      <c r="H175" s="62">
        <f t="shared" si="7"/>
        <v>-0.04181835986</v>
      </c>
      <c r="I175" s="62" t="b">
        <f t="shared" si="8"/>
        <v>1</v>
      </c>
      <c r="J175" s="62">
        <f t="shared" si="2"/>
        <v>-0.04181835986</v>
      </c>
      <c r="K175" s="128">
        <v>0.03144</v>
      </c>
      <c r="L175" s="62">
        <f t="shared" si="3"/>
        <v>0.0005822222222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126">
        <v>44801.0</v>
      </c>
      <c r="B176" s="127">
        <v>19.39</v>
      </c>
      <c r="C176" s="62">
        <f t="shared" si="4"/>
        <v>-0.0374537704</v>
      </c>
      <c r="D176" s="62">
        <f t="shared" si="5"/>
        <v>-0.03805673336</v>
      </c>
      <c r="E176" s="62">
        <f t="shared" si="1"/>
        <v>-0.03805673336</v>
      </c>
      <c r="F176" s="127">
        <v>3924.26</v>
      </c>
      <c r="G176" s="62">
        <f t="shared" si="6"/>
        <v>-0.03342865435</v>
      </c>
      <c r="H176" s="62">
        <f t="shared" si="7"/>
        <v>-0.03403161731</v>
      </c>
      <c r="I176" s="62" t="b">
        <f t="shared" si="8"/>
        <v>1</v>
      </c>
      <c r="J176" s="62">
        <f t="shared" si="2"/>
        <v>-0.03403161731</v>
      </c>
      <c r="K176" s="128">
        <v>0.03256</v>
      </c>
      <c r="L176" s="62">
        <f t="shared" si="3"/>
        <v>0.000602962963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126">
        <v>44808.0</v>
      </c>
      <c r="B177" s="127">
        <v>19.65</v>
      </c>
      <c r="C177" s="62">
        <f t="shared" si="4"/>
        <v>0.01331986906</v>
      </c>
      <c r="D177" s="62">
        <f t="shared" si="5"/>
        <v>0.01270986906</v>
      </c>
      <c r="E177" s="62" t="str">
        <f t="shared" si="1"/>
        <v/>
      </c>
      <c r="F177" s="127">
        <v>4067.36</v>
      </c>
      <c r="G177" s="62">
        <f t="shared" si="6"/>
        <v>0.03581634191</v>
      </c>
      <c r="H177" s="62">
        <f t="shared" si="7"/>
        <v>0.03520634191</v>
      </c>
      <c r="I177" s="62" t="b">
        <f t="shared" si="8"/>
        <v>0</v>
      </c>
      <c r="J177" s="62" t="str">
        <f t="shared" si="2"/>
        <v/>
      </c>
      <c r="K177" s="128">
        <v>0.03294</v>
      </c>
      <c r="L177" s="62">
        <f t="shared" si="3"/>
        <v>0.00061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126">
        <v>44815.0</v>
      </c>
      <c r="B178" s="127">
        <v>18.8</v>
      </c>
      <c r="C178" s="62">
        <f t="shared" si="4"/>
        <v>-0.04422046848</v>
      </c>
      <c r="D178" s="62">
        <f t="shared" si="5"/>
        <v>-0.04486074626</v>
      </c>
      <c r="E178" s="62">
        <f t="shared" si="1"/>
        <v>-0.04486074626</v>
      </c>
      <c r="F178" s="127">
        <v>3873.33</v>
      </c>
      <c r="G178" s="62">
        <f t="shared" si="6"/>
        <v>-0.04887953817</v>
      </c>
      <c r="H178" s="62">
        <f t="shared" si="7"/>
        <v>-0.04951981595</v>
      </c>
      <c r="I178" s="62" t="b">
        <f t="shared" si="8"/>
        <v>1</v>
      </c>
      <c r="J178" s="62">
        <f t="shared" si="2"/>
        <v>-0.04951981595</v>
      </c>
      <c r="K178" s="128">
        <v>0.034575</v>
      </c>
      <c r="L178" s="62">
        <f t="shared" si="3"/>
        <v>0.0006402777778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126">
        <v>44822.0</v>
      </c>
      <c r="B179" s="127">
        <v>17.5</v>
      </c>
      <c r="C179" s="62">
        <f t="shared" si="4"/>
        <v>-0.07165598891</v>
      </c>
      <c r="D179" s="62">
        <f t="shared" si="5"/>
        <v>-0.07230450742</v>
      </c>
      <c r="E179" s="62">
        <f t="shared" si="1"/>
        <v>-0.07230450742</v>
      </c>
      <c r="F179" s="127">
        <v>3693.23</v>
      </c>
      <c r="G179" s="62">
        <f t="shared" si="6"/>
        <v>-0.04761318825</v>
      </c>
      <c r="H179" s="62">
        <f t="shared" si="7"/>
        <v>-0.04826170677</v>
      </c>
      <c r="I179" s="62" t="b">
        <f t="shared" si="8"/>
        <v>1</v>
      </c>
      <c r="J179" s="62">
        <f t="shared" si="2"/>
        <v>-0.04826170677</v>
      </c>
      <c r="K179" s="128">
        <v>0.03502</v>
      </c>
      <c r="L179" s="62">
        <f t="shared" si="3"/>
        <v>0.0006485185185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126">
        <v>44829.0</v>
      </c>
      <c r="B180" s="127">
        <v>17.35</v>
      </c>
      <c r="C180" s="62">
        <f t="shared" si="4"/>
        <v>-0.008608374537</v>
      </c>
      <c r="D180" s="62">
        <f t="shared" si="5"/>
        <v>-0.009270226388</v>
      </c>
      <c r="E180" s="62">
        <f t="shared" si="1"/>
        <v>-0.009270226388</v>
      </c>
      <c r="F180" s="127">
        <v>3585.62</v>
      </c>
      <c r="G180" s="62">
        <f t="shared" si="6"/>
        <v>-0.029570012</v>
      </c>
      <c r="H180" s="62">
        <f t="shared" si="7"/>
        <v>-0.03023186386</v>
      </c>
      <c r="I180" s="62" t="b">
        <f t="shared" si="8"/>
        <v>1</v>
      </c>
      <c r="J180" s="62">
        <f t="shared" si="2"/>
        <v>-0.03023186386</v>
      </c>
      <c r="K180" s="128">
        <v>0.03574</v>
      </c>
      <c r="L180" s="62">
        <f t="shared" si="3"/>
        <v>0.0006618518519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126">
        <v>44836.0</v>
      </c>
      <c r="B181" s="127">
        <v>18.36</v>
      </c>
      <c r="C181" s="62">
        <f t="shared" si="4"/>
        <v>0.0565818788</v>
      </c>
      <c r="D181" s="62">
        <f t="shared" si="5"/>
        <v>0.05588595287</v>
      </c>
      <c r="E181" s="62" t="str">
        <f t="shared" si="1"/>
        <v/>
      </c>
      <c r="F181" s="127">
        <v>3639.66</v>
      </c>
      <c r="G181" s="62">
        <f t="shared" si="6"/>
        <v>0.01495886878</v>
      </c>
      <c r="H181" s="62">
        <f t="shared" si="7"/>
        <v>0.01426294285</v>
      </c>
      <c r="I181" s="62" t="b">
        <f t="shared" si="8"/>
        <v>0</v>
      </c>
      <c r="J181" s="62" t="str">
        <f t="shared" si="2"/>
        <v/>
      </c>
      <c r="K181" s="128">
        <v>0.03758</v>
      </c>
      <c r="L181" s="62">
        <f t="shared" si="3"/>
        <v>0.0006959259259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126">
        <v>44843.0</v>
      </c>
      <c r="B182" s="127">
        <v>17.77</v>
      </c>
      <c r="C182" s="62">
        <f t="shared" si="4"/>
        <v>-0.03266274303</v>
      </c>
      <c r="D182" s="62">
        <f t="shared" si="5"/>
        <v>-0.03336200229</v>
      </c>
      <c r="E182" s="62">
        <f t="shared" si="1"/>
        <v>-0.03336200229</v>
      </c>
      <c r="F182" s="127">
        <v>3583.07</v>
      </c>
      <c r="G182" s="62">
        <f t="shared" si="6"/>
        <v>-0.01567029586</v>
      </c>
      <c r="H182" s="62">
        <f t="shared" si="7"/>
        <v>-0.01636955512</v>
      </c>
      <c r="I182" s="62" t="b">
        <f t="shared" si="8"/>
        <v>1</v>
      </c>
      <c r="J182" s="62">
        <f t="shared" si="2"/>
        <v>-0.01636955512</v>
      </c>
      <c r="K182" s="128">
        <v>0.03776</v>
      </c>
      <c r="L182" s="62">
        <f t="shared" si="3"/>
        <v>0.0006992592593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126">
        <v>44850.0</v>
      </c>
      <c r="B183" s="127">
        <v>20.92</v>
      </c>
      <c r="C183" s="62">
        <f t="shared" si="4"/>
        <v>0.163193997</v>
      </c>
      <c r="D183" s="62">
        <f t="shared" si="5"/>
        <v>0.1624634415</v>
      </c>
      <c r="E183" s="62" t="str">
        <f t="shared" si="1"/>
        <v/>
      </c>
      <c r="F183" s="127">
        <v>3752.75</v>
      </c>
      <c r="G183" s="62">
        <f t="shared" si="6"/>
        <v>0.04626892973</v>
      </c>
      <c r="H183" s="62">
        <f t="shared" si="7"/>
        <v>0.04553837417</v>
      </c>
      <c r="I183" s="62" t="b">
        <f t="shared" si="8"/>
        <v>0</v>
      </c>
      <c r="J183" s="62" t="str">
        <f t="shared" si="2"/>
        <v/>
      </c>
      <c r="K183" s="128">
        <v>0.03945</v>
      </c>
      <c r="L183" s="62">
        <f t="shared" si="3"/>
        <v>0.0007305555556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126">
        <v>44857.0</v>
      </c>
      <c r="B184" s="127">
        <v>21.43</v>
      </c>
      <c r="C184" s="62">
        <f t="shared" si="4"/>
        <v>0.02408617029</v>
      </c>
      <c r="D184" s="62">
        <f t="shared" si="5"/>
        <v>0.02331579992</v>
      </c>
      <c r="E184" s="62" t="str">
        <f t="shared" si="1"/>
        <v/>
      </c>
      <c r="F184" s="127">
        <v>3901.06</v>
      </c>
      <c r="G184" s="62">
        <f t="shared" si="6"/>
        <v>0.03875940652</v>
      </c>
      <c r="H184" s="62">
        <f t="shared" si="7"/>
        <v>0.03798903615</v>
      </c>
      <c r="I184" s="62" t="b">
        <f t="shared" si="8"/>
        <v>0</v>
      </c>
      <c r="J184" s="62" t="str">
        <f t="shared" si="2"/>
        <v/>
      </c>
      <c r="K184" s="128">
        <v>0.0416</v>
      </c>
      <c r="L184" s="62">
        <f t="shared" si="3"/>
        <v>0.0007703703704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126">
        <v>44864.0</v>
      </c>
      <c r="B185" s="127">
        <v>20.53</v>
      </c>
      <c r="C185" s="62">
        <f t="shared" si="4"/>
        <v>-0.04290457845</v>
      </c>
      <c r="D185" s="62">
        <f t="shared" si="5"/>
        <v>-0.04368680068</v>
      </c>
      <c r="E185" s="62">
        <f t="shared" si="1"/>
        <v>-0.04368680068</v>
      </c>
      <c r="F185" s="127">
        <v>3770.55</v>
      </c>
      <c r="G185" s="62">
        <f t="shared" si="6"/>
        <v>-0.03402743166</v>
      </c>
      <c r="H185" s="62">
        <f t="shared" si="7"/>
        <v>-0.03480965389</v>
      </c>
      <c r="I185" s="62" t="b">
        <f t="shared" si="8"/>
        <v>1</v>
      </c>
      <c r="J185" s="62">
        <f t="shared" si="2"/>
        <v>-0.03480965389</v>
      </c>
      <c r="K185" s="128">
        <v>0.04224</v>
      </c>
      <c r="L185" s="62">
        <f t="shared" si="3"/>
        <v>0.0007822222222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126">
        <v>44871.0</v>
      </c>
      <c r="B186" s="127">
        <v>22.36</v>
      </c>
      <c r="C186" s="62">
        <f t="shared" si="4"/>
        <v>0.08538641726</v>
      </c>
      <c r="D186" s="62">
        <f t="shared" si="5"/>
        <v>0.08461012096</v>
      </c>
      <c r="E186" s="62" t="str">
        <f t="shared" si="1"/>
        <v/>
      </c>
      <c r="F186" s="127">
        <v>3992.93</v>
      </c>
      <c r="G186" s="62">
        <f t="shared" si="6"/>
        <v>0.05730441784</v>
      </c>
      <c r="H186" s="62">
        <f t="shared" si="7"/>
        <v>0.05652812154</v>
      </c>
      <c r="I186" s="62" t="b">
        <f t="shared" si="8"/>
        <v>0</v>
      </c>
      <c r="J186" s="62" t="str">
        <f t="shared" si="2"/>
        <v/>
      </c>
      <c r="K186" s="128">
        <v>0.04192</v>
      </c>
      <c r="L186" s="62">
        <f t="shared" si="3"/>
        <v>0.0007762962963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126">
        <v>44878.0</v>
      </c>
      <c r="B187" s="127">
        <v>22.4</v>
      </c>
      <c r="C187" s="62">
        <f t="shared" si="4"/>
        <v>0.001787310574</v>
      </c>
      <c r="D187" s="62">
        <f t="shared" si="5"/>
        <v>0.001002125389</v>
      </c>
      <c r="E187" s="62">
        <f t="shared" si="1"/>
        <v>0.001002125389</v>
      </c>
      <c r="F187" s="127">
        <v>3965.34</v>
      </c>
      <c r="G187" s="62">
        <f t="shared" si="6"/>
        <v>-0.006933695523</v>
      </c>
      <c r="H187" s="62">
        <f t="shared" si="7"/>
        <v>-0.007718880708</v>
      </c>
      <c r="I187" s="62" t="b">
        <f t="shared" si="8"/>
        <v>1</v>
      </c>
      <c r="J187" s="62">
        <f t="shared" si="2"/>
        <v>-0.007718880708</v>
      </c>
      <c r="K187" s="128">
        <v>0.0424</v>
      </c>
      <c r="L187" s="62">
        <f t="shared" si="3"/>
        <v>0.0007851851852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126">
        <v>44885.0</v>
      </c>
      <c r="B188" s="127">
        <v>22.5</v>
      </c>
      <c r="C188" s="62">
        <f t="shared" si="4"/>
        <v>0.004454350349</v>
      </c>
      <c r="D188" s="62">
        <f t="shared" si="5"/>
        <v>0.003724350349</v>
      </c>
      <c r="E188" s="62" t="str">
        <f t="shared" si="1"/>
        <v/>
      </c>
      <c r="F188" s="127">
        <v>4026.12</v>
      </c>
      <c r="G188" s="62">
        <f t="shared" si="6"/>
        <v>0.01521153131</v>
      </c>
      <c r="H188" s="62">
        <f t="shared" si="7"/>
        <v>0.01448153131</v>
      </c>
      <c r="I188" s="62" t="b">
        <f t="shared" si="8"/>
        <v>0</v>
      </c>
      <c r="J188" s="62" t="str">
        <f t="shared" si="2"/>
        <v/>
      </c>
      <c r="K188" s="128">
        <v>0.03942</v>
      </c>
      <c r="L188" s="62">
        <f t="shared" si="3"/>
        <v>0.00073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126">
        <v>44892.0</v>
      </c>
      <c r="B189" s="127">
        <v>22.93</v>
      </c>
      <c r="C189" s="62">
        <f t="shared" si="4"/>
        <v>0.01893078766</v>
      </c>
      <c r="D189" s="62">
        <f t="shared" si="5"/>
        <v>0.01822615803</v>
      </c>
      <c r="E189" s="62" t="str">
        <f t="shared" si="1"/>
        <v/>
      </c>
      <c r="F189" s="127">
        <v>4071.7</v>
      </c>
      <c r="G189" s="62">
        <f t="shared" si="6"/>
        <v>0.01125746963</v>
      </c>
      <c r="H189" s="62">
        <f t="shared" si="7"/>
        <v>0.01055284</v>
      </c>
      <c r="I189" s="62" t="b">
        <f t="shared" si="8"/>
        <v>0</v>
      </c>
      <c r="J189" s="62" t="str">
        <f t="shared" si="2"/>
        <v/>
      </c>
      <c r="K189" s="128">
        <v>0.03805</v>
      </c>
      <c r="L189" s="62">
        <f t="shared" si="3"/>
        <v>0.0007046296296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126">
        <v>44899.0</v>
      </c>
      <c r="B190" s="127">
        <v>22.0</v>
      </c>
      <c r="C190" s="62">
        <f t="shared" si="4"/>
        <v>-0.04140364351</v>
      </c>
      <c r="D190" s="62">
        <f t="shared" si="5"/>
        <v>-0.04209068055</v>
      </c>
      <c r="E190" s="62">
        <f t="shared" si="1"/>
        <v>-0.04209068055</v>
      </c>
      <c r="F190" s="127">
        <v>3934.38</v>
      </c>
      <c r="G190" s="62">
        <f t="shared" si="6"/>
        <v>-0.03430729356</v>
      </c>
      <c r="H190" s="62">
        <f t="shared" si="7"/>
        <v>-0.0349943306</v>
      </c>
      <c r="I190" s="62" t="b">
        <f t="shared" si="8"/>
        <v>1</v>
      </c>
      <c r="J190" s="62">
        <f t="shared" si="2"/>
        <v>-0.0349943306</v>
      </c>
      <c r="K190" s="128">
        <v>0.0371</v>
      </c>
      <c r="L190" s="62">
        <f t="shared" si="3"/>
        <v>0.000687037037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126">
        <v>44906.0</v>
      </c>
      <c r="B191" s="127">
        <v>20.16</v>
      </c>
      <c r="C191" s="62">
        <f t="shared" si="4"/>
        <v>-0.08734201016</v>
      </c>
      <c r="D191" s="62">
        <f t="shared" si="5"/>
        <v>-0.08799238053</v>
      </c>
      <c r="E191" s="62">
        <f t="shared" si="1"/>
        <v>-0.08799238053</v>
      </c>
      <c r="F191" s="127">
        <v>3852.36</v>
      </c>
      <c r="G191" s="62">
        <f t="shared" si="6"/>
        <v>-0.02106736159</v>
      </c>
      <c r="H191" s="62">
        <f t="shared" si="7"/>
        <v>-0.02171773196</v>
      </c>
      <c r="I191" s="62" t="b">
        <f t="shared" si="8"/>
        <v>1</v>
      </c>
      <c r="J191" s="62">
        <f t="shared" si="2"/>
        <v>-0.02171773196</v>
      </c>
      <c r="K191" s="128">
        <v>0.03512</v>
      </c>
      <c r="L191" s="62">
        <f t="shared" si="3"/>
        <v>0.0006503703704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126">
        <v>44913.0</v>
      </c>
      <c r="B192" s="127">
        <v>20.3</v>
      </c>
      <c r="C192" s="62">
        <f t="shared" si="4"/>
        <v>0.006920442845</v>
      </c>
      <c r="D192" s="62">
        <f t="shared" si="5"/>
        <v>0.006267479882</v>
      </c>
      <c r="E192" s="62">
        <f t="shared" si="1"/>
        <v>0.006267479882</v>
      </c>
      <c r="F192" s="127">
        <v>3844.82</v>
      </c>
      <c r="G192" s="62">
        <f t="shared" si="6"/>
        <v>-0.001959159695</v>
      </c>
      <c r="H192" s="62">
        <f t="shared" si="7"/>
        <v>-0.002612122658</v>
      </c>
      <c r="I192" s="62" t="b">
        <f t="shared" si="8"/>
        <v>1</v>
      </c>
      <c r="J192" s="62">
        <f t="shared" si="2"/>
        <v>-0.002612122658</v>
      </c>
      <c r="K192" s="128">
        <v>0.03526</v>
      </c>
      <c r="L192" s="62">
        <f t="shared" si="3"/>
        <v>0.000652962963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126">
        <v>44920.0</v>
      </c>
      <c r="B193" s="127">
        <v>19.28</v>
      </c>
      <c r="C193" s="62">
        <f t="shared" si="4"/>
        <v>-0.05155259687</v>
      </c>
      <c r="D193" s="62">
        <f t="shared" si="5"/>
        <v>-0.05224333761</v>
      </c>
      <c r="E193" s="62">
        <f t="shared" si="1"/>
        <v>-0.05224333761</v>
      </c>
      <c r="F193" s="127">
        <v>3839.5</v>
      </c>
      <c r="G193" s="62">
        <f t="shared" si="6"/>
        <v>-0.001384638029</v>
      </c>
      <c r="H193" s="62">
        <f t="shared" si="7"/>
        <v>-0.00207537877</v>
      </c>
      <c r="I193" s="62" t="b">
        <f t="shared" si="8"/>
        <v>1</v>
      </c>
      <c r="J193" s="62">
        <f t="shared" si="2"/>
        <v>-0.00207537877</v>
      </c>
      <c r="K193" s="128">
        <v>0.0373</v>
      </c>
      <c r="L193" s="62">
        <f t="shared" si="3"/>
        <v>0.0006907407407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126">
        <v>44927.0</v>
      </c>
      <c r="B194" s="127">
        <v>19.63</v>
      </c>
      <c r="C194" s="62">
        <f t="shared" si="4"/>
        <v>0.01799071911</v>
      </c>
      <c r="D194" s="62">
        <f t="shared" si="5"/>
        <v>0.01725923762</v>
      </c>
      <c r="E194" s="62" t="str">
        <f t="shared" si="1"/>
        <v/>
      </c>
      <c r="F194" s="127">
        <v>3895.08</v>
      </c>
      <c r="G194" s="62">
        <f t="shared" si="6"/>
        <v>0.01437206848</v>
      </c>
      <c r="H194" s="62">
        <f t="shared" si="7"/>
        <v>0.01364058699</v>
      </c>
      <c r="I194" s="62" t="b">
        <f t="shared" si="8"/>
        <v>0</v>
      </c>
      <c r="J194" s="62" t="str">
        <f t="shared" si="2"/>
        <v/>
      </c>
      <c r="K194" s="128">
        <v>0.0395</v>
      </c>
      <c r="L194" s="62">
        <f t="shared" si="3"/>
        <v>0.0007314814815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126">
        <v>44934.0</v>
      </c>
      <c r="B195" s="127">
        <v>23.2</v>
      </c>
      <c r="C195" s="62">
        <f t="shared" si="4"/>
        <v>0.1670932704</v>
      </c>
      <c r="D195" s="62">
        <f t="shared" si="5"/>
        <v>0.1663923445</v>
      </c>
      <c r="E195" s="62" t="str">
        <f t="shared" si="1"/>
        <v/>
      </c>
      <c r="F195" s="127">
        <v>3999.09</v>
      </c>
      <c r="G195" s="62">
        <f t="shared" si="6"/>
        <v>0.02635261697</v>
      </c>
      <c r="H195" s="62">
        <f t="shared" si="7"/>
        <v>0.02565169105</v>
      </c>
      <c r="I195" s="62" t="b">
        <f t="shared" si="8"/>
        <v>0</v>
      </c>
      <c r="J195" s="62" t="str">
        <f t="shared" si="2"/>
        <v/>
      </c>
      <c r="K195" s="128">
        <v>0.03785</v>
      </c>
      <c r="L195" s="62">
        <f t="shared" si="3"/>
        <v>0.0007009259259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126">
        <v>44941.0</v>
      </c>
      <c r="B196" s="127">
        <v>22.37</v>
      </c>
      <c r="C196" s="62">
        <f t="shared" si="4"/>
        <v>-0.03643150317</v>
      </c>
      <c r="D196" s="62">
        <f t="shared" si="5"/>
        <v>-0.03710705873</v>
      </c>
      <c r="E196" s="62">
        <f t="shared" si="1"/>
        <v>-0.03710705873</v>
      </c>
      <c r="F196" s="127">
        <v>3972.61</v>
      </c>
      <c r="G196" s="62">
        <f t="shared" si="6"/>
        <v>-0.006643525821</v>
      </c>
      <c r="H196" s="62">
        <f t="shared" si="7"/>
        <v>-0.007319081377</v>
      </c>
      <c r="I196" s="62" t="b">
        <f t="shared" si="8"/>
        <v>1</v>
      </c>
      <c r="J196" s="62">
        <f t="shared" si="2"/>
        <v>-0.007319081377</v>
      </c>
      <c r="K196" s="128">
        <v>0.03648</v>
      </c>
      <c r="L196" s="62">
        <f t="shared" si="3"/>
        <v>0.0006755555556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126">
        <v>44948.0</v>
      </c>
      <c r="B197" s="127">
        <v>21.81</v>
      </c>
      <c r="C197" s="62">
        <f t="shared" si="4"/>
        <v>-0.02535219529</v>
      </c>
      <c r="D197" s="62">
        <f t="shared" si="5"/>
        <v>-0.02601932492</v>
      </c>
      <c r="E197" s="62" t="str">
        <f t="shared" si="1"/>
        <v/>
      </c>
      <c r="F197" s="127">
        <v>4070.56</v>
      </c>
      <c r="G197" s="62">
        <f t="shared" si="6"/>
        <v>0.02435727271</v>
      </c>
      <c r="H197" s="62">
        <f t="shared" si="7"/>
        <v>0.02369014308</v>
      </c>
      <c r="I197" s="62" t="b">
        <f t="shared" si="8"/>
        <v>0</v>
      </c>
      <c r="J197" s="62" t="str">
        <f t="shared" si="2"/>
        <v/>
      </c>
      <c r="K197" s="128">
        <v>0.036025</v>
      </c>
      <c r="L197" s="62">
        <f t="shared" si="3"/>
        <v>0.0006671296296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126">
        <v>44955.0</v>
      </c>
      <c r="B198" s="127">
        <v>21.91</v>
      </c>
      <c r="C198" s="62">
        <f t="shared" si="4"/>
        <v>0.004574573394</v>
      </c>
      <c r="D198" s="62">
        <f t="shared" si="5"/>
        <v>0.00390086969</v>
      </c>
      <c r="E198" s="62" t="str">
        <f t="shared" si="1"/>
        <v/>
      </c>
      <c r="F198" s="127">
        <v>4136.48</v>
      </c>
      <c r="G198" s="62">
        <f t="shared" si="6"/>
        <v>0.0160646025</v>
      </c>
      <c r="H198" s="62">
        <f t="shared" si="7"/>
        <v>0.0153908988</v>
      </c>
      <c r="I198" s="62" t="b">
        <f t="shared" si="8"/>
        <v>0</v>
      </c>
      <c r="J198" s="62" t="str">
        <f t="shared" si="2"/>
        <v/>
      </c>
      <c r="K198" s="128">
        <v>0.03638</v>
      </c>
      <c r="L198" s="62">
        <f t="shared" si="3"/>
        <v>0.0006737037037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126">
        <v>44962.0</v>
      </c>
      <c r="B199" s="127">
        <v>21.89</v>
      </c>
      <c r="C199" s="62">
        <f t="shared" si="4"/>
        <v>-0.0009132420726</v>
      </c>
      <c r="D199" s="62">
        <f t="shared" si="5"/>
        <v>-0.001581390221</v>
      </c>
      <c r="E199" s="62">
        <f t="shared" si="1"/>
        <v>-0.001581390221</v>
      </c>
      <c r="F199" s="127">
        <v>4090.46</v>
      </c>
      <c r="G199" s="62">
        <f t="shared" si="6"/>
        <v>-0.01118775146</v>
      </c>
      <c r="H199" s="62">
        <f t="shared" si="7"/>
        <v>-0.01185589961</v>
      </c>
      <c r="I199" s="62" t="b">
        <f t="shared" si="8"/>
        <v>1</v>
      </c>
      <c r="J199" s="62">
        <f t="shared" si="2"/>
        <v>-0.01185589961</v>
      </c>
      <c r="K199" s="128">
        <v>0.03608</v>
      </c>
      <c r="L199" s="62">
        <f t="shared" si="3"/>
        <v>0.0006681481481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126">
        <v>44969.0</v>
      </c>
      <c r="B200" s="127">
        <v>21.29</v>
      </c>
      <c r="C200" s="62">
        <f t="shared" si="4"/>
        <v>-0.02779243263</v>
      </c>
      <c r="D200" s="62">
        <f t="shared" si="5"/>
        <v>-0.02848391411</v>
      </c>
      <c r="E200" s="62">
        <f t="shared" si="1"/>
        <v>-0.02848391411</v>
      </c>
      <c r="F200" s="127">
        <v>4079.09</v>
      </c>
      <c r="G200" s="62">
        <f t="shared" si="6"/>
        <v>-0.002783508845</v>
      </c>
      <c r="H200" s="62">
        <f t="shared" si="7"/>
        <v>-0.003474990326</v>
      </c>
      <c r="I200" s="62" t="b">
        <f t="shared" si="8"/>
        <v>1</v>
      </c>
      <c r="J200" s="62">
        <f t="shared" si="2"/>
        <v>-0.003474990326</v>
      </c>
      <c r="K200" s="128">
        <v>0.03734</v>
      </c>
      <c r="L200" s="62">
        <f t="shared" si="3"/>
        <v>0.0006914814815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126">
        <v>44976.0</v>
      </c>
      <c r="B201" s="127">
        <v>21.0</v>
      </c>
      <c r="C201" s="62">
        <f t="shared" si="4"/>
        <v>-0.01371504118</v>
      </c>
      <c r="D201" s="62">
        <f t="shared" si="5"/>
        <v>-0.01442800414</v>
      </c>
      <c r="E201" s="62">
        <f t="shared" si="1"/>
        <v>-0.01442800414</v>
      </c>
      <c r="F201" s="127">
        <v>3970.04</v>
      </c>
      <c r="G201" s="62">
        <f t="shared" si="6"/>
        <v>-0.02709775411</v>
      </c>
      <c r="H201" s="62">
        <f t="shared" si="7"/>
        <v>-0.02781071707</v>
      </c>
      <c r="I201" s="62" t="b">
        <f t="shared" si="8"/>
        <v>1</v>
      </c>
      <c r="J201" s="62">
        <f t="shared" si="2"/>
        <v>-0.02781071707</v>
      </c>
      <c r="K201" s="128">
        <v>0.0385</v>
      </c>
      <c r="L201" s="62">
        <f t="shared" si="3"/>
        <v>0.000712962963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126">
        <v>44983.0</v>
      </c>
      <c r="B202" s="127">
        <v>21.18</v>
      </c>
      <c r="C202" s="62">
        <f t="shared" si="4"/>
        <v>0.00853490245</v>
      </c>
      <c r="D202" s="62">
        <f t="shared" si="5"/>
        <v>0.007806661709</v>
      </c>
      <c r="E202" s="62" t="str">
        <f t="shared" si="1"/>
        <v/>
      </c>
      <c r="F202" s="127">
        <v>4045.64</v>
      </c>
      <c r="G202" s="62">
        <f t="shared" si="6"/>
        <v>0.0188635878</v>
      </c>
      <c r="H202" s="62">
        <f t="shared" si="7"/>
        <v>0.01813534706</v>
      </c>
      <c r="I202" s="62" t="b">
        <f t="shared" si="8"/>
        <v>0</v>
      </c>
      <c r="J202" s="62" t="str">
        <f t="shared" si="2"/>
        <v/>
      </c>
      <c r="K202" s="128">
        <v>0.039325</v>
      </c>
      <c r="L202" s="62">
        <f t="shared" si="3"/>
        <v>0.0007282407407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126">
        <v>44990.0</v>
      </c>
      <c r="B203" s="127">
        <v>21.18</v>
      </c>
      <c r="C203" s="62">
        <f t="shared" si="4"/>
        <v>0</v>
      </c>
      <c r="D203" s="62">
        <f t="shared" si="5"/>
        <v>-0.0007318518519</v>
      </c>
      <c r="E203" s="62">
        <f t="shared" si="1"/>
        <v>-0.0007318518519</v>
      </c>
      <c r="F203" s="127">
        <v>3861.59</v>
      </c>
      <c r="G203" s="62">
        <f t="shared" si="6"/>
        <v>-0.04656074226</v>
      </c>
      <c r="H203" s="62">
        <f t="shared" si="7"/>
        <v>-0.04729259411</v>
      </c>
      <c r="I203" s="62" t="b">
        <f t="shared" si="8"/>
        <v>1</v>
      </c>
      <c r="J203" s="62">
        <f t="shared" si="2"/>
        <v>-0.04729259411</v>
      </c>
      <c r="K203" s="128">
        <v>0.03952</v>
      </c>
      <c r="L203" s="62">
        <f t="shared" si="3"/>
        <v>0.0007318518519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126">
        <v>44997.0</v>
      </c>
      <c r="B204" s="127">
        <v>16.86</v>
      </c>
      <c r="C204" s="62">
        <f t="shared" si="4"/>
        <v>-0.2281133876</v>
      </c>
      <c r="D204" s="62">
        <f t="shared" si="5"/>
        <v>-0.2288267209</v>
      </c>
      <c r="E204" s="62" t="str">
        <f t="shared" si="1"/>
        <v/>
      </c>
      <c r="F204" s="127">
        <v>3916.64</v>
      </c>
      <c r="G204" s="62">
        <f t="shared" si="6"/>
        <v>0.01415512763</v>
      </c>
      <c r="H204" s="62">
        <f t="shared" si="7"/>
        <v>0.01344179429</v>
      </c>
      <c r="I204" s="62" t="b">
        <f t="shared" si="8"/>
        <v>0</v>
      </c>
      <c r="J204" s="62" t="str">
        <f t="shared" si="2"/>
        <v/>
      </c>
      <c r="K204" s="128">
        <v>0.03852</v>
      </c>
      <c r="L204" s="62">
        <f t="shared" si="3"/>
        <v>0.0007133333333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126">
        <v>45004.0</v>
      </c>
      <c r="B205" s="127">
        <v>19.8</v>
      </c>
      <c r="C205" s="62">
        <f t="shared" si="4"/>
        <v>0.1607379851</v>
      </c>
      <c r="D205" s="62">
        <f t="shared" si="5"/>
        <v>0.1600535407</v>
      </c>
      <c r="E205" s="62" t="str">
        <f t="shared" si="1"/>
        <v/>
      </c>
      <c r="F205" s="127">
        <v>3970.99</v>
      </c>
      <c r="G205" s="62">
        <f t="shared" si="6"/>
        <v>0.0137812905</v>
      </c>
      <c r="H205" s="62">
        <f t="shared" si="7"/>
        <v>0.01309684606</v>
      </c>
      <c r="I205" s="62" t="b">
        <f t="shared" si="8"/>
        <v>0</v>
      </c>
      <c r="J205" s="62" t="str">
        <f t="shared" si="2"/>
        <v/>
      </c>
      <c r="K205" s="128">
        <v>0.03696</v>
      </c>
      <c r="L205" s="62">
        <f t="shared" si="3"/>
        <v>0.0006844444444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126">
        <v>45011.0</v>
      </c>
      <c r="B206" s="127">
        <v>19.48</v>
      </c>
      <c r="C206" s="62">
        <f t="shared" si="4"/>
        <v>-0.01629363949</v>
      </c>
      <c r="D206" s="62">
        <f t="shared" si="5"/>
        <v>-0.01697363949</v>
      </c>
      <c r="E206" s="62" t="str">
        <f t="shared" si="1"/>
        <v/>
      </c>
      <c r="F206" s="127">
        <v>4109.31</v>
      </c>
      <c r="G206" s="62">
        <f t="shared" si="6"/>
        <v>0.03423969731</v>
      </c>
      <c r="H206" s="62">
        <f t="shared" si="7"/>
        <v>0.03355969731</v>
      </c>
      <c r="I206" s="62" t="b">
        <f t="shared" si="8"/>
        <v>0</v>
      </c>
      <c r="J206" s="62" t="str">
        <f t="shared" si="2"/>
        <v/>
      </c>
      <c r="K206" s="128">
        <v>0.03672</v>
      </c>
      <c r="L206" s="62">
        <f t="shared" si="3"/>
        <v>0.00068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126">
        <v>45018.0</v>
      </c>
      <c r="B207" s="127">
        <v>19.1</v>
      </c>
      <c r="C207" s="62">
        <f t="shared" si="4"/>
        <v>-0.01969996316</v>
      </c>
      <c r="D207" s="62">
        <f t="shared" si="5"/>
        <v>-0.02039366687</v>
      </c>
      <c r="E207" s="62">
        <f t="shared" si="1"/>
        <v>-0.02039366687</v>
      </c>
      <c r="F207" s="127">
        <v>4105.02</v>
      </c>
      <c r="G207" s="62">
        <f t="shared" si="6"/>
        <v>-0.001044516203</v>
      </c>
      <c r="H207" s="62">
        <f t="shared" si="7"/>
        <v>-0.001738219906</v>
      </c>
      <c r="I207" s="62" t="b">
        <f t="shared" si="8"/>
        <v>1</v>
      </c>
      <c r="J207" s="62">
        <f t="shared" si="2"/>
        <v>-0.001738219906</v>
      </c>
      <c r="K207" s="128">
        <v>0.03746</v>
      </c>
      <c r="L207" s="62">
        <f t="shared" si="3"/>
        <v>0.0006937037037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126">
        <v>45025.0</v>
      </c>
      <c r="B208" s="127">
        <v>18.95</v>
      </c>
      <c r="C208" s="62">
        <f t="shared" si="4"/>
        <v>-0.007884403524</v>
      </c>
      <c r="D208" s="62">
        <f t="shared" si="5"/>
        <v>-0.008549218339</v>
      </c>
      <c r="E208" s="62" t="str">
        <f t="shared" si="1"/>
        <v/>
      </c>
      <c r="F208" s="127">
        <v>4137.64</v>
      </c>
      <c r="G208" s="62">
        <f t="shared" si="6"/>
        <v>0.007914961989</v>
      </c>
      <c r="H208" s="62">
        <f t="shared" si="7"/>
        <v>0.007250147174</v>
      </c>
      <c r="I208" s="62" t="b">
        <f t="shared" si="8"/>
        <v>0</v>
      </c>
      <c r="J208" s="62" t="str">
        <f t="shared" si="2"/>
        <v/>
      </c>
      <c r="K208" s="128">
        <v>0.0359</v>
      </c>
      <c r="L208" s="62">
        <f t="shared" si="3"/>
        <v>0.0006648148148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126">
        <v>45032.0</v>
      </c>
      <c r="B209" s="127">
        <v>17.88</v>
      </c>
      <c r="C209" s="62">
        <f t="shared" si="4"/>
        <v>-0.05812116178</v>
      </c>
      <c r="D209" s="62">
        <f t="shared" si="5"/>
        <v>-0.05879930993</v>
      </c>
      <c r="E209" s="62">
        <f t="shared" si="1"/>
        <v>-0.05879930993</v>
      </c>
      <c r="F209" s="127">
        <v>4133.52</v>
      </c>
      <c r="G209" s="62">
        <f t="shared" si="6"/>
        <v>-0.0009962327753</v>
      </c>
      <c r="H209" s="62">
        <f t="shared" si="7"/>
        <v>-0.001674380923</v>
      </c>
      <c r="I209" s="62" t="b">
        <f t="shared" si="8"/>
        <v>1</v>
      </c>
      <c r="J209" s="62">
        <f t="shared" si="2"/>
        <v>-0.001674380923</v>
      </c>
      <c r="K209" s="128">
        <v>0.03662</v>
      </c>
      <c r="L209" s="62">
        <f t="shared" si="3"/>
        <v>0.0006781481481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126">
        <v>45039.0</v>
      </c>
      <c r="B210" s="127">
        <v>17.66</v>
      </c>
      <c r="C210" s="62">
        <f t="shared" si="4"/>
        <v>-0.01238057457</v>
      </c>
      <c r="D210" s="62">
        <f t="shared" si="5"/>
        <v>-0.01308131531</v>
      </c>
      <c r="E210" s="62" t="str">
        <f t="shared" si="1"/>
        <v/>
      </c>
      <c r="F210" s="127">
        <v>4169.48</v>
      </c>
      <c r="G210" s="62">
        <f t="shared" si="6"/>
        <v>0.008661983582</v>
      </c>
      <c r="H210" s="62">
        <f t="shared" si="7"/>
        <v>0.007961242841</v>
      </c>
      <c r="I210" s="62" t="b">
        <f t="shared" si="8"/>
        <v>0</v>
      </c>
      <c r="J210" s="62" t="str">
        <f t="shared" si="2"/>
        <v/>
      </c>
      <c r="K210" s="128">
        <v>0.03784</v>
      </c>
      <c r="L210" s="62">
        <f t="shared" si="3"/>
        <v>0.0007007407407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126">
        <v>45046.0</v>
      </c>
      <c r="B211" s="127">
        <v>17.1</v>
      </c>
      <c r="C211" s="62">
        <f t="shared" si="4"/>
        <v>-0.03222373167</v>
      </c>
      <c r="D211" s="62">
        <f t="shared" si="5"/>
        <v>-0.03290928722</v>
      </c>
      <c r="E211" s="62">
        <f t="shared" si="1"/>
        <v>-0.03290928722</v>
      </c>
      <c r="F211" s="127">
        <v>4136.25</v>
      </c>
      <c r="G211" s="62">
        <f t="shared" si="6"/>
        <v>-0.008001747541</v>
      </c>
      <c r="H211" s="62">
        <f t="shared" si="7"/>
        <v>-0.008687303097</v>
      </c>
      <c r="I211" s="62" t="b">
        <f t="shared" si="8"/>
        <v>1</v>
      </c>
      <c r="J211" s="62">
        <f t="shared" si="2"/>
        <v>-0.008687303097</v>
      </c>
      <c r="K211" s="128">
        <v>0.03702</v>
      </c>
      <c r="L211" s="62">
        <f t="shared" si="3"/>
        <v>0.0006855555556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126">
        <v>45053.0</v>
      </c>
      <c r="B212" s="127">
        <v>16.52</v>
      </c>
      <c r="C212" s="62">
        <f t="shared" si="4"/>
        <v>-0.03450669542</v>
      </c>
      <c r="D212" s="62">
        <f t="shared" si="5"/>
        <v>-0.03520113986</v>
      </c>
      <c r="E212" s="62">
        <f t="shared" si="1"/>
        <v>-0.03520113986</v>
      </c>
      <c r="F212" s="127">
        <v>4124.08</v>
      </c>
      <c r="G212" s="62">
        <f t="shared" si="6"/>
        <v>-0.002946615645</v>
      </c>
      <c r="H212" s="62">
        <f t="shared" si="7"/>
        <v>-0.003641060089</v>
      </c>
      <c r="I212" s="62" t="b">
        <f t="shared" si="8"/>
        <v>1</v>
      </c>
      <c r="J212" s="62">
        <f t="shared" si="2"/>
        <v>-0.003641060089</v>
      </c>
      <c r="K212" s="128">
        <v>0.0375</v>
      </c>
      <c r="L212" s="62">
        <f t="shared" si="3"/>
        <v>0.0006944444444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126">
        <v>45060.0</v>
      </c>
      <c r="B213" s="127">
        <v>16.66</v>
      </c>
      <c r="C213" s="62">
        <f t="shared" si="4"/>
        <v>0.008438868646</v>
      </c>
      <c r="D213" s="62">
        <f t="shared" si="5"/>
        <v>0.007735164942</v>
      </c>
      <c r="E213" s="62" t="str">
        <f t="shared" si="1"/>
        <v/>
      </c>
      <c r="F213" s="127">
        <v>4191.98</v>
      </c>
      <c r="G213" s="62">
        <f t="shared" si="6"/>
        <v>0.01633021141</v>
      </c>
      <c r="H213" s="62">
        <f t="shared" si="7"/>
        <v>0.0156265077</v>
      </c>
      <c r="I213" s="62" t="b">
        <f t="shared" si="8"/>
        <v>0</v>
      </c>
      <c r="J213" s="62" t="str">
        <f t="shared" si="2"/>
        <v/>
      </c>
      <c r="K213" s="128">
        <v>0.038</v>
      </c>
      <c r="L213" s="62">
        <f t="shared" si="3"/>
        <v>0.0007037037037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126">
        <v>45067.0</v>
      </c>
      <c r="B214" s="127">
        <v>16.51</v>
      </c>
      <c r="C214" s="62">
        <f t="shared" si="4"/>
        <v>-0.009044378807</v>
      </c>
      <c r="D214" s="62">
        <f t="shared" si="5"/>
        <v>-0.009764749177</v>
      </c>
      <c r="E214" s="62" t="str">
        <f t="shared" si="1"/>
        <v/>
      </c>
      <c r="F214" s="127">
        <v>4205.45</v>
      </c>
      <c r="G214" s="62">
        <f t="shared" si="6"/>
        <v>0.003208127142</v>
      </c>
      <c r="H214" s="62">
        <f t="shared" si="7"/>
        <v>0.002487756772</v>
      </c>
      <c r="I214" s="62" t="b">
        <f t="shared" si="8"/>
        <v>0</v>
      </c>
      <c r="J214" s="62" t="str">
        <f t="shared" si="2"/>
        <v/>
      </c>
      <c r="K214" s="128">
        <v>0.0389</v>
      </c>
      <c r="L214" s="62">
        <f t="shared" si="3"/>
        <v>0.0007203703704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126">
        <v>45074.0</v>
      </c>
      <c r="B215" s="127">
        <v>16.35</v>
      </c>
      <c r="C215" s="62">
        <f t="shared" si="4"/>
        <v>-0.009738360589</v>
      </c>
      <c r="D215" s="62">
        <f t="shared" si="5"/>
        <v>-0.01047428651</v>
      </c>
      <c r="E215" s="62" t="str">
        <f t="shared" si="1"/>
        <v/>
      </c>
      <c r="F215" s="127">
        <v>4282.37</v>
      </c>
      <c r="G215" s="62">
        <f t="shared" si="6"/>
        <v>0.0181252915</v>
      </c>
      <c r="H215" s="62">
        <f t="shared" si="7"/>
        <v>0.01738936557</v>
      </c>
      <c r="I215" s="62" t="b">
        <f t="shared" si="8"/>
        <v>0</v>
      </c>
      <c r="J215" s="62" t="str">
        <f t="shared" si="2"/>
        <v/>
      </c>
      <c r="K215" s="128">
        <v>0.03974</v>
      </c>
      <c r="L215" s="62">
        <f t="shared" si="3"/>
        <v>0.0007359259259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126">
        <v>45081.0</v>
      </c>
      <c r="B216" s="127">
        <v>17.15</v>
      </c>
      <c r="C216" s="62">
        <f t="shared" si="4"/>
        <v>0.04777027627</v>
      </c>
      <c r="D216" s="62">
        <f t="shared" si="5"/>
        <v>0.04705407256</v>
      </c>
      <c r="E216" s="62" t="str">
        <f t="shared" si="1"/>
        <v/>
      </c>
      <c r="F216" s="127">
        <v>4298.86</v>
      </c>
      <c r="G216" s="62">
        <f t="shared" si="6"/>
        <v>0.003843276616</v>
      </c>
      <c r="H216" s="62">
        <f t="shared" si="7"/>
        <v>0.003127072912</v>
      </c>
      <c r="I216" s="62" t="b">
        <f t="shared" si="8"/>
        <v>0</v>
      </c>
      <c r="J216" s="62" t="str">
        <f t="shared" si="2"/>
        <v/>
      </c>
      <c r="K216" s="128">
        <v>0.038675</v>
      </c>
      <c r="L216" s="62">
        <f t="shared" si="3"/>
        <v>0.0007162037037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126">
        <v>45088.0</v>
      </c>
      <c r="B217" s="127">
        <v>19.67</v>
      </c>
      <c r="C217" s="62">
        <f t="shared" si="4"/>
        <v>0.1370964588</v>
      </c>
      <c r="D217" s="62">
        <f t="shared" si="5"/>
        <v>0.1363746069</v>
      </c>
      <c r="E217" s="62" t="str">
        <f t="shared" si="1"/>
        <v/>
      </c>
      <c r="F217" s="127">
        <v>4409.59</v>
      </c>
      <c r="G217" s="62">
        <f t="shared" si="6"/>
        <v>0.02543184334</v>
      </c>
      <c r="H217" s="62">
        <f t="shared" si="7"/>
        <v>0.02470999149</v>
      </c>
      <c r="I217" s="62" t="b">
        <f t="shared" si="8"/>
        <v>0</v>
      </c>
      <c r="J217" s="62" t="str">
        <f t="shared" si="2"/>
        <v/>
      </c>
      <c r="K217" s="128">
        <v>0.03898</v>
      </c>
      <c r="L217" s="62">
        <f t="shared" si="3"/>
        <v>0.0007218518519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126">
        <v>45095.0</v>
      </c>
      <c r="B218" s="127">
        <v>17.9</v>
      </c>
      <c r="C218" s="62">
        <f t="shared" si="4"/>
        <v>-0.09429391955</v>
      </c>
      <c r="D218" s="62">
        <f t="shared" si="5"/>
        <v>-0.09501317881</v>
      </c>
      <c r="E218" s="62">
        <f t="shared" si="1"/>
        <v>-0.09501317881</v>
      </c>
      <c r="F218" s="127">
        <v>4348.33</v>
      </c>
      <c r="G218" s="62">
        <f t="shared" si="6"/>
        <v>-0.01398985127</v>
      </c>
      <c r="H218" s="62">
        <f t="shared" si="7"/>
        <v>-0.01470911053</v>
      </c>
      <c r="I218" s="62" t="b">
        <f t="shared" si="8"/>
        <v>1</v>
      </c>
      <c r="J218" s="62">
        <f t="shared" si="2"/>
        <v>-0.01470911053</v>
      </c>
      <c r="K218" s="128">
        <v>0.03884</v>
      </c>
      <c r="L218" s="62">
        <f t="shared" si="3"/>
        <v>0.0007192592593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126">
        <v>45102.0</v>
      </c>
      <c r="B219" s="127">
        <v>18.09</v>
      </c>
      <c r="C219" s="62">
        <f t="shared" si="4"/>
        <v>0.01055858656</v>
      </c>
      <c r="D219" s="62">
        <f t="shared" si="5"/>
        <v>0.009848401375</v>
      </c>
      <c r="E219" s="62" t="str">
        <f t="shared" si="1"/>
        <v/>
      </c>
      <c r="F219" s="127">
        <v>4450.38</v>
      </c>
      <c r="G219" s="62">
        <f t="shared" si="6"/>
        <v>0.02319762245</v>
      </c>
      <c r="H219" s="62">
        <f t="shared" si="7"/>
        <v>0.02248743726</v>
      </c>
      <c r="I219" s="62" t="b">
        <f t="shared" si="8"/>
        <v>0</v>
      </c>
      <c r="J219" s="62" t="str">
        <f t="shared" si="2"/>
        <v/>
      </c>
      <c r="K219" s="128">
        <v>0.03835</v>
      </c>
      <c r="L219" s="62">
        <f t="shared" si="3"/>
        <v>0.0007101851852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126">
        <v>45109.0</v>
      </c>
      <c r="B220" s="127">
        <v>18.01</v>
      </c>
      <c r="C220" s="62">
        <f t="shared" si="4"/>
        <v>-0.004432140219</v>
      </c>
      <c r="D220" s="62">
        <f t="shared" si="5"/>
        <v>-0.005145103182</v>
      </c>
      <c r="E220" s="62">
        <f t="shared" si="1"/>
        <v>-0.005145103182</v>
      </c>
      <c r="F220" s="127">
        <v>4398.95</v>
      </c>
      <c r="G220" s="62">
        <f t="shared" si="6"/>
        <v>-0.01162360971</v>
      </c>
      <c r="H220" s="62">
        <f t="shared" si="7"/>
        <v>-0.01233657267</v>
      </c>
      <c r="I220" s="62" t="b">
        <f t="shared" si="8"/>
        <v>1</v>
      </c>
      <c r="J220" s="62">
        <f t="shared" si="2"/>
        <v>-0.01233657267</v>
      </c>
      <c r="K220" s="128">
        <v>0.0385</v>
      </c>
      <c r="L220" s="62">
        <f t="shared" si="3"/>
        <v>0.000712962963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126">
        <v>45116.0</v>
      </c>
      <c r="B221" s="127">
        <v>17.9</v>
      </c>
      <c r="C221" s="62">
        <f t="shared" si="4"/>
        <v>-0.006126446341</v>
      </c>
      <c r="D221" s="62">
        <f t="shared" si="5"/>
        <v>-0.006861631526</v>
      </c>
      <c r="E221" s="62" t="str">
        <f t="shared" si="1"/>
        <v/>
      </c>
      <c r="F221" s="127">
        <v>4505.42</v>
      </c>
      <c r="G221" s="62">
        <f t="shared" si="6"/>
        <v>0.02391524038</v>
      </c>
      <c r="H221" s="62">
        <f t="shared" si="7"/>
        <v>0.02318005519</v>
      </c>
      <c r="I221" s="62" t="b">
        <f t="shared" si="8"/>
        <v>0</v>
      </c>
      <c r="J221" s="62" t="str">
        <f t="shared" si="2"/>
        <v/>
      </c>
      <c r="K221" s="128">
        <v>0.0397</v>
      </c>
      <c r="L221" s="62">
        <f t="shared" si="3"/>
        <v>0.0007351851852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126">
        <v>45123.0</v>
      </c>
      <c r="B222" s="127">
        <v>18.5</v>
      </c>
      <c r="C222" s="62">
        <f t="shared" si="4"/>
        <v>0.03297001924</v>
      </c>
      <c r="D222" s="62">
        <f t="shared" si="5"/>
        <v>0.03223409331</v>
      </c>
      <c r="E222" s="62" t="str">
        <f t="shared" si="1"/>
        <v/>
      </c>
      <c r="F222" s="127">
        <v>4536.34</v>
      </c>
      <c r="G222" s="62">
        <f t="shared" si="6"/>
        <v>0.006839403065</v>
      </c>
      <c r="H222" s="62">
        <f t="shared" si="7"/>
        <v>0.006103477139</v>
      </c>
      <c r="I222" s="62" t="b">
        <f t="shared" si="8"/>
        <v>0</v>
      </c>
      <c r="J222" s="62" t="str">
        <f t="shared" si="2"/>
        <v/>
      </c>
      <c r="K222" s="128">
        <v>0.03974</v>
      </c>
      <c r="L222" s="62">
        <f t="shared" si="3"/>
        <v>0.0007359259259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126">
        <v>45130.0</v>
      </c>
      <c r="B223" s="127">
        <v>18.32</v>
      </c>
      <c r="C223" s="62">
        <f t="shared" si="4"/>
        <v>-0.009777372838</v>
      </c>
      <c r="D223" s="62">
        <f t="shared" si="5"/>
        <v>-0.01049996543</v>
      </c>
      <c r="E223" s="62" t="str">
        <f t="shared" si="1"/>
        <v/>
      </c>
      <c r="F223" s="127">
        <v>4582.23</v>
      </c>
      <c r="G223" s="62">
        <f t="shared" si="6"/>
        <v>0.01006525967</v>
      </c>
      <c r="H223" s="62">
        <f t="shared" si="7"/>
        <v>0.009342667075</v>
      </c>
      <c r="I223" s="62" t="b">
        <f t="shared" si="8"/>
        <v>0</v>
      </c>
      <c r="J223" s="62" t="str">
        <f t="shared" si="2"/>
        <v/>
      </c>
      <c r="K223" s="128">
        <v>0.03902</v>
      </c>
      <c r="L223" s="62">
        <f t="shared" si="3"/>
        <v>0.0007225925926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126">
        <v>45137.0</v>
      </c>
      <c r="B224" s="127">
        <v>18.49</v>
      </c>
      <c r="C224" s="62">
        <f t="shared" si="4"/>
        <v>0.009236686153</v>
      </c>
      <c r="D224" s="62">
        <f t="shared" si="5"/>
        <v>0.008499649116</v>
      </c>
      <c r="E224" s="62">
        <f t="shared" si="1"/>
        <v>0.008499649116</v>
      </c>
      <c r="F224" s="127">
        <v>4478.03</v>
      </c>
      <c r="G224" s="62">
        <f t="shared" si="6"/>
        <v>-0.02300256162</v>
      </c>
      <c r="H224" s="62">
        <f t="shared" si="7"/>
        <v>-0.02373959866</v>
      </c>
      <c r="I224" s="62" t="b">
        <f t="shared" si="8"/>
        <v>1</v>
      </c>
      <c r="J224" s="62">
        <f t="shared" si="2"/>
        <v>-0.02373959866</v>
      </c>
      <c r="K224" s="128">
        <v>0.0398</v>
      </c>
      <c r="L224" s="62">
        <f t="shared" si="3"/>
        <v>0.000737037037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126">
        <v>45144.0</v>
      </c>
      <c r="B225" s="127">
        <v>19.19</v>
      </c>
      <c r="C225" s="62">
        <f t="shared" si="4"/>
        <v>0.03715926462</v>
      </c>
      <c r="D225" s="62">
        <f t="shared" si="5"/>
        <v>0.03638778314</v>
      </c>
      <c r="E225" s="62">
        <f t="shared" si="1"/>
        <v>0.03638778314</v>
      </c>
      <c r="F225" s="127">
        <v>4464.05</v>
      </c>
      <c r="G225" s="62">
        <f t="shared" si="6"/>
        <v>-0.00312679184</v>
      </c>
      <c r="H225" s="62">
        <f t="shared" si="7"/>
        <v>-0.003898273322</v>
      </c>
      <c r="I225" s="62" t="b">
        <f t="shared" si="8"/>
        <v>1</v>
      </c>
      <c r="J225" s="62">
        <f t="shared" si="2"/>
        <v>-0.003898273322</v>
      </c>
      <c r="K225" s="128">
        <v>0.04166</v>
      </c>
      <c r="L225" s="62">
        <f t="shared" si="3"/>
        <v>0.0007714814815</v>
      </c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126">
        <v>45151.0</v>
      </c>
      <c r="B226" s="127">
        <v>17.99</v>
      </c>
      <c r="C226" s="62">
        <f t="shared" si="4"/>
        <v>-0.06457326206</v>
      </c>
      <c r="D226" s="62">
        <f t="shared" si="5"/>
        <v>-0.06535696576</v>
      </c>
      <c r="E226" s="62">
        <f t="shared" si="1"/>
        <v>-0.06535696576</v>
      </c>
      <c r="F226" s="127">
        <v>4369.71</v>
      </c>
      <c r="G226" s="62">
        <f t="shared" si="6"/>
        <v>-0.02135978038</v>
      </c>
      <c r="H226" s="62">
        <f t="shared" si="7"/>
        <v>-0.02214348409</v>
      </c>
      <c r="I226" s="62" t="b">
        <f t="shared" si="8"/>
        <v>1</v>
      </c>
      <c r="J226" s="62">
        <f t="shared" si="2"/>
        <v>-0.02214348409</v>
      </c>
      <c r="K226" s="128">
        <v>0.04232</v>
      </c>
      <c r="L226" s="62">
        <f t="shared" si="3"/>
        <v>0.0007837037037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126">
        <v>45158.0</v>
      </c>
      <c r="B227" s="127">
        <v>18.02</v>
      </c>
      <c r="C227" s="62">
        <f t="shared" si="4"/>
        <v>0.001666204218</v>
      </c>
      <c r="D227" s="62">
        <f t="shared" si="5"/>
        <v>0.0008595375511</v>
      </c>
      <c r="E227" s="62" t="str">
        <f t="shared" si="1"/>
        <v/>
      </c>
      <c r="F227" s="127">
        <v>4405.71</v>
      </c>
      <c r="G227" s="62">
        <f t="shared" si="6"/>
        <v>0.008204781527</v>
      </c>
      <c r="H227" s="62">
        <f t="shared" si="7"/>
        <v>0.007398114861</v>
      </c>
      <c r="I227" s="62" t="b">
        <f t="shared" si="8"/>
        <v>0</v>
      </c>
      <c r="J227" s="62" t="str">
        <f t="shared" si="2"/>
        <v/>
      </c>
      <c r="K227" s="128">
        <v>0.04356</v>
      </c>
      <c r="L227" s="62">
        <f t="shared" si="3"/>
        <v>0.0008066666667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126">
        <v>45165.0</v>
      </c>
      <c r="B228" s="127">
        <v>18.25</v>
      </c>
      <c r="C228" s="62">
        <f t="shared" si="4"/>
        <v>0.01268282785</v>
      </c>
      <c r="D228" s="62">
        <f t="shared" si="5"/>
        <v>0.01187764266</v>
      </c>
      <c r="E228" s="62" t="str">
        <f t="shared" si="1"/>
        <v/>
      </c>
      <c r="F228" s="127">
        <v>4515.77</v>
      </c>
      <c r="G228" s="62">
        <f t="shared" si="6"/>
        <v>0.02467428809</v>
      </c>
      <c r="H228" s="62">
        <f t="shared" si="7"/>
        <v>0.0238691029</v>
      </c>
      <c r="I228" s="62" t="b">
        <f t="shared" si="8"/>
        <v>0</v>
      </c>
      <c r="J228" s="62" t="str">
        <f t="shared" si="2"/>
        <v/>
      </c>
      <c r="K228" s="128">
        <v>0.04348</v>
      </c>
      <c r="L228" s="62">
        <f t="shared" si="3"/>
        <v>0.0008051851852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126">
        <v>45172.0</v>
      </c>
      <c r="B229" s="127">
        <v>18.55</v>
      </c>
      <c r="C229" s="62">
        <f t="shared" si="4"/>
        <v>0.01630470902</v>
      </c>
      <c r="D229" s="62">
        <f t="shared" si="5"/>
        <v>0.01551804236</v>
      </c>
      <c r="E229" s="62">
        <f t="shared" si="1"/>
        <v>0.01551804236</v>
      </c>
      <c r="F229" s="127">
        <v>4457.49</v>
      </c>
      <c r="G229" s="62">
        <f t="shared" si="6"/>
        <v>-0.01298988762</v>
      </c>
      <c r="H229" s="62">
        <f t="shared" si="7"/>
        <v>-0.01377655429</v>
      </c>
      <c r="I229" s="62" t="b">
        <f t="shared" si="8"/>
        <v>1</v>
      </c>
      <c r="J229" s="62">
        <f t="shared" si="2"/>
        <v>-0.01377655429</v>
      </c>
      <c r="K229" s="128">
        <v>0.04248</v>
      </c>
      <c r="L229" s="62">
        <f t="shared" si="3"/>
        <v>0.0007866666667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126">
        <v>45179.0</v>
      </c>
      <c r="B230" s="127">
        <v>18.58</v>
      </c>
      <c r="C230" s="62">
        <f t="shared" si="4"/>
        <v>0.001615944332</v>
      </c>
      <c r="D230" s="62">
        <f t="shared" si="5"/>
        <v>0.0008085369248</v>
      </c>
      <c r="E230" s="62">
        <f t="shared" si="1"/>
        <v>0.0008085369248</v>
      </c>
      <c r="F230" s="127">
        <v>4450.32</v>
      </c>
      <c r="G230" s="62">
        <f t="shared" si="6"/>
        <v>-0.001609823638</v>
      </c>
      <c r="H230" s="62">
        <f t="shared" si="7"/>
        <v>-0.002417231045</v>
      </c>
      <c r="I230" s="62" t="b">
        <f t="shared" si="8"/>
        <v>1</v>
      </c>
      <c r="J230" s="62">
        <f t="shared" si="2"/>
        <v>-0.002417231045</v>
      </c>
      <c r="K230" s="128">
        <v>0.0436</v>
      </c>
      <c r="L230" s="62">
        <f t="shared" si="3"/>
        <v>0.0008074074074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126">
        <v>45186.0</v>
      </c>
      <c r="B231" s="127">
        <v>18.29</v>
      </c>
      <c r="C231" s="62">
        <f t="shared" si="4"/>
        <v>-0.01573127098</v>
      </c>
      <c r="D231" s="62">
        <f t="shared" si="5"/>
        <v>-0.01654127098</v>
      </c>
      <c r="E231" s="62">
        <f t="shared" si="1"/>
        <v>-0.01654127098</v>
      </c>
      <c r="F231" s="127">
        <v>4320.06</v>
      </c>
      <c r="G231" s="62">
        <f t="shared" si="6"/>
        <v>-0.02970671266</v>
      </c>
      <c r="H231" s="62">
        <f t="shared" si="7"/>
        <v>-0.03051671266</v>
      </c>
      <c r="I231" s="62" t="b">
        <f t="shared" si="8"/>
        <v>1</v>
      </c>
      <c r="J231" s="62">
        <f t="shared" si="2"/>
        <v>-0.03051671266</v>
      </c>
      <c r="K231" s="128">
        <v>0.04374</v>
      </c>
      <c r="L231" s="62">
        <f t="shared" si="3"/>
        <v>0.00081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126">
        <v>45193.0</v>
      </c>
      <c r="B232" s="127">
        <v>18.15</v>
      </c>
      <c r="C232" s="62">
        <f t="shared" si="4"/>
        <v>-0.007683901692</v>
      </c>
      <c r="D232" s="62">
        <f t="shared" si="5"/>
        <v>-0.008510568359</v>
      </c>
      <c r="E232" s="62">
        <f t="shared" si="1"/>
        <v>-0.008510568359</v>
      </c>
      <c r="F232" s="127">
        <v>4288.05</v>
      </c>
      <c r="G232" s="62">
        <f t="shared" si="6"/>
        <v>-0.0074372069</v>
      </c>
      <c r="H232" s="62">
        <f t="shared" si="7"/>
        <v>-0.008263873567</v>
      </c>
      <c r="I232" s="62" t="b">
        <f t="shared" si="8"/>
        <v>1</v>
      </c>
      <c r="J232" s="62">
        <f t="shared" si="2"/>
        <v>-0.008263873567</v>
      </c>
      <c r="K232" s="128">
        <v>0.04464</v>
      </c>
      <c r="L232" s="62">
        <f t="shared" si="3"/>
        <v>0.0008266666667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126">
        <v>45200.0</v>
      </c>
      <c r="B233" s="127">
        <v>17.85</v>
      </c>
      <c r="C233" s="62">
        <f t="shared" si="4"/>
        <v>-0.01666705249</v>
      </c>
      <c r="D233" s="62">
        <f t="shared" si="5"/>
        <v>-0.01753890434</v>
      </c>
      <c r="E233" s="62" t="str">
        <f t="shared" si="1"/>
        <v/>
      </c>
      <c r="F233" s="127">
        <v>4308.5</v>
      </c>
      <c r="G233" s="62">
        <f t="shared" si="6"/>
        <v>0.004757731549</v>
      </c>
      <c r="H233" s="62">
        <f t="shared" si="7"/>
        <v>0.003885879698</v>
      </c>
      <c r="I233" s="62" t="b">
        <f t="shared" si="8"/>
        <v>0</v>
      </c>
      <c r="J233" s="62" t="str">
        <f t="shared" si="2"/>
        <v/>
      </c>
      <c r="K233" s="128">
        <v>0.04708</v>
      </c>
      <c r="L233" s="62">
        <f t="shared" si="3"/>
        <v>0.0008718518519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126">
        <v>45207.0</v>
      </c>
      <c r="B234" s="127">
        <v>17.51</v>
      </c>
      <c r="C234" s="62">
        <f t="shared" si="4"/>
        <v>-0.01923136193</v>
      </c>
      <c r="D234" s="62">
        <f t="shared" si="5"/>
        <v>-0.02013765822</v>
      </c>
      <c r="E234" s="62" t="str">
        <f t="shared" si="1"/>
        <v/>
      </c>
      <c r="F234" s="127">
        <v>4327.78</v>
      </c>
      <c r="G234" s="62">
        <f t="shared" si="6"/>
        <v>0.004464892762</v>
      </c>
      <c r="H234" s="62">
        <f t="shared" si="7"/>
        <v>0.003558596465</v>
      </c>
      <c r="I234" s="62" t="b">
        <f t="shared" si="8"/>
        <v>0</v>
      </c>
      <c r="J234" s="62" t="str">
        <f t="shared" si="2"/>
        <v/>
      </c>
      <c r="K234" s="128">
        <v>0.04894</v>
      </c>
      <c r="L234" s="62">
        <f t="shared" si="3"/>
        <v>0.0009062962963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126">
        <v>45214.0</v>
      </c>
      <c r="B235" s="127">
        <v>16.52</v>
      </c>
      <c r="C235" s="62">
        <f t="shared" si="4"/>
        <v>-0.0582003782</v>
      </c>
      <c r="D235" s="62">
        <f t="shared" si="5"/>
        <v>-0.05909019302</v>
      </c>
      <c r="E235" s="62">
        <f t="shared" si="1"/>
        <v>-0.05909019302</v>
      </c>
      <c r="F235" s="127">
        <v>4224.16</v>
      </c>
      <c r="G235" s="62">
        <f t="shared" si="6"/>
        <v>-0.02423428398</v>
      </c>
      <c r="H235" s="62">
        <f t="shared" si="7"/>
        <v>-0.0251240988</v>
      </c>
      <c r="I235" s="62" t="b">
        <f t="shared" si="8"/>
        <v>1</v>
      </c>
      <c r="J235" s="62">
        <f t="shared" si="2"/>
        <v>-0.0251240988</v>
      </c>
      <c r="K235" s="128">
        <v>0.04805</v>
      </c>
      <c r="L235" s="62">
        <f t="shared" si="3"/>
        <v>0.0008898148148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126">
        <v>45221.0</v>
      </c>
      <c r="B236" s="127">
        <v>16.13</v>
      </c>
      <c r="C236" s="62">
        <f t="shared" si="4"/>
        <v>-0.02389087596</v>
      </c>
      <c r="D236" s="62">
        <f t="shared" si="5"/>
        <v>-0.02481717225</v>
      </c>
      <c r="E236" s="62">
        <f t="shared" si="1"/>
        <v>-0.02481717225</v>
      </c>
      <c r="F236" s="127">
        <v>4117.37</v>
      </c>
      <c r="G236" s="62">
        <f t="shared" si="6"/>
        <v>-0.02560581446</v>
      </c>
      <c r="H236" s="62">
        <f t="shared" si="7"/>
        <v>-0.02653211076</v>
      </c>
      <c r="I236" s="62" t="b">
        <f t="shared" si="8"/>
        <v>1</v>
      </c>
      <c r="J236" s="62">
        <f t="shared" si="2"/>
        <v>-0.02653211076</v>
      </c>
      <c r="K236" s="128">
        <v>0.05002</v>
      </c>
      <c r="L236" s="62">
        <f t="shared" si="3"/>
        <v>0.0009262962963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126">
        <v>45228.0</v>
      </c>
      <c r="B237" s="127">
        <v>17.71</v>
      </c>
      <c r="C237" s="62">
        <f t="shared" si="4"/>
        <v>0.09344855966</v>
      </c>
      <c r="D237" s="62">
        <f t="shared" si="5"/>
        <v>0.09251893003</v>
      </c>
      <c r="E237" s="62" t="str">
        <f t="shared" si="1"/>
        <v/>
      </c>
      <c r="F237" s="127">
        <v>4358.34</v>
      </c>
      <c r="G237" s="62">
        <f t="shared" si="6"/>
        <v>0.0568766409</v>
      </c>
      <c r="H237" s="62">
        <f t="shared" si="7"/>
        <v>0.05594701127</v>
      </c>
      <c r="I237" s="62" t="b">
        <f t="shared" si="8"/>
        <v>0</v>
      </c>
      <c r="J237" s="62" t="str">
        <f t="shared" si="2"/>
        <v/>
      </c>
      <c r="K237" s="128">
        <v>0.0502</v>
      </c>
      <c r="L237" s="62">
        <f t="shared" si="3"/>
        <v>0.0009296296296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126">
        <v>45235.0</v>
      </c>
      <c r="B238" s="127">
        <v>18.29</v>
      </c>
      <c r="C238" s="62">
        <f t="shared" si="4"/>
        <v>0.03222501061</v>
      </c>
      <c r="D238" s="62">
        <f t="shared" si="5"/>
        <v>0.03131278839</v>
      </c>
      <c r="E238" s="62" t="str">
        <f t="shared" si="1"/>
        <v/>
      </c>
      <c r="F238" s="127">
        <v>4415.24</v>
      </c>
      <c r="G238" s="62">
        <f t="shared" si="6"/>
        <v>0.0129709418</v>
      </c>
      <c r="H238" s="62">
        <f t="shared" si="7"/>
        <v>0.01205871957</v>
      </c>
      <c r="I238" s="62" t="b">
        <f t="shared" si="8"/>
        <v>0</v>
      </c>
      <c r="J238" s="62" t="str">
        <f t="shared" si="2"/>
        <v/>
      </c>
      <c r="K238" s="128">
        <v>0.04926</v>
      </c>
      <c r="L238" s="62">
        <f t="shared" si="3"/>
        <v>0.0009122222222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126">
        <v>45242.0</v>
      </c>
      <c r="B239" s="127">
        <v>18.2</v>
      </c>
      <c r="C239" s="62">
        <f t="shared" si="4"/>
        <v>-0.00493286832</v>
      </c>
      <c r="D239" s="62">
        <f t="shared" si="5"/>
        <v>-0.005811757209</v>
      </c>
      <c r="E239" s="62" t="str">
        <f t="shared" si="1"/>
        <v/>
      </c>
      <c r="F239" s="127">
        <v>4514.02</v>
      </c>
      <c r="G239" s="62">
        <f t="shared" si="6"/>
        <v>0.02212591633</v>
      </c>
      <c r="H239" s="62">
        <f t="shared" si="7"/>
        <v>0.02124702744</v>
      </c>
      <c r="I239" s="62" t="b">
        <f t="shared" si="8"/>
        <v>0</v>
      </c>
      <c r="J239" s="62" t="str">
        <f t="shared" si="2"/>
        <v/>
      </c>
      <c r="K239" s="128">
        <v>0.04746</v>
      </c>
      <c r="L239" s="62">
        <f t="shared" si="3"/>
        <v>0.0008788888889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126">
        <v>45249.0</v>
      </c>
      <c r="B240" s="127">
        <v>18.72</v>
      </c>
      <c r="C240" s="62">
        <f t="shared" si="4"/>
        <v>0.02817087697</v>
      </c>
      <c r="D240" s="62">
        <f t="shared" si="5"/>
        <v>0.02730939549</v>
      </c>
      <c r="E240" s="62" t="str">
        <f t="shared" si="1"/>
        <v/>
      </c>
      <c r="F240" s="127">
        <v>4559.34</v>
      </c>
      <c r="G240" s="62">
        <f t="shared" si="6"/>
        <v>0.009989767163</v>
      </c>
      <c r="H240" s="62">
        <f t="shared" si="7"/>
        <v>0.009128285682</v>
      </c>
      <c r="I240" s="62" t="b">
        <f t="shared" si="8"/>
        <v>0</v>
      </c>
      <c r="J240" s="62" t="str">
        <f t="shared" si="2"/>
        <v/>
      </c>
      <c r="K240" s="128">
        <v>0.04652</v>
      </c>
      <c r="L240" s="62">
        <f t="shared" si="3"/>
        <v>0.0008614814815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126">
        <v>45256.0</v>
      </c>
      <c r="B241" s="127">
        <v>18.19</v>
      </c>
      <c r="C241" s="62">
        <f t="shared" si="4"/>
        <v>-0.02872047852</v>
      </c>
      <c r="D241" s="62">
        <f t="shared" si="5"/>
        <v>-0.02956723778</v>
      </c>
      <c r="E241" s="62" t="str">
        <f t="shared" si="1"/>
        <v/>
      </c>
      <c r="F241" s="127">
        <v>4594.63</v>
      </c>
      <c r="G241" s="62">
        <f t="shared" si="6"/>
        <v>0.00771035405</v>
      </c>
      <c r="H241" s="62">
        <f t="shared" si="7"/>
        <v>0.006863594791</v>
      </c>
      <c r="I241" s="62" t="b">
        <f t="shared" si="8"/>
        <v>0</v>
      </c>
      <c r="J241" s="62" t="str">
        <f t="shared" si="2"/>
        <v/>
      </c>
      <c r="K241" s="128">
        <v>0.045725</v>
      </c>
      <c r="L241" s="62">
        <f t="shared" si="3"/>
        <v>0.0008467592593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126">
        <v>45263.0</v>
      </c>
      <c r="B242" s="127">
        <v>18.9</v>
      </c>
      <c r="C242" s="62">
        <f t="shared" si="4"/>
        <v>0.03828992954</v>
      </c>
      <c r="D242" s="62">
        <f t="shared" si="5"/>
        <v>0.03745918879</v>
      </c>
      <c r="E242" s="62">
        <f t="shared" si="1"/>
        <v>0.03745918879</v>
      </c>
      <c r="F242" s="127">
        <v>4604.37</v>
      </c>
      <c r="G242" s="62">
        <f t="shared" si="6"/>
        <v>0.002117622272</v>
      </c>
      <c r="H242" s="62">
        <f t="shared" si="7"/>
        <v>0.001286881531</v>
      </c>
      <c r="I242" s="62" t="b">
        <f t="shared" si="8"/>
        <v>1</v>
      </c>
      <c r="J242" s="62">
        <f t="shared" si="2"/>
        <v>0.001286881531</v>
      </c>
      <c r="K242" s="128">
        <v>0.04486</v>
      </c>
      <c r="L242" s="62">
        <f t="shared" si="3"/>
        <v>0.0008307407407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126">
        <v>45270.0</v>
      </c>
      <c r="B243" s="127">
        <v>22.8</v>
      </c>
      <c r="C243" s="62">
        <f t="shared" si="4"/>
        <v>0.1875986139</v>
      </c>
      <c r="D243" s="62">
        <f t="shared" si="5"/>
        <v>0.1868019472</v>
      </c>
      <c r="E243" s="62" t="str">
        <f t="shared" si="1"/>
        <v/>
      </c>
      <c r="F243" s="127">
        <v>4719.19</v>
      </c>
      <c r="G243" s="62">
        <f t="shared" si="6"/>
        <v>0.02463132217</v>
      </c>
      <c r="H243" s="62">
        <f t="shared" si="7"/>
        <v>0.0238346555</v>
      </c>
      <c r="I243" s="62" t="b">
        <f t="shared" si="8"/>
        <v>0</v>
      </c>
      <c r="J243" s="62" t="str">
        <f t="shared" si="2"/>
        <v/>
      </c>
      <c r="K243" s="128">
        <v>0.04302</v>
      </c>
      <c r="L243" s="62">
        <f t="shared" si="3"/>
        <v>0.0007966666667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126">
        <v>45277.0</v>
      </c>
      <c r="B244" s="127">
        <v>21.41</v>
      </c>
      <c r="C244" s="62">
        <f t="shared" si="4"/>
        <v>-0.06290243336</v>
      </c>
      <c r="D244" s="62">
        <f t="shared" si="5"/>
        <v>-0.06367428521</v>
      </c>
      <c r="E244" s="62" t="str">
        <f t="shared" si="1"/>
        <v/>
      </c>
      <c r="F244" s="127">
        <v>4754.63</v>
      </c>
      <c r="G244" s="62">
        <f t="shared" si="6"/>
        <v>0.00748170544</v>
      </c>
      <c r="H244" s="62">
        <f t="shared" si="7"/>
        <v>0.006709853588</v>
      </c>
      <c r="I244" s="62" t="b">
        <f t="shared" si="8"/>
        <v>0</v>
      </c>
      <c r="J244" s="62" t="str">
        <f t="shared" si="2"/>
        <v/>
      </c>
      <c r="K244" s="128">
        <v>0.04168</v>
      </c>
      <c r="L244" s="62">
        <f t="shared" si="3"/>
        <v>0.0007718518519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126">
        <v>45284.0</v>
      </c>
      <c r="B245" s="127">
        <v>22.0</v>
      </c>
      <c r="C245" s="62">
        <f t="shared" si="4"/>
        <v>0.02718435076</v>
      </c>
      <c r="D245" s="62">
        <f t="shared" si="5"/>
        <v>0.02643842483</v>
      </c>
      <c r="E245" s="62" t="str">
        <f t="shared" si="1"/>
        <v/>
      </c>
      <c r="F245" s="127">
        <v>4769.83</v>
      </c>
      <c r="G245" s="62">
        <f t="shared" si="6"/>
        <v>0.003191784711</v>
      </c>
      <c r="H245" s="62">
        <f t="shared" si="7"/>
        <v>0.002445858785</v>
      </c>
      <c r="I245" s="62" t="b">
        <f t="shared" si="8"/>
        <v>0</v>
      </c>
      <c r="J245" s="62" t="str">
        <f t="shared" si="2"/>
        <v/>
      </c>
      <c r="K245" s="128">
        <v>0.04028</v>
      </c>
      <c r="L245" s="62">
        <f t="shared" si="3"/>
        <v>0.0007459259259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126">
        <v>45291.0</v>
      </c>
      <c r="B246" s="127">
        <v>22.2</v>
      </c>
      <c r="C246" s="62">
        <f t="shared" si="4"/>
        <v>0.00904983552</v>
      </c>
      <c r="D246" s="62">
        <f t="shared" si="5"/>
        <v>0.008309094779</v>
      </c>
      <c r="E246" s="62">
        <f t="shared" si="1"/>
        <v>0.008309094779</v>
      </c>
      <c r="F246" s="127">
        <v>4697.24</v>
      </c>
      <c r="G246" s="62">
        <f t="shared" si="6"/>
        <v>-0.01533556267</v>
      </c>
      <c r="H246" s="62">
        <f t="shared" si="7"/>
        <v>-0.01607630341</v>
      </c>
      <c r="I246" s="62" t="b">
        <f t="shared" si="8"/>
        <v>1</v>
      </c>
      <c r="J246" s="62">
        <f t="shared" si="2"/>
        <v>-0.01607630341</v>
      </c>
      <c r="K246" s="128">
        <v>0.04</v>
      </c>
      <c r="L246" s="62">
        <f t="shared" si="3"/>
        <v>0.0007407407407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126">
        <v>45298.0</v>
      </c>
      <c r="B247" s="127">
        <v>24.5</v>
      </c>
      <c r="C247" s="62">
        <f t="shared" si="4"/>
        <v>0.09858082867</v>
      </c>
      <c r="D247" s="62">
        <f t="shared" si="5"/>
        <v>0.09781832867</v>
      </c>
      <c r="E247" s="62" t="str">
        <f t="shared" si="1"/>
        <v/>
      </c>
      <c r="F247" s="127">
        <v>4783.83</v>
      </c>
      <c r="G247" s="62">
        <f t="shared" si="6"/>
        <v>0.01826637872</v>
      </c>
      <c r="H247" s="62">
        <f t="shared" si="7"/>
        <v>0.01750387872</v>
      </c>
      <c r="I247" s="62" t="b">
        <f t="shared" si="8"/>
        <v>0</v>
      </c>
      <c r="J247" s="62" t="str">
        <f t="shared" si="2"/>
        <v/>
      </c>
      <c r="K247" s="128">
        <v>0.041175</v>
      </c>
      <c r="L247" s="62">
        <f t="shared" si="3"/>
        <v>0.0007625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126">
        <v>45305.0</v>
      </c>
      <c r="B248" s="127">
        <v>24.66</v>
      </c>
      <c r="C248" s="62">
        <f t="shared" si="4"/>
        <v>0.006509380186</v>
      </c>
      <c r="D248" s="62">
        <f t="shared" si="5"/>
        <v>0.005734195</v>
      </c>
      <c r="E248" s="62" t="str">
        <f t="shared" si="1"/>
        <v/>
      </c>
      <c r="F248" s="127">
        <v>4839.81</v>
      </c>
      <c r="G248" s="62">
        <f t="shared" si="6"/>
        <v>0.01163398286</v>
      </c>
      <c r="H248" s="62">
        <f t="shared" si="7"/>
        <v>0.01085879767</v>
      </c>
      <c r="I248" s="62" t="b">
        <f t="shared" si="8"/>
        <v>0</v>
      </c>
      <c r="J248" s="62" t="str">
        <f t="shared" si="2"/>
        <v/>
      </c>
      <c r="K248" s="128">
        <v>0.04186</v>
      </c>
      <c r="L248" s="62">
        <f t="shared" si="3"/>
        <v>0.0007751851852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126">
        <v>45312.0</v>
      </c>
      <c r="B249" s="127">
        <v>25.0</v>
      </c>
      <c r="C249" s="62">
        <f t="shared" si="4"/>
        <v>0.01369332713</v>
      </c>
      <c r="D249" s="62">
        <f t="shared" si="5"/>
        <v>0.01289054935</v>
      </c>
      <c r="E249" s="62" t="str">
        <f t="shared" si="1"/>
        <v/>
      </c>
      <c r="F249" s="127">
        <v>4890.97</v>
      </c>
      <c r="G249" s="62">
        <f t="shared" si="6"/>
        <v>0.01051518406</v>
      </c>
      <c r="H249" s="62">
        <f t="shared" si="7"/>
        <v>0.009712406286</v>
      </c>
      <c r="I249" s="62" t="b">
        <f t="shared" si="8"/>
        <v>0</v>
      </c>
      <c r="J249" s="62" t="str">
        <f t="shared" si="2"/>
        <v/>
      </c>
      <c r="K249" s="128">
        <v>0.04335</v>
      </c>
      <c r="L249" s="62">
        <f t="shared" si="3"/>
        <v>0.0008027777778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126">
        <v>45319.0</v>
      </c>
      <c r="B250" s="127">
        <v>24.05</v>
      </c>
      <c r="C250" s="62">
        <f t="shared" si="4"/>
        <v>-0.03874082832</v>
      </c>
      <c r="D250" s="62">
        <f t="shared" si="5"/>
        <v>-0.03955082832</v>
      </c>
      <c r="E250" s="62" t="str">
        <f t="shared" si="1"/>
        <v/>
      </c>
      <c r="F250" s="127">
        <v>4958.61</v>
      </c>
      <c r="G250" s="62">
        <f t="shared" si="6"/>
        <v>0.0137348117</v>
      </c>
      <c r="H250" s="62">
        <f t="shared" si="7"/>
        <v>0.0129248117</v>
      </c>
      <c r="I250" s="62" t="b">
        <f t="shared" si="8"/>
        <v>0</v>
      </c>
      <c r="J250" s="62" t="str">
        <f t="shared" si="2"/>
        <v/>
      </c>
      <c r="K250" s="128">
        <v>0.04374</v>
      </c>
      <c r="L250" s="62">
        <f t="shared" si="3"/>
        <v>0.00081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126">
        <v>45326.0</v>
      </c>
      <c r="B251" s="127">
        <v>24.39</v>
      </c>
      <c r="C251" s="62">
        <f t="shared" si="4"/>
        <v>0.01403821568</v>
      </c>
      <c r="D251" s="62">
        <f t="shared" si="5"/>
        <v>0.01325562308</v>
      </c>
      <c r="E251" s="62" t="str">
        <f t="shared" si="1"/>
        <v/>
      </c>
      <c r="F251" s="127">
        <v>5026.61</v>
      </c>
      <c r="G251" s="62">
        <f t="shared" si="6"/>
        <v>0.01362034111</v>
      </c>
      <c r="H251" s="62">
        <f t="shared" si="7"/>
        <v>0.01283774852</v>
      </c>
      <c r="I251" s="62" t="b">
        <f t="shared" si="8"/>
        <v>0</v>
      </c>
      <c r="J251" s="62" t="str">
        <f t="shared" si="2"/>
        <v/>
      </c>
      <c r="K251" s="128">
        <v>0.04226</v>
      </c>
      <c r="L251" s="62">
        <f t="shared" si="3"/>
        <v>0.0007825925926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126">
        <v>45333.0</v>
      </c>
      <c r="B252" s="127">
        <v>24.66</v>
      </c>
      <c r="C252" s="62">
        <f t="shared" si="4"/>
        <v>0.01100928551</v>
      </c>
      <c r="D252" s="62">
        <f t="shared" si="5"/>
        <v>0.01020632255</v>
      </c>
      <c r="E252" s="62">
        <f t="shared" si="1"/>
        <v>0.01020632255</v>
      </c>
      <c r="F252" s="127">
        <v>5005.57</v>
      </c>
      <c r="G252" s="62">
        <f t="shared" si="6"/>
        <v>-0.004194508242</v>
      </c>
      <c r="H252" s="62">
        <f t="shared" si="7"/>
        <v>-0.004997471205</v>
      </c>
      <c r="I252" s="62" t="b">
        <f t="shared" si="8"/>
        <v>1</v>
      </c>
      <c r="J252" s="62">
        <f t="shared" si="2"/>
        <v>-0.004997471205</v>
      </c>
      <c r="K252" s="128">
        <v>0.04336</v>
      </c>
      <c r="L252" s="62">
        <f t="shared" si="3"/>
        <v>0.000802962963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126">
        <v>45340.0</v>
      </c>
      <c r="B253" s="127">
        <v>24.56</v>
      </c>
      <c r="C253" s="62">
        <f t="shared" si="4"/>
        <v>-0.004063394457</v>
      </c>
      <c r="D253" s="62">
        <f t="shared" si="5"/>
        <v>-0.004883764828</v>
      </c>
      <c r="E253" s="62" t="str">
        <f t="shared" si="1"/>
        <v/>
      </c>
      <c r="F253" s="127">
        <v>5088.8</v>
      </c>
      <c r="G253" s="62">
        <f t="shared" si="6"/>
        <v>0.01649075399</v>
      </c>
      <c r="H253" s="62">
        <f t="shared" si="7"/>
        <v>0.01567038362</v>
      </c>
      <c r="I253" s="62" t="b">
        <f t="shared" si="8"/>
        <v>0</v>
      </c>
      <c r="J253" s="62" t="str">
        <f t="shared" si="2"/>
        <v/>
      </c>
      <c r="K253" s="128">
        <v>0.0443</v>
      </c>
      <c r="L253" s="62">
        <f t="shared" si="3"/>
        <v>0.0008203703704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126">
        <v>45347.0</v>
      </c>
      <c r="B254" s="127">
        <v>24.29</v>
      </c>
      <c r="C254" s="62">
        <f t="shared" si="4"/>
        <v>-0.01105436026</v>
      </c>
      <c r="D254" s="62">
        <f t="shared" si="5"/>
        <v>-0.01187704545</v>
      </c>
      <c r="E254" s="62" t="str">
        <f t="shared" si="1"/>
        <v/>
      </c>
      <c r="F254" s="127">
        <v>5137.08</v>
      </c>
      <c r="G254" s="62">
        <f t="shared" si="6"/>
        <v>0.009442778273</v>
      </c>
      <c r="H254" s="62">
        <f t="shared" si="7"/>
        <v>0.008620093088</v>
      </c>
      <c r="I254" s="62" t="b">
        <f t="shared" si="8"/>
        <v>0</v>
      </c>
      <c r="J254" s="62" t="str">
        <f t="shared" si="2"/>
        <v/>
      </c>
      <c r="K254" s="128">
        <v>0.044425</v>
      </c>
      <c r="L254" s="62">
        <f t="shared" si="3"/>
        <v>0.0008226851852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126">
        <v>45354.0</v>
      </c>
      <c r="B255" s="127">
        <v>24.28</v>
      </c>
      <c r="C255" s="62">
        <f t="shared" si="4"/>
        <v>-0.0004117768228</v>
      </c>
      <c r="D255" s="62">
        <f t="shared" si="5"/>
        <v>-0.001224739786</v>
      </c>
      <c r="E255" s="62">
        <f t="shared" si="1"/>
        <v>-0.001224739786</v>
      </c>
      <c r="F255" s="127">
        <v>5123.69</v>
      </c>
      <c r="G255" s="62">
        <f t="shared" si="6"/>
        <v>-0.002609942061</v>
      </c>
      <c r="H255" s="62">
        <f t="shared" si="7"/>
        <v>-0.003422905024</v>
      </c>
      <c r="I255" s="62" t="b">
        <f t="shared" si="8"/>
        <v>1</v>
      </c>
      <c r="J255" s="62">
        <f t="shared" si="2"/>
        <v>-0.003422905024</v>
      </c>
      <c r="K255" s="128">
        <v>0.0439</v>
      </c>
      <c r="L255" s="62">
        <f t="shared" si="3"/>
        <v>0.000812962963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126">
        <v>45361.0</v>
      </c>
      <c r="B256" s="127">
        <v>28.52</v>
      </c>
      <c r="C256" s="62">
        <f t="shared" si="4"/>
        <v>0.1609526294</v>
      </c>
      <c r="D256" s="62">
        <f t="shared" si="5"/>
        <v>0.1601607775</v>
      </c>
      <c r="E256" s="62">
        <f t="shared" si="1"/>
        <v>0.1601607775</v>
      </c>
      <c r="F256" s="127">
        <v>5117.09</v>
      </c>
      <c r="G256" s="62">
        <f t="shared" si="6"/>
        <v>-0.001288964496</v>
      </c>
      <c r="H256" s="62">
        <f t="shared" si="7"/>
        <v>-0.002080816347</v>
      </c>
      <c r="I256" s="62" t="b">
        <f t="shared" si="8"/>
        <v>1</v>
      </c>
      <c r="J256" s="62">
        <f t="shared" si="2"/>
        <v>-0.002080816347</v>
      </c>
      <c r="K256" s="128">
        <v>0.04276</v>
      </c>
      <c r="L256" s="62">
        <f t="shared" si="3"/>
        <v>0.0007918518519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126">
        <v>45368.0</v>
      </c>
      <c r="B257" s="127">
        <v>31.09</v>
      </c>
      <c r="C257" s="62">
        <f t="shared" si="4"/>
        <v>0.08628062852</v>
      </c>
      <c r="D257" s="62">
        <f t="shared" si="5"/>
        <v>0.08547359149</v>
      </c>
      <c r="E257" s="62" t="str">
        <f t="shared" si="1"/>
        <v/>
      </c>
      <c r="F257" s="127">
        <v>5234.18</v>
      </c>
      <c r="G257" s="62">
        <f t="shared" si="6"/>
        <v>0.02262427594</v>
      </c>
      <c r="H257" s="62">
        <f t="shared" si="7"/>
        <v>0.0218172389</v>
      </c>
      <c r="I257" s="62" t="b">
        <f t="shared" si="8"/>
        <v>0</v>
      </c>
      <c r="J257" s="62" t="str">
        <f t="shared" si="2"/>
        <v/>
      </c>
      <c r="K257" s="128">
        <v>0.04358</v>
      </c>
      <c r="L257" s="62">
        <f t="shared" si="3"/>
        <v>0.000807037037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126">
        <v>45375.0</v>
      </c>
      <c r="B258" s="127">
        <v>34.09</v>
      </c>
      <c r="C258" s="62">
        <f t="shared" si="4"/>
        <v>0.09211786208</v>
      </c>
      <c r="D258" s="62">
        <f t="shared" si="5"/>
        <v>0.0912963806</v>
      </c>
      <c r="E258" s="62" t="str">
        <f t="shared" si="1"/>
        <v/>
      </c>
      <c r="F258" s="127">
        <v>5254.35</v>
      </c>
      <c r="G258" s="62">
        <f t="shared" si="6"/>
        <v>0.003846110916</v>
      </c>
      <c r="H258" s="62">
        <f t="shared" si="7"/>
        <v>0.003024629435</v>
      </c>
      <c r="I258" s="62" t="b">
        <f t="shared" si="8"/>
        <v>0</v>
      </c>
      <c r="J258" s="62" t="str">
        <f t="shared" si="2"/>
        <v/>
      </c>
      <c r="K258" s="128">
        <v>0.04436</v>
      </c>
      <c r="L258" s="62">
        <f t="shared" si="3"/>
        <v>0.0008214814815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126">
        <v>45382.0</v>
      </c>
      <c r="B259" s="127">
        <v>32.16</v>
      </c>
      <c r="C259" s="62">
        <f t="shared" si="4"/>
        <v>-0.05828064184</v>
      </c>
      <c r="D259" s="62">
        <f t="shared" si="5"/>
        <v>-0.05909175295</v>
      </c>
      <c r="E259" s="62">
        <f t="shared" si="1"/>
        <v>-0.05909175295</v>
      </c>
      <c r="F259" s="127">
        <v>5204.34</v>
      </c>
      <c r="G259" s="62">
        <f t="shared" si="6"/>
        <v>-0.009563412082</v>
      </c>
      <c r="H259" s="62">
        <f t="shared" si="7"/>
        <v>-0.01037452319</v>
      </c>
      <c r="I259" s="62" t="b">
        <f t="shared" si="8"/>
        <v>1</v>
      </c>
      <c r="J259" s="62">
        <f t="shared" si="2"/>
        <v>-0.01037452319</v>
      </c>
      <c r="K259" s="128">
        <v>0.0438</v>
      </c>
      <c r="L259" s="62">
        <f t="shared" si="3"/>
        <v>0.0008111111111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126">
        <v>45389.0</v>
      </c>
      <c r="B260" s="127">
        <v>32.17</v>
      </c>
      <c r="C260" s="62">
        <f t="shared" si="4"/>
        <v>0.0003108969402</v>
      </c>
      <c r="D260" s="62">
        <f t="shared" si="5"/>
        <v>-0.0005224363932</v>
      </c>
      <c r="E260" s="62">
        <f t="shared" si="1"/>
        <v>-0.0005224363932</v>
      </c>
      <c r="F260" s="127">
        <v>5123.41</v>
      </c>
      <c r="G260" s="62">
        <f t="shared" si="6"/>
        <v>-0.01567265989</v>
      </c>
      <c r="H260" s="62">
        <f t="shared" si="7"/>
        <v>-0.01650599322</v>
      </c>
      <c r="I260" s="62" t="b">
        <f t="shared" si="8"/>
        <v>1</v>
      </c>
      <c r="J260" s="62">
        <f t="shared" si="2"/>
        <v>-0.01650599322</v>
      </c>
      <c r="K260" s="128">
        <v>0.045</v>
      </c>
      <c r="L260" s="62">
        <f t="shared" si="3"/>
        <v>0.0008333333333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126">
        <v>45396.0</v>
      </c>
      <c r="B261" s="127">
        <v>29.6</v>
      </c>
      <c r="C261" s="62">
        <f t="shared" si="4"/>
        <v>-0.08325997992</v>
      </c>
      <c r="D261" s="62">
        <f t="shared" si="5"/>
        <v>-0.08410997992</v>
      </c>
      <c r="E261" s="62">
        <f t="shared" si="1"/>
        <v>-0.08410997992</v>
      </c>
      <c r="F261" s="127">
        <v>4967.23</v>
      </c>
      <c r="G261" s="62">
        <f t="shared" si="6"/>
        <v>-0.03095789232</v>
      </c>
      <c r="H261" s="62">
        <f t="shared" si="7"/>
        <v>-0.03180789232</v>
      </c>
      <c r="I261" s="62" t="b">
        <f t="shared" si="8"/>
        <v>1</v>
      </c>
      <c r="J261" s="62">
        <f t="shared" si="2"/>
        <v>-0.03180789232</v>
      </c>
      <c r="K261" s="128">
        <v>0.0459</v>
      </c>
      <c r="L261" s="62">
        <f t="shared" si="3"/>
        <v>0.00085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126">
        <v>45403.0</v>
      </c>
      <c r="B262" s="127">
        <v>32.31</v>
      </c>
      <c r="C262" s="62">
        <f t="shared" si="4"/>
        <v>0.08760241851</v>
      </c>
      <c r="D262" s="62">
        <f t="shared" si="5"/>
        <v>0.08672538147</v>
      </c>
      <c r="E262" s="62" t="str">
        <f t="shared" si="1"/>
        <v/>
      </c>
      <c r="F262" s="127">
        <v>5099.96</v>
      </c>
      <c r="G262" s="62">
        <f t="shared" si="6"/>
        <v>0.02637035589</v>
      </c>
      <c r="H262" s="62">
        <f t="shared" si="7"/>
        <v>0.02549331886</v>
      </c>
      <c r="I262" s="62" t="b">
        <f t="shared" si="8"/>
        <v>0</v>
      </c>
      <c r="J262" s="62" t="str">
        <f t="shared" si="2"/>
        <v/>
      </c>
      <c r="K262" s="128">
        <v>0.04736</v>
      </c>
      <c r="L262" s="62">
        <f t="shared" si="3"/>
        <v>0.000877037037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126">
        <v>45410.0</v>
      </c>
      <c r="B263" s="127">
        <v>31.09</v>
      </c>
      <c r="C263" s="62">
        <f t="shared" si="4"/>
        <v>-0.03849055577</v>
      </c>
      <c r="D263" s="62">
        <f t="shared" si="5"/>
        <v>-0.03937314836</v>
      </c>
      <c r="E263" s="62" t="str">
        <f t="shared" si="1"/>
        <v/>
      </c>
      <c r="F263" s="127">
        <v>5127.79</v>
      </c>
      <c r="G263" s="62">
        <f t="shared" si="6"/>
        <v>0.005442070579</v>
      </c>
      <c r="H263" s="62">
        <f t="shared" si="7"/>
        <v>0.004559477987</v>
      </c>
      <c r="I263" s="62" t="b">
        <f t="shared" si="8"/>
        <v>0</v>
      </c>
      <c r="J263" s="62" t="str">
        <f t="shared" si="2"/>
        <v/>
      </c>
      <c r="K263" s="128">
        <v>0.04766</v>
      </c>
      <c r="L263" s="62">
        <f t="shared" si="3"/>
        <v>0.0008825925926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126">
        <v>45417.0</v>
      </c>
      <c r="B264" s="127">
        <v>28.93</v>
      </c>
      <c r="C264" s="62">
        <f t="shared" si="4"/>
        <v>-0.07200710508</v>
      </c>
      <c r="D264" s="62">
        <f t="shared" si="5"/>
        <v>-0.07288340138</v>
      </c>
      <c r="E264" s="62" t="str">
        <f t="shared" si="1"/>
        <v/>
      </c>
      <c r="F264" s="127">
        <v>5222.68</v>
      </c>
      <c r="G264" s="62">
        <f t="shared" si="6"/>
        <v>0.01833591296</v>
      </c>
      <c r="H264" s="62">
        <f t="shared" si="7"/>
        <v>0.01745961667</v>
      </c>
      <c r="I264" s="62" t="b">
        <f t="shared" si="8"/>
        <v>0</v>
      </c>
      <c r="J264" s="62" t="str">
        <f t="shared" si="2"/>
        <v/>
      </c>
      <c r="K264" s="128">
        <v>0.04732</v>
      </c>
      <c r="L264" s="62">
        <f t="shared" si="3"/>
        <v>0.0008762962963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126">
        <v>45424.0</v>
      </c>
      <c r="B265" s="127">
        <v>29.63</v>
      </c>
      <c r="C265" s="62">
        <f t="shared" si="4"/>
        <v>0.0239082426</v>
      </c>
      <c r="D265" s="62">
        <f t="shared" si="5"/>
        <v>0.02305157593</v>
      </c>
      <c r="E265" s="62" t="str">
        <f t="shared" si="1"/>
        <v/>
      </c>
      <c r="F265" s="127">
        <v>5303.27</v>
      </c>
      <c r="G265" s="62">
        <f t="shared" si="6"/>
        <v>0.01531293133</v>
      </c>
      <c r="H265" s="62">
        <f t="shared" si="7"/>
        <v>0.01445626466</v>
      </c>
      <c r="I265" s="62" t="b">
        <f t="shared" si="8"/>
        <v>0</v>
      </c>
      <c r="J265" s="62" t="str">
        <f t="shared" si="2"/>
        <v/>
      </c>
      <c r="K265" s="128">
        <v>0.04626</v>
      </c>
      <c r="L265" s="62">
        <f t="shared" si="3"/>
        <v>0.0008566666667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126">
        <v>45431.0</v>
      </c>
      <c r="B266" s="127">
        <v>28.24</v>
      </c>
      <c r="C266" s="62">
        <f t="shared" si="4"/>
        <v>-0.04804794896</v>
      </c>
      <c r="D266" s="62">
        <f t="shared" si="5"/>
        <v>-0.04889313415</v>
      </c>
      <c r="E266" s="62">
        <f t="shared" si="1"/>
        <v>-0.04889313415</v>
      </c>
      <c r="F266" s="127">
        <v>5304.72</v>
      </c>
      <c r="G266" s="62">
        <f t="shared" si="6"/>
        <v>0.0002733788416</v>
      </c>
      <c r="H266" s="62">
        <f t="shared" si="7"/>
        <v>-0.0005718063436</v>
      </c>
      <c r="I266" s="62" t="b">
        <f t="shared" si="8"/>
        <v>1</v>
      </c>
      <c r="J266" s="62">
        <f t="shared" si="2"/>
        <v>-0.0005718063436</v>
      </c>
      <c r="K266" s="128">
        <v>0.04564</v>
      </c>
      <c r="L266" s="62">
        <f t="shared" si="3"/>
        <v>0.0008451851852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126">
        <v>45438.0</v>
      </c>
      <c r="B267" s="127">
        <v>27.08</v>
      </c>
      <c r="C267" s="62">
        <f t="shared" si="4"/>
        <v>-0.04194396458</v>
      </c>
      <c r="D267" s="62">
        <f t="shared" si="5"/>
        <v>-0.04278952014</v>
      </c>
      <c r="E267" s="62">
        <f t="shared" si="1"/>
        <v>-0.04278952014</v>
      </c>
      <c r="F267" s="127">
        <v>5277.51</v>
      </c>
      <c r="G267" s="62">
        <f t="shared" si="6"/>
        <v>-0.005142594702</v>
      </c>
      <c r="H267" s="62">
        <f t="shared" si="7"/>
        <v>-0.005988150258</v>
      </c>
      <c r="I267" s="62" t="b">
        <f t="shared" si="8"/>
        <v>1</v>
      </c>
      <c r="J267" s="62">
        <f t="shared" si="2"/>
        <v>-0.005988150258</v>
      </c>
      <c r="K267" s="128">
        <v>0.04566</v>
      </c>
      <c r="L267" s="62">
        <f t="shared" si="3"/>
        <v>0.0008455555556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126">
        <v>45445.0</v>
      </c>
      <c r="B268" s="127">
        <v>27.74</v>
      </c>
      <c r="C268" s="62">
        <f t="shared" si="4"/>
        <v>0.02407996684</v>
      </c>
      <c r="D268" s="62">
        <f t="shared" si="5"/>
        <v>0.02321237425</v>
      </c>
      <c r="E268" s="62" t="str">
        <f t="shared" si="1"/>
        <v/>
      </c>
      <c r="F268" s="127">
        <v>5346.99</v>
      </c>
      <c r="G268" s="62">
        <f t="shared" si="6"/>
        <v>0.01307939018</v>
      </c>
      <c r="H268" s="62">
        <f t="shared" si="7"/>
        <v>0.01221179759</v>
      </c>
      <c r="I268" s="62" t="b">
        <f t="shared" si="8"/>
        <v>0</v>
      </c>
      <c r="J268" s="62" t="str">
        <f t="shared" si="2"/>
        <v/>
      </c>
      <c r="K268" s="128">
        <v>0.04685</v>
      </c>
      <c r="L268" s="62">
        <f t="shared" si="3"/>
        <v>0.0008675925926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126">
        <v>45452.0</v>
      </c>
      <c r="B269" s="127">
        <v>26.49</v>
      </c>
      <c r="C269" s="62">
        <f t="shared" si="4"/>
        <v>-0.0461081116</v>
      </c>
      <c r="D269" s="62">
        <f t="shared" si="5"/>
        <v>-0.04693959308</v>
      </c>
      <c r="E269" s="62" t="str">
        <f t="shared" si="1"/>
        <v/>
      </c>
      <c r="F269" s="127">
        <v>5431.6</v>
      </c>
      <c r="G269" s="62">
        <f t="shared" si="6"/>
        <v>0.01569996409</v>
      </c>
      <c r="H269" s="62">
        <f t="shared" si="7"/>
        <v>0.0148684826</v>
      </c>
      <c r="I269" s="62" t="b">
        <f t="shared" si="8"/>
        <v>0</v>
      </c>
      <c r="J269" s="62" t="str">
        <f t="shared" si="2"/>
        <v/>
      </c>
      <c r="K269" s="128">
        <v>0.0449</v>
      </c>
      <c r="L269" s="62">
        <f t="shared" si="3"/>
        <v>0.0008314814815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126">
        <v>45459.0</v>
      </c>
      <c r="B270" s="127">
        <v>25.85</v>
      </c>
      <c r="C270" s="62">
        <f t="shared" si="4"/>
        <v>-0.02445670233</v>
      </c>
      <c r="D270" s="62">
        <f t="shared" si="5"/>
        <v>-0.02528373937</v>
      </c>
      <c r="E270" s="62" t="str">
        <f t="shared" si="1"/>
        <v/>
      </c>
      <c r="F270" s="127">
        <v>5464.62</v>
      </c>
      <c r="G270" s="62">
        <f t="shared" si="6"/>
        <v>0.006060835974</v>
      </c>
      <c r="H270" s="62">
        <f t="shared" si="7"/>
        <v>0.005233798937</v>
      </c>
      <c r="I270" s="62" t="b">
        <f t="shared" si="8"/>
        <v>0</v>
      </c>
      <c r="J270" s="62" t="str">
        <f t="shared" si="2"/>
        <v/>
      </c>
      <c r="K270" s="128">
        <v>0.04466</v>
      </c>
      <c r="L270" s="62">
        <f t="shared" si="3"/>
        <v>0.000827037037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126">
        <v>45466.0</v>
      </c>
      <c r="B271" s="127">
        <v>25.47</v>
      </c>
      <c r="C271" s="62">
        <f t="shared" si="4"/>
        <v>-0.01480931196</v>
      </c>
      <c r="D271" s="62">
        <f t="shared" si="5"/>
        <v>-0.015621349</v>
      </c>
      <c r="E271" s="62">
        <f t="shared" si="1"/>
        <v>-0.015621349</v>
      </c>
      <c r="F271" s="127">
        <v>5460.48</v>
      </c>
      <c r="G271" s="62">
        <f t="shared" si="6"/>
        <v>-0.0007578878359</v>
      </c>
      <c r="H271" s="62">
        <f t="shared" si="7"/>
        <v>-0.001569924873</v>
      </c>
      <c r="I271" s="62" t="b">
        <f t="shared" si="8"/>
        <v>1</v>
      </c>
      <c r="J271" s="62">
        <f t="shared" si="2"/>
        <v>-0.001569924873</v>
      </c>
      <c r="K271" s="128">
        <v>0.04385</v>
      </c>
      <c r="L271" s="62">
        <f t="shared" si="3"/>
        <v>0.000812037037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126">
        <v>45473.0</v>
      </c>
      <c r="B272" s="127">
        <v>25.71</v>
      </c>
      <c r="C272" s="62">
        <f t="shared" si="4"/>
        <v>0.009378732286</v>
      </c>
      <c r="D272" s="62">
        <f t="shared" si="5"/>
        <v>0.008559102657</v>
      </c>
      <c r="E272" s="62" t="str">
        <f t="shared" si="1"/>
        <v/>
      </c>
      <c r="F272" s="127">
        <v>5567.19</v>
      </c>
      <c r="G272" s="62">
        <f t="shared" si="6"/>
        <v>0.01935374033</v>
      </c>
      <c r="H272" s="62">
        <f t="shared" si="7"/>
        <v>0.0185341107</v>
      </c>
      <c r="I272" s="62" t="b">
        <f t="shared" si="8"/>
        <v>0</v>
      </c>
      <c r="J272" s="62" t="str">
        <f t="shared" si="2"/>
        <v/>
      </c>
      <c r="K272" s="128">
        <v>0.04426</v>
      </c>
      <c r="L272" s="62">
        <f t="shared" si="3"/>
        <v>0.0008196296296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126">
        <v>45480.0</v>
      </c>
      <c r="B273" s="127">
        <v>28.98</v>
      </c>
      <c r="C273" s="62">
        <f t="shared" si="4"/>
        <v>0.1197259156</v>
      </c>
      <c r="D273" s="62">
        <f t="shared" si="5"/>
        <v>0.1188814712</v>
      </c>
      <c r="E273" s="62" t="str">
        <f t="shared" si="1"/>
        <v/>
      </c>
      <c r="F273" s="127">
        <v>5615.35</v>
      </c>
      <c r="G273" s="62">
        <f t="shared" si="6"/>
        <v>0.008613480972</v>
      </c>
      <c r="H273" s="62">
        <f t="shared" si="7"/>
        <v>0.007769036528</v>
      </c>
      <c r="I273" s="62" t="b">
        <f t="shared" si="8"/>
        <v>0</v>
      </c>
      <c r="J273" s="62" t="str">
        <f t="shared" si="2"/>
        <v/>
      </c>
      <c r="K273" s="128">
        <v>0.0456</v>
      </c>
      <c r="L273" s="62">
        <f t="shared" si="3"/>
        <v>0.0008444444444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126">
        <v>45487.0</v>
      </c>
      <c r="B274" s="127">
        <v>27.45</v>
      </c>
      <c r="C274" s="62">
        <f t="shared" si="4"/>
        <v>-0.05423976894</v>
      </c>
      <c r="D274" s="62">
        <f t="shared" si="5"/>
        <v>-0.0550627319</v>
      </c>
      <c r="E274" s="62">
        <f t="shared" si="1"/>
        <v>-0.0550627319</v>
      </c>
      <c r="F274" s="127">
        <v>5505.0</v>
      </c>
      <c r="G274" s="62">
        <f t="shared" si="6"/>
        <v>-0.01984714911</v>
      </c>
      <c r="H274" s="62">
        <f t="shared" si="7"/>
        <v>-0.02067011207</v>
      </c>
      <c r="I274" s="62" t="b">
        <f t="shared" si="8"/>
        <v>1</v>
      </c>
      <c r="J274" s="62">
        <f t="shared" si="2"/>
        <v>-0.02067011207</v>
      </c>
      <c r="K274" s="128">
        <v>0.04444</v>
      </c>
      <c r="L274" s="62">
        <f t="shared" si="3"/>
        <v>0.000822962963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126">
        <v>45494.0</v>
      </c>
      <c r="B275" s="127">
        <v>29.64</v>
      </c>
      <c r="C275" s="62">
        <f t="shared" si="4"/>
        <v>0.07675863247</v>
      </c>
      <c r="D275" s="62">
        <f t="shared" si="5"/>
        <v>0.07594122506</v>
      </c>
      <c r="E275" s="62">
        <f t="shared" si="1"/>
        <v>0.07594122506</v>
      </c>
      <c r="F275" s="127">
        <v>5459.1</v>
      </c>
      <c r="G275" s="62">
        <f t="shared" si="6"/>
        <v>-0.008372829169</v>
      </c>
      <c r="H275" s="62">
        <f t="shared" si="7"/>
        <v>-0.009190236577</v>
      </c>
      <c r="I275" s="62" t="b">
        <f t="shared" si="8"/>
        <v>1</v>
      </c>
      <c r="J275" s="62">
        <f t="shared" si="2"/>
        <v>-0.009190236577</v>
      </c>
      <c r="K275" s="128">
        <v>0.04414</v>
      </c>
      <c r="L275" s="62">
        <f t="shared" si="3"/>
        <v>0.0008174074074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126">
        <v>45501.0</v>
      </c>
      <c r="B276" s="127">
        <v>27.67</v>
      </c>
      <c r="C276" s="62">
        <f t="shared" si="4"/>
        <v>-0.06877600663</v>
      </c>
      <c r="D276" s="62">
        <f t="shared" si="5"/>
        <v>-0.06960748811</v>
      </c>
      <c r="E276" s="62">
        <f t="shared" si="1"/>
        <v>-0.06960748811</v>
      </c>
      <c r="F276" s="127">
        <v>5346.56</v>
      </c>
      <c r="G276" s="62">
        <f t="shared" si="6"/>
        <v>-0.02083057756</v>
      </c>
      <c r="H276" s="62">
        <f t="shared" si="7"/>
        <v>-0.02166205904</v>
      </c>
      <c r="I276" s="62" t="b">
        <f t="shared" si="8"/>
        <v>1</v>
      </c>
      <c r="J276" s="62">
        <f t="shared" si="2"/>
        <v>-0.02166205904</v>
      </c>
      <c r="K276" s="128">
        <v>0.0449</v>
      </c>
      <c r="L276" s="62">
        <f t="shared" si="3"/>
        <v>0.0008314814815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126">
        <v>45508.0</v>
      </c>
      <c r="B277" s="127">
        <v>27.43</v>
      </c>
      <c r="C277" s="62">
        <f t="shared" si="4"/>
        <v>-0.008711488849</v>
      </c>
      <c r="D277" s="62">
        <f t="shared" si="5"/>
        <v>-0.009509636997</v>
      </c>
      <c r="E277" s="62">
        <f t="shared" si="1"/>
        <v>-0.009509636997</v>
      </c>
      <c r="F277" s="127">
        <v>5344.16</v>
      </c>
      <c r="G277" s="62">
        <f t="shared" si="6"/>
        <v>-0.0004489875407</v>
      </c>
      <c r="H277" s="62">
        <f t="shared" si="7"/>
        <v>-0.001247135689</v>
      </c>
      <c r="I277" s="62" t="b">
        <f t="shared" si="8"/>
        <v>1</v>
      </c>
      <c r="J277" s="62">
        <f t="shared" si="2"/>
        <v>-0.001247135689</v>
      </c>
      <c r="K277" s="128">
        <v>0.0431</v>
      </c>
      <c r="L277" s="62">
        <f t="shared" si="3"/>
        <v>0.0007981481481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126">
        <v>45515.0</v>
      </c>
      <c r="B278" s="127">
        <v>29.33</v>
      </c>
      <c r="C278" s="62">
        <f t="shared" si="4"/>
        <v>0.06697357804</v>
      </c>
      <c r="D278" s="62">
        <f t="shared" si="5"/>
        <v>0.06619542989</v>
      </c>
      <c r="E278" s="62" t="str">
        <f t="shared" si="1"/>
        <v/>
      </c>
      <c r="F278" s="127">
        <v>5554.25</v>
      </c>
      <c r="G278" s="62">
        <f t="shared" si="6"/>
        <v>0.03855902457</v>
      </c>
      <c r="H278" s="62">
        <f t="shared" si="7"/>
        <v>0.03778087642</v>
      </c>
      <c r="I278" s="62" t="b">
        <f t="shared" si="8"/>
        <v>0</v>
      </c>
      <c r="J278" s="62" t="str">
        <f t="shared" si="2"/>
        <v/>
      </c>
      <c r="K278" s="128">
        <v>0.04202</v>
      </c>
      <c r="L278" s="62">
        <f t="shared" si="3"/>
        <v>0.0007781481481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126">
        <v>45522.0</v>
      </c>
      <c r="B279" s="127">
        <v>31.09</v>
      </c>
      <c r="C279" s="62">
        <f t="shared" si="4"/>
        <v>0.05827534108</v>
      </c>
      <c r="D279" s="62">
        <f t="shared" si="5"/>
        <v>0.05750497071</v>
      </c>
      <c r="E279" s="62" t="str">
        <f t="shared" si="1"/>
        <v/>
      </c>
      <c r="F279" s="127">
        <v>5634.61</v>
      </c>
      <c r="G279" s="62">
        <f t="shared" si="6"/>
        <v>0.01436453433</v>
      </c>
      <c r="H279" s="62">
        <f t="shared" si="7"/>
        <v>0.01359416396</v>
      </c>
      <c r="I279" s="62" t="b">
        <f t="shared" si="8"/>
        <v>0</v>
      </c>
      <c r="J279" s="62" t="str">
        <f t="shared" si="2"/>
        <v/>
      </c>
      <c r="K279" s="128">
        <v>0.0416</v>
      </c>
      <c r="L279" s="62">
        <f t="shared" si="3"/>
        <v>0.0007703703704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126">
        <v>45529.0</v>
      </c>
      <c r="B280" s="127">
        <v>30.11</v>
      </c>
      <c r="C280" s="62">
        <f t="shared" si="4"/>
        <v>-0.03202888158</v>
      </c>
      <c r="D280" s="62">
        <f t="shared" si="5"/>
        <v>-0.03278702973</v>
      </c>
      <c r="E280" s="62">
        <f t="shared" si="1"/>
        <v>-0.03278702973</v>
      </c>
      <c r="F280" s="127">
        <v>5648.4</v>
      </c>
      <c r="G280" s="62">
        <f t="shared" si="6"/>
        <v>0.002444384409</v>
      </c>
      <c r="H280" s="62">
        <f t="shared" si="7"/>
        <v>0.001686236261</v>
      </c>
      <c r="I280" s="62" t="b">
        <f t="shared" si="8"/>
        <v>1</v>
      </c>
      <c r="J280" s="62">
        <f t="shared" si="2"/>
        <v>0.001686236261</v>
      </c>
      <c r="K280" s="128">
        <v>0.04094</v>
      </c>
      <c r="L280" s="62">
        <f t="shared" si="3"/>
        <v>0.0007581481481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mergeCells count="2">
    <mergeCell ref="D9:E9"/>
    <mergeCell ref="A14:B14"/>
  </mergeCells>
  <hyperlinks>
    <hyperlink r:id="rId1" ref="A2"/>
    <hyperlink r:id="rId2" location="0" ref="A4"/>
  </hyperlinks>
  <drawing r:id="rId3"/>
  <tableParts count="1">
    <tablePart r:id="rId5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2" max="12" width="14.13"/>
  </cols>
  <sheetData>
    <row r="1">
      <c r="A1" s="116" t="s">
        <v>314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117" t="s">
        <v>374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29" t="s">
        <v>375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17" t="s">
        <v>376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18" t="s">
        <v>318</v>
      </c>
      <c r="B6" s="40"/>
      <c r="C6" s="40"/>
      <c r="D6" s="40" t="s">
        <v>319</v>
      </c>
      <c r="E6" s="119">
        <f>_xlfn.COVARIANCE.P(C20:C280, G20:G280)/VARP(G20:G280)</f>
        <v>1.38919501</v>
      </c>
      <c r="F6" s="40"/>
      <c r="G6" s="40" t="s">
        <v>320</v>
      </c>
      <c r="H6" s="119">
        <f>E7/E16</f>
        <v>7.564139193</v>
      </c>
      <c r="I6" s="120"/>
      <c r="J6" s="40"/>
      <c r="K6" s="40"/>
      <c r="L6" s="40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3" t="s">
        <v>377</v>
      </c>
      <c r="B7" s="121">
        <f>average(C20:C280)</f>
        <v>-0.00114432704</v>
      </c>
      <c r="C7" s="40"/>
      <c r="D7" s="122" t="s">
        <v>322</v>
      </c>
      <c r="E7" s="119">
        <f>_xlfn.COVARIANCE.P(E20:E280, J20:J280)/VARP(J20:J280)</f>
        <v>1.440597019</v>
      </c>
      <c r="F7" s="40"/>
      <c r="G7" s="43" t="s">
        <v>323</v>
      </c>
      <c r="H7" s="120">
        <f>7.01/14.4</f>
        <v>0.4868055556</v>
      </c>
      <c r="I7" s="120"/>
      <c r="J7" s="40"/>
      <c r="K7" s="40"/>
      <c r="L7" s="40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0" t="s">
        <v>324</v>
      </c>
      <c r="B8" s="121">
        <f>average(G20:Z280)</f>
        <v>0.005683209126</v>
      </c>
      <c r="C8" s="40"/>
      <c r="D8" s="40"/>
      <c r="E8" s="40"/>
      <c r="F8" s="40"/>
      <c r="G8" s="124" t="s">
        <v>325</v>
      </c>
      <c r="H8" s="40">
        <f>E7/(1+H7)</f>
        <v>0.9689209284</v>
      </c>
      <c r="I8" s="120"/>
      <c r="J8" s="40"/>
      <c r="K8" s="40"/>
      <c r="L8" s="40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0"/>
      <c r="B9" s="40"/>
      <c r="C9" s="40"/>
      <c r="D9" s="125" t="s">
        <v>326</v>
      </c>
      <c r="F9" s="40"/>
      <c r="G9" s="40"/>
      <c r="H9" s="40"/>
      <c r="I9" s="40"/>
      <c r="J9" s="40"/>
      <c r="K9" s="40"/>
      <c r="L9" s="40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18" t="s">
        <v>327</v>
      </c>
      <c r="B10" s="40"/>
      <c r="C10" s="40"/>
      <c r="D10" s="40" t="str">
        <f>A7</f>
        <v>Stanley Black &amp; Decker Inc.:</v>
      </c>
      <c r="E10" s="119">
        <f>IFERROR(__xludf.DUMMYFUNCTION("STDEV(FILTER(E20:E280, E20:E280&lt;&gt;""""))"),0.04741542005399149)</f>
        <v>0.04741542005</v>
      </c>
      <c r="F10" s="40"/>
      <c r="G10" s="124"/>
      <c r="H10" s="40"/>
      <c r="I10" s="40"/>
      <c r="J10" s="40"/>
      <c r="K10" s="40"/>
      <c r="L10" s="40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0" t="str">
        <f>A7</f>
        <v>Stanley Black &amp; Decker Inc.:</v>
      </c>
      <c r="B11" s="121">
        <f>average(D20:D280)</f>
        <v>-0.001680932097</v>
      </c>
      <c r="C11" s="40"/>
      <c r="D11" s="40" t="s">
        <v>324</v>
      </c>
      <c r="E11" s="119">
        <f>IFERROR(__xludf.DUMMYFUNCTION("STDEV(FILTER(J20:J280, J20:J280&lt;&gt;""""))"),0.022918996529327974)</f>
        <v>0.02291899653</v>
      </c>
      <c r="F11" s="40"/>
      <c r="G11" s="43"/>
      <c r="H11" s="40"/>
      <c r="I11" s="40"/>
      <c r="J11" s="40"/>
      <c r="K11" s="40"/>
      <c r="L11" s="40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0" t="s">
        <v>324</v>
      </c>
      <c r="B12" s="121">
        <f>average(H20:H280)</f>
        <v>0.001924479552</v>
      </c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0"/>
      <c r="B13" s="40"/>
      <c r="C13" s="40"/>
      <c r="D13" s="40" t="s">
        <v>328</v>
      </c>
      <c r="E13" s="119">
        <f>IFERROR(__xludf.DUMMYFUNCTION("COUNTA(FILTER(E20:E280, E20:E280&lt;&gt;""""))"),118.0)</f>
        <v>118</v>
      </c>
      <c r="F13" s="40"/>
      <c r="G13" s="40"/>
      <c r="H13" s="40"/>
      <c r="I13" s="40"/>
      <c r="J13" s="40"/>
      <c r="K13" s="40"/>
      <c r="L13" s="40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25" t="s">
        <v>329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0" t="str">
        <f>A7</f>
        <v>Stanley Black &amp; Decker Inc.:</v>
      </c>
      <c r="B15" s="121">
        <f>IFERROR(__xludf.DUMMYFUNCTION("AVERAGE(FILTER(E20:E280, E20:E280&lt;&gt;""""))"),-0.028828493086887702)</f>
        <v>-0.02882849309</v>
      </c>
      <c r="C15" s="40"/>
      <c r="D15" s="40" t="s">
        <v>330</v>
      </c>
      <c r="E15" s="119">
        <f>IFERROR(__xludf.DUMMYFUNCTION("COVAR(FILTER(E20:E280, E20:E280&lt;&gt;""""), FILTER(J20:J280, J20:J280&lt;&gt;""""))"),7.503045221023348E-4)</f>
        <v>0.0007503045221</v>
      </c>
      <c r="F15" s="40"/>
      <c r="G15" s="40"/>
      <c r="H15" s="40"/>
      <c r="I15" s="40"/>
      <c r="J15" s="40"/>
      <c r="K15" s="40"/>
      <c r="L15" s="40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0" t="s">
        <v>324</v>
      </c>
      <c r="B16" s="121">
        <f>IFERROR(__xludf.DUMMYFUNCTION("AVERAGE(FILTER(J20:J280, J20:J280&lt;&gt;""""))"),-0.018994087601513793)</f>
        <v>-0.0189940876</v>
      </c>
      <c r="C16" s="40"/>
      <c r="D16" s="122" t="s">
        <v>331</v>
      </c>
      <c r="E16" s="119">
        <f>E10 / SQRT(E13) / E11</f>
        <v>0.1904508871</v>
      </c>
      <c r="F16" s="40"/>
      <c r="G16" s="40"/>
      <c r="H16" s="40"/>
      <c r="I16" s="40"/>
      <c r="J16" s="40"/>
      <c r="K16" s="40"/>
      <c r="L16" s="40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5"/>
      <c r="B18" s="44" t="s">
        <v>378</v>
      </c>
      <c r="C18" s="45"/>
      <c r="D18" s="45"/>
      <c r="E18" s="45"/>
      <c r="F18" s="45" t="s">
        <v>333</v>
      </c>
      <c r="G18" s="45"/>
      <c r="H18" s="45"/>
      <c r="I18" s="45"/>
      <c r="J18" s="45"/>
      <c r="K18" s="45" t="s">
        <v>334</v>
      </c>
      <c r="L18" s="45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0" t="s">
        <v>335</v>
      </c>
      <c r="B19" s="50" t="s">
        <v>336</v>
      </c>
      <c r="C19" s="50" t="s">
        <v>337</v>
      </c>
      <c r="D19" s="50" t="s">
        <v>338</v>
      </c>
      <c r="E19" s="50" t="s">
        <v>339</v>
      </c>
      <c r="F19" s="50" t="s">
        <v>336</v>
      </c>
      <c r="G19" s="50" t="s">
        <v>337</v>
      </c>
      <c r="H19" s="50" t="s">
        <v>340</v>
      </c>
      <c r="I19" s="50" t="s">
        <v>341</v>
      </c>
      <c r="J19" s="50" t="s">
        <v>339</v>
      </c>
      <c r="K19" s="50" t="s">
        <v>342</v>
      </c>
      <c r="L19" s="50" t="s">
        <v>343</v>
      </c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26">
        <v>43709.0</v>
      </c>
      <c r="B20" s="127">
        <v>137.83</v>
      </c>
      <c r="C20" s="62"/>
      <c r="D20" s="62"/>
      <c r="E20" s="62" t="str">
        <f t="shared" ref="E20:E280" si="1">IF(I20, D20, "")</f>
        <v/>
      </c>
      <c r="F20" s="127">
        <v>2978.71</v>
      </c>
      <c r="G20" s="62"/>
      <c r="H20" s="62"/>
      <c r="I20" s="62"/>
      <c r="J20" s="62" t="str">
        <f t="shared" ref="J20:J280" si="2">IF(I20, H20, "")</f>
        <v/>
      </c>
      <c r="K20" s="128">
        <v>0.01976</v>
      </c>
      <c r="L20" s="62">
        <f t="shared" ref="L20:L280" si="3">K20/54</f>
        <v>0.0003659259259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26">
        <v>43716.0</v>
      </c>
      <c r="B21" s="127">
        <v>146.25</v>
      </c>
      <c r="C21" s="62">
        <f t="shared" ref="C21:C280" si="4">ln(B21/B20)</f>
        <v>0.05929644441</v>
      </c>
      <c r="D21" s="62">
        <f t="shared" ref="D21:D280" si="5">C21-L21</f>
        <v>0.05892607404</v>
      </c>
      <c r="E21" s="62" t="str">
        <f t="shared" si="1"/>
        <v/>
      </c>
      <c r="F21" s="127">
        <v>3007.39</v>
      </c>
      <c r="G21" s="62">
        <f t="shared" ref="G21:G280" si="6">ln(F21/F20)</f>
        <v>0.00958227208</v>
      </c>
      <c r="H21" s="62">
        <f t="shared" ref="H21:H280" si="7">G21-L21</f>
        <v>0.00921190171</v>
      </c>
      <c r="I21" s="62" t="b">
        <f t="shared" ref="I21:I280" si="8">H21&lt;$B$12</f>
        <v>0</v>
      </c>
      <c r="J21" s="62" t="str">
        <f t="shared" si="2"/>
        <v/>
      </c>
      <c r="K21" s="128">
        <v>0.02</v>
      </c>
      <c r="L21" s="62">
        <f t="shared" si="3"/>
        <v>0.0003703703704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126">
        <v>43723.0</v>
      </c>
      <c r="B22" s="127">
        <v>141.11</v>
      </c>
      <c r="C22" s="62">
        <f t="shared" si="4"/>
        <v>-0.03577775804</v>
      </c>
      <c r="D22" s="62">
        <f t="shared" si="5"/>
        <v>-0.03618923952</v>
      </c>
      <c r="E22" s="62">
        <f t="shared" si="1"/>
        <v>-0.03618923952</v>
      </c>
      <c r="F22" s="127">
        <v>2992.07</v>
      </c>
      <c r="G22" s="62">
        <f t="shared" si="6"/>
        <v>-0.005107137409</v>
      </c>
      <c r="H22" s="62">
        <f t="shared" si="7"/>
        <v>-0.00551861889</v>
      </c>
      <c r="I22" s="62" t="b">
        <f t="shared" si="8"/>
        <v>1</v>
      </c>
      <c r="J22" s="62">
        <f t="shared" si="2"/>
        <v>-0.00551861889</v>
      </c>
      <c r="K22" s="128">
        <v>0.02222</v>
      </c>
      <c r="L22" s="62">
        <f t="shared" si="3"/>
        <v>0.0004114814815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126">
        <v>43730.0</v>
      </c>
      <c r="B23" s="127">
        <v>143.09</v>
      </c>
      <c r="C23" s="62">
        <f t="shared" si="4"/>
        <v>0.01393407485</v>
      </c>
      <c r="D23" s="62">
        <f t="shared" si="5"/>
        <v>0.01351851929</v>
      </c>
      <c r="E23" s="62">
        <f t="shared" si="1"/>
        <v>0.01351851929</v>
      </c>
      <c r="F23" s="127">
        <v>2961.79</v>
      </c>
      <c r="G23" s="62">
        <f t="shared" si="6"/>
        <v>-0.01017164027</v>
      </c>
      <c r="H23" s="62">
        <f t="shared" si="7"/>
        <v>-0.01058719583</v>
      </c>
      <c r="I23" s="62" t="b">
        <f t="shared" si="8"/>
        <v>1</v>
      </c>
      <c r="J23" s="62">
        <f t="shared" si="2"/>
        <v>-0.01058719583</v>
      </c>
      <c r="K23" s="128">
        <v>0.02244</v>
      </c>
      <c r="L23" s="62">
        <f t="shared" si="3"/>
        <v>0.0004155555556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126">
        <v>43737.0</v>
      </c>
      <c r="B24" s="127">
        <v>140.97</v>
      </c>
      <c r="C24" s="62">
        <f t="shared" si="4"/>
        <v>-0.01492670114</v>
      </c>
      <c r="D24" s="62">
        <f t="shared" si="5"/>
        <v>-0.0153233678</v>
      </c>
      <c r="E24" s="62">
        <f t="shared" si="1"/>
        <v>-0.0153233678</v>
      </c>
      <c r="F24" s="127">
        <v>2952.01</v>
      </c>
      <c r="G24" s="62">
        <f t="shared" si="6"/>
        <v>-0.003307521024</v>
      </c>
      <c r="H24" s="62">
        <f t="shared" si="7"/>
        <v>-0.003704187691</v>
      </c>
      <c r="I24" s="62" t="b">
        <f t="shared" si="8"/>
        <v>1</v>
      </c>
      <c r="J24" s="62">
        <f t="shared" si="2"/>
        <v>-0.003704187691</v>
      </c>
      <c r="K24" s="128">
        <v>0.02142</v>
      </c>
      <c r="L24" s="62">
        <f t="shared" si="3"/>
        <v>0.0003966666667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126">
        <v>43744.0</v>
      </c>
      <c r="B25" s="127">
        <v>146.73</v>
      </c>
      <c r="C25" s="62">
        <f t="shared" si="4"/>
        <v>0.04004706144</v>
      </c>
      <c r="D25" s="62">
        <f t="shared" si="5"/>
        <v>0.03966298736</v>
      </c>
      <c r="E25" s="62" t="str">
        <f t="shared" si="1"/>
        <v/>
      </c>
      <c r="F25" s="127">
        <v>2970.27</v>
      </c>
      <c r="G25" s="62">
        <f t="shared" si="6"/>
        <v>0.006166563507</v>
      </c>
      <c r="H25" s="62">
        <f t="shared" si="7"/>
        <v>0.005782489433</v>
      </c>
      <c r="I25" s="62" t="b">
        <f t="shared" si="8"/>
        <v>0</v>
      </c>
      <c r="J25" s="62" t="str">
        <f t="shared" si="2"/>
        <v/>
      </c>
      <c r="K25" s="128">
        <v>0.02074</v>
      </c>
      <c r="L25" s="62">
        <f t="shared" si="3"/>
        <v>0.0003840740741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126">
        <v>43751.0</v>
      </c>
      <c r="B26" s="127">
        <v>149.89</v>
      </c>
      <c r="C26" s="62">
        <f t="shared" si="4"/>
        <v>0.02130752852</v>
      </c>
      <c r="D26" s="62">
        <f t="shared" si="5"/>
        <v>0.02091678778</v>
      </c>
      <c r="E26" s="62" t="str">
        <f t="shared" si="1"/>
        <v/>
      </c>
      <c r="F26" s="127">
        <v>2986.2</v>
      </c>
      <c r="G26" s="62">
        <f t="shared" si="6"/>
        <v>0.005348818337</v>
      </c>
      <c r="H26" s="62">
        <f t="shared" si="7"/>
        <v>0.004958077596</v>
      </c>
      <c r="I26" s="62" t="b">
        <f t="shared" si="8"/>
        <v>0</v>
      </c>
      <c r="J26" s="62" t="str">
        <f t="shared" si="2"/>
        <v/>
      </c>
      <c r="K26" s="128">
        <v>0.0211</v>
      </c>
      <c r="L26" s="62">
        <f t="shared" si="3"/>
        <v>0.0003907407407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126">
        <v>43758.0</v>
      </c>
      <c r="B27" s="127">
        <v>151.35</v>
      </c>
      <c r="C27" s="62">
        <f t="shared" si="4"/>
        <v>0.009693343725</v>
      </c>
      <c r="D27" s="62">
        <f t="shared" si="5"/>
        <v>0.009278991873</v>
      </c>
      <c r="E27" s="62" t="str">
        <f t="shared" si="1"/>
        <v/>
      </c>
      <c r="F27" s="127">
        <v>3022.55</v>
      </c>
      <c r="G27" s="62">
        <f t="shared" si="6"/>
        <v>0.01209916986</v>
      </c>
      <c r="H27" s="62">
        <f t="shared" si="7"/>
        <v>0.011684818</v>
      </c>
      <c r="I27" s="62" t="b">
        <f t="shared" si="8"/>
        <v>0</v>
      </c>
      <c r="J27" s="62" t="str">
        <f t="shared" si="2"/>
        <v/>
      </c>
      <c r="K27" s="128">
        <v>0.022375</v>
      </c>
      <c r="L27" s="62">
        <f t="shared" si="3"/>
        <v>0.0004143518519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126">
        <v>43765.0</v>
      </c>
      <c r="B28" s="127">
        <v>155.89</v>
      </c>
      <c r="C28" s="62">
        <f t="shared" si="4"/>
        <v>0.02955559486</v>
      </c>
      <c r="D28" s="62">
        <f t="shared" si="5"/>
        <v>0.02913559486</v>
      </c>
      <c r="E28" s="62" t="str">
        <f t="shared" si="1"/>
        <v/>
      </c>
      <c r="F28" s="127">
        <v>3066.91</v>
      </c>
      <c r="G28" s="62">
        <f t="shared" si="6"/>
        <v>0.0145696941</v>
      </c>
      <c r="H28" s="62">
        <f t="shared" si="7"/>
        <v>0.0141496941</v>
      </c>
      <c r="I28" s="62" t="b">
        <f t="shared" si="8"/>
        <v>0</v>
      </c>
      <c r="J28" s="62" t="str">
        <f t="shared" si="2"/>
        <v/>
      </c>
      <c r="K28" s="128">
        <v>0.02268</v>
      </c>
      <c r="L28" s="62">
        <f t="shared" si="3"/>
        <v>0.00042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126">
        <v>43772.0</v>
      </c>
      <c r="B29" s="127">
        <v>157.84</v>
      </c>
      <c r="C29" s="62">
        <f t="shared" si="4"/>
        <v>0.01243123139</v>
      </c>
      <c r="D29" s="62">
        <f t="shared" si="5"/>
        <v>0.0120123425</v>
      </c>
      <c r="E29" s="62" t="str">
        <f t="shared" si="1"/>
        <v/>
      </c>
      <c r="F29" s="127">
        <v>3093.08</v>
      </c>
      <c r="G29" s="62">
        <f t="shared" si="6"/>
        <v>0.008496818159</v>
      </c>
      <c r="H29" s="62">
        <f t="shared" si="7"/>
        <v>0.008077929271</v>
      </c>
      <c r="I29" s="62" t="b">
        <f t="shared" si="8"/>
        <v>0</v>
      </c>
      <c r="J29" s="62" t="str">
        <f t="shared" si="2"/>
        <v/>
      </c>
      <c r="K29" s="128">
        <v>0.02262</v>
      </c>
      <c r="L29" s="62">
        <f t="shared" si="3"/>
        <v>0.0004188888889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126">
        <v>43779.0</v>
      </c>
      <c r="B30" s="127">
        <v>157.63</v>
      </c>
      <c r="C30" s="62">
        <f t="shared" si="4"/>
        <v>-0.001331347076</v>
      </c>
      <c r="D30" s="62">
        <f t="shared" si="5"/>
        <v>-0.001766161891</v>
      </c>
      <c r="E30" s="62" t="str">
        <f t="shared" si="1"/>
        <v/>
      </c>
      <c r="F30" s="127">
        <v>3120.46</v>
      </c>
      <c r="G30" s="62">
        <f t="shared" si="6"/>
        <v>0.008813068627</v>
      </c>
      <c r="H30" s="62">
        <f t="shared" si="7"/>
        <v>0.008378253812</v>
      </c>
      <c r="I30" s="62" t="b">
        <f t="shared" si="8"/>
        <v>0</v>
      </c>
      <c r="J30" s="62" t="str">
        <f t="shared" si="2"/>
        <v/>
      </c>
      <c r="K30" s="128">
        <v>0.02348</v>
      </c>
      <c r="L30" s="62">
        <f t="shared" si="3"/>
        <v>0.0004348148148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126">
        <v>43786.0</v>
      </c>
      <c r="B31" s="127">
        <v>157.28</v>
      </c>
      <c r="C31" s="62">
        <f t="shared" si="4"/>
        <v>-0.00222285824</v>
      </c>
      <c r="D31" s="62">
        <f t="shared" si="5"/>
        <v>-0.002656654536</v>
      </c>
      <c r="E31" s="62">
        <f t="shared" si="1"/>
        <v>-0.002656654536</v>
      </c>
      <c r="F31" s="127">
        <v>3110.29</v>
      </c>
      <c r="G31" s="62">
        <f t="shared" si="6"/>
        <v>-0.003264457419</v>
      </c>
      <c r="H31" s="62">
        <f t="shared" si="7"/>
        <v>-0.003698253715</v>
      </c>
      <c r="I31" s="62" t="b">
        <f t="shared" si="8"/>
        <v>1</v>
      </c>
      <c r="J31" s="62">
        <f t="shared" si="2"/>
        <v>-0.003698253715</v>
      </c>
      <c r="K31" s="128">
        <v>0.023425</v>
      </c>
      <c r="L31" s="62">
        <f t="shared" si="3"/>
        <v>0.0004337962963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126">
        <v>43793.0</v>
      </c>
      <c r="B32" s="127">
        <v>157.74</v>
      </c>
      <c r="C32" s="62">
        <f t="shared" si="4"/>
        <v>0.002920451571</v>
      </c>
      <c r="D32" s="62">
        <f t="shared" si="5"/>
        <v>0.002504896015</v>
      </c>
      <c r="E32" s="62" t="str">
        <f t="shared" si="1"/>
        <v/>
      </c>
      <c r="F32" s="127">
        <v>3140.98</v>
      </c>
      <c r="G32" s="62">
        <f t="shared" si="6"/>
        <v>0.009818883705</v>
      </c>
      <c r="H32" s="62">
        <f t="shared" si="7"/>
        <v>0.009403328149</v>
      </c>
      <c r="I32" s="62" t="b">
        <f t="shared" si="8"/>
        <v>0</v>
      </c>
      <c r="J32" s="62" t="str">
        <f t="shared" si="2"/>
        <v/>
      </c>
      <c r="K32" s="128">
        <v>0.02244</v>
      </c>
      <c r="L32" s="62">
        <f t="shared" si="3"/>
        <v>0.0004155555556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126">
        <v>43800.0</v>
      </c>
      <c r="B33" s="127">
        <v>158.87</v>
      </c>
      <c r="C33" s="62">
        <f t="shared" si="4"/>
        <v>0.007138149762</v>
      </c>
      <c r="D33" s="62">
        <f t="shared" si="5"/>
        <v>0.006731205318</v>
      </c>
      <c r="E33" s="62">
        <f t="shared" si="1"/>
        <v>0.006731205318</v>
      </c>
      <c r="F33" s="127">
        <v>3145.91</v>
      </c>
      <c r="G33" s="62">
        <f t="shared" si="6"/>
        <v>0.001568343334</v>
      </c>
      <c r="H33" s="62">
        <f t="shared" si="7"/>
        <v>0.001161398889</v>
      </c>
      <c r="I33" s="62" t="b">
        <f t="shared" si="8"/>
        <v>1</v>
      </c>
      <c r="J33" s="62">
        <f t="shared" si="2"/>
        <v>0.001161398889</v>
      </c>
      <c r="K33" s="128">
        <v>0.021975</v>
      </c>
      <c r="L33" s="62">
        <f t="shared" si="3"/>
        <v>0.0004069444444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126">
        <v>43807.0</v>
      </c>
      <c r="B34" s="127">
        <v>164.54</v>
      </c>
      <c r="C34" s="62">
        <f t="shared" si="4"/>
        <v>0.03506744401</v>
      </c>
      <c r="D34" s="62">
        <f t="shared" si="5"/>
        <v>0.03465262919</v>
      </c>
      <c r="E34" s="62" t="str">
        <f t="shared" si="1"/>
        <v/>
      </c>
      <c r="F34" s="127">
        <v>3168.8</v>
      </c>
      <c r="G34" s="62">
        <f t="shared" si="6"/>
        <v>0.007249770855</v>
      </c>
      <c r="H34" s="62">
        <f t="shared" si="7"/>
        <v>0.00683495604</v>
      </c>
      <c r="I34" s="62" t="b">
        <f t="shared" si="8"/>
        <v>0</v>
      </c>
      <c r="J34" s="62" t="str">
        <f t="shared" si="2"/>
        <v/>
      </c>
      <c r="K34" s="128">
        <v>0.0224</v>
      </c>
      <c r="L34" s="62">
        <f t="shared" si="3"/>
        <v>0.0004148148148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126">
        <v>43814.0</v>
      </c>
      <c r="B35" s="127">
        <v>165.64</v>
      </c>
      <c r="C35" s="62">
        <f t="shared" si="4"/>
        <v>0.006663056937</v>
      </c>
      <c r="D35" s="62">
        <f t="shared" si="5"/>
        <v>0.006243056937</v>
      </c>
      <c r="E35" s="62" t="str">
        <f t="shared" si="1"/>
        <v/>
      </c>
      <c r="F35" s="127">
        <v>3221.22</v>
      </c>
      <c r="G35" s="62">
        <f t="shared" si="6"/>
        <v>0.01640720246</v>
      </c>
      <c r="H35" s="62">
        <f t="shared" si="7"/>
        <v>0.01598720246</v>
      </c>
      <c r="I35" s="62" t="b">
        <f t="shared" si="8"/>
        <v>0</v>
      </c>
      <c r="J35" s="62" t="str">
        <f t="shared" si="2"/>
        <v/>
      </c>
      <c r="K35" s="128">
        <v>0.02268</v>
      </c>
      <c r="L35" s="62">
        <f t="shared" si="3"/>
        <v>0.00042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126">
        <v>43821.0</v>
      </c>
      <c r="B36" s="127">
        <v>165.9</v>
      </c>
      <c r="C36" s="62">
        <f t="shared" si="4"/>
        <v>0.001568438519</v>
      </c>
      <c r="D36" s="62">
        <f t="shared" si="5"/>
        <v>0.001136957038</v>
      </c>
      <c r="E36" s="62" t="str">
        <f t="shared" si="1"/>
        <v/>
      </c>
      <c r="F36" s="127">
        <v>3240.02</v>
      </c>
      <c r="G36" s="62">
        <f t="shared" si="6"/>
        <v>0.005819332838</v>
      </c>
      <c r="H36" s="62">
        <f t="shared" si="7"/>
        <v>0.005387851357</v>
      </c>
      <c r="I36" s="62" t="b">
        <f t="shared" si="8"/>
        <v>0</v>
      </c>
      <c r="J36" s="62" t="str">
        <f t="shared" si="2"/>
        <v/>
      </c>
      <c r="K36" s="128">
        <v>0.0233</v>
      </c>
      <c r="L36" s="62">
        <f t="shared" si="3"/>
        <v>0.0004314814815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126">
        <v>43828.0</v>
      </c>
      <c r="B37" s="127">
        <v>167.12</v>
      </c>
      <c r="C37" s="62">
        <f t="shared" si="4"/>
        <v>0.007326920052</v>
      </c>
      <c r="D37" s="62">
        <f t="shared" si="5"/>
        <v>0.006894975607</v>
      </c>
      <c r="E37" s="62">
        <f t="shared" si="1"/>
        <v>0.006894975607</v>
      </c>
      <c r="F37" s="127">
        <v>3234.85</v>
      </c>
      <c r="G37" s="62">
        <f t="shared" si="6"/>
        <v>-0.001596943598</v>
      </c>
      <c r="H37" s="62">
        <f t="shared" si="7"/>
        <v>-0.002028888043</v>
      </c>
      <c r="I37" s="62" t="b">
        <f t="shared" si="8"/>
        <v>1</v>
      </c>
      <c r="J37" s="62">
        <f t="shared" si="2"/>
        <v>-0.002028888043</v>
      </c>
      <c r="K37" s="128">
        <v>0.023325</v>
      </c>
      <c r="L37" s="62">
        <f t="shared" si="3"/>
        <v>0.0004319444444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126">
        <v>43835.0</v>
      </c>
      <c r="B38" s="127">
        <v>166.0</v>
      </c>
      <c r="C38" s="62">
        <f t="shared" si="4"/>
        <v>-0.006724328892</v>
      </c>
      <c r="D38" s="62">
        <f t="shared" si="5"/>
        <v>-0.007155810373</v>
      </c>
      <c r="E38" s="62" t="str">
        <f t="shared" si="1"/>
        <v/>
      </c>
      <c r="F38" s="127">
        <v>3265.35</v>
      </c>
      <c r="G38" s="62">
        <f t="shared" si="6"/>
        <v>0.009384395507</v>
      </c>
      <c r="H38" s="62">
        <f t="shared" si="7"/>
        <v>0.008952914025</v>
      </c>
      <c r="I38" s="62" t="b">
        <f t="shared" si="8"/>
        <v>0</v>
      </c>
      <c r="J38" s="62" t="str">
        <f t="shared" si="2"/>
        <v/>
      </c>
      <c r="K38" s="128">
        <v>0.0233</v>
      </c>
      <c r="L38" s="62">
        <f t="shared" si="3"/>
        <v>0.0004314814815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126">
        <v>43842.0</v>
      </c>
      <c r="B39" s="127">
        <v>172.53</v>
      </c>
      <c r="C39" s="62">
        <f t="shared" si="4"/>
        <v>0.03858334604</v>
      </c>
      <c r="D39" s="62">
        <f t="shared" si="5"/>
        <v>0.03815371641</v>
      </c>
      <c r="E39" s="62" t="str">
        <f t="shared" si="1"/>
        <v/>
      </c>
      <c r="F39" s="127">
        <v>3329.62</v>
      </c>
      <c r="G39" s="62">
        <f t="shared" si="6"/>
        <v>0.01949122883</v>
      </c>
      <c r="H39" s="62">
        <f t="shared" si="7"/>
        <v>0.0190615992</v>
      </c>
      <c r="I39" s="62" t="b">
        <f t="shared" si="8"/>
        <v>0</v>
      </c>
      <c r="J39" s="62" t="str">
        <f t="shared" si="2"/>
        <v/>
      </c>
      <c r="K39" s="128">
        <v>0.0232</v>
      </c>
      <c r="L39" s="62">
        <f t="shared" si="3"/>
        <v>0.0004296296296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126">
        <v>43849.0</v>
      </c>
      <c r="B40" s="127">
        <v>166.48</v>
      </c>
      <c r="C40" s="62">
        <f t="shared" si="4"/>
        <v>-0.03569595231</v>
      </c>
      <c r="D40" s="62">
        <f t="shared" si="5"/>
        <v>-0.03611632268</v>
      </c>
      <c r="E40" s="62">
        <f t="shared" si="1"/>
        <v>-0.03611632268</v>
      </c>
      <c r="F40" s="127">
        <v>3295.47</v>
      </c>
      <c r="G40" s="62">
        <f t="shared" si="6"/>
        <v>-0.01030938522</v>
      </c>
      <c r="H40" s="62">
        <f t="shared" si="7"/>
        <v>-0.01072975559</v>
      </c>
      <c r="I40" s="62" t="b">
        <f t="shared" si="8"/>
        <v>1</v>
      </c>
      <c r="J40" s="62">
        <f t="shared" si="2"/>
        <v>-0.01072975559</v>
      </c>
      <c r="K40" s="128">
        <v>0.0227</v>
      </c>
      <c r="L40" s="62">
        <f t="shared" si="3"/>
        <v>0.0004203703704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126">
        <v>43856.0</v>
      </c>
      <c r="B41" s="127">
        <v>159.33</v>
      </c>
      <c r="C41" s="62">
        <f t="shared" si="4"/>
        <v>-0.04389765898</v>
      </c>
      <c r="D41" s="62">
        <f t="shared" si="5"/>
        <v>-0.0443036775</v>
      </c>
      <c r="E41" s="62">
        <f t="shared" si="1"/>
        <v>-0.0443036775</v>
      </c>
      <c r="F41" s="127">
        <v>3225.52</v>
      </c>
      <c r="G41" s="62">
        <f t="shared" si="6"/>
        <v>-0.02145462059</v>
      </c>
      <c r="H41" s="62">
        <f t="shared" si="7"/>
        <v>-0.02186063911</v>
      </c>
      <c r="I41" s="62" t="b">
        <f t="shared" si="8"/>
        <v>1</v>
      </c>
      <c r="J41" s="62">
        <f t="shared" si="2"/>
        <v>-0.02186063911</v>
      </c>
      <c r="K41" s="128">
        <v>0.021925</v>
      </c>
      <c r="L41" s="62">
        <f t="shared" si="3"/>
        <v>0.0004060185185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126">
        <v>43863.0</v>
      </c>
      <c r="B42" s="127">
        <v>163.05</v>
      </c>
      <c r="C42" s="62">
        <f t="shared" si="4"/>
        <v>0.02307937913</v>
      </c>
      <c r="D42" s="62">
        <f t="shared" si="5"/>
        <v>0.02270049024</v>
      </c>
      <c r="E42" s="62" t="str">
        <f t="shared" si="1"/>
        <v/>
      </c>
      <c r="F42" s="127">
        <v>3327.71</v>
      </c>
      <c r="G42" s="62">
        <f t="shared" si="6"/>
        <v>0.03119020218</v>
      </c>
      <c r="H42" s="62">
        <f t="shared" si="7"/>
        <v>0.03081131329</v>
      </c>
      <c r="I42" s="62" t="b">
        <f t="shared" si="8"/>
        <v>0</v>
      </c>
      <c r="J42" s="62" t="str">
        <f t="shared" si="2"/>
        <v/>
      </c>
      <c r="K42" s="128">
        <v>0.02046</v>
      </c>
      <c r="L42" s="62">
        <f t="shared" si="3"/>
        <v>0.0003788888889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126">
        <v>43870.0</v>
      </c>
      <c r="B43" s="127">
        <v>166.97</v>
      </c>
      <c r="C43" s="62">
        <f t="shared" si="4"/>
        <v>0.02375725333</v>
      </c>
      <c r="D43" s="62">
        <f t="shared" si="5"/>
        <v>0.02337243851</v>
      </c>
      <c r="E43" s="62" t="str">
        <f t="shared" si="1"/>
        <v/>
      </c>
      <c r="F43" s="127">
        <v>3380.16</v>
      </c>
      <c r="G43" s="62">
        <f t="shared" si="6"/>
        <v>0.01563866591</v>
      </c>
      <c r="H43" s="62">
        <f t="shared" si="7"/>
        <v>0.0152538511</v>
      </c>
      <c r="I43" s="62" t="b">
        <f t="shared" si="8"/>
        <v>0</v>
      </c>
      <c r="J43" s="62" t="str">
        <f t="shared" si="2"/>
        <v/>
      </c>
      <c r="K43" s="128">
        <v>0.02078</v>
      </c>
      <c r="L43" s="62">
        <f t="shared" si="3"/>
        <v>0.0003848148148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126">
        <v>43877.0</v>
      </c>
      <c r="B44" s="127">
        <v>158.1</v>
      </c>
      <c r="C44" s="62">
        <f t="shared" si="4"/>
        <v>-0.05458641135</v>
      </c>
      <c r="D44" s="62">
        <f t="shared" si="5"/>
        <v>-0.05496715209</v>
      </c>
      <c r="E44" s="62">
        <f t="shared" si="1"/>
        <v>-0.05496715209</v>
      </c>
      <c r="F44" s="127">
        <v>3337.75</v>
      </c>
      <c r="G44" s="62">
        <f t="shared" si="6"/>
        <v>-0.01262611836</v>
      </c>
      <c r="H44" s="62">
        <f t="shared" si="7"/>
        <v>-0.01300685911</v>
      </c>
      <c r="I44" s="62" t="b">
        <f t="shared" si="8"/>
        <v>1</v>
      </c>
      <c r="J44" s="62">
        <f t="shared" si="2"/>
        <v>-0.01300685911</v>
      </c>
      <c r="K44" s="128">
        <v>0.02056</v>
      </c>
      <c r="L44" s="62">
        <f t="shared" si="3"/>
        <v>0.0003807407407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126">
        <v>43884.0</v>
      </c>
      <c r="B45" s="127">
        <v>143.7</v>
      </c>
      <c r="C45" s="62">
        <f t="shared" si="4"/>
        <v>-0.09549995113</v>
      </c>
      <c r="D45" s="62">
        <f t="shared" si="5"/>
        <v>-0.09586476595</v>
      </c>
      <c r="E45" s="62">
        <f t="shared" si="1"/>
        <v>-0.09586476595</v>
      </c>
      <c r="F45" s="127">
        <v>2954.22</v>
      </c>
      <c r="G45" s="62">
        <f t="shared" si="6"/>
        <v>-0.1220622707</v>
      </c>
      <c r="H45" s="62">
        <f t="shared" si="7"/>
        <v>-0.1224270855</v>
      </c>
      <c r="I45" s="62" t="b">
        <f t="shared" si="8"/>
        <v>1</v>
      </c>
      <c r="J45" s="62">
        <f t="shared" si="2"/>
        <v>-0.1224270855</v>
      </c>
      <c r="K45" s="128">
        <v>0.0197</v>
      </c>
      <c r="L45" s="62">
        <f t="shared" si="3"/>
        <v>0.0003648148148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126">
        <v>43891.0</v>
      </c>
      <c r="B46" s="127">
        <v>128.21</v>
      </c>
      <c r="C46" s="62">
        <f t="shared" si="4"/>
        <v>-0.1140582485</v>
      </c>
      <c r="D46" s="62">
        <f t="shared" si="5"/>
        <v>-0.1143875078</v>
      </c>
      <c r="E46" s="62" t="str">
        <f t="shared" si="1"/>
        <v/>
      </c>
      <c r="F46" s="127">
        <v>2972.37</v>
      </c>
      <c r="G46" s="62">
        <f t="shared" si="6"/>
        <v>0.006124957772</v>
      </c>
      <c r="H46" s="62">
        <f t="shared" si="7"/>
        <v>0.005795698513</v>
      </c>
      <c r="I46" s="62" t="b">
        <f t="shared" si="8"/>
        <v>0</v>
      </c>
      <c r="J46" s="62" t="str">
        <f t="shared" si="2"/>
        <v/>
      </c>
      <c r="K46" s="128">
        <v>0.01778</v>
      </c>
      <c r="L46" s="62">
        <f t="shared" si="3"/>
        <v>0.0003292592593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126">
        <v>43898.0</v>
      </c>
      <c r="B47" s="127">
        <v>109.09</v>
      </c>
      <c r="C47" s="62">
        <f t="shared" si="4"/>
        <v>-0.161496315</v>
      </c>
      <c r="D47" s="62">
        <f t="shared" si="5"/>
        <v>-0.1617844631</v>
      </c>
      <c r="E47" s="62">
        <f t="shared" si="1"/>
        <v>-0.1617844631</v>
      </c>
      <c r="F47" s="127">
        <v>2711.02</v>
      </c>
      <c r="G47" s="62">
        <f t="shared" si="6"/>
        <v>-0.09203466656</v>
      </c>
      <c r="H47" s="62">
        <f t="shared" si="7"/>
        <v>-0.0923228147</v>
      </c>
      <c r="I47" s="62" t="b">
        <f t="shared" si="8"/>
        <v>1</v>
      </c>
      <c r="J47" s="62">
        <f t="shared" si="2"/>
        <v>-0.0923228147</v>
      </c>
      <c r="K47" s="128">
        <v>0.01556</v>
      </c>
      <c r="L47" s="62">
        <f t="shared" si="3"/>
        <v>0.0002881481481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126">
        <v>43905.0</v>
      </c>
      <c r="B48" s="127">
        <v>79.45</v>
      </c>
      <c r="C48" s="62">
        <f t="shared" si="4"/>
        <v>-0.3170453366</v>
      </c>
      <c r="D48" s="62">
        <f t="shared" si="5"/>
        <v>-0.3172905218</v>
      </c>
      <c r="E48" s="62">
        <f t="shared" si="1"/>
        <v>-0.3172905218</v>
      </c>
      <c r="F48" s="127">
        <v>2304.92</v>
      </c>
      <c r="G48" s="62">
        <f t="shared" si="6"/>
        <v>-0.1622789792</v>
      </c>
      <c r="H48" s="62">
        <f t="shared" si="7"/>
        <v>-0.1625241643</v>
      </c>
      <c r="I48" s="62" t="b">
        <f t="shared" si="8"/>
        <v>1</v>
      </c>
      <c r="J48" s="62">
        <f t="shared" si="2"/>
        <v>-0.1625241643</v>
      </c>
      <c r="K48" s="128">
        <v>0.01324</v>
      </c>
      <c r="L48" s="62">
        <f t="shared" si="3"/>
        <v>0.0002451851852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126">
        <v>43912.0</v>
      </c>
      <c r="B49" s="127">
        <v>96.66</v>
      </c>
      <c r="C49" s="62">
        <f t="shared" si="4"/>
        <v>0.1960717734</v>
      </c>
      <c r="D49" s="62">
        <f t="shared" si="5"/>
        <v>0.1957728845</v>
      </c>
      <c r="E49" s="62" t="str">
        <f t="shared" si="1"/>
        <v/>
      </c>
      <c r="F49" s="127">
        <v>2541.47</v>
      </c>
      <c r="G49" s="62">
        <f t="shared" si="6"/>
        <v>0.09769668509</v>
      </c>
      <c r="H49" s="62">
        <f t="shared" si="7"/>
        <v>0.09739779621</v>
      </c>
      <c r="I49" s="62" t="b">
        <f t="shared" si="8"/>
        <v>0</v>
      </c>
      <c r="J49" s="62" t="str">
        <f t="shared" si="2"/>
        <v/>
      </c>
      <c r="K49" s="128">
        <v>0.01614</v>
      </c>
      <c r="L49" s="62">
        <f t="shared" si="3"/>
        <v>0.0002988888889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126">
        <v>43919.0</v>
      </c>
      <c r="B50" s="127">
        <v>95.27</v>
      </c>
      <c r="C50" s="62">
        <f t="shared" si="4"/>
        <v>-0.0144847007</v>
      </c>
      <c r="D50" s="62">
        <f t="shared" si="5"/>
        <v>-0.01473951551</v>
      </c>
      <c r="E50" s="62">
        <f t="shared" si="1"/>
        <v>-0.01473951551</v>
      </c>
      <c r="F50" s="127">
        <v>2488.65</v>
      </c>
      <c r="G50" s="62">
        <f t="shared" si="6"/>
        <v>-0.02100225901</v>
      </c>
      <c r="H50" s="62">
        <f t="shared" si="7"/>
        <v>-0.02125707382</v>
      </c>
      <c r="I50" s="62" t="b">
        <f t="shared" si="8"/>
        <v>1</v>
      </c>
      <c r="J50" s="62">
        <f t="shared" si="2"/>
        <v>-0.02125707382</v>
      </c>
      <c r="K50" s="128">
        <v>0.01376</v>
      </c>
      <c r="L50" s="62">
        <f t="shared" si="3"/>
        <v>0.0002548148148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126">
        <v>43926.0</v>
      </c>
      <c r="B51" s="127">
        <v>119.37</v>
      </c>
      <c r="C51" s="62">
        <f t="shared" si="4"/>
        <v>0.2255129474</v>
      </c>
      <c r="D51" s="62">
        <f t="shared" si="5"/>
        <v>0.2252747992</v>
      </c>
      <c r="E51" s="62" t="str">
        <f t="shared" si="1"/>
        <v/>
      </c>
      <c r="F51" s="127">
        <v>2789.82</v>
      </c>
      <c r="G51" s="62">
        <f t="shared" si="6"/>
        <v>0.1142366828</v>
      </c>
      <c r="H51" s="62">
        <f t="shared" si="7"/>
        <v>0.1139985347</v>
      </c>
      <c r="I51" s="62" t="b">
        <f t="shared" si="8"/>
        <v>0</v>
      </c>
      <c r="J51" s="62" t="str">
        <f t="shared" si="2"/>
        <v/>
      </c>
      <c r="K51" s="128">
        <v>0.01286</v>
      </c>
      <c r="L51" s="62">
        <f t="shared" si="3"/>
        <v>0.0002381481481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126">
        <v>43933.0</v>
      </c>
      <c r="B52" s="127">
        <v>112.54</v>
      </c>
      <c r="C52" s="62">
        <f t="shared" si="4"/>
        <v>-0.0589191991</v>
      </c>
      <c r="D52" s="62">
        <f t="shared" si="5"/>
        <v>-0.05916503244</v>
      </c>
      <c r="E52" s="62" t="str">
        <f t="shared" si="1"/>
        <v/>
      </c>
      <c r="F52" s="127">
        <v>2874.56</v>
      </c>
      <c r="G52" s="62">
        <f t="shared" si="6"/>
        <v>0.02992254144</v>
      </c>
      <c r="H52" s="62">
        <f t="shared" si="7"/>
        <v>0.0296767081</v>
      </c>
      <c r="I52" s="62" t="b">
        <f t="shared" si="8"/>
        <v>0</v>
      </c>
      <c r="J52" s="62" t="str">
        <f t="shared" si="2"/>
        <v/>
      </c>
      <c r="K52" s="128">
        <v>0.013275</v>
      </c>
      <c r="L52" s="62">
        <f t="shared" si="3"/>
        <v>0.0002458333333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126">
        <v>43940.0</v>
      </c>
      <c r="B53" s="127">
        <v>107.74</v>
      </c>
      <c r="C53" s="62">
        <f t="shared" si="4"/>
        <v>-0.04358779675</v>
      </c>
      <c r="D53" s="62">
        <f t="shared" si="5"/>
        <v>-0.04383038935</v>
      </c>
      <c r="E53" s="62">
        <f t="shared" si="1"/>
        <v>-0.04383038935</v>
      </c>
      <c r="F53" s="127">
        <v>2836.74</v>
      </c>
      <c r="G53" s="62">
        <f t="shared" si="6"/>
        <v>-0.01324411354</v>
      </c>
      <c r="H53" s="62">
        <f t="shared" si="7"/>
        <v>-0.01348670613</v>
      </c>
      <c r="I53" s="62" t="b">
        <f t="shared" si="8"/>
        <v>1</v>
      </c>
      <c r="J53" s="62">
        <f t="shared" si="2"/>
        <v>-0.01348670613</v>
      </c>
      <c r="K53" s="128">
        <v>0.0131</v>
      </c>
      <c r="L53" s="62">
        <f t="shared" si="3"/>
        <v>0.0002425925926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126">
        <v>43947.0</v>
      </c>
      <c r="B54" s="127">
        <v>106.5</v>
      </c>
      <c r="C54" s="62">
        <f t="shared" si="4"/>
        <v>-0.0115759321</v>
      </c>
      <c r="D54" s="62">
        <f t="shared" si="5"/>
        <v>-0.01179704321</v>
      </c>
      <c r="E54" s="62">
        <f t="shared" si="1"/>
        <v>-0.01179704321</v>
      </c>
      <c r="F54" s="127">
        <v>2830.71</v>
      </c>
      <c r="G54" s="62">
        <f t="shared" si="6"/>
        <v>-0.002127941941</v>
      </c>
      <c r="H54" s="62">
        <f t="shared" si="7"/>
        <v>-0.002349053052</v>
      </c>
      <c r="I54" s="62" t="b">
        <f t="shared" si="8"/>
        <v>1</v>
      </c>
      <c r="J54" s="62">
        <f t="shared" si="2"/>
        <v>-0.002349053052</v>
      </c>
      <c r="K54" s="128">
        <v>0.01194</v>
      </c>
      <c r="L54" s="62">
        <f t="shared" si="3"/>
        <v>0.0002211111111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126">
        <v>43954.0</v>
      </c>
      <c r="B55" s="127">
        <v>117.33</v>
      </c>
      <c r="C55" s="62">
        <f t="shared" si="4"/>
        <v>0.09684549229</v>
      </c>
      <c r="D55" s="62">
        <f t="shared" si="5"/>
        <v>0.09661438117</v>
      </c>
      <c r="E55" s="62" t="str">
        <f t="shared" si="1"/>
        <v/>
      </c>
      <c r="F55" s="127">
        <v>2929.8</v>
      </c>
      <c r="G55" s="62">
        <f t="shared" si="6"/>
        <v>0.03440659773</v>
      </c>
      <c r="H55" s="62">
        <f t="shared" si="7"/>
        <v>0.03417548662</v>
      </c>
      <c r="I55" s="62" t="b">
        <f t="shared" si="8"/>
        <v>0</v>
      </c>
      <c r="J55" s="62" t="str">
        <f t="shared" si="2"/>
        <v/>
      </c>
      <c r="K55" s="128">
        <v>0.01248</v>
      </c>
      <c r="L55" s="62">
        <f t="shared" si="3"/>
        <v>0.0002311111111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126">
        <v>43961.0</v>
      </c>
      <c r="B56" s="127">
        <v>107.84</v>
      </c>
      <c r="C56" s="62">
        <f t="shared" si="4"/>
        <v>-0.08434183027</v>
      </c>
      <c r="D56" s="62">
        <f t="shared" si="5"/>
        <v>-0.08459071916</v>
      </c>
      <c r="E56" s="62">
        <f t="shared" si="1"/>
        <v>-0.08459071916</v>
      </c>
      <c r="F56" s="127">
        <v>2863.7</v>
      </c>
      <c r="G56" s="62">
        <f t="shared" si="6"/>
        <v>-0.02281966631</v>
      </c>
      <c r="H56" s="62">
        <f t="shared" si="7"/>
        <v>-0.02306855519</v>
      </c>
      <c r="I56" s="62" t="b">
        <f t="shared" si="8"/>
        <v>1</v>
      </c>
      <c r="J56" s="62">
        <f t="shared" si="2"/>
        <v>-0.02306855519</v>
      </c>
      <c r="K56" s="128">
        <v>0.01344</v>
      </c>
      <c r="L56" s="62">
        <f t="shared" si="3"/>
        <v>0.0002488888889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126">
        <v>43968.0</v>
      </c>
      <c r="B57" s="127">
        <v>121.49</v>
      </c>
      <c r="C57" s="62">
        <f t="shared" si="4"/>
        <v>0.1191833077</v>
      </c>
      <c r="D57" s="62">
        <f t="shared" si="5"/>
        <v>0.1189321966</v>
      </c>
      <c r="E57" s="62" t="str">
        <f t="shared" si="1"/>
        <v/>
      </c>
      <c r="F57" s="127">
        <v>2955.45</v>
      </c>
      <c r="G57" s="62">
        <f t="shared" si="6"/>
        <v>0.03153642852</v>
      </c>
      <c r="H57" s="62">
        <f t="shared" si="7"/>
        <v>0.03128531741</v>
      </c>
      <c r="I57" s="62" t="b">
        <f t="shared" si="8"/>
        <v>0</v>
      </c>
      <c r="J57" s="62" t="str">
        <f t="shared" si="2"/>
        <v/>
      </c>
      <c r="K57" s="128">
        <v>0.01356</v>
      </c>
      <c r="L57" s="62">
        <f t="shared" si="3"/>
        <v>0.0002511111111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126">
        <v>43975.0</v>
      </c>
      <c r="B58" s="127">
        <v>125.45</v>
      </c>
      <c r="C58" s="62">
        <f t="shared" si="4"/>
        <v>0.03207531795</v>
      </c>
      <c r="D58" s="62">
        <f t="shared" si="5"/>
        <v>0.03181457721</v>
      </c>
      <c r="E58" s="62" t="str">
        <f t="shared" si="1"/>
        <v/>
      </c>
      <c r="F58" s="127">
        <v>3044.31</v>
      </c>
      <c r="G58" s="62">
        <f t="shared" si="6"/>
        <v>0.02962335097</v>
      </c>
      <c r="H58" s="62">
        <f t="shared" si="7"/>
        <v>0.02936261023</v>
      </c>
      <c r="I58" s="62" t="b">
        <f t="shared" si="8"/>
        <v>0</v>
      </c>
      <c r="J58" s="62" t="str">
        <f t="shared" si="2"/>
        <v/>
      </c>
      <c r="K58" s="128">
        <v>0.01408</v>
      </c>
      <c r="L58" s="62">
        <f t="shared" si="3"/>
        <v>0.0002607407407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126">
        <v>43982.0</v>
      </c>
      <c r="B59" s="127">
        <v>146.64</v>
      </c>
      <c r="C59" s="62">
        <f t="shared" si="4"/>
        <v>0.1560733307</v>
      </c>
      <c r="D59" s="62">
        <f t="shared" si="5"/>
        <v>0.155807127</v>
      </c>
      <c r="E59" s="62" t="str">
        <f t="shared" si="1"/>
        <v/>
      </c>
      <c r="F59" s="127">
        <v>3193.93</v>
      </c>
      <c r="G59" s="62">
        <f t="shared" si="6"/>
        <v>0.04797785896</v>
      </c>
      <c r="H59" s="62">
        <f t="shared" si="7"/>
        <v>0.04771165526</v>
      </c>
      <c r="I59" s="62" t="b">
        <f t="shared" si="8"/>
        <v>0</v>
      </c>
      <c r="J59" s="62" t="str">
        <f t="shared" si="2"/>
        <v/>
      </c>
      <c r="K59" s="128">
        <v>0.014375</v>
      </c>
      <c r="L59" s="62">
        <f t="shared" si="3"/>
        <v>0.0002662037037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126">
        <v>43989.0</v>
      </c>
      <c r="B60" s="127">
        <v>131.09</v>
      </c>
      <c r="C60" s="62">
        <f t="shared" si="4"/>
        <v>-0.1120964933</v>
      </c>
      <c r="D60" s="62">
        <f t="shared" si="5"/>
        <v>-0.1123850118</v>
      </c>
      <c r="E60" s="62">
        <f t="shared" si="1"/>
        <v>-0.1123850118</v>
      </c>
      <c r="F60" s="127">
        <v>3041.31</v>
      </c>
      <c r="G60" s="62">
        <f t="shared" si="6"/>
        <v>-0.04896378981</v>
      </c>
      <c r="H60" s="62">
        <f t="shared" si="7"/>
        <v>-0.04925230833</v>
      </c>
      <c r="I60" s="62" t="b">
        <f t="shared" si="8"/>
        <v>1</v>
      </c>
      <c r="J60" s="62">
        <f t="shared" si="2"/>
        <v>-0.04925230833</v>
      </c>
      <c r="K60" s="128">
        <v>0.01558</v>
      </c>
      <c r="L60" s="62">
        <f t="shared" si="3"/>
        <v>0.0002885185185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126">
        <v>43996.0</v>
      </c>
      <c r="B61" s="127">
        <v>133.92</v>
      </c>
      <c r="C61" s="62">
        <f t="shared" si="4"/>
        <v>0.02135849653</v>
      </c>
      <c r="D61" s="62">
        <f t="shared" si="5"/>
        <v>0.02107590394</v>
      </c>
      <c r="E61" s="62" t="str">
        <f t="shared" si="1"/>
        <v/>
      </c>
      <c r="F61" s="127">
        <v>3097.74</v>
      </c>
      <c r="G61" s="62">
        <f t="shared" si="6"/>
        <v>0.01838446971</v>
      </c>
      <c r="H61" s="62">
        <f t="shared" si="7"/>
        <v>0.01810187712</v>
      </c>
      <c r="I61" s="62" t="b">
        <f t="shared" si="8"/>
        <v>0</v>
      </c>
      <c r="J61" s="62" t="str">
        <f t="shared" si="2"/>
        <v/>
      </c>
      <c r="K61" s="128">
        <v>0.01526</v>
      </c>
      <c r="L61" s="62">
        <f t="shared" si="3"/>
        <v>0.0002825925926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126">
        <v>44003.0</v>
      </c>
      <c r="B62" s="127">
        <v>136.27</v>
      </c>
      <c r="C62" s="62">
        <f t="shared" si="4"/>
        <v>0.01739560502</v>
      </c>
      <c r="D62" s="62">
        <f t="shared" si="5"/>
        <v>0.01711967909</v>
      </c>
      <c r="E62" s="62">
        <f t="shared" si="1"/>
        <v>0.01711967909</v>
      </c>
      <c r="F62" s="127">
        <v>3009.05</v>
      </c>
      <c r="G62" s="62">
        <f t="shared" si="6"/>
        <v>-0.02904839903</v>
      </c>
      <c r="H62" s="62">
        <f t="shared" si="7"/>
        <v>-0.02932432496</v>
      </c>
      <c r="I62" s="62" t="b">
        <f t="shared" si="8"/>
        <v>1</v>
      </c>
      <c r="J62" s="62">
        <f t="shared" si="2"/>
        <v>-0.02932432496</v>
      </c>
      <c r="K62" s="128">
        <v>0.0149</v>
      </c>
      <c r="L62" s="62">
        <f t="shared" si="3"/>
        <v>0.0002759259259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126">
        <v>44010.0</v>
      </c>
      <c r="B63" s="127">
        <v>138.14</v>
      </c>
      <c r="C63" s="62">
        <f t="shared" si="4"/>
        <v>0.0136294519</v>
      </c>
      <c r="D63" s="62">
        <f t="shared" si="5"/>
        <v>0.0133631556</v>
      </c>
      <c r="E63" s="62" t="str">
        <f t="shared" si="1"/>
        <v/>
      </c>
      <c r="F63" s="127">
        <v>3130.01</v>
      </c>
      <c r="G63" s="62">
        <f t="shared" si="6"/>
        <v>0.03941178511</v>
      </c>
      <c r="H63" s="62">
        <f t="shared" si="7"/>
        <v>0.03914548881</v>
      </c>
      <c r="I63" s="62" t="b">
        <f t="shared" si="8"/>
        <v>0</v>
      </c>
      <c r="J63" s="62" t="str">
        <f t="shared" si="2"/>
        <v/>
      </c>
      <c r="K63" s="128">
        <v>0.01438</v>
      </c>
      <c r="L63" s="62">
        <f t="shared" si="3"/>
        <v>0.0002662962963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126">
        <v>44017.0</v>
      </c>
      <c r="B64" s="127">
        <v>139.92</v>
      </c>
      <c r="C64" s="62">
        <f t="shared" si="4"/>
        <v>0.01280316705</v>
      </c>
      <c r="D64" s="62">
        <f t="shared" si="5"/>
        <v>0.01254113001</v>
      </c>
      <c r="E64" s="62" t="str">
        <f t="shared" si="1"/>
        <v/>
      </c>
      <c r="F64" s="127">
        <v>3185.04</v>
      </c>
      <c r="G64" s="62">
        <f t="shared" si="6"/>
        <v>0.01742864838</v>
      </c>
      <c r="H64" s="62">
        <f t="shared" si="7"/>
        <v>0.01716661134</v>
      </c>
      <c r="I64" s="62" t="b">
        <f t="shared" si="8"/>
        <v>0</v>
      </c>
      <c r="J64" s="62" t="str">
        <f t="shared" si="2"/>
        <v/>
      </c>
      <c r="K64" s="128">
        <v>0.01415</v>
      </c>
      <c r="L64" s="62">
        <f t="shared" si="3"/>
        <v>0.000262037037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126">
        <v>44024.0</v>
      </c>
      <c r="B65" s="127">
        <v>153.36</v>
      </c>
      <c r="C65" s="62">
        <f t="shared" si="4"/>
        <v>0.09171726803</v>
      </c>
      <c r="D65" s="62">
        <f t="shared" si="5"/>
        <v>0.09146282358</v>
      </c>
      <c r="E65" s="62" t="str">
        <f t="shared" si="1"/>
        <v/>
      </c>
      <c r="F65" s="127">
        <v>3224.73</v>
      </c>
      <c r="G65" s="62">
        <f t="shared" si="6"/>
        <v>0.012384378</v>
      </c>
      <c r="H65" s="62">
        <f t="shared" si="7"/>
        <v>0.01212993355</v>
      </c>
      <c r="I65" s="62" t="b">
        <f t="shared" si="8"/>
        <v>0</v>
      </c>
      <c r="J65" s="62" t="str">
        <f t="shared" si="2"/>
        <v/>
      </c>
      <c r="K65" s="128">
        <v>0.01374</v>
      </c>
      <c r="L65" s="62">
        <f t="shared" si="3"/>
        <v>0.0002544444444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126">
        <v>44031.0</v>
      </c>
      <c r="B66" s="127">
        <v>152.91</v>
      </c>
      <c r="C66" s="62">
        <f t="shared" si="4"/>
        <v>-0.002938585717</v>
      </c>
      <c r="D66" s="62">
        <f t="shared" si="5"/>
        <v>-0.003183030162</v>
      </c>
      <c r="E66" s="62">
        <f t="shared" si="1"/>
        <v>-0.003183030162</v>
      </c>
      <c r="F66" s="127">
        <v>3215.63</v>
      </c>
      <c r="G66" s="62">
        <f t="shared" si="6"/>
        <v>-0.002825930866</v>
      </c>
      <c r="H66" s="62">
        <f t="shared" si="7"/>
        <v>-0.00307037531</v>
      </c>
      <c r="I66" s="62" t="b">
        <f t="shared" si="8"/>
        <v>1</v>
      </c>
      <c r="J66" s="62">
        <f t="shared" si="2"/>
        <v>-0.00307037531</v>
      </c>
      <c r="K66" s="128">
        <v>0.0132</v>
      </c>
      <c r="L66" s="62">
        <f t="shared" si="3"/>
        <v>0.0002444444444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126">
        <v>44038.0</v>
      </c>
      <c r="B67" s="127">
        <v>153.32</v>
      </c>
      <c r="C67" s="62">
        <f t="shared" si="4"/>
        <v>0.002677727492</v>
      </c>
      <c r="D67" s="62">
        <f t="shared" si="5"/>
        <v>0.002441060826</v>
      </c>
      <c r="E67" s="62" t="str">
        <f t="shared" si="1"/>
        <v/>
      </c>
      <c r="F67" s="127">
        <v>3271.12</v>
      </c>
      <c r="G67" s="62">
        <f t="shared" si="6"/>
        <v>0.01710913897</v>
      </c>
      <c r="H67" s="62">
        <f t="shared" si="7"/>
        <v>0.0168724723</v>
      </c>
      <c r="I67" s="62" t="b">
        <f t="shared" si="8"/>
        <v>0</v>
      </c>
      <c r="J67" s="62" t="str">
        <f t="shared" si="2"/>
        <v/>
      </c>
      <c r="K67" s="128">
        <v>0.01278</v>
      </c>
      <c r="L67" s="62">
        <f t="shared" si="3"/>
        <v>0.0002366666667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126">
        <v>44045.0</v>
      </c>
      <c r="B68" s="127">
        <v>157.26</v>
      </c>
      <c r="C68" s="62">
        <f t="shared" si="4"/>
        <v>0.02537324605</v>
      </c>
      <c r="D68" s="62">
        <f t="shared" si="5"/>
        <v>0.02514694975</v>
      </c>
      <c r="E68" s="62" t="str">
        <f t="shared" si="1"/>
        <v/>
      </c>
      <c r="F68" s="127">
        <v>3351.28</v>
      </c>
      <c r="G68" s="62">
        <f t="shared" si="6"/>
        <v>0.0242099285</v>
      </c>
      <c r="H68" s="62">
        <f t="shared" si="7"/>
        <v>0.0239836322</v>
      </c>
      <c r="I68" s="62" t="b">
        <f t="shared" si="8"/>
        <v>0</v>
      </c>
      <c r="J68" s="62" t="str">
        <f t="shared" si="2"/>
        <v/>
      </c>
      <c r="K68" s="128">
        <v>0.01222</v>
      </c>
      <c r="L68" s="62">
        <f t="shared" si="3"/>
        <v>0.0002262962963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126">
        <v>44052.0</v>
      </c>
      <c r="B69" s="127">
        <v>158.78</v>
      </c>
      <c r="C69" s="62">
        <f t="shared" si="4"/>
        <v>0.009619109734</v>
      </c>
      <c r="D69" s="62">
        <f t="shared" si="5"/>
        <v>0.009394294919</v>
      </c>
      <c r="E69" s="62" t="str">
        <f t="shared" si="1"/>
        <v/>
      </c>
      <c r="F69" s="127">
        <v>3372.85</v>
      </c>
      <c r="G69" s="62">
        <f t="shared" si="6"/>
        <v>0.006415721882</v>
      </c>
      <c r="H69" s="62">
        <f t="shared" si="7"/>
        <v>0.006190907067</v>
      </c>
      <c r="I69" s="62" t="b">
        <f t="shared" si="8"/>
        <v>0</v>
      </c>
      <c r="J69" s="62" t="str">
        <f t="shared" si="2"/>
        <v/>
      </c>
      <c r="K69" s="128">
        <v>0.01214</v>
      </c>
      <c r="L69" s="62">
        <f t="shared" si="3"/>
        <v>0.0002248148148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126">
        <v>44059.0</v>
      </c>
      <c r="B70" s="127">
        <v>159.18</v>
      </c>
      <c r="C70" s="62">
        <f t="shared" si="4"/>
        <v>0.002516041081</v>
      </c>
      <c r="D70" s="62">
        <f t="shared" si="5"/>
        <v>0.002263818859</v>
      </c>
      <c r="E70" s="62" t="str">
        <f t="shared" si="1"/>
        <v/>
      </c>
      <c r="F70" s="127">
        <v>3397.16</v>
      </c>
      <c r="G70" s="62">
        <f t="shared" si="6"/>
        <v>0.007181704159</v>
      </c>
      <c r="H70" s="62">
        <f t="shared" si="7"/>
        <v>0.006929481937</v>
      </c>
      <c r="I70" s="62" t="b">
        <f t="shared" si="8"/>
        <v>0</v>
      </c>
      <c r="J70" s="62" t="str">
        <f t="shared" si="2"/>
        <v/>
      </c>
      <c r="K70" s="128">
        <v>0.01362</v>
      </c>
      <c r="L70" s="62">
        <f t="shared" si="3"/>
        <v>0.0002522222222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126">
        <v>44066.0</v>
      </c>
      <c r="B71" s="127">
        <v>165.52</v>
      </c>
      <c r="C71" s="62">
        <f t="shared" si="4"/>
        <v>0.03905639606</v>
      </c>
      <c r="D71" s="62">
        <f t="shared" si="5"/>
        <v>0.03879787754</v>
      </c>
      <c r="E71" s="62" t="str">
        <f t="shared" si="1"/>
        <v/>
      </c>
      <c r="F71" s="127">
        <v>3508.01</v>
      </c>
      <c r="G71" s="62">
        <f t="shared" si="6"/>
        <v>0.03210913668</v>
      </c>
      <c r="H71" s="62">
        <f t="shared" si="7"/>
        <v>0.03185061816</v>
      </c>
      <c r="I71" s="62" t="b">
        <f t="shared" si="8"/>
        <v>0</v>
      </c>
      <c r="J71" s="62" t="str">
        <f t="shared" si="2"/>
        <v/>
      </c>
      <c r="K71" s="128">
        <v>0.01396</v>
      </c>
      <c r="L71" s="62">
        <f t="shared" si="3"/>
        <v>0.0002585185185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126">
        <v>44073.0</v>
      </c>
      <c r="B72" s="127">
        <v>160.13</v>
      </c>
      <c r="C72" s="62">
        <f t="shared" si="4"/>
        <v>-0.0331060481</v>
      </c>
      <c r="D72" s="62">
        <f t="shared" si="5"/>
        <v>-0.03337160366</v>
      </c>
      <c r="E72" s="62">
        <f t="shared" si="1"/>
        <v>-0.03337160366</v>
      </c>
      <c r="F72" s="127">
        <v>3426.96</v>
      </c>
      <c r="G72" s="62">
        <f t="shared" si="6"/>
        <v>-0.02337535432</v>
      </c>
      <c r="H72" s="62">
        <f t="shared" si="7"/>
        <v>-0.02364090988</v>
      </c>
      <c r="I72" s="62" t="b">
        <f t="shared" si="8"/>
        <v>1</v>
      </c>
      <c r="J72" s="62">
        <f t="shared" si="2"/>
        <v>-0.02364090988</v>
      </c>
      <c r="K72" s="128">
        <v>0.01434</v>
      </c>
      <c r="L72" s="62">
        <f t="shared" si="3"/>
        <v>0.0002655555556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126">
        <v>44080.0</v>
      </c>
      <c r="B73" s="127">
        <v>159.01</v>
      </c>
      <c r="C73" s="62">
        <f t="shared" si="4"/>
        <v>-0.00701889201</v>
      </c>
      <c r="D73" s="62">
        <f t="shared" si="5"/>
        <v>-0.007281854973</v>
      </c>
      <c r="E73" s="62">
        <f t="shared" si="1"/>
        <v>-0.007281854973</v>
      </c>
      <c r="F73" s="127">
        <v>3340.97</v>
      </c>
      <c r="G73" s="62">
        <f t="shared" si="6"/>
        <v>-0.02541238682</v>
      </c>
      <c r="H73" s="62">
        <f t="shared" si="7"/>
        <v>-0.02567534978</v>
      </c>
      <c r="I73" s="62" t="b">
        <f t="shared" si="8"/>
        <v>1</v>
      </c>
      <c r="J73" s="62">
        <f t="shared" si="2"/>
        <v>-0.02567534978</v>
      </c>
      <c r="K73" s="128">
        <v>0.0142</v>
      </c>
      <c r="L73" s="62">
        <f t="shared" si="3"/>
        <v>0.000262962963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126">
        <v>44087.0</v>
      </c>
      <c r="B74" s="127">
        <v>160.33</v>
      </c>
      <c r="C74" s="62">
        <f t="shared" si="4"/>
        <v>0.008267097876</v>
      </c>
      <c r="D74" s="62">
        <f t="shared" si="5"/>
        <v>0.008001820099</v>
      </c>
      <c r="E74" s="62">
        <f t="shared" si="1"/>
        <v>0.008001820099</v>
      </c>
      <c r="F74" s="127">
        <v>3319.47</v>
      </c>
      <c r="G74" s="62">
        <f t="shared" si="6"/>
        <v>-0.006456052356</v>
      </c>
      <c r="H74" s="62">
        <f t="shared" si="7"/>
        <v>-0.006721330134</v>
      </c>
      <c r="I74" s="62" t="b">
        <f t="shared" si="8"/>
        <v>1</v>
      </c>
      <c r="J74" s="62">
        <f t="shared" si="2"/>
        <v>-0.006721330134</v>
      </c>
      <c r="K74" s="128">
        <v>0.014325</v>
      </c>
      <c r="L74" s="62">
        <f t="shared" si="3"/>
        <v>0.0002652777778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126">
        <v>44094.0</v>
      </c>
      <c r="B75" s="127">
        <v>159.93</v>
      </c>
      <c r="C75" s="62">
        <f t="shared" si="4"/>
        <v>-0.002497971698</v>
      </c>
      <c r="D75" s="62">
        <f t="shared" si="5"/>
        <v>-0.002763897624</v>
      </c>
      <c r="E75" s="62">
        <f t="shared" si="1"/>
        <v>-0.002763897624</v>
      </c>
      <c r="F75" s="127">
        <v>3298.46</v>
      </c>
      <c r="G75" s="62">
        <f t="shared" si="6"/>
        <v>-0.006349438748</v>
      </c>
      <c r="H75" s="62">
        <f t="shared" si="7"/>
        <v>-0.006615364674</v>
      </c>
      <c r="I75" s="62" t="b">
        <f t="shared" si="8"/>
        <v>1</v>
      </c>
      <c r="J75" s="62">
        <f t="shared" si="2"/>
        <v>-0.006615364674</v>
      </c>
      <c r="K75" s="128">
        <v>0.01436</v>
      </c>
      <c r="L75" s="62">
        <f t="shared" si="3"/>
        <v>0.0002659259259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126">
        <v>44101.0</v>
      </c>
      <c r="B76" s="127">
        <v>164.81</v>
      </c>
      <c r="C76" s="62">
        <f t="shared" si="4"/>
        <v>0.03005707574</v>
      </c>
      <c r="D76" s="62">
        <f t="shared" si="5"/>
        <v>0.02979522389</v>
      </c>
      <c r="E76" s="62" t="str">
        <f t="shared" si="1"/>
        <v/>
      </c>
      <c r="F76" s="127">
        <v>3348.44</v>
      </c>
      <c r="G76" s="62">
        <f t="shared" si="6"/>
        <v>0.01503887285</v>
      </c>
      <c r="H76" s="62">
        <f t="shared" si="7"/>
        <v>0.014777021</v>
      </c>
      <c r="I76" s="62" t="b">
        <f t="shared" si="8"/>
        <v>0</v>
      </c>
      <c r="J76" s="62" t="str">
        <f t="shared" si="2"/>
        <v/>
      </c>
      <c r="K76" s="128">
        <v>0.01414</v>
      </c>
      <c r="L76" s="62">
        <f t="shared" si="3"/>
        <v>0.0002618518519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126">
        <v>44108.0</v>
      </c>
      <c r="B77" s="127">
        <v>176.66</v>
      </c>
      <c r="C77" s="62">
        <f t="shared" si="4"/>
        <v>0.06943368607</v>
      </c>
      <c r="D77" s="62">
        <f t="shared" si="5"/>
        <v>0.06916627866</v>
      </c>
      <c r="E77" s="62" t="str">
        <f t="shared" si="1"/>
        <v/>
      </c>
      <c r="F77" s="127">
        <v>3477.13</v>
      </c>
      <c r="G77" s="62">
        <f t="shared" si="6"/>
        <v>0.03771267514</v>
      </c>
      <c r="H77" s="62">
        <f t="shared" si="7"/>
        <v>0.03744526774</v>
      </c>
      <c r="I77" s="62" t="b">
        <f t="shared" si="8"/>
        <v>0</v>
      </c>
      <c r="J77" s="62" t="str">
        <f t="shared" si="2"/>
        <v/>
      </c>
      <c r="K77" s="128">
        <v>0.01444</v>
      </c>
      <c r="L77" s="62">
        <f t="shared" si="3"/>
        <v>0.0002674074074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126">
        <v>44115.0</v>
      </c>
      <c r="B78" s="127">
        <v>176.38</v>
      </c>
      <c r="C78" s="62">
        <f t="shared" si="4"/>
        <v>-0.001586222857</v>
      </c>
      <c r="D78" s="62">
        <f t="shared" si="5"/>
        <v>-0.001878074709</v>
      </c>
      <c r="E78" s="62">
        <f t="shared" si="1"/>
        <v>-0.001878074709</v>
      </c>
      <c r="F78" s="127">
        <v>3483.81</v>
      </c>
      <c r="G78" s="62">
        <f t="shared" si="6"/>
        <v>0.001919281606</v>
      </c>
      <c r="H78" s="62">
        <f t="shared" si="7"/>
        <v>0.001627429754</v>
      </c>
      <c r="I78" s="62" t="b">
        <f t="shared" si="8"/>
        <v>1</v>
      </c>
      <c r="J78" s="62">
        <f t="shared" si="2"/>
        <v>0.001627429754</v>
      </c>
      <c r="K78" s="128">
        <v>0.01576</v>
      </c>
      <c r="L78" s="62">
        <f t="shared" si="3"/>
        <v>0.0002918518519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126">
        <v>44122.0</v>
      </c>
      <c r="B79" s="127">
        <v>178.01</v>
      </c>
      <c r="C79" s="62">
        <f t="shared" si="4"/>
        <v>0.009198970029</v>
      </c>
      <c r="D79" s="62">
        <f t="shared" si="5"/>
        <v>0.008918414474</v>
      </c>
      <c r="E79" s="62">
        <f t="shared" si="1"/>
        <v>0.008918414474</v>
      </c>
      <c r="F79" s="127">
        <v>3465.39</v>
      </c>
      <c r="G79" s="62">
        <f t="shared" si="6"/>
        <v>-0.005301342065</v>
      </c>
      <c r="H79" s="62">
        <f t="shared" si="7"/>
        <v>-0.005581897621</v>
      </c>
      <c r="I79" s="62" t="b">
        <f t="shared" si="8"/>
        <v>1</v>
      </c>
      <c r="J79" s="62">
        <f t="shared" si="2"/>
        <v>-0.005581897621</v>
      </c>
      <c r="K79" s="128">
        <v>0.01515</v>
      </c>
      <c r="L79" s="62">
        <f t="shared" si="3"/>
        <v>0.0002805555556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126">
        <v>44129.0</v>
      </c>
      <c r="B80" s="127">
        <v>166.2</v>
      </c>
      <c r="C80" s="62">
        <f t="shared" si="4"/>
        <v>-0.06864784607</v>
      </c>
      <c r="D80" s="62">
        <f t="shared" si="5"/>
        <v>-0.06894710533</v>
      </c>
      <c r="E80" s="62">
        <f t="shared" si="1"/>
        <v>-0.06894710533</v>
      </c>
      <c r="F80" s="127">
        <v>3269.96</v>
      </c>
      <c r="G80" s="62">
        <f t="shared" si="6"/>
        <v>-0.058047428</v>
      </c>
      <c r="H80" s="62">
        <f t="shared" si="7"/>
        <v>-0.05834668726</v>
      </c>
      <c r="I80" s="62" t="b">
        <f t="shared" si="8"/>
        <v>1</v>
      </c>
      <c r="J80" s="62">
        <f t="shared" si="2"/>
        <v>-0.05834668726</v>
      </c>
      <c r="K80" s="128">
        <v>0.01616</v>
      </c>
      <c r="L80" s="62">
        <f t="shared" si="3"/>
        <v>0.0002992592593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126">
        <v>44136.0</v>
      </c>
      <c r="B81" s="127">
        <v>178.85</v>
      </c>
      <c r="C81" s="62">
        <f t="shared" si="4"/>
        <v>0.07335558328</v>
      </c>
      <c r="D81" s="62">
        <f t="shared" si="5"/>
        <v>0.07305965736</v>
      </c>
      <c r="E81" s="62" t="str">
        <f t="shared" si="1"/>
        <v/>
      </c>
      <c r="F81" s="127">
        <v>3509.44</v>
      </c>
      <c r="G81" s="62">
        <f t="shared" si="6"/>
        <v>0.07067872817</v>
      </c>
      <c r="H81" s="62">
        <f t="shared" si="7"/>
        <v>0.07038280225</v>
      </c>
      <c r="I81" s="62" t="b">
        <f t="shared" si="8"/>
        <v>0</v>
      </c>
      <c r="J81" s="62" t="str">
        <f t="shared" si="2"/>
        <v/>
      </c>
      <c r="K81" s="128">
        <v>0.01598</v>
      </c>
      <c r="L81" s="62">
        <f t="shared" si="3"/>
        <v>0.0002959259259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126">
        <v>44143.0</v>
      </c>
      <c r="B82" s="127">
        <v>181.4</v>
      </c>
      <c r="C82" s="62">
        <f t="shared" si="4"/>
        <v>0.01415707198</v>
      </c>
      <c r="D82" s="62">
        <f t="shared" si="5"/>
        <v>0.01386151642</v>
      </c>
      <c r="E82" s="62" t="str">
        <f t="shared" si="1"/>
        <v/>
      </c>
      <c r="F82" s="127">
        <v>3585.15</v>
      </c>
      <c r="G82" s="62">
        <f t="shared" si="6"/>
        <v>0.02134383359</v>
      </c>
      <c r="H82" s="62">
        <f t="shared" si="7"/>
        <v>0.02104827804</v>
      </c>
      <c r="I82" s="62" t="b">
        <f t="shared" si="8"/>
        <v>0</v>
      </c>
      <c r="J82" s="62" t="str">
        <f t="shared" si="2"/>
        <v/>
      </c>
      <c r="K82" s="128">
        <v>0.01596</v>
      </c>
      <c r="L82" s="62">
        <f t="shared" si="3"/>
        <v>0.0002955555556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126">
        <v>44150.0</v>
      </c>
      <c r="B83" s="127">
        <v>185.96</v>
      </c>
      <c r="C83" s="62">
        <f t="shared" si="4"/>
        <v>0.02482705914</v>
      </c>
      <c r="D83" s="62">
        <f t="shared" si="5"/>
        <v>0.02451363322</v>
      </c>
      <c r="E83" s="62">
        <f t="shared" si="1"/>
        <v>0.02451363322</v>
      </c>
      <c r="F83" s="127">
        <v>3557.54</v>
      </c>
      <c r="G83" s="62">
        <f t="shared" si="6"/>
        <v>-0.007731019411</v>
      </c>
      <c r="H83" s="62">
        <f t="shared" si="7"/>
        <v>-0.008044445337</v>
      </c>
      <c r="I83" s="62" t="b">
        <f t="shared" si="8"/>
        <v>1</v>
      </c>
      <c r="J83" s="62">
        <f t="shared" si="2"/>
        <v>-0.008044445337</v>
      </c>
      <c r="K83" s="128">
        <v>0.016925</v>
      </c>
      <c r="L83" s="62">
        <f t="shared" si="3"/>
        <v>0.0003134259259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126">
        <v>44157.0</v>
      </c>
      <c r="B84" s="127">
        <v>187.71</v>
      </c>
      <c r="C84" s="62">
        <f t="shared" si="4"/>
        <v>0.009366621856</v>
      </c>
      <c r="D84" s="62">
        <f t="shared" si="5"/>
        <v>0.009069955189</v>
      </c>
      <c r="E84" s="62" t="str">
        <f t="shared" si="1"/>
        <v/>
      </c>
      <c r="F84" s="127">
        <v>3638.35</v>
      </c>
      <c r="G84" s="62">
        <f t="shared" si="6"/>
        <v>0.02246098741</v>
      </c>
      <c r="H84" s="62">
        <f t="shared" si="7"/>
        <v>0.02216432074</v>
      </c>
      <c r="I84" s="62" t="b">
        <f t="shared" si="8"/>
        <v>0</v>
      </c>
      <c r="J84" s="62" t="str">
        <f t="shared" si="2"/>
        <v/>
      </c>
      <c r="K84" s="128">
        <v>0.01602</v>
      </c>
      <c r="L84" s="62">
        <f t="shared" si="3"/>
        <v>0.0002966666667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126">
        <v>44164.0</v>
      </c>
      <c r="B85" s="127">
        <v>180.85</v>
      </c>
      <c r="C85" s="62">
        <f t="shared" si="4"/>
        <v>-0.03723026028</v>
      </c>
      <c r="D85" s="62">
        <f t="shared" si="5"/>
        <v>-0.03752424176</v>
      </c>
      <c r="E85" s="62" t="str">
        <f t="shared" si="1"/>
        <v/>
      </c>
      <c r="F85" s="127">
        <v>3699.12</v>
      </c>
      <c r="G85" s="62">
        <f t="shared" si="6"/>
        <v>0.01656467135</v>
      </c>
      <c r="H85" s="62">
        <f t="shared" si="7"/>
        <v>0.01627068987</v>
      </c>
      <c r="I85" s="62" t="b">
        <f t="shared" si="8"/>
        <v>0</v>
      </c>
      <c r="J85" s="62" t="str">
        <f t="shared" si="2"/>
        <v/>
      </c>
      <c r="K85" s="128">
        <v>0.015875</v>
      </c>
      <c r="L85" s="62">
        <f t="shared" si="3"/>
        <v>0.0002939814815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126">
        <v>44171.0</v>
      </c>
      <c r="B86" s="127">
        <v>175.2</v>
      </c>
      <c r="C86" s="62">
        <f t="shared" si="4"/>
        <v>-0.0317397799</v>
      </c>
      <c r="D86" s="62">
        <f t="shared" si="5"/>
        <v>-0.03204866878</v>
      </c>
      <c r="E86" s="62">
        <f t="shared" si="1"/>
        <v>-0.03204866878</v>
      </c>
      <c r="F86" s="127">
        <v>3663.46</v>
      </c>
      <c r="G86" s="62">
        <f t="shared" si="6"/>
        <v>-0.009686897487</v>
      </c>
      <c r="H86" s="62">
        <f t="shared" si="7"/>
        <v>-0.009995786376</v>
      </c>
      <c r="I86" s="62" t="b">
        <f t="shared" si="8"/>
        <v>1</v>
      </c>
      <c r="J86" s="62">
        <f t="shared" si="2"/>
        <v>-0.009995786376</v>
      </c>
      <c r="K86" s="128">
        <v>0.01668</v>
      </c>
      <c r="L86" s="62">
        <f t="shared" si="3"/>
        <v>0.0003088888889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126">
        <v>44178.0</v>
      </c>
      <c r="B87" s="127">
        <v>181.52</v>
      </c>
      <c r="C87" s="62">
        <f t="shared" si="4"/>
        <v>0.03543766197</v>
      </c>
      <c r="D87" s="62">
        <f t="shared" si="5"/>
        <v>0.03512914345</v>
      </c>
      <c r="E87" s="62" t="str">
        <f t="shared" si="1"/>
        <v/>
      </c>
      <c r="F87" s="127">
        <v>3709.41</v>
      </c>
      <c r="G87" s="62">
        <f t="shared" si="6"/>
        <v>0.01246477829</v>
      </c>
      <c r="H87" s="62">
        <f t="shared" si="7"/>
        <v>0.01215625977</v>
      </c>
      <c r="I87" s="62" t="b">
        <f t="shared" si="8"/>
        <v>0</v>
      </c>
      <c r="J87" s="62" t="str">
        <f t="shared" si="2"/>
        <v/>
      </c>
      <c r="K87" s="128">
        <v>0.01666</v>
      </c>
      <c r="L87" s="62">
        <f t="shared" si="3"/>
        <v>0.0003085185185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126">
        <v>44185.0</v>
      </c>
      <c r="B88" s="127">
        <v>179.92</v>
      </c>
      <c r="C88" s="62">
        <f t="shared" si="4"/>
        <v>-0.008853532821</v>
      </c>
      <c r="D88" s="62">
        <f t="shared" si="5"/>
        <v>-0.009161680969</v>
      </c>
      <c r="E88" s="62">
        <f t="shared" si="1"/>
        <v>-0.009161680969</v>
      </c>
      <c r="F88" s="127">
        <v>3703.06</v>
      </c>
      <c r="G88" s="62">
        <f t="shared" si="6"/>
        <v>-0.001713329444</v>
      </c>
      <c r="H88" s="62">
        <f t="shared" si="7"/>
        <v>-0.002021477593</v>
      </c>
      <c r="I88" s="62" t="b">
        <f t="shared" si="8"/>
        <v>1</v>
      </c>
      <c r="J88" s="62">
        <f t="shared" si="2"/>
        <v>-0.002021477593</v>
      </c>
      <c r="K88" s="128">
        <v>0.01664</v>
      </c>
      <c r="L88" s="62">
        <f t="shared" si="3"/>
        <v>0.0003081481481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126">
        <v>44192.0</v>
      </c>
      <c r="B89" s="127">
        <v>178.56</v>
      </c>
      <c r="C89" s="62">
        <f t="shared" si="4"/>
        <v>-0.007587628458</v>
      </c>
      <c r="D89" s="62">
        <f t="shared" si="5"/>
        <v>-0.00789735068</v>
      </c>
      <c r="E89" s="62" t="str">
        <f t="shared" si="1"/>
        <v/>
      </c>
      <c r="F89" s="127">
        <v>3756.07</v>
      </c>
      <c r="G89" s="62">
        <f t="shared" si="6"/>
        <v>0.01421369314</v>
      </c>
      <c r="H89" s="62">
        <f t="shared" si="7"/>
        <v>0.01390397092</v>
      </c>
      <c r="I89" s="62" t="b">
        <f t="shared" si="8"/>
        <v>0</v>
      </c>
      <c r="J89" s="62" t="str">
        <f t="shared" si="2"/>
        <v/>
      </c>
      <c r="K89" s="128">
        <v>0.016725</v>
      </c>
      <c r="L89" s="62">
        <f t="shared" si="3"/>
        <v>0.0003097222222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126">
        <v>44199.0</v>
      </c>
      <c r="B90" s="127">
        <v>176.73</v>
      </c>
      <c r="C90" s="62">
        <f t="shared" si="4"/>
        <v>-0.01030153499</v>
      </c>
      <c r="D90" s="62">
        <f t="shared" si="5"/>
        <v>-0.01060940536</v>
      </c>
      <c r="E90" s="62" t="str">
        <f t="shared" si="1"/>
        <v/>
      </c>
      <c r="F90" s="127">
        <v>3824.68</v>
      </c>
      <c r="G90" s="62">
        <f t="shared" si="6"/>
        <v>0.01810160563</v>
      </c>
      <c r="H90" s="62">
        <f t="shared" si="7"/>
        <v>0.01779373526</v>
      </c>
      <c r="I90" s="62" t="b">
        <f t="shared" si="8"/>
        <v>0</v>
      </c>
      <c r="J90" s="62" t="str">
        <f t="shared" si="2"/>
        <v/>
      </c>
      <c r="K90" s="128">
        <v>0.016625</v>
      </c>
      <c r="L90" s="62">
        <f t="shared" si="3"/>
        <v>0.0003078703704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126">
        <v>44206.0</v>
      </c>
      <c r="B91" s="127">
        <v>172.63</v>
      </c>
      <c r="C91" s="62">
        <f t="shared" si="4"/>
        <v>-0.02347256837</v>
      </c>
      <c r="D91" s="62">
        <f t="shared" si="5"/>
        <v>-0.02380182763</v>
      </c>
      <c r="E91" s="62">
        <f t="shared" si="1"/>
        <v>-0.02380182763</v>
      </c>
      <c r="F91" s="127">
        <v>3768.25</v>
      </c>
      <c r="G91" s="62">
        <f t="shared" si="6"/>
        <v>-0.01486410094</v>
      </c>
      <c r="H91" s="62">
        <f t="shared" si="7"/>
        <v>-0.0151933602</v>
      </c>
      <c r="I91" s="62" t="b">
        <f t="shared" si="8"/>
        <v>1</v>
      </c>
      <c r="J91" s="62">
        <f t="shared" si="2"/>
        <v>-0.0151933602</v>
      </c>
      <c r="K91" s="128">
        <v>0.01778</v>
      </c>
      <c r="L91" s="62">
        <f t="shared" si="3"/>
        <v>0.0003292592593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126">
        <v>44213.0</v>
      </c>
      <c r="B92" s="127">
        <v>175.21</v>
      </c>
      <c r="C92" s="62">
        <f t="shared" si="4"/>
        <v>0.01483467867</v>
      </c>
      <c r="D92" s="62">
        <f t="shared" si="5"/>
        <v>0.01448986386</v>
      </c>
      <c r="E92" s="62" t="str">
        <f t="shared" si="1"/>
        <v/>
      </c>
      <c r="F92" s="127">
        <v>3841.47</v>
      </c>
      <c r="G92" s="62">
        <f t="shared" si="6"/>
        <v>0.01924440314</v>
      </c>
      <c r="H92" s="62">
        <f t="shared" si="7"/>
        <v>0.01889958832</v>
      </c>
      <c r="I92" s="62" t="b">
        <f t="shared" si="8"/>
        <v>0</v>
      </c>
      <c r="J92" s="62" t="str">
        <f t="shared" si="2"/>
        <v/>
      </c>
      <c r="K92" s="128">
        <v>0.01862</v>
      </c>
      <c r="L92" s="62">
        <f t="shared" si="3"/>
        <v>0.0003448148148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126">
        <v>44220.0</v>
      </c>
      <c r="B93" s="127">
        <v>173.49</v>
      </c>
      <c r="C93" s="62">
        <f t="shared" si="4"/>
        <v>-0.009865293661</v>
      </c>
      <c r="D93" s="62">
        <f t="shared" si="5"/>
        <v>-0.01020788625</v>
      </c>
      <c r="E93" s="62">
        <f t="shared" si="1"/>
        <v>-0.01020788625</v>
      </c>
      <c r="F93" s="127">
        <v>3714.24</v>
      </c>
      <c r="G93" s="62">
        <f t="shared" si="6"/>
        <v>-0.03368102465</v>
      </c>
      <c r="H93" s="62">
        <f t="shared" si="7"/>
        <v>-0.03402361724</v>
      </c>
      <c r="I93" s="62" t="b">
        <f t="shared" si="8"/>
        <v>1</v>
      </c>
      <c r="J93" s="62">
        <f t="shared" si="2"/>
        <v>-0.03402361724</v>
      </c>
      <c r="K93" s="128">
        <v>0.0185</v>
      </c>
      <c r="L93" s="62">
        <f t="shared" si="3"/>
        <v>0.0003425925926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126">
        <v>44227.0</v>
      </c>
      <c r="B94" s="127">
        <v>176.64</v>
      </c>
      <c r="C94" s="62">
        <f t="shared" si="4"/>
        <v>0.01799380225</v>
      </c>
      <c r="D94" s="62">
        <f t="shared" si="5"/>
        <v>0.01765787632</v>
      </c>
      <c r="E94" s="62" t="str">
        <f t="shared" si="1"/>
        <v/>
      </c>
      <c r="F94" s="127">
        <v>3886.83</v>
      </c>
      <c r="G94" s="62">
        <f t="shared" si="6"/>
        <v>0.04541983419</v>
      </c>
      <c r="H94" s="62">
        <f t="shared" si="7"/>
        <v>0.04508390826</v>
      </c>
      <c r="I94" s="62" t="b">
        <f t="shared" si="8"/>
        <v>0</v>
      </c>
      <c r="J94" s="62" t="str">
        <f t="shared" si="2"/>
        <v/>
      </c>
      <c r="K94" s="128">
        <v>0.01814</v>
      </c>
      <c r="L94" s="62">
        <f t="shared" si="3"/>
        <v>0.0003359259259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126">
        <v>44234.0</v>
      </c>
      <c r="B95" s="127">
        <v>175.57</v>
      </c>
      <c r="C95" s="62">
        <f t="shared" si="4"/>
        <v>-0.006075939308</v>
      </c>
      <c r="D95" s="62">
        <f t="shared" si="5"/>
        <v>-0.006428902271</v>
      </c>
      <c r="E95" s="62" t="str">
        <f t="shared" si="1"/>
        <v/>
      </c>
      <c r="F95" s="127">
        <v>3934.83</v>
      </c>
      <c r="G95" s="62">
        <f t="shared" si="6"/>
        <v>0.01227376352</v>
      </c>
      <c r="H95" s="62">
        <f t="shared" si="7"/>
        <v>0.01192080056</v>
      </c>
      <c r="I95" s="62" t="b">
        <f t="shared" si="8"/>
        <v>0</v>
      </c>
      <c r="J95" s="62" t="str">
        <f t="shared" si="2"/>
        <v/>
      </c>
      <c r="K95" s="128">
        <v>0.01906</v>
      </c>
      <c r="L95" s="62">
        <f t="shared" si="3"/>
        <v>0.000352962963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126">
        <v>44241.0</v>
      </c>
      <c r="B96" s="127">
        <v>175.07</v>
      </c>
      <c r="C96" s="62">
        <f t="shared" si="4"/>
        <v>-0.002851929836</v>
      </c>
      <c r="D96" s="62">
        <f t="shared" si="5"/>
        <v>-0.003214152058</v>
      </c>
      <c r="E96" s="62">
        <f t="shared" si="1"/>
        <v>-0.003214152058</v>
      </c>
      <c r="F96" s="127">
        <v>3906.71</v>
      </c>
      <c r="G96" s="62">
        <f t="shared" si="6"/>
        <v>-0.007172091334</v>
      </c>
      <c r="H96" s="62">
        <f t="shared" si="7"/>
        <v>-0.007534313556</v>
      </c>
      <c r="I96" s="62" t="b">
        <f t="shared" si="8"/>
        <v>1</v>
      </c>
      <c r="J96" s="62">
        <f t="shared" si="2"/>
        <v>-0.007534313556</v>
      </c>
      <c r="K96" s="128">
        <v>0.01956</v>
      </c>
      <c r="L96" s="62">
        <f t="shared" si="3"/>
        <v>0.0003622222222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126">
        <v>44248.0</v>
      </c>
      <c r="B97" s="127">
        <v>174.84</v>
      </c>
      <c r="C97" s="62">
        <f t="shared" si="4"/>
        <v>-0.00131462395</v>
      </c>
      <c r="D97" s="62">
        <f t="shared" si="5"/>
        <v>-0.001701660987</v>
      </c>
      <c r="E97" s="62">
        <f t="shared" si="1"/>
        <v>-0.001701660987</v>
      </c>
      <c r="F97" s="127">
        <v>3811.15</v>
      </c>
      <c r="G97" s="62">
        <f t="shared" si="6"/>
        <v>-0.0247646067</v>
      </c>
      <c r="H97" s="62">
        <f t="shared" si="7"/>
        <v>-0.02515164374</v>
      </c>
      <c r="I97" s="62" t="b">
        <f t="shared" si="8"/>
        <v>1</v>
      </c>
      <c r="J97" s="62">
        <f t="shared" si="2"/>
        <v>-0.02515164374</v>
      </c>
      <c r="K97" s="128">
        <v>0.0209</v>
      </c>
      <c r="L97" s="62">
        <f t="shared" si="3"/>
        <v>0.000387037037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126">
        <v>44255.0</v>
      </c>
      <c r="B98" s="127">
        <v>185.31</v>
      </c>
      <c r="C98" s="62">
        <f t="shared" si="4"/>
        <v>0.05815882838</v>
      </c>
      <c r="D98" s="62">
        <f t="shared" si="5"/>
        <v>0.05774623579</v>
      </c>
      <c r="E98" s="62" t="str">
        <f t="shared" si="1"/>
        <v/>
      </c>
      <c r="F98" s="127">
        <v>3841.94</v>
      </c>
      <c r="G98" s="62">
        <f t="shared" si="6"/>
        <v>0.008046466493</v>
      </c>
      <c r="H98" s="62">
        <f t="shared" si="7"/>
        <v>0.0076338739</v>
      </c>
      <c r="I98" s="62" t="b">
        <f t="shared" si="8"/>
        <v>0</v>
      </c>
      <c r="J98" s="62" t="str">
        <f t="shared" si="2"/>
        <v/>
      </c>
      <c r="K98" s="128">
        <v>0.02228</v>
      </c>
      <c r="L98" s="62">
        <f t="shared" si="3"/>
        <v>0.0004125925926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126">
        <v>44262.0</v>
      </c>
      <c r="B99" s="127">
        <v>190.46</v>
      </c>
      <c r="C99" s="62">
        <f t="shared" si="4"/>
        <v>0.02741210039</v>
      </c>
      <c r="D99" s="62">
        <f t="shared" si="5"/>
        <v>0.02699469298</v>
      </c>
      <c r="E99" s="62" t="str">
        <f t="shared" si="1"/>
        <v/>
      </c>
      <c r="F99" s="127">
        <v>3943.34</v>
      </c>
      <c r="G99" s="62">
        <f t="shared" si="6"/>
        <v>0.02605063258</v>
      </c>
      <c r="H99" s="62">
        <f t="shared" si="7"/>
        <v>0.02563322517</v>
      </c>
      <c r="I99" s="62" t="b">
        <f t="shared" si="8"/>
        <v>0</v>
      </c>
      <c r="J99" s="62" t="str">
        <f t="shared" si="2"/>
        <v/>
      </c>
      <c r="K99" s="128">
        <v>0.02254</v>
      </c>
      <c r="L99" s="62">
        <f t="shared" si="3"/>
        <v>0.0004174074074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126">
        <v>44269.0</v>
      </c>
      <c r="B100" s="127">
        <v>196.67</v>
      </c>
      <c r="C100" s="62">
        <f t="shared" si="4"/>
        <v>0.03208499847</v>
      </c>
      <c r="D100" s="62">
        <f t="shared" si="5"/>
        <v>0.03165907255</v>
      </c>
      <c r="E100" s="62">
        <f t="shared" si="1"/>
        <v>0.03165907255</v>
      </c>
      <c r="F100" s="127">
        <v>3913.1</v>
      </c>
      <c r="G100" s="62">
        <f t="shared" si="6"/>
        <v>-0.007698181197</v>
      </c>
      <c r="H100" s="62">
        <f t="shared" si="7"/>
        <v>-0.008124107123</v>
      </c>
      <c r="I100" s="62" t="b">
        <f t="shared" si="8"/>
        <v>1</v>
      </c>
      <c r="J100" s="62">
        <f t="shared" si="2"/>
        <v>-0.008124107123</v>
      </c>
      <c r="K100" s="128">
        <v>0.023</v>
      </c>
      <c r="L100" s="62">
        <f t="shared" si="3"/>
        <v>0.0004259259259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126">
        <v>44276.0</v>
      </c>
      <c r="B101" s="127">
        <v>202.07</v>
      </c>
      <c r="C101" s="62">
        <f t="shared" si="4"/>
        <v>0.02708697478</v>
      </c>
      <c r="D101" s="62">
        <f t="shared" si="5"/>
        <v>0.02663993775</v>
      </c>
      <c r="E101" s="62" t="str">
        <f t="shared" si="1"/>
        <v/>
      </c>
      <c r="F101" s="127">
        <v>3974.54</v>
      </c>
      <c r="G101" s="62">
        <f t="shared" si="6"/>
        <v>0.0155791194</v>
      </c>
      <c r="H101" s="62">
        <f t="shared" si="7"/>
        <v>0.01513208236</v>
      </c>
      <c r="I101" s="62" t="b">
        <f t="shared" si="8"/>
        <v>0</v>
      </c>
      <c r="J101" s="62" t="str">
        <f t="shared" si="2"/>
        <v/>
      </c>
      <c r="K101" s="128">
        <v>0.02414</v>
      </c>
      <c r="L101" s="62">
        <f t="shared" si="3"/>
        <v>0.000447037037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126">
        <v>44283.0</v>
      </c>
      <c r="B102" s="127">
        <v>200.66</v>
      </c>
      <c r="C102" s="62">
        <f t="shared" si="4"/>
        <v>-0.007002238528</v>
      </c>
      <c r="D102" s="62">
        <f t="shared" si="5"/>
        <v>-0.007437053343</v>
      </c>
      <c r="E102" s="62" t="str">
        <f t="shared" si="1"/>
        <v/>
      </c>
      <c r="F102" s="127">
        <v>4019.87</v>
      </c>
      <c r="G102" s="62">
        <f t="shared" si="6"/>
        <v>0.01134054566</v>
      </c>
      <c r="H102" s="62">
        <f t="shared" si="7"/>
        <v>0.01090573085</v>
      </c>
      <c r="I102" s="62" t="b">
        <f t="shared" si="8"/>
        <v>0</v>
      </c>
      <c r="J102" s="62" t="str">
        <f t="shared" si="2"/>
        <v/>
      </c>
      <c r="K102" s="128">
        <v>0.02348</v>
      </c>
      <c r="L102" s="62">
        <f t="shared" si="3"/>
        <v>0.0004348148148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126">
        <v>44290.0</v>
      </c>
      <c r="B103" s="127">
        <v>201.91</v>
      </c>
      <c r="C103" s="62">
        <f t="shared" si="4"/>
        <v>0.006210120065</v>
      </c>
      <c r="D103" s="62">
        <f t="shared" si="5"/>
        <v>0.005769008954</v>
      </c>
      <c r="E103" s="62" t="str">
        <f t="shared" si="1"/>
        <v/>
      </c>
      <c r="F103" s="127">
        <v>4128.8</v>
      </c>
      <c r="G103" s="62">
        <f t="shared" si="6"/>
        <v>0.02673724405</v>
      </c>
      <c r="H103" s="62">
        <f t="shared" si="7"/>
        <v>0.02629613294</v>
      </c>
      <c r="I103" s="62" t="b">
        <f t="shared" si="8"/>
        <v>0</v>
      </c>
      <c r="J103" s="62" t="str">
        <f t="shared" si="2"/>
        <v/>
      </c>
      <c r="K103" s="128">
        <v>0.02382</v>
      </c>
      <c r="L103" s="62">
        <f t="shared" si="3"/>
        <v>0.0004411111111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126">
        <v>44297.0</v>
      </c>
      <c r="B104" s="127">
        <v>205.38</v>
      </c>
      <c r="C104" s="62">
        <f t="shared" si="4"/>
        <v>0.01703986821</v>
      </c>
      <c r="D104" s="62">
        <f t="shared" si="5"/>
        <v>0.01660690524</v>
      </c>
      <c r="E104" s="62" t="str">
        <f t="shared" si="1"/>
        <v/>
      </c>
      <c r="F104" s="127">
        <v>4185.47</v>
      </c>
      <c r="G104" s="62">
        <f t="shared" si="6"/>
        <v>0.01363219564</v>
      </c>
      <c r="H104" s="62">
        <f t="shared" si="7"/>
        <v>0.01319923267</v>
      </c>
      <c r="I104" s="62" t="b">
        <f t="shared" si="8"/>
        <v>0</v>
      </c>
      <c r="J104" s="62" t="str">
        <f t="shared" si="2"/>
        <v/>
      </c>
      <c r="K104" s="128">
        <v>0.02338</v>
      </c>
      <c r="L104" s="62">
        <f t="shared" si="3"/>
        <v>0.000432962963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126">
        <v>44304.0</v>
      </c>
      <c r="B105" s="127">
        <v>209.09</v>
      </c>
      <c r="C105" s="62">
        <f t="shared" si="4"/>
        <v>0.01790285951</v>
      </c>
      <c r="D105" s="62">
        <f t="shared" si="5"/>
        <v>0.0174780447</v>
      </c>
      <c r="E105" s="62">
        <f t="shared" si="1"/>
        <v>0.0174780447</v>
      </c>
      <c r="F105" s="127">
        <v>4180.17</v>
      </c>
      <c r="G105" s="62">
        <f t="shared" si="6"/>
        <v>-0.001267087924</v>
      </c>
      <c r="H105" s="62">
        <f t="shared" si="7"/>
        <v>-0.001691902739</v>
      </c>
      <c r="I105" s="62" t="b">
        <f t="shared" si="8"/>
        <v>1</v>
      </c>
      <c r="J105" s="62">
        <f t="shared" si="2"/>
        <v>-0.001691902739</v>
      </c>
      <c r="K105" s="128">
        <v>0.02294</v>
      </c>
      <c r="L105" s="62">
        <f t="shared" si="3"/>
        <v>0.0004248148148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126">
        <v>44311.0</v>
      </c>
      <c r="B106" s="127">
        <v>206.77</v>
      </c>
      <c r="C106" s="62">
        <f t="shared" si="4"/>
        <v>-0.01115771687</v>
      </c>
      <c r="D106" s="62">
        <f t="shared" si="5"/>
        <v>-0.01157660576</v>
      </c>
      <c r="E106" s="62">
        <f t="shared" si="1"/>
        <v>-0.01157660576</v>
      </c>
      <c r="F106" s="127">
        <v>4181.17</v>
      </c>
      <c r="G106" s="62">
        <f t="shared" si="6"/>
        <v>0.0002391961109</v>
      </c>
      <c r="H106" s="62">
        <f t="shared" si="7"/>
        <v>-0.000179692778</v>
      </c>
      <c r="I106" s="62" t="b">
        <f t="shared" si="8"/>
        <v>1</v>
      </c>
      <c r="J106" s="62">
        <f t="shared" si="2"/>
        <v>-0.000179692778</v>
      </c>
      <c r="K106" s="128">
        <v>0.02262</v>
      </c>
      <c r="L106" s="62">
        <f t="shared" si="3"/>
        <v>0.0004188888889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126">
        <v>44318.0</v>
      </c>
      <c r="B107" s="127">
        <v>219.69</v>
      </c>
      <c r="C107" s="62">
        <f t="shared" si="4"/>
        <v>0.06061039733</v>
      </c>
      <c r="D107" s="62">
        <f t="shared" si="5"/>
        <v>0.060187064</v>
      </c>
      <c r="E107" s="62" t="str">
        <f t="shared" si="1"/>
        <v/>
      </c>
      <c r="F107" s="127">
        <v>4232.6</v>
      </c>
      <c r="G107" s="62">
        <f t="shared" si="6"/>
        <v>0.01222534977</v>
      </c>
      <c r="H107" s="62">
        <f t="shared" si="7"/>
        <v>0.01180201643</v>
      </c>
      <c r="I107" s="62" t="b">
        <f t="shared" si="8"/>
        <v>0</v>
      </c>
      <c r="J107" s="62" t="str">
        <f t="shared" si="2"/>
        <v/>
      </c>
      <c r="K107" s="128">
        <v>0.02286</v>
      </c>
      <c r="L107" s="62">
        <f t="shared" si="3"/>
        <v>0.0004233333333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126">
        <v>44325.0</v>
      </c>
      <c r="B108" s="127">
        <v>216.01</v>
      </c>
      <c r="C108" s="62">
        <f t="shared" si="4"/>
        <v>-0.01689275883</v>
      </c>
      <c r="D108" s="62">
        <f t="shared" si="5"/>
        <v>-0.01731275883</v>
      </c>
      <c r="E108" s="62">
        <f t="shared" si="1"/>
        <v>-0.01731275883</v>
      </c>
      <c r="F108" s="127">
        <v>4173.85</v>
      </c>
      <c r="G108" s="62">
        <f t="shared" si="6"/>
        <v>-0.01397759019</v>
      </c>
      <c r="H108" s="62">
        <f t="shared" si="7"/>
        <v>-0.01439759019</v>
      </c>
      <c r="I108" s="62" t="b">
        <f t="shared" si="8"/>
        <v>1</v>
      </c>
      <c r="J108" s="62">
        <f t="shared" si="2"/>
        <v>-0.01439759019</v>
      </c>
      <c r="K108" s="128">
        <v>0.02268</v>
      </c>
      <c r="L108" s="62">
        <f t="shared" si="3"/>
        <v>0.00042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126">
        <v>44332.0</v>
      </c>
      <c r="B109" s="127">
        <v>210.11</v>
      </c>
      <c r="C109" s="62">
        <f t="shared" si="4"/>
        <v>-0.02769349981</v>
      </c>
      <c r="D109" s="62">
        <f t="shared" si="5"/>
        <v>-0.02813090722</v>
      </c>
      <c r="E109" s="62">
        <f t="shared" si="1"/>
        <v>-0.02813090722</v>
      </c>
      <c r="F109" s="127">
        <v>4155.86</v>
      </c>
      <c r="G109" s="62">
        <f t="shared" si="6"/>
        <v>-0.004319484825</v>
      </c>
      <c r="H109" s="62">
        <f t="shared" si="7"/>
        <v>-0.004756892233</v>
      </c>
      <c r="I109" s="62" t="b">
        <f t="shared" si="8"/>
        <v>1</v>
      </c>
      <c r="J109" s="62">
        <f t="shared" si="2"/>
        <v>-0.004756892233</v>
      </c>
      <c r="K109" s="128">
        <v>0.02362</v>
      </c>
      <c r="L109" s="62">
        <f t="shared" si="3"/>
        <v>0.0004374074074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126">
        <v>44339.0</v>
      </c>
      <c r="B110" s="127">
        <v>216.8</v>
      </c>
      <c r="C110" s="62">
        <f t="shared" si="4"/>
        <v>0.03134406646</v>
      </c>
      <c r="D110" s="62">
        <f t="shared" si="5"/>
        <v>0.03090777017</v>
      </c>
      <c r="E110" s="62" t="str">
        <f t="shared" si="1"/>
        <v/>
      </c>
      <c r="F110" s="127">
        <v>4204.11</v>
      </c>
      <c r="G110" s="62">
        <f t="shared" si="6"/>
        <v>0.0115432318</v>
      </c>
      <c r="H110" s="62">
        <f t="shared" si="7"/>
        <v>0.0111069355</v>
      </c>
      <c r="I110" s="62" t="b">
        <f t="shared" si="8"/>
        <v>0</v>
      </c>
      <c r="J110" s="62" t="str">
        <f t="shared" si="2"/>
        <v/>
      </c>
      <c r="K110" s="128">
        <v>0.02356</v>
      </c>
      <c r="L110" s="62">
        <f t="shared" si="3"/>
        <v>0.0004362962963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126">
        <v>44346.0</v>
      </c>
      <c r="B111" s="127">
        <v>212.85</v>
      </c>
      <c r="C111" s="62">
        <f t="shared" si="4"/>
        <v>-0.01838757729</v>
      </c>
      <c r="D111" s="62">
        <f t="shared" si="5"/>
        <v>-0.01880942914</v>
      </c>
      <c r="E111" s="62" t="str">
        <f t="shared" si="1"/>
        <v/>
      </c>
      <c r="F111" s="127">
        <v>4229.89</v>
      </c>
      <c r="G111" s="62">
        <f t="shared" si="6"/>
        <v>0.006113369763</v>
      </c>
      <c r="H111" s="62">
        <f t="shared" si="7"/>
        <v>0.005691517911</v>
      </c>
      <c r="I111" s="62" t="b">
        <f t="shared" si="8"/>
        <v>0</v>
      </c>
      <c r="J111" s="62" t="str">
        <f t="shared" si="2"/>
        <v/>
      </c>
      <c r="K111" s="128">
        <v>0.02278</v>
      </c>
      <c r="L111" s="62">
        <f t="shared" si="3"/>
        <v>0.0004218518519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126">
        <v>44353.0</v>
      </c>
      <c r="B112" s="127">
        <v>203.37</v>
      </c>
      <c r="C112" s="62">
        <f t="shared" si="4"/>
        <v>-0.04556071216</v>
      </c>
      <c r="D112" s="62">
        <f t="shared" si="5"/>
        <v>-0.04598293439</v>
      </c>
      <c r="E112" s="62" t="str">
        <f t="shared" si="1"/>
        <v/>
      </c>
      <c r="F112" s="127">
        <v>4247.44</v>
      </c>
      <c r="G112" s="62">
        <f t="shared" si="6"/>
        <v>0.004140460516</v>
      </c>
      <c r="H112" s="62">
        <f t="shared" si="7"/>
        <v>0.003718238294</v>
      </c>
      <c r="I112" s="62" t="b">
        <f t="shared" si="8"/>
        <v>0</v>
      </c>
      <c r="J112" s="62" t="str">
        <f t="shared" si="2"/>
        <v/>
      </c>
      <c r="K112" s="128">
        <v>0.0228</v>
      </c>
      <c r="L112" s="62">
        <f t="shared" si="3"/>
        <v>0.0004222222222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126">
        <v>44360.0</v>
      </c>
      <c r="B113" s="127">
        <v>194.92</v>
      </c>
      <c r="C113" s="62">
        <f t="shared" si="4"/>
        <v>-0.04243776214</v>
      </c>
      <c r="D113" s="62">
        <f t="shared" si="5"/>
        <v>-0.04284257695</v>
      </c>
      <c r="E113" s="62">
        <f t="shared" si="1"/>
        <v>-0.04284257695</v>
      </c>
      <c r="F113" s="127">
        <v>4166.45</v>
      </c>
      <c r="G113" s="62">
        <f t="shared" si="6"/>
        <v>-0.01925209422</v>
      </c>
      <c r="H113" s="62">
        <f t="shared" si="7"/>
        <v>-0.01965690903</v>
      </c>
      <c r="I113" s="62" t="b">
        <f t="shared" si="8"/>
        <v>1</v>
      </c>
      <c r="J113" s="62">
        <f t="shared" si="2"/>
        <v>-0.01965690903</v>
      </c>
      <c r="K113" s="128">
        <v>0.02186</v>
      </c>
      <c r="L113" s="62">
        <f t="shared" si="3"/>
        <v>0.0004048148148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126">
        <v>44367.0</v>
      </c>
      <c r="B114" s="127">
        <v>204.82</v>
      </c>
      <c r="C114" s="62">
        <f t="shared" si="4"/>
        <v>0.04954232667</v>
      </c>
      <c r="D114" s="62">
        <f t="shared" si="5"/>
        <v>0.04914566001</v>
      </c>
      <c r="E114" s="62" t="str">
        <f t="shared" si="1"/>
        <v/>
      </c>
      <c r="F114" s="127">
        <v>4280.7</v>
      </c>
      <c r="G114" s="62">
        <f t="shared" si="6"/>
        <v>0.02705219333</v>
      </c>
      <c r="H114" s="62">
        <f t="shared" si="7"/>
        <v>0.02665552667</v>
      </c>
      <c r="I114" s="62" t="b">
        <f t="shared" si="8"/>
        <v>0</v>
      </c>
      <c r="J114" s="62" t="str">
        <f t="shared" si="2"/>
        <v/>
      </c>
      <c r="K114" s="128">
        <v>0.02142</v>
      </c>
      <c r="L114" s="62">
        <f t="shared" si="3"/>
        <v>0.0003966666667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126">
        <v>44374.0</v>
      </c>
      <c r="B115" s="127">
        <v>207.95</v>
      </c>
      <c r="C115" s="62">
        <f t="shared" si="4"/>
        <v>0.01516612154</v>
      </c>
      <c r="D115" s="62">
        <f t="shared" si="5"/>
        <v>0.01477426969</v>
      </c>
      <c r="E115" s="62" t="str">
        <f t="shared" si="1"/>
        <v/>
      </c>
      <c r="F115" s="127">
        <v>4352.34</v>
      </c>
      <c r="G115" s="62">
        <f t="shared" si="6"/>
        <v>0.01659708388</v>
      </c>
      <c r="H115" s="62">
        <f t="shared" si="7"/>
        <v>0.01620523203</v>
      </c>
      <c r="I115" s="62" t="b">
        <f t="shared" si="8"/>
        <v>0</v>
      </c>
      <c r="J115" s="62" t="str">
        <f t="shared" si="2"/>
        <v/>
      </c>
      <c r="K115" s="128">
        <v>0.02116</v>
      </c>
      <c r="L115" s="62">
        <f t="shared" si="3"/>
        <v>0.0003918518519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126">
        <v>44381.0</v>
      </c>
      <c r="B116" s="127">
        <v>208.53</v>
      </c>
      <c r="C116" s="62">
        <f t="shared" si="4"/>
        <v>0.002785249592</v>
      </c>
      <c r="D116" s="62">
        <f t="shared" si="5"/>
        <v>0.002400805147</v>
      </c>
      <c r="E116" s="62" t="str">
        <f t="shared" si="1"/>
        <v/>
      </c>
      <c r="F116" s="127">
        <v>4369.55</v>
      </c>
      <c r="G116" s="62">
        <f t="shared" si="6"/>
        <v>0.003946397475</v>
      </c>
      <c r="H116" s="62">
        <f t="shared" si="7"/>
        <v>0.00356195303</v>
      </c>
      <c r="I116" s="62" t="b">
        <f t="shared" si="8"/>
        <v>0</v>
      </c>
      <c r="J116" s="62" t="str">
        <f t="shared" si="2"/>
        <v/>
      </c>
      <c r="K116" s="128">
        <v>0.02076</v>
      </c>
      <c r="L116" s="62">
        <f t="shared" si="3"/>
        <v>0.0003844444444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126">
        <v>44388.0</v>
      </c>
      <c r="B117" s="127">
        <v>203.05</v>
      </c>
      <c r="C117" s="62">
        <f t="shared" si="4"/>
        <v>-0.02663066165</v>
      </c>
      <c r="D117" s="62">
        <f t="shared" si="5"/>
        <v>-0.02699362461</v>
      </c>
      <c r="E117" s="62">
        <f t="shared" si="1"/>
        <v>-0.02699362461</v>
      </c>
      <c r="F117" s="127">
        <v>4327.16</v>
      </c>
      <c r="G117" s="62">
        <f t="shared" si="6"/>
        <v>-0.009748591297</v>
      </c>
      <c r="H117" s="62">
        <f t="shared" si="7"/>
        <v>-0.01011155426</v>
      </c>
      <c r="I117" s="62" t="b">
        <f t="shared" si="8"/>
        <v>1</v>
      </c>
      <c r="J117" s="62">
        <f t="shared" si="2"/>
        <v>-0.01011155426</v>
      </c>
      <c r="K117" s="128">
        <v>0.0196</v>
      </c>
      <c r="L117" s="62">
        <f t="shared" si="3"/>
        <v>0.000362962963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126">
        <v>44395.0</v>
      </c>
      <c r="B118" s="127">
        <v>204.19</v>
      </c>
      <c r="C118" s="62">
        <f t="shared" si="4"/>
        <v>0.005598678803</v>
      </c>
      <c r="D118" s="62">
        <f t="shared" si="5"/>
        <v>0.005233123247</v>
      </c>
      <c r="E118" s="62" t="str">
        <f t="shared" si="1"/>
        <v/>
      </c>
      <c r="F118" s="127">
        <v>4411.79</v>
      </c>
      <c r="G118" s="62">
        <f t="shared" si="6"/>
        <v>0.01936906512</v>
      </c>
      <c r="H118" s="62">
        <f t="shared" si="7"/>
        <v>0.01900350956</v>
      </c>
      <c r="I118" s="62" t="b">
        <f t="shared" si="8"/>
        <v>0</v>
      </c>
      <c r="J118" s="62" t="str">
        <f t="shared" si="2"/>
        <v/>
      </c>
      <c r="K118" s="128">
        <v>0.01974</v>
      </c>
      <c r="L118" s="62">
        <f t="shared" si="3"/>
        <v>0.0003655555556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126">
        <v>44402.0</v>
      </c>
      <c r="B119" s="127">
        <v>197.05</v>
      </c>
      <c r="C119" s="62">
        <f t="shared" si="4"/>
        <v>-0.03559342929</v>
      </c>
      <c r="D119" s="62">
        <f t="shared" si="5"/>
        <v>-0.03594342929</v>
      </c>
      <c r="E119" s="62">
        <f t="shared" si="1"/>
        <v>-0.03594342929</v>
      </c>
      <c r="F119" s="127">
        <v>4395.26</v>
      </c>
      <c r="G119" s="62">
        <f t="shared" si="6"/>
        <v>-0.003753815275</v>
      </c>
      <c r="H119" s="62">
        <f t="shared" si="7"/>
        <v>-0.004103815275</v>
      </c>
      <c r="I119" s="62" t="b">
        <f t="shared" si="8"/>
        <v>1</v>
      </c>
      <c r="J119" s="62">
        <f t="shared" si="2"/>
        <v>-0.004103815275</v>
      </c>
      <c r="K119" s="128">
        <v>0.0189</v>
      </c>
      <c r="L119" s="62">
        <f t="shared" si="3"/>
        <v>0.00035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126">
        <v>44409.0</v>
      </c>
      <c r="B120" s="127">
        <v>196.61</v>
      </c>
      <c r="C120" s="62">
        <f t="shared" si="4"/>
        <v>-0.002235432522</v>
      </c>
      <c r="D120" s="62">
        <f t="shared" si="5"/>
        <v>-0.002588025114</v>
      </c>
      <c r="E120" s="62" t="str">
        <f t="shared" si="1"/>
        <v/>
      </c>
      <c r="F120" s="127">
        <v>4436.52</v>
      </c>
      <c r="G120" s="62">
        <f t="shared" si="6"/>
        <v>0.00934359782</v>
      </c>
      <c r="H120" s="62">
        <f t="shared" si="7"/>
        <v>0.008991005227</v>
      </c>
      <c r="I120" s="62" t="b">
        <f t="shared" si="8"/>
        <v>0</v>
      </c>
      <c r="J120" s="62" t="str">
        <f t="shared" si="2"/>
        <v/>
      </c>
      <c r="K120" s="128">
        <v>0.01904</v>
      </c>
      <c r="L120" s="62">
        <f t="shared" si="3"/>
        <v>0.0003525925926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126">
        <v>44416.0</v>
      </c>
      <c r="B121" s="127">
        <v>200.12</v>
      </c>
      <c r="C121" s="62">
        <f t="shared" si="4"/>
        <v>0.0176951155</v>
      </c>
      <c r="D121" s="62">
        <f t="shared" si="5"/>
        <v>0.01734918957</v>
      </c>
      <c r="E121" s="62" t="str">
        <f t="shared" si="1"/>
        <v/>
      </c>
      <c r="F121" s="127">
        <v>4468.0</v>
      </c>
      <c r="G121" s="62">
        <f t="shared" si="6"/>
        <v>0.007070595866</v>
      </c>
      <c r="H121" s="62">
        <f t="shared" si="7"/>
        <v>0.00672466994</v>
      </c>
      <c r="I121" s="62" t="b">
        <f t="shared" si="8"/>
        <v>0</v>
      </c>
      <c r="J121" s="62" t="str">
        <f t="shared" si="2"/>
        <v/>
      </c>
      <c r="K121" s="128">
        <v>0.01868</v>
      </c>
      <c r="L121" s="62">
        <f t="shared" si="3"/>
        <v>0.0003459259259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126">
        <v>44423.0</v>
      </c>
      <c r="B122" s="127">
        <v>190.39</v>
      </c>
      <c r="C122" s="62">
        <f t="shared" si="4"/>
        <v>-0.04984258665</v>
      </c>
      <c r="D122" s="62">
        <f t="shared" si="5"/>
        <v>-0.05020962369</v>
      </c>
      <c r="E122" s="62">
        <f t="shared" si="1"/>
        <v>-0.05020962369</v>
      </c>
      <c r="F122" s="127">
        <v>4441.67</v>
      </c>
      <c r="G122" s="62">
        <f t="shared" si="6"/>
        <v>-0.005910449354</v>
      </c>
      <c r="H122" s="62">
        <f t="shared" si="7"/>
        <v>-0.006277486391</v>
      </c>
      <c r="I122" s="62" t="b">
        <f t="shared" si="8"/>
        <v>1</v>
      </c>
      <c r="J122" s="62">
        <f t="shared" si="2"/>
        <v>-0.006277486391</v>
      </c>
      <c r="K122" s="128">
        <v>0.01982</v>
      </c>
      <c r="L122" s="62">
        <f t="shared" si="3"/>
        <v>0.000367037037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126">
        <v>44430.0</v>
      </c>
      <c r="B123" s="127">
        <v>194.05</v>
      </c>
      <c r="C123" s="62">
        <f t="shared" si="4"/>
        <v>0.01904125785</v>
      </c>
      <c r="D123" s="62">
        <f t="shared" si="5"/>
        <v>0.01868940599</v>
      </c>
      <c r="E123" s="62" t="str">
        <f t="shared" si="1"/>
        <v/>
      </c>
      <c r="F123" s="127">
        <v>4509.37</v>
      </c>
      <c r="G123" s="62">
        <f t="shared" si="6"/>
        <v>0.01512702233</v>
      </c>
      <c r="H123" s="62">
        <f t="shared" si="7"/>
        <v>0.01477517047</v>
      </c>
      <c r="I123" s="62" t="b">
        <f t="shared" si="8"/>
        <v>0</v>
      </c>
      <c r="J123" s="62" t="str">
        <f t="shared" si="2"/>
        <v/>
      </c>
      <c r="K123" s="128">
        <v>0.019</v>
      </c>
      <c r="L123" s="62">
        <f t="shared" si="3"/>
        <v>0.0003518518519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126">
        <v>44437.0</v>
      </c>
      <c r="B124" s="127">
        <v>191.1</v>
      </c>
      <c r="C124" s="62">
        <f t="shared" si="4"/>
        <v>-0.01531900657</v>
      </c>
      <c r="D124" s="62">
        <f t="shared" si="5"/>
        <v>-0.01567419175</v>
      </c>
      <c r="E124" s="62" t="str">
        <f t="shared" si="1"/>
        <v/>
      </c>
      <c r="F124" s="127">
        <v>4535.43</v>
      </c>
      <c r="G124" s="62">
        <f t="shared" si="6"/>
        <v>0.005762442975</v>
      </c>
      <c r="H124" s="62">
        <f t="shared" si="7"/>
        <v>0.00540725779</v>
      </c>
      <c r="I124" s="62" t="b">
        <f t="shared" si="8"/>
        <v>0</v>
      </c>
      <c r="J124" s="62" t="str">
        <f t="shared" si="2"/>
        <v/>
      </c>
      <c r="K124" s="128">
        <v>0.01918</v>
      </c>
      <c r="L124" s="62">
        <f t="shared" si="3"/>
        <v>0.0003551851852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126">
        <v>44444.0</v>
      </c>
      <c r="B125" s="127">
        <v>186.42</v>
      </c>
      <c r="C125" s="62">
        <f t="shared" si="4"/>
        <v>-0.02479465861</v>
      </c>
      <c r="D125" s="62">
        <f t="shared" si="5"/>
        <v>-0.02514947343</v>
      </c>
      <c r="E125" s="62">
        <f t="shared" si="1"/>
        <v>-0.02514947343</v>
      </c>
      <c r="F125" s="127">
        <v>4458.58</v>
      </c>
      <c r="G125" s="62">
        <f t="shared" si="6"/>
        <v>-0.01708956747</v>
      </c>
      <c r="H125" s="62">
        <f t="shared" si="7"/>
        <v>-0.01744438228</v>
      </c>
      <c r="I125" s="62" t="b">
        <f t="shared" si="8"/>
        <v>1</v>
      </c>
      <c r="J125" s="62">
        <f t="shared" si="2"/>
        <v>-0.01744438228</v>
      </c>
      <c r="K125" s="128">
        <v>0.01916</v>
      </c>
      <c r="L125" s="62">
        <f t="shared" si="3"/>
        <v>0.0003548148148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126">
        <v>44451.0</v>
      </c>
      <c r="B126" s="127">
        <v>186.24</v>
      </c>
      <c r="C126" s="62">
        <f t="shared" si="4"/>
        <v>-0.0009660280899</v>
      </c>
      <c r="D126" s="62">
        <f t="shared" si="5"/>
        <v>-0.001326213275</v>
      </c>
      <c r="E126" s="62">
        <f t="shared" si="1"/>
        <v>-0.001326213275</v>
      </c>
      <c r="F126" s="127">
        <v>4432.99</v>
      </c>
      <c r="G126" s="62">
        <f t="shared" si="6"/>
        <v>-0.005756029735</v>
      </c>
      <c r="H126" s="62">
        <f t="shared" si="7"/>
        <v>-0.00611621492</v>
      </c>
      <c r="I126" s="62" t="b">
        <f t="shared" si="8"/>
        <v>1</v>
      </c>
      <c r="J126" s="62">
        <f t="shared" si="2"/>
        <v>-0.00611621492</v>
      </c>
      <c r="K126" s="128">
        <v>0.01945</v>
      </c>
      <c r="L126" s="62">
        <f t="shared" si="3"/>
        <v>0.0003601851852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126">
        <v>44458.0</v>
      </c>
      <c r="B127" s="127">
        <v>185.36</v>
      </c>
      <c r="C127" s="62">
        <f t="shared" si="4"/>
        <v>-0.004736284419</v>
      </c>
      <c r="D127" s="62">
        <f t="shared" si="5"/>
        <v>-0.005085173308</v>
      </c>
      <c r="E127" s="62" t="str">
        <f t="shared" si="1"/>
        <v/>
      </c>
      <c r="F127" s="127">
        <v>4455.48</v>
      </c>
      <c r="G127" s="62">
        <f t="shared" si="6"/>
        <v>0.005060499275</v>
      </c>
      <c r="H127" s="62">
        <f t="shared" si="7"/>
        <v>0.004711610386</v>
      </c>
      <c r="I127" s="62" t="b">
        <f t="shared" si="8"/>
        <v>0</v>
      </c>
      <c r="J127" s="62" t="str">
        <f t="shared" si="2"/>
        <v/>
      </c>
      <c r="K127" s="128">
        <v>0.01884</v>
      </c>
      <c r="L127" s="62">
        <f t="shared" si="3"/>
        <v>0.0003488888889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126">
        <v>44465.0</v>
      </c>
      <c r="B128" s="127">
        <v>174.87</v>
      </c>
      <c r="C128" s="62">
        <f t="shared" si="4"/>
        <v>-0.0582570394</v>
      </c>
      <c r="D128" s="62">
        <f t="shared" si="5"/>
        <v>-0.05860740977</v>
      </c>
      <c r="E128" s="62">
        <f t="shared" si="1"/>
        <v>-0.05860740977</v>
      </c>
      <c r="F128" s="127">
        <v>4357.04</v>
      </c>
      <c r="G128" s="62">
        <f t="shared" si="6"/>
        <v>-0.0223418715</v>
      </c>
      <c r="H128" s="62">
        <f t="shared" si="7"/>
        <v>-0.02269224187</v>
      </c>
      <c r="I128" s="62" t="b">
        <f t="shared" si="8"/>
        <v>1</v>
      </c>
      <c r="J128" s="62">
        <f t="shared" si="2"/>
        <v>-0.02269224187</v>
      </c>
      <c r="K128" s="128">
        <v>0.01892</v>
      </c>
      <c r="L128" s="62">
        <f t="shared" si="3"/>
        <v>0.0003503703704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126">
        <v>44472.0</v>
      </c>
      <c r="B129" s="127">
        <v>177.28</v>
      </c>
      <c r="C129" s="62">
        <f t="shared" si="4"/>
        <v>0.01368756283</v>
      </c>
      <c r="D129" s="62">
        <f t="shared" si="5"/>
        <v>0.01330719246</v>
      </c>
      <c r="E129" s="62" t="str">
        <f t="shared" si="1"/>
        <v/>
      </c>
      <c r="F129" s="127">
        <v>4391.34</v>
      </c>
      <c r="G129" s="62">
        <f t="shared" si="6"/>
        <v>0.007841491969</v>
      </c>
      <c r="H129" s="62">
        <f t="shared" si="7"/>
        <v>0.007461121599</v>
      </c>
      <c r="I129" s="62" t="b">
        <f t="shared" si="8"/>
        <v>0</v>
      </c>
      <c r="J129" s="62" t="str">
        <f t="shared" si="2"/>
        <v/>
      </c>
      <c r="K129" s="128">
        <v>0.02054</v>
      </c>
      <c r="L129" s="62">
        <f t="shared" si="3"/>
        <v>0.0003803703704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126">
        <v>44479.0</v>
      </c>
      <c r="B130" s="127">
        <v>181.67</v>
      </c>
      <c r="C130" s="62">
        <f t="shared" si="4"/>
        <v>0.02446145089</v>
      </c>
      <c r="D130" s="62">
        <f t="shared" si="5"/>
        <v>0.02407182126</v>
      </c>
      <c r="E130" s="62" t="str">
        <f t="shared" si="1"/>
        <v/>
      </c>
      <c r="F130" s="127">
        <v>4471.37</v>
      </c>
      <c r="G130" s="62">
        <f t="shared" si="6"/>
        <v>0.01806042967</v>
      </c>
      <c r="H130" s="62">
        <f t="shared" si="7"/>
        <v>0.01767080004</v>
      </c>
      <c r="I130" s="62" t="b">
        <f t="shared" si="8"/>
        <v>0</v>
      </c>
      <c r="J130" s="62" t="str">
        <f t="shared" si="2"/>
        <v/>
      </c>
      <c r="K130" s="128">
        <v>0.02104</v>
      </c>
      <c r="L130" s="62">
        <f t="shared" si="3"/>
        <v>0.0003896296296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126">
        <v>44486.0</v>
      </c>
      <c r="B131" s="127">
        <v>188.09</v>
      </c>
      <c r="C131" s="62">
        <f t="shared" si="4"/>
        <v>0.03472871723</v>
      </c>
      <c r="D131" s="62">
        <f t="shared" si="5"/>
        <v>0.03434816168</v>
      </c>
      <c r="E131" s="62" t="str">
        <f t="shared" si="1"/>
        <v/>
      </c>
      <c r="F131" s="127">
        <v>4544.9</v>
      </c>
      <c r="G131" s="62">
        <f t="shared" si="6"/>
        <v>0.01631087582</v>
      </c>
      <c r="H131" s="62">
        <f t="shared" si="7"/>
        <v>0.01593032027</v>
      </c>
      <c r="I131" s="62" t="b">
        <f t="shared" si="8"/>
        <v>0</v>
      </c>
      <c r="J131" s="62" t="str">
        <f t="shared" si="2"/>
        <v/>
      </c>
      <c r="K131" s="128">
        <v>0.02055</v>
      </c>
      <c r="L131" s="62">
        <f t="shared" si="3"/>
        <v>0.0003805555556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126">
        <v>44493.0</v>
      </c>
      <c r="B132" s="127">
        <v>179.73</v>
      </c>
      <c r="C132" s="62">
        <f t="shared" si="4"/>
        <v>-0.04546484692</v>
      </c>
      <c r="D132" s="62">
        <f t="shared" si="5"/>
        <v>-0.04585114322</v>
      </c>
      <c r="E132" s="62" t="str">
        <f t="shared" si="1"/>
        <v/>
      </c>
      <c r="F132" s="127">
        <v>4605.38</v>
      </c>
      <c r="G132" s="62">
        <f t="shared" si="6"/>
        <v>0.01321946012</v>
      </c>
      <c r="H132" s="62">
        <f t="shared" si="7"/>
        <v>0.01283316382</v>
      </c>
      <c r="I132" s="62" t="b">
        <f t="shared" si="8"/>
        <v>0</v>
      </c>
      <c r="J132" s="62" t="str">
        <f t="shared" si="2"/>
        <v/>
      </c>
      <c r="K132" s="128">
        <v>0.02086</v>
      </c>
      <c r="L132" s="62">
        <f t="shared" si="3"/>
        <v>0.0003862962963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126">
        <v>44500.0</v>
      </c>
      <c r="B133" s="127">
        <v>183.83</v>
      </c>
      <c r="C133" s="62">
        <f t="shared" si="4"/>
        <v>0.02255569273</v>
      </c>
      <c r="D133" s="62">
        <f t="shared" si="5"/>
        <v>0.0221860631</v>
      </c>
      <c r="E133" s="62" t="str">
        <f t="shared" si="1"/>
        <v/>
      </c>
      <c r="F133" s="127">
        <v>4697.53</v>
      </c>
      <c r="G133" s="62">
        <f t="shared" si="6"/>
        <v>0.01981165336</v>
      </c>
      <c r="H133" s="62">
        <f t="shared" si="7"/>
        <v>0.01944202373</v>
      </c>
      <c r="I133" s="62" t="b">
        <f t="shared" si="8"/>
        <v>0</v>
      </c>
      <c r="J133" s="62" t="str">
        <f t="shared" si="2"/>
        <v/>
      </c>
      <c r="K133" s="128">
        <v>0.01996</v>
      </c>
      <c r="L133" s="62">
        <f t="shared" si="3"/>
        <v>0.0003696296296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126">
        <v>44507.0</v>
      </c>
      <c r="B134" s="127">
        <v>196.61</v>
      </c>
      <c r="C134" s="62">
        <f t="shared" si="4"/>
        <v>0.06721065362</v>
      </c>
      <c r="D134" s="62">
        <f t="shared" si="5"/>
        <v>0.06684880177</v>
      </c>
      <c r="E134" s="62">
        <f t="shared" si="1"/>
        <v>0.06684880177</v>
      </c>
      <c r="F134" s="127">
        <v>4682.85</v>
      </c>
      <c r="G134" s="62">
        <f t="shared" si="6"/>
        <v>-0.003129939722</v>
      </c>
      <c r="H134" s="62">
        <f t="shared" si="7"/>
        <v>-0.003491791574</v>
      </c>
      <c r="I134" s="62" t="b">
        <f t="shared" si="8"/>
        <v>1</v>
      </c>
      <c r="J134" s="62">
        <f t="shared" si="2"/>
        <v>-0.003491791574</v>
      </c>
      <c r="K134" s="128">
        <v>0.01954</v>
      </c>
      <c r="L134" s="62">
        <f t="shared" si="3"/>
        <v>0.0003618518519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126">
        <v>44514.0</v>
      </c>
      <c r="B135" s="127">
        <v>190.25</v>
      </c>
      <c r="C135" s="62">
        <f t="shared" si="4"/>
        <v>-0.03288307438</v>
      </c>
      <c r="D135" s="62">
        <f t="shared" si="5"/>
        <v>-0.03323446327</v>
      </c>
      <c r="E135" s="62" t="str">
        <f t="shared" si="1"/>
        <v/>
      </c>
      <c r="F135" s="127">
        <v>4697.96</v>
      </c>
      <c r="G135" s="62">
        <f t="shared" si="6"/>
        <v>0.003221473</v>
      </c>
      <c r="H135" s="62">
        <f t="shared" si="7"/>
        <v>0.002870084111</v>
      </c>
      <c r="I135" s="62" t="b">
        <f t="shared" si="8"/>
        <v>0</v>
      </c>
      <c r="J135" s="62" t="str">
        <f t="shared" si="2"/>
        <v/>
      </c>
      <c r="K135" s="128">
        <v>0.018975</v>
      </c>
      <c r="L135" s="62">
        <f t="shared" si="3"/>
        <v>0.0003513888889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126">
        <v>44521.0</v>
      </c>
      <c r="B136" s="127">
        <v>182.73</v>
      </c>
      <c r="C136" s="62">
        <f t="shared" si="4"/>
        <v>-0.04032934323</v>
      </c>
      <c r="D136" s="62">
        <f t="shared" si="5"/>
        <v>-0.04069638026</v>
      </c>
      <c r="E136" s="62">
        <f t="shared" si="1"/>
        <v>-0.04069638026</v>
      </c>
      <c r="F136" s="127">
        <v>4594.62</v>
      </c>
      <c r="G136" s="62">
        <f t="shared" si="6"/>
        <v>-0.02224231814</v>
      </c>
      <c r="H136" s="62">
        <f t="shared" si="7"/>
        <v>-0.02260935517</v>
      </c>
      <c r="I136" s="62" t="b">
        <f t="shared" si="8"/>
        <v>1</v>
      </c>
      <c r="J136" s="62">
        <f t="shared" si="2"/>
        <v>-0.02260935517</v>
      </c>
      <c r="K136" s="128">
        <v>0.01982</v>
      </c>
      <c r="L136" s="62">
        <f t="shared" si="3"/>
        <v>0.000367037037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126">
        <v>44528.0</v>
      </c>
      <c r="B137" s="127">
        <v>182.06</v>
      </c>
      <c r="C137" s="62">
        <f t="shared" si="4"/>
        <v>-0.003673350439</v>
      </c>
      <c r="D137" s="62">
        <f t="shared" si="5"/>
        <v>-0.004033998588</v>
      </c>
      <c r="E137" s="62">
        <f t="shared" si="1"/>
        <v>-0.004033998588</v>
      </c>
      <c r="F137" s="127">
        <v>4538.43</v>
      </c>
      <c r="G137" s="62">
        <f t="shared" si="6"/>
        <v>-0.01230491654</v>
      </c>
      <c r="H137" s="62">
        <f t="shared" si="7"/>
        <v>-0.01266556468</v>
      </c>
      <c r="I137" s="62" t="b">
        <f t="shared" si="8"/>
        <v>1</v>
      </c>
      <c r="J137" s="62">
        <f t="shared" si="2"/>
        <v>-0.01266556468</v>
      </c>
      <c r="K137" s="128">
        <v>0.019475</v>
      </c>
      <c r="L137" s="62">
        <f t="shared" si="3"/>
        <v>0.0003606481481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126">
        <v>44535.0</v>
      </c>
      <c r="B138" s="127">
        <v>194.56</v>
      </c>
      <c r="C138" s="62">
        <f t="shared" si="4"/>
        <v>0.0664042957</v>
      </c>
      <c r="D138" s="62">
        <f t="shared" si="5"/>
        <v>0.06607577718</v>
      </c>
      <c r="E138" s="62" t="str">
        <f t="shared" si="1"/>
        <v/>
      </c>
      <c r="F138" s="127">
        <v>4712.02</v>
      </c>
      <c r="G138" s="62">
        <f t="shared" si="6"/>
        <v>0.03753555355</v>
      </c>
      <c r="H138" s="62">
        <f t="shared" si="7"/>
        <v>0.03720703504</v>
      </c>
      <c r="I138" s="62" t="b">
        <f t="shared" si="8"/>
        <v>0</v>
      </c>
      <c r="J138" s="62" t="str">
        <f t="shared" si="2"/>
        <v/>
      </c>
      <c r="K138" s="128">
        <v>0.01774</v>
      </c>
      <c r="L138" s="62">
        <f t="shared" si="3"/>
        <v>0.0003285185185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126">
        <v>44542.0</v>
      </c>
      <c r="B139" s="127">
        <v>183.7</v>
      </c>
      <c r="C139" s="62">
        <f t="shared" si="4"/>
        <v>-0.05743660656</v>
      </c>
      <c r="D139" s="62">
        <f t="shared" si="5"/>
        <v>-0.05777623619</v>
      </c>
      <c r="E139" s="62">
        <f t="shared" si="1"/>
        <v>-0.05777623619</v>
      </c>
      <c r="F139" s="127">
        <v>4620.64</v>
      </c>
      <c r="G139" s="62">
        <f t="shared" si="6"/>
        <v>-0.01958346718</v>
      </c>
      <c r="H139" s="62">
        <f t="shared" si="7"/>
        <v>-0.01992309681</v>
      </c>
      <c r="I139" s="62" t="b">
        <f t="shared" si="8"/>
        <v>1</v>
      </c>
      <c r="J139" s="62">
        <f t="shared" si="2"/>
        <v>-0.01992309681</v>
      </c>
      <c r="K139" s="128">
        <v>0.01834</v>
      </c>
      <c r="L139" s="62">
        <f t="shared" si="3"/>
        <v>0.0003396296296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126">
        <v>44549.0</v>
      </c>
      <c r="B140" s="127">
        <v>182.2</v>
      </c>
      <c r="C140" s="62">
        <f t="shared" si="4"/>
        <v>-0.008199007395</v>
      </c>
      <c r="D140" s="62">
        <f t="shared" si="5"/>
        <v>-0.008539007395</v>
      </c>
      <c r="E140" s="62" t="str">
        <f t="shared" si="1"/>
        <v/>
      </c>
      <c r="F140" s="127">
        <v>4725.79</v>
      </c>
      <c r="G140" s="62">
        <f t="shared" si="6"/>
        <v>0.0225015191</v>
      </c>
      <c r="H140" s="62">
        <f t="shared" si="7"/>
        <v>0.0221615191</v>
      </c>
      <c r="I140" s="62" t="b">
        <f t="shared" si="8"/>
        <v>0</v>
      </c>
      <c r="J140" s="62" t="str">
        <f t="shared" si="2"/>
        <v/>
      </c>
      <c r="K140" s="128">
        <v>0.01836</v>
      </c>
      <c r="L140" s="62">
        <f t="shared" si="3"/>
        <v>0.00034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126">
        <v>44556.0</v>
      </c>
      <c r="B141" s="127">
        <v>188.62</v>
      </c>
      <c r="C141" s="62">
        <f t="shared" si="4"/>
        <v>0.03462942429</v>
      </c>
      <c r="D141" s="62">
        <f t="shared" si="5"/>
        <v>0.0342817391</v>
      </c>
      <c r="E141" s="62" t="str">
        <f t="shared" si="1"/>
        <v/>
      </c>
      <c r="F141" s="127">
        <v>4766.18</v>
      </c>
      <c r="G141" s="62">
        <f t="shared" si="6"/>
        <v>0.008510402746</v>
      </c>
      <c r="H141" s="62">
        <f t="shared" si="7"/>
        <v>0.008162717561</v>
      </c>
      <c r="I141" s="62" t="b">
        <f t="shared" si="8"/>
        <v>0</v>
      </c>
      <c r="J141" s="62" t="str">
        <f t="shared" si="2"/>
        <v/>
      </c>
      <c r="K141" s="128">
        <v>0.018775</v>
      </c>
      <c r="L141" s="62">
        <f t="shared" si="3"/>
        <v>0.0003476851852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126">
        <v>44563.0</v>
      </c>
      <c r="B142" s="127">
        <v>189.29</v>
      </c>
      <c r="C142" s="62">
        <f t="shared" si="4"/>
        <v>0.003545821502</v>
      </c>
      <c r="D142" s="62">
        <f t="shared" si="5"/>
        <v>0.003191377058</v>
      </c>
      <c r="E142" s="62">
        <f t="shared" si="1"/>
        <v>0.003191377058</v>
      </c>
      <c r="F142" s="127">
        <v>4677.03</v>
      </c>
      <c r="G142" s="62">
        <f t="shared" si="6"/>
        <v>-0.01888185239</v>
      </c>
      <c r="H142" s="62">
        <f t="shared" si="7"/>
        <v>-0.01923629684</v>
      </c>
      <c r="I142" s="62" t="b">
        <f t="shared" si="8"/>
        <v>1</v>
      </c>
      <c r="J142" s="62">
        <f t="shared" si="2"/>
        <v>-0.01923629684</v>
      </c>
      <c r="K142" s="128">
        <v>0.01914</v>
      </c>
      <c r="L142" s="62">
        <f t="shared" si="3"/>
        <v>0.0003544444444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126">
        <v>44570.0</v>
      </c>
      <c r="B143" s="127">
        <v>192.65</v>
      </c>
      <c r="C143" s="62">
        <f t="shared" si="4"/>
        <v>0.01759484045</v>
      </c>
      <c r="D143" s="62">
        <f t="shared" si="5"/>
        <v>0.01721076638</v>
      </c>
      <c r="E143" s="62">
        <f t="shared" si="1"/>
        <v>0.01721076638</v>
      </c>
      <c r="F143" s="127">
        <v>4662.85</v>
      </c>
      <c r="G143" s="62">
        <f t="shared" si="6"/>
        <v>-0.003036443915</v>
      </c>
      <c r="H143" s="62">
        <f t="shared" si="7"/>
        <v>-0.003420517989</v>
      </c>
      <c r="I143" s="62" t="b">
        <f t="shared" si="8"/>
        <v>1</v>
      </c>
      <c r="J143" s="62">
        <f t="shared" si="2"/>
        <v>-0.003420517989</v>
      </c>
      <c r="K143" s="128">
        <v>0.02074</v>
      </c>
      <c r="L143" s="62">
        <f t="shared" si="3"/>
        <v>0.0003840740741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126">
        <v>44577.0</v>
      </c>
      <c r="B144" s="127">
        <v>175.61</v>
      </c>
      <c r="C144" s="62">
        <f t="shared" si="4"/>
        <v>-0.09260944388</v>
      </c>
      <c r="D144" s="62">
        <f t="shared" si="5"/>
        <v>-0.09299611055</v>
      </c>
      <c r="E144" s="62">
        <f t="shared" si="1"/>
        <v>-0.09299611055</v>
      </c>
      <c r="F144" s="127">
        <v>4397.94</v>
      </c>
      <c r="G144" s="62">
        <f t="shared" si="6"/>
        <v>-0.0584905997</v>
      </c>
      <c r="H144" s="62">
        <f t="shared" si="7"/>
        <v>-0.05887726637</v>
      </c>
      <c r="I144" s="62" t="b">
        <f t="shared" si="8"/>
        <v>1</v>
      </c>
      <c r="J144" s="62">
        <f t="shared" si="2"/>
        <v>-0.05887726637</v>
      </c>
      <c r="K144" s="128">
        <v>0.02088</v>
      </c>
      <c r="L144" s="62">
        <f t="shared" si="3"/>
        <v>0.0003866666667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126">
        <v>44584.0</v>
      </c>
      <c r="B145" s="127">
        <v>171.93</v>
      </c>
      <c r="C145" s="62">
        <f t="shared" si="4"/>
        <v>-0.02117820996</v>
      </c>
      <c r="D145" s="62">
        <f t="shared" si="5"/>
        <v>-0.02157311736</v>
      </c>
      <c r="E145" s="62" t="str">
        <f t="shared" si="1"/>
        <v/>
      </c>
      <c r="F145" s="127">
        <v>4431.85</v>
      </c>
      <c r="G145" s="62">
        <f t="shared" si="6"/>
        <v>0.007680854632</v>
      </c>
      <c r="H145" s="62">
        <f t="shared" si="7"/>
        <v>0.007285947225</v>
      </c>
      <c r="I145" s="62" t="b">
        <f t="shared" si="8"/>
        <v>0</v>
      </c>
      <c r="J145" s="62" t="str">
        <f t="shared" si="2"/>
        <v/>
      </c>
      <c r="K145" s="128">
        <v>0.021325</v>
      </c>
      <c r="L145" s="62">
        <f t="shared" si="3"/>
        <v>0.0003949074074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126">
        <v>44591.0</v>
      </c>
      <c r="B146" s="127">
        <v>166.47</v>
      </c>
      <c r="C146" s="62">
        <f t="shared" si="4"/>
        <v>-0.03227230423</v>
      </c>
      <c r="D146" s="62">
        <f t="shared" si="5"/>
        <v>-0.0326626746</v>
      </c>
      <c r="E146" s="62" t="str">
        <f t="shared" si="1"/>
        <v/>
      </c>
      <c r="F146" s="127">
        <v>4500.53</v>
      </c>
      <c r="G146" s="62">
        <f t="shared" si="6"/>
        <v>0.01537806351</v>
      </c>
      <c r="H146" s="62">
        <f t="shared" si="7"/>
        <v>0.01498769314</v>
      </c>
      <c r="I146" s="62" t="b">
        <f t="shared" si="8"/>
        <v>0</v>
      </c>
      <c r="J146" s="62" t="str">
        <f t="shared" si="2"/>
        <v/>
      </c>
      <c r="K146" s="128">
        <v>0.02108</v>
      </c>
      <c r="L146" s="62">
        <f t="shared" si="3"/>
        <v>0.0003903703704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126">
        <v>44598.0</v>
      </c>
      <c r="B147" s="127">
        <v>162.85</v>
      </c>
      <c r="C147" s="62">
        <f t="shared" si="4"/>
        <v>-0.02198558128</v>
      </c>
      <c r="D147" s="62">
        <f t="shared" si="5"/>
        <v>-0.02238224795</v>
      </c>
      <c r="E147" s="62">
        <f t="shared" si="1"/>
        <v>-0.02238224795</v>
      </c>
      <c r="F147" s="127">
        <v>4418.64</v>
      </c>
      <c r="G147" s="62">
        <f t="shared" si="6"/>
        <v>-0.01836321118</v>
      </c>
      <c r="H147" s="62">
        <f t="shared" si="7"/>
        <v>-0.01875987785</v>
      </c>
      <c r="I147" s="62" t="b">
        <f t="shared" si="8"/>
        <v>1</v>
      </c>
      <c r="J147" s="62">
        <f t="shared" si="2"/>
        <v>-0.01875987785</v>
      </c>
      <c r="K147" s="128">
        <v>0.02142</v>
      </c>
      <c r="L147" s="62">
        <f t="shared" si="3"/>
        <v>0.0003966666667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126">
        <v>44605.0</v>
      </c>
      <c r="B148" s="127">
        <v>161.79</v>
      </c>
      <c r="C148" s="62">
        <f t="shared" si="4"/>
        <v>-0.006530333705</v>
      </c>
      <c r="D148" s="62">
        <f t="shared" si="5"/>
        <v>-0.006947370742</v>
      </c>
      <c r="E148" s="62">
        <f t="shared" si="1"/>
        <v>-0.006947370742</v>
      </c>
      <c r="F148" s="127">
        <v>4348.87</v>
      </c>
      <c r="G148" s="62">
        <f t="shared" si="6"/>
        <v>-0.0159159152</v>
      </c>
      <c r="H148" s="62">
        <f t="shared" si="7"/>
        <v>-0.01633295223</v>
      </c>
      <c r="I148" s="62" t="b">
        <f t="shared" si="8"/>
        <v>1</v>
      </c>
      <c r="J148" s="62">
        <f t="shared" si="2"/>
        <v>-0.01633295223</v>
      </c>
      <c r="K148" s="128">
        <v>0.02252</v>
      </c>
      <c r="L148" s="62">
        <f t="shared" si="3"/>
        <v>0.000417037037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126">
        <v>44612.0</v>
      </c>
      <c r="B149" s="127">
        <v>161.89</v>
      </c>
      <c r="C149" s="62">
        <f t="shared" si="4"/>
        <v>0.0006178942362</v>
      </c>
      <c r="D149" s="62">
        <f t="shared" si="5"/>
        <v>0.0001901164584</v>
      </c>
      <c r="E149" s="62" t="str">
        <f t="shared" si="1"/>
        <v/>
      </c>
      <c r="F149" s="127">
        <v>4384.65</v>
      </c>
      <c r="G149" s="62">
        <f t="shared" si="6"/>
        <v>0.008193763839</v>
      </c>
      <c r="H149" s="62">
        <f t="shared" si="7"/>
        <v>0.007765986061</v>
      </c>
      <c r="I149" s="62" t="b">
        <f t="shared" si="8"/>
        <v>0</v>
      </c>
      <c r="J149" s="62" t="str">
        <f t="shared" si="2"/>
        <v/>
      </c>
      <c r="K149" s="128">
        <v>0.0231</v>
      </c>
      <c r="L149" s="62">
        <f t="shared" si="3"/>
        <v>0.0004277777778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126">
        <v>44619.0</v>
      </c>
      <c r="B150" s="127">
        <v>161.66</v>
      </c>
      <c r="C150" s="62">
        <f t="shared" si="4"/>
        <v>-0.001421727948</v>
      </c>
      <c r="D150" s="62">
        <f t="shared" si="5"/>
        <v>-0.001843024244</v>
      </c>
      <c r="E150" s="62">
        <f t="shared" si="1"/>
        <v>-0.001843024244</v>
      </c>
      <c r="F150" s="127">
        <v>4328.87</v>
      </c>
      <c r="G150" s="62">
        <f t="shared" si="6"/>
        <v>-0.0128032671</v>
      </c>
      <c r="H150" s="62">
        <f t="shared" si="7"/>
        <v>-0.0132245634</v>
      </c>
      <c r="I150" s="62" t="b">
        <f t="shared" si="8"/>
        <v>1</v>
      </c>
      <c r="J150" s="62">
        <f t="shared" si="2"/>
        <v>-0.0132245634</v>
      </c>
      <c r="K150" s="128">
        <v>0.02275</v>
      </c>
      <c r="L150" s="62">
        <f t="shared" si="3"/>
        <v>0.0004212962963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126">
        <v>44626.0</v>
      </c>
      <c r="B151" s="127">
        <v>146.46</v>
      </c>
      <c r="C151" s="62">
        <f t="shared" si="4"/>
        <v>-0.09874301067</v>
      </c>
      <c r="D151" s="62">
        <f t="shared" si="5"/>
        <v>-0.09914745512</v>
      </c>
      <c r="E151" s="62">
        <f t="shared" si="1"/>
        <v>-0.09914745512</v>
      </c>
      <c r="F151" s="127">
        <v>4204.31</v>
      </c>
      <c r="G151" s="62">
        <f t="shared" si="6"/>
        <v>-0.02919634839</v>
      </c>
      <c r="H151" s="62">
        <f t="shared" si="7"/>
        <v>-0.02960079283</v>
      </c>
      <c r="I151" s="62" t="b">
        <f t="shared" si="8"/>
        <v>1</v>
      </c>
      <c r="J151" s="62">
        <f t="shared" si="2"/>
        <v>-0.02960079283</v>
      </c>
      <c r="K151" s="128">
        <v>0.02184</v>
      </c>
      <c r="L151" s="62">
        <f t="shared" si="3"/>
        <v>0.0004044444444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126">
        <v>44633.0</v>
      </c>
      <c r="B152" s="127">
        <v>151.2</v>
      </c>
      <c r="C152" s="62">
        <f t="shared" si="4"/>
        <v>0.03185111011</v>
      </c>
      <c r="D152" s="62">
        <f t="shared" si="5"/>
        <v>0.03142666567</v>
      </c>
      <c r="E152" s="62" t="str">
        <f t="shared" si="1"/>
        <v/>
      </c>
      <c r="F152" s="127">
        <v>4463.12</v>
      </c>
      <c r="G152" s="62">
        <f t="shared" si="6"/>
        <v>0.05973788344</v>
      </c>
      <c r="H152" s="62">
        <f t="shared" si="7"/>
        <v>0.05931343899</v>
      </c>
      <c r="I152" s="62" t="b">
        <f t="shared" si="8"/>
        <v>0</v>
      </c>
      <c r="J152" s="62" t="str">
        <f t="shared" si="2"/>
        <v/>
      </c>
      <c r="K152" s="128">
        <v>0.02292</v>
      </c>
      <c r="L152" s="62">
        <f t="shared" si="3"/>
        <v>0.0004244444444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126">
        <v>44640.0</v>
      </c>
      <c r="B153" s="127">
        <v>138.32</v>
      </c>
      <c r="C153" s="62">
        <f t="shared" si="4"/>
        <v>-0.08903362237</v>
      </c>
      <c r="D153" s="62">
        <f t="shared" si="5"/>
        <v>-0.08949065941</v>
      </c>
      <c r="E153" s="62" t="str">
        <f t="shared" si="1"/>
        <v/>
      </c>
      <c r="F153" s="127">
        <v>4543.06</v>
      </c>
      <c r="G153" s="62">
        <f t="shared" si="6"/>
        <v>0.01775272079</v>
      </c>
      <c r="H153" s="62">
        <f t="shared" si="7"/>
        <v>0.01729568376</v>
      </c>
      <c r="I153" s="62" t="b">
        <f t="shared" si="8"/>
        <v>0</v>
      </c>
      <c r="J153" s="62" t="str">
        <f t="shared" si="2"/>
        <v/>
      </c>
      <c r="K153" s="128">
        <v>0.02468</v>
      </c>
      <c r="L153" s="62">
        <f t="shared" si="3"/>
        <v>0.000457037037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126">
        <v>44647.0</v>
      </c>
      <c r="B154" s="127">
        <v>140.9</v>
      </c>
      <c r="C154" s="62">
        <f t="shared" si="4"/>
        <v>0.01848057753</v>
      </c>
      <c r="D154" s="62">
        <f t="shared" si="5"/>
        <v>0.0180072442</v>
      </c>
      <c r="E154" s="62">
        <f t="shared" si="1"/>
        <v>0.0180072442</v>
      </c>
      <c r="F154" s="127">
        <v>4545.86</v>
      </c>
      <c r="G154" s="62">
        <f t="shared" si="6"/>
        <v>0.0006161348298</v>
      </c>
      <c r="H154" s="62">
        <f t="shared" si="7"/>
        <v>0.0001428014965</v>
      </c>
      <c r="I154" s="62" t="b">
        <f t="shared" si="8"/>
        <v>1</v>
      </c>
      <c r="J154" s="62">
        <f t="shared" si="2"/>
        <v>0.0001428014965</v>
      </c>
      <c r="K154" s="128">
        <v>0.02556</v>
      </c>
      <c r="L154" s="62">
        <f t="shared" si="3"/>
        <v>0.0004733333333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126">
        <v>44654.0</v>
      </c>
      <c r="B155" s="127">
        <v>140.92</v>
      </c>
      <c r="C155" s="62">
        <f t="shared" si="4"/>
        <v>0.0001419345684</v>
      </c>
      <c r="D155" s="62">
        <f t="shared" si="5"/>
        <v>-0.0003195469131</v>
      </c>
      <c r="E155" s="62">
        <f t="shared" si="1"/>
        <v>-0.0003195469131</v>
      </c>
      <c r="F155" s="127">
        <v>4488.28</v>
      </c>
      <c r="G155" s="62">
        <f t="shared" si="6"/>
        <v>-0.01274737379</v>
      </c>
      <c r="H155" s="62">
        <f t="shared" si="7"/>
        <v>-0.01320885527</v>
      </c>
      <c r="I155" s="62" t="b">
        <f t="shared" si="8"/>
        <v>1</v>
      </c>
      <c r="J155" s="62">
        <f t="shared" si="2"/>
        <v>-0.01320885527</v>
      </c>
      <c r="K155" s="128">
        <v>0.02492</v>
      </c>
      <c r="L155" s="62">
        <f t="shared" si="3"/>
        <v>0.0004614814815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126">
        <v>44661.0</v>
      </c>
      <c r="B156" s="127">
        <v>140.32</v>
      </c>
      <c r="C156" s="62">
        <f t="shared" si="4"/>
        <v>-0.004266824849</v>
      </c>
      <c r="D156" s="62">
        <f t="shared" si="5"/>
        <v>-0.004753121145</v>
      </c>
      <c r="E156" s="62">
        <f t="shared" si="1"/>
        <v>-0.004753121145</v>
      </c>
      <c r="F156" s="127">
        <v>4392.59</v>
      </c>
      <c r="G156" s="62">
        <f t="shared" si="6"/>
        <v>-0.02155052453</v>
      </c>
      <c r="H156" s="62">
        <f t="shared" si="7"/>
        <v>-0.02203682082</v>
      </c>
      <c r="I156" s="62" t="b">
        <f t="shared" si="8"/>
        <v>1</v>
      </c>
      <c r="J156" s="62">
        <f t="shared" si="2"/>
        <v>-0.02203682082</v>
      </c>
      <c r="K156" s="128">
        <v>0.02626</v>
      </c>
      <c r="L156" s="62">
        <f t="shared" si="3"/>
        <v>0.0004862962963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126">
        <v>44668.0</v>
      </c>
      <c r="B157" s="127">
        <v>141.49</v>
      </c>
      <c r="C157" s="62">
        <f t="shared" si="4"/>
        <v>0.008303514584</v>
      </c>
      <c r="D157" s="62">
        <f t="shared" si="5"/>
        <v>0.007776199769</v>
      </c>
      <c r="E157" s="62">
        <f t="shared" si="1"/>
        <v>0.007776199769</v>
      </c>
      <c r="F157" s="127">
        <v>4271.78</v>
      </c>
      <c r="G157" s="62">
        <f t="shared" si="6"/>
        <v>-0.02788842814</v>
      </c>
      <c r="H157" s="62">
        <f t="shared" si="7"/>
        <v>-0.02841574295</v>
      </c>
      <c r="I157" s="62" t="b">
        <f t="shared" si="8"/>
        <v>1</v>
      </c>
      <c r="J157" s="62">
        <f t="shared" si="2"/>
        <v>-0.02841574295</v>
      </c>
      <c r="K157" s="128">
        <v>0.028475</v>
      </c>
      <c r="L157" s="62">
        <f t="shared" si="3"/>
        <v>0.0005273148148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126">
        <v>44675.0</v>
      </c>
      <c r="B158" s="127">
        <v>120.15</v>
      </c>
      <c r="C158" s="62">
        <f t="shared" si="4"/>
        <v>-0.163488081</v>
      </c>
      <c r="D158" s="62">
        <f t="shared" si="5"/>
        <v>-0.1640343773</v>
      </c>
      <c r="E158" s="62">
        <f t="shared" si="1"/>
        <v>-0.1640343773</v>
      </c>
      <c r="F158" s="127">
        <v>4131.93</v>
      </c>
      <c r="G158" s="62">
        <f t="shared" si="6"/>
        <v>-0.03328599204</v>
      </c>
      <c r="H158" s="62">
        <f t="shared" si="7"/>
        <v>-0.03383228834</v>
      </c>
      <c r="I158" s="62" t="b">
        <f t="shared" si="8"/>
        <v>1</v>
      </c>
      <c r="J158" s="62">
        <f t="shared" si="2"/>
        <v>-0.03383228834</v>
      </c>
      <c r="K158" s="128">
        <v>0.0295</v>
      </c>
      <c r="L158" s="62">
        <f t="shared" si="3"/>
        <v>0.0005462962963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126">
        <v>44682.0</v>
      </c>
      <c r="B159" s="127">
        <v>121.03</v>
      </c>
      <c r="C159" s="62">
        <f t="shared" si="4"/>
        <v>0.007297486568</v>
      </c>
      <c r="D159" s="62">
        <f t="shared" si="5"/>
        <v>0.00675933842</v>
      </c>
      <c r="E159" s="62">
        <f t="shared" si="1"/>
        <v>0.00675933842</v>
      </c>
      <c r="F159" s="127">
        <v>4123.34</v>
      </c>
      <c r="G159" s="62">
        <f t="shared" si="6"/>
        <v>-0.002081095615</v>
      </c>
      <c r="H159" s="62">
        <f t="shared" si="7"/>
        <v>-0.002619243763</v>
      </c>
      <c r="I159" s="62" t="b">
        <f t="shared" si="8"/>
        <v>1</v>
      </c>
      <c r="J159" s="62">
        <f t="shared" si="2"/>
        <v>-0.002619243763</v>
      </c>
      <c r="K159" s="128">
        <v>0.02906</v>
      </c>
      <c r="L159" s="62">
        <f t="shared" si="3"/>
        <v>0.0005381481481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126">
        <v>44689.0</v>
      </c>
      <c r="B160" s="127">
        <v>121.61</v>
      </c>
      <c r="C160" s="62">
        <f t="shared" si="4"/>
        <v>0.004780754242</v>
      </c>
      <c r="D160" s="62">
        <f t="shared" si="5"/>
        <v>0.004207050539</v>
      </c>
      <c r="E160" s="62">
        <f t="shared" si="1"/>
        <v>0.004207050539</v>
      </c>
      <c r="F160" s="127">
        <v>4023.89</v>
      </c>
      <c r="G160" s="62">
        <f t="shared" si="6"/>
        <v>-0.02441441811</v>
      </c>
      <c r="H160" s="62">
        <f t="shared" si="7"/>
        <v>-0.02498812181</v>
      </c>
      <c r="I160" s="62" t="b">
        <f t="shared" si="8"/>
        <v>1</v>
      </c>
      <c r="J160" s="62">
        <f t="shared" si="2"/>
        <v>-0.02498812181</v>
      </c>
      <c r="K160" s="128">
        <v>0.03098</v>
      </c>
      <c r="L160" s="62">
        <f t="shared" si="3"/>
        <v>0.0005737037037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126">
        <v>44696.0</v>
      </c>
      <c r="B161" s="127">
        <v>116.35</v>
      </c>
      <c r="C161" s="62">
        <f t="shared" si="4"/>
        <v>-0.04421631324</v>
      </c>
      <c r="D161" s="62">
        <f t="shared" si="5"/>
        <v>-0.04478890584</v>
      </c>
      <c r="E161" s="62">
        <f t="shared" si="1"/>
        <v>-0.04478890584</v>
      </c>
      <c r="F161" s="127">
        <v>3901.36</v>
      </c>
      <c r="G161" s="62">
        <f t="shared" si="6"/>
        <v>-0.03092388614</v>
      </c>
      <c r="H161" s="62">
        <f t="shared" si="7"/>
        <v>-0.03149647874</v>
      </c>
      <c r="I161" s="62" t="b">
        <f t="shared" si="8"/>
        <v>1</v>
      </c>
      <c r="J161" s="62">
        <f t="shared" si="2"/>
        <v>-0.03149647874</v>
      </c>
      <c r="K161" s="128">
        <v>0.03092</v>
      </c>
      <c r="L161" s="62">
        <f t="shared" si="3"/>
        <v>0.0005725925926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126">
        <v>44703.0</v>
      </c>
      <c r="B162" s="127">
        <v>119.68</v>
      </c>
      <c r="C162" s="62">
        <f t="shared" si="4"/>
        <v>0.02821862448</v>
      </c>
      <c r="D162" s="62">
        <f t="shared" si="5"/>
        <v>0.02764936522</v>
      </c>
      <c r="E162" s="62" t="str">
        <f t="shared" si="1"/>
        <v/>
      </c>
      <c r="F162" s="127">
        <v>4158.24</v>
      </c>
      <c r="G162" s="62">
        <f t="shared" si="6"/>
        <v>0.06376669753</v>
      </c>
      <c r="H162" s="62">
        <f t="shared" si="7"/>
        <v>0.06319743827</v>
      </c>
      <c r="I162" s="62" t="b">
        <f t="shared" si="8"/>
        <v>0</v>
      </c>
      <c r="J162" s="62" t="str">
        <f t="shared" si="2"/>
        <v/>
      </c>
      <c r="K162" s="128">
        <v>0.03074</v>
      </c>
      <c r="L162" s="62">
        <f t="shared" si="3"/>
        <v>0.0005692592593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126">
        <v>44710.0</v>
      </c>
      <c r="B163" s="127">
        <v>114.53</v>
      </c>
      <c r="C163" s="62">
        <f t="shared" si="4"/>
        <v>-0.04398471682</v>
      </c>
      <c r="D163" s="62">
        <f t="shared" si="5"/>
        <v>-0.044539902</v>
      </c>
      <c r="E163" s="62">
        <f t="shared" si="1"/>
        <v>-0.044539902</v>
      </c>
      <c r="F163" s="127">
        <v>4108.54</v>
      </c>
      <c r="G163" s="62">
        <f t="shared" si="6"/>
        <v>-0.01202417357</v>
      </c>
      <c r="H163" s="62">
        <f t="shared" si="7"/>
        <v>-0.01257935876</v>
      </c>
      <c r="I163" s="62" t="b">
        <f t="shared" si="8"/>
        <v>1</v>
      </c>
      <c r="J163" s="62">
        <f t="shared" si="2"/>
        <v>-0.01257935876</v>
      </c>
      <c r="K163" s="128">
        <v>0.02998</v>
      </c>
      <c r="L163" s="62">
        <f t="shared" si="3"/>
        <v>0.0005551851852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126">
        <v>44717.0</v>
      </c>
      <c r="B164" s="127">
        <v>109.96</v>
      </c>
      <c r="C164" s="62">
        <f t="shared" si="4"/>
        <v>-0.04072013411</v>
      </c>
      <c r="D164" s="62">
        <f t="shared" si="5"/>
        <v>-0.04129235633</v>
      </c>
      <c r="E164" s="62">
        <f t="shared" si="1"/>
        <v>-0.04129235633</v>
      </c>
      <c r="F164" s="127">
        <v>3900.86</v>
      </c>
      <c r="G164" s="62">
        <f t="shared" si="6"/>
        <v>-0.05187069261</v>
      </c>
      <c r="H164" s="62">
        <f t="shared" si="7"/>
        <v>-0.05244291483</v>
      </c>
      <c r="I164" s="62" t="b">
        <f t="shared" si="8"/>
        <v>1</v>
      </c>
      <c r="J164" s="62">
        <f t="shared" si="2"/>
        <v>-0.05244291483</v>
      </c>
      <c r="K164" s="128">
        <v>0.0309</v>
      </c>
      <c r="L164" s="62">
        <f t="shared" si="3"/>
        <v>0.0005722222222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126">
        <v>44724.0</v>
      </c>
      <c r="B165" s="127">
        <v>103.25</v>
      </c>
      <c r="C165" s="62">
        <f t="shared" si="4"/>
        <v>-0.06296343146</v>
      </c>
      <c r="D165" s="62">
        <f t="shared" si="5"/>
        <v>-0.0635515796</v>
      </c>
      <c r="E165" s="62">
        <f t="shared" si="1"/>
        <v>-0.0635515796</v>
      </c>
      <c r="F165" s="127">
        <v>3674.84</v>
      </c>
      <c r="G165" s="62">
        <f t="shared" si="6"/>
        <v>-0.05968744734</v>
      </c>
      <c r="H165" s="62">
        <f t="shared" si="7"/>
        <v>-0.06027559549</v>
      </c>
      <c r="I165" s="62" t="b">
        <f t="shared" si="8"/>
        <v>1</v>
      </c>
      <c r="J165" s="62">
        <f t="shared" si="2"/>
        <v>-0.06027559549</v>
      </c>
      <c r="K165" s="128">
        <v>0.03176</v>
      </c>
      <c r="L165" s="62">
        <f t="shared" si="3"/>
        <v>0.0005881481481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126">
        <v>44731.0</v>
      </c>
      <c r="B166" s="127">
        <v>111.16</v>
      </c>
      <c r="C166" s="62">
        <f t="shared" si="4"/>
        <v>0.07381737303</v>
      </c>
      <c r="D166" s="62">
        <f t="shared" si="5"/>
        <v>0.07319107674</v>
      </c>
      <c r="E166" s="62" t="str">
        <f t="shared" si="1"/>
        <v/>
      </c>
      <c r="F166" s="127">
        <v>3911.74</v>
      </c>
      <c r="G166" s="62">
        <f t="shared" si="6"/>
        <v>0.06247269349</v>
      </c>
      <c r="H166" s="62">
        <f t="shared" si="7"/>
        <v>0.0618463972</v>
      </c>
      <c r="I166" s="62" t="b">
        <f t="shared" si="8"/>
        <v>0</v>
      </c>
      <c r="J166" s="62" t="str">
        <f t="shared" si="2"/>
        <v/>
      </c>
      <c r="K166" s="128">
        <v>0.03382</v>
      </c>
      <c r="L166" s="62">
        <f t="shared" si="3"/>
        <v>0.0006262962963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126">
        <v>44738.0</v>
      </c>
      <c r="B167" s="127">
        <v>107.29</v>
      </c>
      <c r="C167" s="62">
        <f t="shared" si="4"/>
        <v>-0.03543515623</v>
      </c>
      <c r="D167" s="62">
        <f t="shared" si="5"/>
        <v>-0.03604210067</v>
      </c>
      <c r="E167" s="62">
        <f t="shared" si="1"/>
        <v>-0.03604210067</v>
      </c>
      <c r="F167" s="127">
        <v>3825.33</v>
      </c>
      <c r="G167" s="62">
        <f t="shared" si="6"/>
        <v>-0.02233754973</v>
      </c>
      <c r="H167" s="62">
        <f t="shared" si="7"/>
        <v>-0.02294449417</v>
      </c>
      <c r="I167" s="62" t="b">
        <f t="shared" si="8"/>
        <v>1</v>
      </c>
      <c r="J167" s="62">
        <f t="shared" si="2"/>
        <v>-0.02294449417</v>
      </c>
      <c r="K167" s="128">
        <v>0.032775</v>
      </c>
      <c r="L167" s="62">
        <f t="shared" si="3"/>
        <v>0.0006069444444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126">
        <v>44745.0</v>
      </c>
      <c r="B168" s="127">
        <v>110.28</v>
      </c>
      <c r="C168" s="62">
        <f t="shared" si="4"/>
        <v>0.02748713751</v>
      </c>
      <c r="D168" s="62">
        <f t="shared" si="5"/>
        <v>0.02689158195</v>
      </c>
      <c r="E168" s="62" t="str">
        <f t="shared" si="1"/>
        <v/>
      </c>
      <c r="F168" s="127">
        <v>3899.38</v>
      </c>
      <c r="G168" s="62">
        <f t="shared" si="6"/>
        <v>0.01917282807</v>
      </c>
      <c r="H168" s="62">
        <f t="shared" si="7"/>
        <v>0.01857727252</v>
      </c>
      <c r="I168" s="62" t="b">
        <f t="shared" si="8"/>
        <v>0</v>
      </c>
      <c r="J168" s="62" t="str">
        <f t="shared" si="2"/>
        <v/>
      </c>
      <c r="K168" s="128">
        <v>0.03216</v>
      </c>
      <c r="L168" s="62">
        <f t="shared" si="3"/>
        <v>0.0005955555556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126">
        <v>44752.0</v>
      </c>
      <c r="B169" s="127">
        <v>107.13</v>
      </c>
      <c r="C169" s="62">
        <f t="shared" si="4"/>
        <v>-0.02897953588</v>
      </c>
      <c r="D169" s="62">
        <f t="shared" si="5"/>
        <v>-0.02956564699</v>
      </c>
      <c r="E169" s="62">
        <f t="shared" si="1"/>
        <v>-0.02956564699</v>
      </c>
      <c r="F169" s="127">
        <v>3863.16</v>
      </c>
      <c r="G169" s="62">
        <f t="shared" si="6"/>
        <v>-0.009332064726</v>
      </c>
      <c r="H169" s="62">
        <f t="shared" si="7"/>
        <v>-0.009918175837</v>
      </c>
      <c r="I169" s="62" t="b">
        <f t="shared" si="8"/>
        <v>1</v>
      </c>
      <c r="J169" s="62">
        <f t="shared" si="2"/>
        <v>-0.009918175837</v>
      </c>
      <c r="K169" s="128">
        <v>0.03165</v>
      </c>
      <c r="L169" s="62">
        <f t="shared" si="3"/>
        <v>0.0005861111111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126">
        <v>44759.0</v>
      </c>
      <c r="B170" s="127">
        <v>115.7</v>
      </c>
      <c r="C170" s="62">
        <f t="shared" si="4"/>
        <v>0.07695758393</v>
      </c>
      <c r="D170" s="62">
        <f t="shared" si="5"/>
        <v>0.07637980615</v>
      </c>
      <c r="E170" s="62" t="str">
        <f t="shared" si="1"/>
        <v/>
      </c>
      <c r="F170" s="127">
        <v>3961.63</v>
      </c>
      <c r="G170" s="62">
        <f t="shared" si="6"/>
        <v>0.02517005532</v>
      </c>
      <c r="H170" s="62">
        <f t="shared" si="7"/>
        <v>0.02459227755</v>
      </c>
      <c r="I170" s="62" t="b">
        <f t="shared" si="8"/>
        <v>0</v>
      </c>
      <c r="J170" s="62" t="str">
        <f t="shared" si="2"/>
        <v/>
      </c>
      <c r="K170" s="128">
        <v>0.0312</v>
      </c>
      <c r="L170" s="62">
        <f t="shared" si="3"/>
        <v>0.0005777777778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126">
        <v>44766.0</v>
      </c>
      <c r="B171" s="127">
        <v>97.33</v>
      </c>
      <c r="C171" s="62">
        <f t="shared" si="4"/>
        <v>-0.1728933678</v>
      </c>
      <c r="D171" s="62">
        <f t="shared" si="5"/>
        <v>-0.1734696641</v>
      </c>
      <c r="E171" s="62" t="str">
        <f t="shared" si="1"/>
        <v/>
      </c>
      <c r="F171" s="127">
        <v>4130.29</v>
      </c>
      <c r="G171" s="62">
        <f t="shared" si="6"/>
        <v>0.04169206569</v>
      </c>
      <c r="H171" s="62">
        <f t="shared" si="7"/>
        <v>0.04111576939</v>
      </c>
      <c r="I171" s="62" t="b">
        <f t="shared" si="8"/>
        <v>0</v>
      </c>
      <c r="J171" s="62" t="str">
        <f t="shared" si="2"/>
        <v/>
      </c>
      <c r="K171" s="128">
        <v>0.03112</v>
      </c>
      <c r="L171" s="62">
        <f t="shared" si="3"/>
        <v>0.0005762962963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126">
        <v>44773.0</v>
      </c>
      <c r="B172" s="127">
        <v>95.97</v>
      </c>
      <c r="C172" s="62">
        <f t="shared" si="4"/>
        <v>-0.01407162381</v>
      </c>
      <c r="D172" s="62">
        <f t="shared" si="5"/>
        <v>-0.01463162381</v>
      </c>
      <c r="E172" s="62" t="str">
        <f t="shared" si="1"/>
        <v/>
      </c>
      <c r="F172" s="127">
        <v>4145.19</v>
      </c>
      <c r="G172" s="62">
        <f t="shared" si="6"/>
        <v>0.003601003471</v>
      </c>
      <c r="H172" s="62">
        <f t="shared" si="7"/>
        <v>0.003041003471</v>
      </c>
      <c r="I172" s="62" t="b">
        <f t="shared" si="8"/>
        <v>0</v>
      </c>
      <c r="J172" s="62" t="str">
        <f t="shared" si="2"/>
        <v/>
      </c>
      <c r="K172" s="128">
        <v>0.03024</v>
      </c>
      <c r="L172" s="62">
        <f t="shared" si="3"/>
        <v>0.00056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126">
        <v>44780.0</v>
      </c>
      <c r="B173" s="127">
        <v>99.86</v>
      </c>
      <c r="C173" s="62">
        <f t="shared" si="4"/>
        <v>0.03973356244</v>
      </c>
      <c r="D173" s="62">
        <f t="shared" si="5"/>
        <v>0.03918134022</v>
      </c>
      <c r="E173" s="62" t="str">
        <f t="shared" si="1"/>
        <v/>
      </c>
      <c r="F173" s="127">
        <v>4280.15</v>
      </c>
      <c r="G173" s="62">
        <f t="shared" si="6"/>
        <v>0.03203942981</v>
      </c>
      <c r="H173" s="62">
        <f t="shared" si="7"/>
        <v>0.03148720759</v>
      </c>
      <c r="I173" s="62" t="b">
        <f t="shared" si="8"/>
        <v>0</v>
      </c>
      <c r="J173" s="62" t="str">
        <f t="shared" si="2"/>
        <v/>
      </c>
      <c r="K173" s="128">
        <v>0.02982</v>
      </c>
      <c r="L173" s="62">
        <f t="shared" si="3"/>
        <v>0.0005522222222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126">
        <v>44787.0</v>
      </c>
      <c r="B174" s="127">
        <v>98.99</v>
      </c>
      <c r="C174" s="62">
        <f t="shared" si="4"/>
        <v>-0.008750370141</v>
      </c>
      <c r="D174" s="62">
        <f t="shared" si="5"/>
        <v>-0.009317777548</v>
      </c>
      <c r="E174" s="62">
        <f t="shared" si="1"/>
        <v>-0.009317777548</v>
      </c>
      <c r="F174" s="127">
        <v>4228.48</v>
      </c>
      <c r="G174" s="62">
        <f t="shared" si="6"/>
        <v>-0.01214546529</v>
      </c>
      <c r="H174" s="62">
        <f t="shared" si="7"/>
        <v>-0.0127128727</v>
      </c>
      <c r="I174" s="62" t="b">
        <f t="shared" si="8"/>
        <v>1</v>
      </c>
      <c r="J174" s="62">
        <f t="shared" si="2"/>
        <v>-0.0127128727</v>
      </c>
      <c r="K174" s="128">
        <v>0.03064</v>
      </c>
      <c r="L174" s="62">
        <f t="shared" si="3"/>
        <v>0.0005674074074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126">
        <v>44794.0</v>
      </c>
      <c r="B175" s="127">
        <v>90.07</v>
      </c>
      <c r="C175" s="62">
        <f t="shared" si="4"/>
        <v>-0.09443168914</v>
      </c>
      <c r="D175" s="62">
        <f t="shared" si="5"/>
        <v>-0.09501391136</v>
      </c>
      <c r="E175" s="62">
        <f t="shared" si="1"/>
        <v>-0.09501391136</v>
      </c>
      <c r="F175" s="127">
        <v>4057.66</v>
      </c>
      <c r="G175" s="62">
        <f t="shared" si="6"/>
        <v>-0.04123613764</v>
      </c>
      <c r="H175" s="62">
        <f t="shared" si="7"/>
        <v>-0.04181835986</v>
      </c>
      <c r="I175" s="62" t="b">
        <f t="shared" si="8"/>
        <v>1</v>
      </c>
      <c r="J175" s="62">
        <f t="shared" si="2"/>
        <v>-0.04181835986</v>
      </c>
      <c r="K175" s="128">
        <v>0.03144</v>
      </c>
      <c r="L175" s="62">
        <f t="shared" si="3"/>
        <v>0.0005822222222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126">
        <v>44801.0</v>
      </c>
      <c r="B176" s="127">
        <v>85.77</v>
      </c>
      <c r="C176" s="62">
        <f t="shared" si="4"/>
        <v>-0.04891785079</v>
      </c>
      <c r="D176" s="62">
        <f t="shared" si="5"/>
        <v>-0.04952081376</v>
      </c>
      <c r="E176" s="62">
        <f t="shared" si="1"/>
        <v>-0.04952081376</v>
      </c>
      <c r="F176" s="127">
        <v>3924.26</v>
      </c>
      <c r="G176" s="62">
        <f t="shared" si="6"/>
        <v>-0.03342865435</v>
      </c>
      <c r="H176" s="62">
        <f t="shared" si="7"/>
        <v>-0.03403161731</v>
      </c>
      <c r="I176" s="62" t="b">
        <f t="shared" si="8"/>
        <v>1</v>
      </c>
      <c r="J176" s="62">
        <f t="shared" si="2"/>
        <v>-0.03403161731</v>
      </c>
      <c r="K176" s="128">
        <v>0.03256</v>
      </c>
      <c r="L176" s="62">
        <f t="shared" si="3"/>
        <v>0.000602962963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126">
        <v>44808.0</v>
      </c>
      <c r="B177" s="127">
        <v>89.5</v>
      </c>
      <c r="C177" s="62">
        <f t="shared" si="4"/>
        <v>0.04256933028</v>
      </c>
      <c r="D177" s="62">
        <f t="shared" si="5"/>
        <v>0.04195933028</v>
      </c>
      <c r="E177" s="62" t="str">
        <f t="shared" si="1"/>
        <v/>
      </c>
      <c r="F177" s="127">
        <v>4067.36</v>
      </c>
      <c r="G177" s="62">
        <f t="shared" si="6"/>
        <v>0.03581634191</v>
      </c>
      <c r="H177" s="62">
        <f t="shared" si="7"/>
        <v>0.03520634191</v>
      </c>
      <c r="I177" s="62" t="b">
        <f t="shared" si="8"/>
        <v>0</v>
      </c>
      <c r="J177" s="62" t="str">
        <f t="shared" si="2"/>
        <v/>
      </c>
      <c r="K177" s="128">
        <v>0.03294</v>
      </c>
      <c r="L177" s="62">
        <f t="shared" si="3"/>
        <v>0.00061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126">
        <v>44815.0</v>
      </c>
      <c r="B178" s="127">
        <v>85.45</v>
      </c>
      <c r="C178" s="62">
        <f t="shared" si="4"/>
        <v>-0.04630721572</v>
      </c>
      <c r="D178" s="62">
        <f t="shared" si="5"/>
        <v>-0.0469474935</v>
      </c>
      <c r="E178" s="62">
        <f t="shared" si="1"/>
        <v>-0.0469474935</v>
      </c>
      <c r="F178" s="127">
        <v>3873.33</v>
      </c>
      <c r="G178" s="62">
        <f t="shared" si="6"/>
        <v>-0.04887953817</v>
      </c>
      <c r="H178" s="62">
        <f t="shared" si="7"/>
        <v>-0.04951981595</v>
      </c>
      <c r="I178" s="62" t="b">
        <f t="shared" si="8"/>
        <v>1</v>
      </c>
      <c r="J178" s="62">
        <f t="shared" si="2"/>
        <v>-0.04951981595</v>
      </c>
      <c r="K178" s="128">
        <v>0.034575</v>
      </c>
      <c r="L178" s="62">
        <f t="shared" si="3"/>
        <v>0.0006402777778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126">
        <v>44822.0</v>
      </c>
      <c r="B179" s="127">
        <v>78.98</v>
      </c>
      <c r="C179" s="62">
        <f t="shared" si="4"/>
        <v>-0.0787367537</v>
      </c>
      <c r="D179" s="62">
        <f t="shared" si="5"/>
        <v>-0.07938527222</v>
      </c>
      <c r="E179" s="62">
        <f t="shared" si="1"/>
        <v>-0.07938527222</v>
      </c>
      <c r="F179" s="127">
        <v>3693.23</v>
      </c>
      <c r="G179" s="62">
        <f t="shared" si="6"/>
        <v>-0.04761318825</v>
      </c>
      <c r="H179" s="62">
        <f t="shared" si="7"/>
        <v>-0.04826170677</v>
      </c>
      <c r="I179" s="62" t="b">
        <f t="shared" si="8"/>
        <v>1</v>
      </c>
      <c r="J179" s="62">
        <f t="shared" si="2"/>
        <v>-0.04826170677</v>
      </c>
      <c r="K179" s="128">
        <v>0.03502</v>
      </c>
      <c r="L179" s="62">
        <f t="shared" si="3"/>
        <v>0.0006485185185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126">
        <v>44829.0</v>
      </c>
      <c r="B180" s="127">
        <v>75.21</v>
      </c>
      <c r="C180" s="62">
        <f t="shared" si="4"/>
        <v>-0.04891045502</v>
      </c>
      <c r="D180" s="62">
        <f t="shared" si="5"/>
        <v>-0.04957230687</v>
      </c>
      <c r="E180" s="62">
        <f t="shared" si="1"/>
        <v>-0.04957230687</v>
      </c>
      <c r="F180" s="127">
        <v>3585.62</v>
      </c>
      <c r="G180" s="62">
        <f t="shared" si="6"/>
        <v>-0.029570012</v>
      </c>
      <c r="H180" s="62">
        <f t="shared" si="7"/>
        <v>-0.03023186386</v>
      </c>
      <c r="I180" s="62" t="b">
        <f t="shared" si="8"/>
        <v>1</v>
      </c>
      <c r="J180" s="62">
        <f t="shared" si="2"/>
        <v>-0.03023186386</v>
      </c>
      <c r="K180" s="128">
        <v>0.03574</v>
      </c>
      <c r="L180" s="62">
        <f t="shared" si="3"/>
        <v>0.0006618518519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126">
        <v>44836.0</v>
      </c>
      <c r="B181" s="127">
        <v>77.52</v>
      </c>
      <c r="C181" s="62">
        <f t="shared" si="4"/>
        <v>0.03025176674</v>
      </c>
      <c r="D181" s="62">
        <f t="shared" si="5"/>
        <v>0.02955584082</v>
      </c>
      <c r="E181" s="62" t="str">
        <f t="shared" si="1"/>
        <v/>
      </c>
      <c r="F181" s="127">
        <v>3639.66</v>
      </c>
      <c r="G181" s="62">
        <f t="shared" si="6"/>
        <v>0.01495886878</v>
      </c>
      <c r="H181" s="62">
        <f t="shared" si="7"/>
        <v>0.01426294285</v>
      </c>
      <c r="I181" s="62" t="b">
        <f t="shared" si="8"/>
        <v>0</v>
      </c>
      <c r="J181" s="62" t="str">
        <f t="shared" si="2"/>
        <v/>
      </c>
      <c r="K181" s="128">
        <v>0.03758</v>
      </c>
      <c r="L181" s="62">
        <f t="shared" si="3"/>
        <v>0.0006959259259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126">
        <v>44843.0</v>
      </c>
      <c r="B182" s="127">
        <v>76.53</v>
      </c>
      <c r="C182" s="62">
        <f t="shared" si="4"/>
        <v>-0.01285314676</v>
      </c>
      <c r="D182" s="62">
        <f t="shared" si="5"/>
        <v>-0.01355240602</v>
      </c>
      <c r="E182" s="62">
        <f t="shared" si="1"/>
        <v>-0.01355240602</v>
      </c>
      <c r="F182" s="127">
        <v>3583.07</v>
      </c>
      <c r="G182" s="62">
        <f t="shared" si="6"/>
        <v>-0.01567029586</v>
      </c>
      <c r="H182" s="62">
        <f t="shared" si="7"/>
        <v>-0.01636955512</v>
      </c>
      <c r="I182" s="62" t="b">
        <f t="shared" si="8"/>
        <v>1</v>
      </c>
      <c r="J182" s="62">
        <f t="shared" si="2"/>
        <v>-0.01636955512</v>
      </c>
      <c r="K182" s="128">
        <v>0.03776</v>
      </c>
      <c r="L182" s="62">
        <f t="shared" si="3"/>
        <v>0.0006992592593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126">
        <v>44850.0</v>
      </c>
      <c r="B183" s="127">
        <v>73.95</v>
      </c>
      <c r="C183" s="62">
        <f t="shared" si="4"/>
        <v>-0.03429363167</v>
      </c>
      <c r="D183" s="62">
        <f t="shared" si="5"/>
        <v>-0.03502418722</v>
      </c>
      <c r="E183" s="62" t="str">
        <f t="shared" si="1"/>
        <v/>
      </c>
      <c r="F183" s="127">
        <v>3752.75</v>
      </c>
      <c r="G183" s="62">
        <f t="shared" si="6"/>
        <v>0.04626892973</v>
      </c>
      <c r="H183" s="62">
        <f t="shared" si="7"/>
        <v>0.04553837417</v>
      </c>
      <c r="I183" s="62" t="b">
        <f t="shared" si="8"/>
        <v>0</v>
      </c>
      <c r="J183" s="62" t="str">
        <f t="shared" si="2"/>
        <v/>
      </c>
      <c r="K183" s="128">
        <v>0.03945</v>
      </c>
      <c r="L183" s="62">
        <f t="shared" si="3"/>
        <v>0.0007305555556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126">
        <v>44857.0</v>
      </c>
      <c r="B184" s="127">
        <v>78.51</v>
      </c>
      <c r="C184" s="62">
        <f t="shared" si="4"/>
        <v>0.05983681605</v>
      </c>
      <c r="D184" s="62">
        <f t="shared" si="5"/>
        <v>0.05906644568</v>
      </c>
      <c r="E184" s="62" t="str">
        <f t="shared" si="1"/>
        <v/>
      </c>
      <c r="F184" s="127">
        <v>3901.06</v>
      </c>
      <c r="G184" s="62">
        <f t="shared" si="6"/>
        <v>0.03875940652</v>
      </c>
      <c r="H184" s="62">
        <f t="shared" si="7"/>
        <v>0.03798903615</v>
      </c>
      <c r="I184" s="62" t="b">
        <f t="shared" si="8"/>
        <v>0</v>
      </c>
      <c r="J184" s="62" t="str">
        <f t="shared" si="2"/>
        <v/>
      </c>
      <c r="K184" s="128">
        <v>0.0416</v>
      </c>
      <c r="L184" s="62">
        <f t="shared" si="3"/>
        <v>0.0007703703704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126">
        <v>44864.0</v>
      </c>
      <c r="B185" s="127">
        <v>74.64</v>
      </c>
      <c r="C185" s="62">
        <f t="shared" si="4"/>
        <v>-0.05054944867</v>
      </c>
      <c r="D185" s="62">
        <f t="shared" si="5"/>
        <v>-0.05133167089</v>
      </c>
      <c r="E185" s="62">
        <f t="shared" si="1"/>
        <v>-0.05133167089</v>
      </c>
      <c r="F185" s="127">
        <v>3770.55</v>
      </c>
      <c r="G185" s="62">
        <f t="shared" si="6"/>
        <v>-0.03402743166</v>
      </c>
      <c r="H185" s="62">
        <f t="shared" si="7"/>
        <v>-0.03480965389</v>
      </c>
      <c r="I185" s="62" t="b">
        <f t="shared" si="8"/>
        <v>1</v>
      </c>
      <c r="J185" s="62">
        <f t="shared" si="2"/>
        <v>-0.03480965389</v>
      </c>
      <c r="K185" s="128">
        <v>0.04224</v>
      </c>
      <c r="L185" s="62">
        <f t="shared" si="3"/>
        <v>0.0007822222222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126">
        <v>44871.0</v>
      </c>
      <c r="B186" s="127">
        <v>84.2</v>
      </c>
      <c r="C186" s="62">
        <f t="shared" si="4"/>
        <v>0.1205183647</v>
      </c>
      <c r="D186" s="62">
        <f t="shared" si="5"/>
        <v>0.1197420684</v>
      </c>
      <c r="E186" s="62" t="str">
        <f t="shared" si="1"/>
        <v/>
      </c>
      <c r="F186" s="127">
        <v>3992.93</v>
      </c>
      <c r="G186" s="62">
        <f t="shared" si="6"/>
        <v>0.05730441784</v>
      </c>
      <c r="H186" s="62">
        <f t="shared" si="7"/>
        <v>0.05652812154</v>
      </c>
      <c r="I186" s="62" t="b">
        <f t="shared" si="8"/>
        <v>0</v>
      </c>
      <c r="J186" s="62" t="str">
        <f t="shared" si="2"/>
        <v/>
      </c>
      <c r="K186" s="128">
        <v>0.04192</v>
      </c>
      <c r="L186" s="62">
        <f t="shared" si="3"/>
        <v>0.0007762962963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126">
        <v>44878.0</v>
      </c>
      <c r="B187" s="127">
        <v>80.2</v>
      </c>
      <c r="C187" s="62">
        <f t="shared" si="4"/>
        <v>-0.04867140638</v>
      </c>
      <c r="D187" s="62">
        <f t="shared" si="5"/>
        <v>-0.04945659156</v>
      </c>
      <c r="E187" s="62">
        <f t="shared" si="1"/>
        <v>-0.04945659156</v>
      </c>
      <c r="F187" s="127">
        <v>3965.34</v>
      </c>
      <c r="G187" s="62">
        <f t="shared" si="6"/>
        <v>-0.006933695523</v>
      </c>
      <c r="H187" s="62">
        <f t="shared" si="7"/>
        <v>-0.007718880708</v>
      </c>
      <c r="I187" s="62" t="b">
        <f t="shared" si="8"/>
        <v>1</v>
      </c>
      <c r="J187" s="62">
        <f t="shared" si="2"/>
        <v>-0.007718880708</v>
      </c>
      <c r="K187" s="128">
        <v>0.0424</v>
      </c>
      <c r="L187" s="62">
        <f t="shared" si="3"/>
        <v>0.0007851851852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126">
        <v>44885.0</v>
      </c>
      <c r="B188" s="127">
        <v>83.08</v>
      </c>
      <c r="C188" s="62">
        <f t="shared" si="4"/>
        <v>0.03528048414</v>
      </c>
      <c r="D188" s="62">
        <f t="shared" si="5"/>
        <v>0.03455048414</v>
      </c>
      <c r="E188" s="62" t="str">
        <f t="shared" si="1"/>
        <v/>
      </c>
      <c r="F188" s="127">
        <v>4026.12</v>
      </c>
      <c r="G188" s="62">
        <f t="shared" si="6"/>
        <v>0.01521153131</v>
      </c>
      <c r="H188" s="62">
        <f t="shared" si="7"/>
        <v>0.01448153131</v>
      </c>
      <c r="I188" s="62" t="b">
        <f t="shared" si="8"/>
        <v>0</v>
      </c>
      <c r="J188" s="62" t="str">
        <f t="shared" si="2"/>
        <v/>
      </c>
      <c r="K188" s="128">
        <v>0.03942</v>
      </c>
      <c r="L188" s="62">
        <f t="shared" si="3"/>
        <v>0.00073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126">
        <v>44892.0</v>
      </c>
      <c r="B189" s="127">
        <v>81.94</v>
      </c>
      <c r="C189" s="62">
        <f t="shared" si="4"/>
        <v>-0.01381672689</v>
      </c>
      <c r="D189" s="62">
        <f t="shared" si="5"/>
        <v>-0.01452135652</v>
      </c>
      <c r="E189" s="62" t="str">
        <f t="shared" si="1"/>
        <v/>
      </c>
      <c r="F189" s="127">
        <v>4071.7</v>
      </c>
      <c r="G189" s="62">
        <f t="shared" si="6"/>
        <v>0.01125746963</v>
      </c>
      <c r="H189" s="62">
        <f t="shared" si="7"/>
        <v>0.01055284</v>
      </c>
      <c r="I189" s="62" t="b">
        <f t="shared" si="8"/>
        <v>0</v>
      </c>
      <c r="J189" s="62" t="str">
        <f t="shared" si="2"/>
        <v/>
      </c>
      <c r="K189" s="128">
        <v>0.03805</v>
      </c>
      <c r="L189" s="62">
        <f t="shared" si="3"/>
        <v>0.0007046296296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126">
        <v>44899.0</v>
      </c>
      <c r="B190" s="127">
        <v>79.23</v>
      </c>
      <c r="C190" s="62">
        <f t="shared" si="4"/>
        <v>-0.03363225714</v>
      </c>
      <c r="D190" s="62">
        <f t="shared" si="5"/>
        <v>-0.03431929418</v>
      </c>
      <c r="E190" s="62">
        <f t="shared" si="1"/>
        <v>-0.03431929418</v>
      </c>
      <c r="F190" s="127">
        <v>3934.38</v>
      </c>
      <c r="G190" s="62">
        <f t="shared" si="6"/>
        <v>-0.03430729356</v>
      </c>
      <c r="H190" s="62">
        <f t="shared" si="7"/>
        <v>-0.0349943306</v>
      </c>
      <c r="I190" s="62" t="b">
        <f t="shared" si="8"/>
        <v>1</v>
      </c>
      <c r="J190" s="62">
        <f t="shared" si="2"/>
        <v>-0.0349943306</v>
      </c>
      <c r="K190" s="128">
        <v>0.0371</v>
      </c>
      <c r="L190" s="62">
        <f t="shared" si="3"/>
        <v>0.000687037037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126">
        <v>44906.0</v>
      </c>
      <c r="B191" s="127">
        <v>76.31</v>
      </c>
      <c r="C191" s="62">
        <f t="shared" si="4"/>
        <v>-0.03755102368</v>
      </c>
      <c r="D191" s="62">
        <f t="shared" si="5"/>
        <v>-0.03820139405</v>
      </c>
      <c r="E191" s="62">
        <f t="shared" si="1"/>
        <v>-0.03820139405</v>
      </c>
      <c r="F191" s="127">
        <v>3852.36</v>
      </c>
      <c r="G191" s="62">
        <f t="shared" si="6"/>
        <v>-0.02106736159</v>
      </c>
      <c r="H191" s="62">
        <f t="shared" si="7"/>
        <v>-0.02171773196</v>
      </c>
      <c r="I191" s="62" t="b">
        <f t="shared" si="8"/>
        <v>1</v>
      </c>
      <c r="J191" s="62">
        <f t="shared" si="2"/>
        <v>-0.02171773196</v>
      </c>
      <c r="K191" s="128">
        <v>0.03512</v>
      </c>
      <c r="L191" s="62">
        <f t="shared" si="3"/>
        <v>0.0006503703704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126">
        <v>44913.0</v>
      </c>
      <c r="B192" s="127">
        <v>73.94</v>
      </c>
      <c r="C192" s="62">
        <f t="shared" si="4"/>
        <v>-0.03155003779</v>
      </c>
      <c r="D192" s="62">
        <f t="shared" si="5"/>
        <v>-0.03220300076</v>
      </c>
      <c r="E192" s="62">
        <f t="shared" si="1"/>
        <v>-0.03220300076</v>
      </c>
      <c r="F192" s="127">
        <v>3844.82</v>
      </c>
      <c r="G192" s="62">
        <f t="shared" si="6"/>
        <v>-0.001959159695</v>
      </c>
      <c r="H192" s="62">
        <f t="shared" si="7"/>
        <v>-0.002612122658</v>
      </c>
      <c r="I192" s="62" t="b">
        <f t="shared" si="8"/>
        <v>1</v>
      </c>
      <c r="J192" s="62">
        <f t="shared" si="2"/>
        <v>-0.002612122658</v>
      </c>
      <c r="K192" s="128">
        <v>0.03526</v>
      </c>
      <c r="L192" s="62">
        <f t="shared" si="3"/>
        <v>0.000652962963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126">
        <v>44920.0</v>
      </c>
      <c r="B193" s="127">
        <v>75.12</v>
      </c>
      <c r="C193" s="62">
        <f t="shared" si="4"/>
        <v>0.01583288139</v>
      </c>
      <c r="D193" s="62">
        <f t="shared" si="5"/>
        <v>0.01514214065</v>
      </c>
      <c r="E193" s="62">
        <f t="shared" si="1"/>
        <v>0.01514214065</v>
      </c>
      <c r="F193" s="127">
        <v>3839.5</v>
      </c>
      <c r="G193" s="62">
        <f t="shared" si="6"/>
        <v>-0.001384638029</v>
      </c>
      <c r="H193" s="62">
        <f t="shared" si="7"/>
        <v>-0.00207537877</v>
      </c>
      <c r="I193" s="62" t="b">
        <f t="shared" si="8"/>
        <v>1</v>
      </c>
      <c r="J193" s="62">
        <f t="shared" si="2"/>
        <v>-0.00207537877</v>
      </c>
      <c r="K193" s="128">
        <v>0.0373</v>
      </c>
      <c r="L193" s="62">
        <f t="shared" si="3"/>
        <v>0.0006907407407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126">
        <v>44927.0</v>
      </c>
      <c r="B194" s="127">
        <v>81.07</v>
      </c>
      <c r="C194" s="62">
        <f t="shared" si="4"/>
        <v>0.0762261441</v>
      </c>
      <c r="D194" s="62">
        <f t="shared" si="5"/>
        <v>0.07549466262</v>
      </c>
      <c r="E194" s="62" t="str">
        <f t="shared" si="1"/>
        <v/>
      </c>
      <c r="F194" s="127">
        <v>3895.08</v>
      </c>
      <c r="G194" s="62">
        <f t="shared" si="6"/>
        <v>0.01437206848</v>
      </c>
      <c r="H194" s="62">
        <f t="shared" si="7"/>
        <v>0.01364058699</v>
      </c>
      <c r="I194" s="62" t="b">
        <f t="shared" si="8"/>
        <v>0</v>
      </c>
      <c r="J194" s="62" t="str">
        <f t="shared" si="2"/>
        <v/>
      </c>
      <c r="K194" s="128">
        <v>0.0395</v>
      </c>
      <c r="L194" s="62">
        <f t="shared" si="3"/>
        <v>0.0007314814815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126">
        <v>44934.0</v>
      </c>
      <c r="B195" s="127">
        <v>88.91</v>
      </c>
      <c r="C195" s="62">
        <f t="shared" si="4"/>
        <v>0.09231164313</v>
      </c>
      <c r="D195" s="62">
        <f t="shared" si="5"/>
        <v>0.09161071721</v>
      </c>
      <c r="E195" s="62" t="str">
        <f t="shared" si="1"/>
        <v/>
      </c>
      <c r="F195" s="127">
        <v>3999.09</v>
      </c>
      <c r="G195" s="62">
        <f t="shared" si="6"/>
        <v>0.02635261697</v>
      </c>
      <c r="H195" s="62">
        <f t="shared" si="7"/>
        <v>0.02565169105</v>
      </c>
      <c r="I195" s="62" t="b">
        <f t="shared" si="8"/>
        <v>0</v>
      </c>
      <c r="J195" s="62" t="str">
        <f t="shared" si="2"/>
        <v/>
      </c>
      <c r="K195" s="128">
        <v>0.03785</v>
      </c>
      <c r="L195" s="62">
        <f t="shared" si="3"/>
        <v>0.0007009259259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126">
        <v>44941.0</v>
      </c>
      <c r="B196" s="127">
        <v>85.83</v>
      </c>
      <c r="C196" s="62">
        <f t="shared" si="4"/>
        <v>-0.0352560264</v>
      </c>
      <c r="D196" s="62">
        <f t="shared" si="5"/>
        <v>-0.03593158196</v>
      </c>
      <c r="E196" s="62">
        <f t="shared" si="1"/>
        <v>-0.03593158196</v>
      </c>
      <c r="F196" s="127">
        <v>3972.61</v>
      </c>
      <c r="G196" s="62">
        <f t="shared" si="6"/>
        <v>-0.006643525821</v>
      </c>
      <c r="H196" s="62">
        <f t="shared" si="7"/>
        <v>-0.007319081377</v>
      </c>
      <c r="I196" s="62" t="b">
        <f t="shared" si="8"/>
        <v>1</v>
      </c>
      <c r="J196" s="62">
        <f t="shared" si="2"/>
        <v>-0.007319081377</v>
      </c>
      <c r="K196" s="128">
        <v>0.03648</v>
      </c>
      <c r="L196" s="62">
        <f t="shared" si="3"/>
        <v>0.0006755555556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126">
        <v>44948.0</v>
      </c>
      <c r="B197" s="127">
        <v>86.16</v>
      </c>
      <c r="C197" s="62">
        <f t="shared" si="4"/>
        <v>0.003837437118</v>
      </c>
      <c r="D197" s="62">
        <f t="shared" si="5"/>
        <v>0.003170307488</v>
      </c>
      <c r="E197" s="62" t="str">
        <f t="shared" si="1"/>
        <v/>
      </c>
      <c r="F197" s="127">
        <v>4070.56</v>
      </c>
      <c r="G197" s="62">
        <f t="shared" si="6"/>
        <v>0.02435727271</v>
      </c>
      <c r="H197" s="62">
        <f t="shared" si="7"/>
        <v>0.02369014308</v>
      </c>
      <c r="I197" s="62" t="b">
        <f t="shared" si="8"/>
        <v>0</v>
      </c>
      <c r="J197" s="62" t="str">
        <f t="shared" si="2"/>
        <v/>
      </c>
      <c r="K197" s="128">
        <v>0.036025</v>
      </c>
      <c r="L197" s="62">
        <f t="shared" si="3"/>
        <v>0.0006671296296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126">
        <v>44955.0</v>
      </c>
      <c r="B198" s="127">
        <v>93.82</v>
      </c>
      <c r="C198" s="62">
        <f t="shared" si="4"/>
        <v>0.08517202005</v>
      </c>
      <c r="D198" s="62">
        <f t="shared" si="5"/>
        <v>0.08449831635</v>
      </c>
      <c r="E198" s="62" t="str">
        <f t="shared" si="1"/>
        <v/>
      </c>
      <c r="F198" s="127">
        <v>4136.48</v>
      </c>
      <c r="G198" s="62">
        <f t="shared" si="6"/>
        <v>0.0160646025</v>
      </c>
      <c r="H198" s="62">
        <f t="shared" si="7"/>
        <v>0.0153908988</v>
      </c>
      <c r="I198" s="62" t="b">
        <f t="shared" si="8"/>
        <v>0</v>
      </c>
      <c r="J198" s="62" t="str">
        <f t="shared" si="2"/>
        <v/>
      </c>
      <c r="K198" s="128">
        <v>0.03638</v>
      </c>
      <c r="L198" s="62">
        <f t="shared" si="3"/>
        <v>0.0006737037037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126">
        <v>44962.0</v>
      </c>
      <c r="B199" s="127">
        <v>85.83</v>
      </c>
      <c r="C199" s="62">
        <f t="shared" si="4"/>
        <v>-0.08900945717</v>
      </c>
      <c r="D199" s="62">
        <f t="shared" si="5"/>
        <v>-0.08967760532</v>
      </c>
      <c r="E199" s="62">
        <f t="shared" si="1"/>
        <v>-0.08967760532</v>
      </c>
      <c r="F199" s="127">
        <v>4090.46</v>
      </c>
      <c r="G199" s="62">
        <f t="shared" si="6"/>
        <v>-0.01118775146</v>
      </c>
      <c r="H199" s="62">
        <f t="shared" si="7"/>
        <v>-0.01185589961</v>
      </c>
      <c r="I199" s="62" t="b">
        <f t="shared" si="8"/>
        <v>1</v>
      </c>
      <c r="J199" s="62">
        <f t="shared" si="2"/>
        <v>-0.01185589961</v>
      </c>
      <c r="K199" s="128">
        <v>0.03608</v>
      </c>
      <c r="L199" s="62">
        <f t="shared" si="3"/>
        <v>0.0006681481481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126">
        <v>44969.0</v>
      </c>
      <c r="B200" s="127">
        <v>89.18</v>
      </c>
      <c r="C200" s="62">
        <f t="shared" si="4"/>
        <v>0.03828820347</v>
      </c>
      <c r="D200" s="62">
        <f t="shared" si="5"/>
        <v>0.03759672199</v>
      </c>
      <c r="E200" s="62">
        <f t="shared" si="1"/>
        <v>0.03759672199</v>
      </c>
      <c r="F200" s="127">
        <v>4079.09</v>
      </c>
      <c r="G200" s="62">
        <f t="shared" si="6"/>
        <v>-0.002783508845</v>
      </c>
      <c r="H200" s="62">
        <f t="shared" si="7"/>
        <v>-0.003474990326</v>
      </c>
      <c r="I200" s="62" t="b">
        <f t="shared" si="8"/>
        <v>1</v>
      </c>
      <c r="J200" s="62">
        <f t="shared" si="2"/>
        <v>-0.003474990326</v>
      </c>
      <c r="K200" s="128">
        <v>0.03734</v>
      </c>
      <c r="L200" s="62">
        <f t="shared" si="3"/>
        <v>0.0006914814815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126">
        <v>44976.0</v>
      </c>
      <c r="B201" s="127">
        <v>84.8</v>
      </c>
      <c r="C201" s="62">
        <f t="shared" si="4"/>
        <v>-0.0503612564</v>
      </c>
      <c r="D201" s="62">
        <f t="shared" si="5"/>
        <v>-0.05107421936</v>
      </c>
      <c r="E201" s="62">
        <f t="shared" si="1"/>
        <v>-0.05107421936</v>
      </c>
      <c r="F201" s="127">
        <v>3970.04</v>
      </c>
      <c r="G201" s="62">
        <f t="shared" si="6"/>
        <v>-0.02709775411</v>
      </c>
      <c r="H201" s="62">
        <f t="shared" si="7"/>
        <v>-0.02781071707</v>
      </c>
      <c r="I201" s="62" t="b">
        <f t="shared" si="8"/>
        <v>1</v>
      </c>
      <c r="J201" s="62">
        <f t="shared" si="2"/>
        <v>-0.02781071707</v>
      </c>
      <c r="K201" s="128">
        <v>0.0385</v>
      </c>
      <c r="L201" s="62">
        <f t="shared" si="3"/>
        <v>0.000712962963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126">
        <v>44983.0</v>
      </c>
      <c r="B202" s="127">
        <v>87.26</v>
      </c>
      <c r="C202" s="62">
        <f t="shared" si="4"/>
        <v>0.0285966249</v>
      </c>
      <c r="D202" s="62">
        <f t="shared" si="5"/>
        <v>0.02786838416</v>
      </c>
      <c r="E202" s="62" t="str">
        <f t="shared" si="1"/>
        <v/>
      </c>
      <c r="F202" s="127">
        <v>4045.64</v>
      </c>
      <c r="G202" s="62">
        <f t="shared" si="6"/>
        <v>0.0188635878</v>
      </c>
      <c r="H202" s="62">
        <f t="shared" si="7"/>
        <v>0.01813534706</v>
      </c>
      <c r="I202" s="62" t="b">
        <f t="shared" si="8"/>
        <v>0</v>
      </c>
      <c r="J202" s="62" t="str">
        <f t="shared" si="2"/>
        <v/>
      </c>
      <c r="K202" s="128">
        <v>0.039325</v>
      </c>
      <c r="L202" s="62">
        <f t="shared" si="3"/>
        <v>0.0007282407407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126">
        <v>44990.0</v>
      </c>
      <c r="B203" s="127">
        <v>80.72</v>
      </c>
      <c r="C203" s="62">
        <f t="shared" si="4"/>
        <v>-0.07790579165</v>
      </c>
      <c r="D203" s="62">
        <f t="shared" si="5"/>
        <v>-0.0786376435</v>
      </c>
      <c r="E203" s="62">
        <f t="shared" si="1"/>
        <v>-0.0786376435</v>
      </c>
      <c r="F203" s="127">
        <v>3861.59</v>
      </c>
      <c r="G203" s="62">
        <f t="shared" si="6"/>
        <v>-0.04656074226</v>
      </c>
      <c r="H203" s="62">
        <f t="shared" si="7"/>
        <v>-0.04729259411</v>
      </c>
      <c r="I203" s="62" t="b">
        <f t="shared" si="8"/>
        <v>1</v>
      </c>
      <c r="J203" s="62">
        <f t="shared" si="2"/>
        <v>-0.04729259411</v>
      </c>
      <c r="K203" s="128">
        <v>0.03952</v>
      </c>
      <c r="L203" s="62">
        <f t="shared" si="3"/>
        <v>0.0007318518519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126">
        <v>44997.0</v>
      </c>
      <c r="B204" s="127">
        <v>77.69</v>
      </c>
      <c r="C204" s="62">
        <f t="shared" si="4"/>
        <v>-0.03825982708</v>
      </c>
      <c r="D204" s="62">
        <f t="shared" si="5"/>
        <v>-0.03897316042</v>
      </c>
      <c r="E204" s="62" t="str">
        <f t="shared" si="1"/>
        <v/>
      </c>
      <c r="F204" s="127">
        <v>3916.64</v>
      </c>
      <c r="G204" s="62">
        <f t="shared" si="6"/>
        <v>0.01415512763</v>
      </c>
      <c r="H204" s="62">
        <f t="shared" si="7"/>
        <v>0.01344179429</v>
      </c>
      <c r="I204" s="62" t="b">
        <f t="shared" si="8"/>
        <v>0</v>
      </c>
      <c r="J204" s="62" t="str">
        <f t="shared" si="2"/>
        <v/>
      </c>
      <c r="K204" s="128">
        <v>0.03852</v>
      </c>
      <c r="L204" s="62">
        <f t="shared" si="3"/>
        <v>0.0007133333333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126">
        <v>45004.0</v>
      </c>
      <c r="B205" s="127">
        <v>74.25</v>
      </c>
      <c r="C205" s="62">
        <f t="shared" si="4"/>
        <v>-0.04528877128</v>
      </c>
      <c r="D205" s="62">
        <f t="shared" si="5"/>
        <v>-0.04597321572</v>
      </c>
      <c r="E205" s="62" t="str">
        <f t="shared" si="1"/>
        <v/>
      </c>
      <c r="F205" s="127">
        <v>3970.99</v>
      </c>
      <c r="G205" s="62">
        <f t="shared" si="6"/>
        <v>0.0137812905</v>
      </c>
      <c r="H205" s="62">
        <f t="shared" si="7"/>
        <v>0.01309684606</v>
      </c>
      <c r="I205" s="62" t="b">
        <f t="shared" si="8"/>
        <v>0</v>
      </c>
      <c r="J205" s="62" t="str">
        <f t="shared" si="2"/>
        <v/>
      </c>
      <c r="K205" s="128">
        <v>0.03696</v>
      </c>
      <c r="L205" s="62">
        <f t="shared" si="3"/>
        <v>0.0006844444444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126">
        <v>45011.0</v>
      </c>
      <c r="B206" s="127">
        <v>80.58</v>
      </c>
      <c r="C206" s="62">
        <f t="shared" si="4"/>
        <v>0.08181270208</v>
      </c>
      <c r="D206" s="62">
        <f t="shared" si="5"/>
        <v>0.08113270208</v>
      </c>
      <c r="E206" s="62" t="str">
        <f t="shared" si="1"/>
        <v/>
      </c>
      <c r="F206" s="127">
        <v>4109.31</v>
      </c>
      <c r="G206" s="62">
        <f t="shared" si="6"/>
        <v>0.03423969731</v>
      </c>
      <c r="H206" s="62">
        <f t="shared" si="7"/>
        <v>0.03355969731</v>
      </c>
      <c r="I206" s="62" t="b">
        <f t="shared" si="8"/>
        <v>0</v>
      </c>
      <c r="J206" s="62" t="str">
        <f t="shared" si="2"/>
        <v/>
      </c>
      <c r="K206" s="128">
        <v>0.03672</v>
      </c>
      <c r="L206" s="62">
        <f t="shared" si="3"/>
        <v>0.00068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126">
        <v>45018.0</v>
      </c>
      <c r="B207" s="127">
        <v>74.29</v>
      </c>
      <c r="C207" s="62">
        <f t="shared" si="4"/>
        <v>-0.0812741266</v>
      </c>
      <c r="D207" s="62">
        <f t="shared" si="5"/>
        <v>-0.0819678303</v>
      </c>
      <c r="E207" s="62">
        <f t="shared" si="1"/>
        <v>-0.0819678303</v>
      </c>
      <c r="F207" s="127">
        <v>4105.02</v>
      </c>
      <c r="G207" s="62">
        <f t="shared" si="6"/>
        <v>-0.001044516203</v>
      </c>
      <c r="H207" s="62">
        <f t="shared" si="7"/>
        <v>-0.001738219906</v>
      </c>
      <c r="I207" s="62" t="b">
        <f t="shared" si="8"/>
        <v>1</v>
      </c>
      <c r="J207" s="62">
        <f t="shared" si="2"/>
        <v>-0.001738219906</v>
      </c>
      <c r="K207" s="128">
        <v>0.03746</v>
      </c>
      <c r="L207" s="62">
        <f t="shared" si="3"/>
        <v>0.0006937037037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126">
        <v>45025.0</v>
      </c>
      <c r="B208" s="127">
        <v>79.42</v>
      </c>
      <c r="C208" s="62">
        <f t="shared" si="4"/>
        <v>0.06677387254</v>
      </c>
      <c r="D208" s="62">
        <f t="shared" si="5"/>
        <v>0.06610905772</v>
      </c>
      <c r="E208" s="62" t="str">
        <f t="shared" si="1"/>
        <v/>
      </c>
      <c r="F208" s="127">
        <v>4137.64</v>
      </c>
      <c r="G208" s="62">
        <f t="shared" si="6"/>
        <v>0.007914961989</v>
      </c>
      <c r="H208" s="62">
        <f t="shared" si="7"/>
        <v>0.007250147174</v>
      </c>
      <c r="I208" s="62" t="b">
        <f t="shared" si="8"/>
        <v>0</v>
      </c>
      <c r="J208" s="62" t="str">
        <f t="shared" si="2"/>
        <v/>
      </c>
      <c r="K208" s="128">
        <v>0.0359</v>
      </c>
      <c r="L208" s="62">
        <f t="shared" si="3"/>
        <v>0.0006648148148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126">
        <v>45032.0</v>
      </c>
      <c r="B209" s="127">
        <v>80.0</v>
      </c>
      <c r="C209" s="62">
        <f t="shared" si="4"/>
        <v>0.007276408971</v>
      </c>
      <c r="D209" s="62">
        <f t="shared" si="5"/>
        <v>0.006598260823</v>
      </c>
      <c r="E209" s="62">
        <f t="shared" si="1"/>
        <v>0.006598260823</v>
      </c>
      <c r="F209" s="127">
        <v>4133.52</v>
      </c>
      <c r="G209" s="62">
        <f t="shared" si="6"/>
        <v>-0.0009962327753</v>
      </c>
      <c r="H209" s="62">
        <f t="shared" si="7"/>
        <v>-0.001674380923</v>
      </c>
      <c r="I209" s="62" t="b">
        <f t="shared" si="8"/>
        <v>1</v>
      </c>
      <c r="J209" s="62">
        <f t="shared" si="2"/>
        <v>-0.001674380923</v>
      </c>
      <c r="K209" s="128">
        <v>0.03662</v>
      </c>
      <c r="L209" s="62">
        <f t="shared" si="3"/>
        <v>0.0006781481481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126">
        <v>45039.0</v>
      </c>
      <c r="B210" s="127">
        <v>86.34</v>
      </c>
      <c r="C210" s="62">
        <f t="shared" si="4"/>
        <v>0.07626635545</v>
      </c>
      <c r="D210" s="62">
        <f t="shared" si="5"/>
        <v>0.07556561471</v>
      </c>
      <c r="E210" s="62" t="str">
        <f t="shared" si="1"/>
        <v/>
      </c>
      <c r="F210" s="127">
        <v>4169.48</v>
      </c>
      <c r="G210" s="62">
        <f t="shared" si="6"/>
        <v>0.008661983582</v>
      </c>
      <c r="H210" s="62">
        <f t="shared" si="7"/>
        <v>0.007961242841</v>
      </c>
      <c r="I210" s="62" t="b">
        <f t="shared" si="8"/>
        <v>0</v>
      </c>
      <c r="J210" s="62" t="str">
        <f t="shared" si="2"/>
        <v/>
      </c>
      <c r="K210" s="128">
        <v>0.03784</v>
      </c>
      <c r="L210" s="62">
        <f t="shared" si="3"/>
        <v>0.0007007407407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126">
        <v>45046.0</v>
      </c>
      <c r="B211" s="127">
        <v>85.47</v>
      </c>
      <c r="C211" s="62">
        <f t="shared" si="4"/>
        <v>-0.01012755295</v>
      </c>
      <c r="D211" s="62">
        <f t="shared" si="5"/>
        <v>-0.0108131085</v>
      </c>
      <c r="E211" s="62">
        <f t="shared" si="1"/>
        <v>-0.0108131085</v>
      </c>
      <c r="F211" s="127">
        <v>4136.25</v>
      </c>
      <c r="G211" s="62">
        <f t="shared" si="6"/>
        <v>-0.008001747541</v>
      </c>
      <c r="H211" s="62">
        <f t="shared" si="7"/>
        <v>-0.008687303097</v>
      </c>
      <c r="I211" s="62" t="b">
        <f t="shared" si="8"/>
        <v>1</v>
      </c>
      <c r="J211" s="62">
        <f t="shared" si="2"/>
        <v>-0.008687303097</v>
      </c>
      <c r="K211" s="128">
        <v>0.03702</v>
      </c>
      <c r="L211" s="62">
        <f t="shared" si="3"/>
        <v>0.0006855555556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126">
        <v>45053.0</v>
      </c>
      <c r="B212" s="127">
        <v>78.79</v>
      </c>
      <c r="C212" s="62">
        <f t="shared" si="4"/>
        <v>-0.08137935192</v>
      </c>
      <c r="D212" s="62">
        <f t="shared" si="5"/>
        <v>-0.08207379636</v>
      </c>
      <c r="E212" s="62">
        <f t="shared" si="1"/>
        <v>-0.08207379636</v>
      </c>
      <c r="F212" s="127">
        <v>4124.08</v>
      </c>
      <c r="G212" s="62">
        <f t="shared" si="6"/>
        <v>-0.002946615645</v>
      </c>
      <c r="H212" s="62">
        <f t="shared" si="7"/>
        <v>-0.003641060089</v>
      </c>
      <c r="I212" s="62" t="b">
        <f t="shared" si="8"/>
        <v>1</v>
      </c>
      <c r="J212" s="62">
        <f t="shared" si="2"/>
        <v>-0.003641060089</v>
      </c>
      <c r="K212" s="128">
        <v>0.0375</v>
      </c>
      <c r="L212" s="62">
        <f t="shared" si="3"/>
        <v>0.0006944444444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126">
        <v>45060.0</v>
      </c>
      <c r="B213" s="127">
        <v>81.61</v>
      </c>
      <c r="C213" s="62">
        <f t="shared" si="4"/>
        <v>0.03516571822</v>
      </c>
      <c r="D213" s="62">
        <f t="shared" si="5"/>
        <v>0.03446201452</v>
      </c>
      <c r="E213" s="62" t="str">
        <f t="shared" si="1"/>
        <v/>
      </c>
      <c r="F213" s="127">
        <v>4191.98</v>
      </c>
      <c r="G213" s="62">
        <f t="shared" si="6"/>
        <v>0.01633021141</v>
      </c>
      <c r="H213" s="62">
        <f t="shared" si="7"/>
        <v>0.0156265077</v>
      </c>
      <c r="I213" s="62" t="b">
        <f t="shared" si="8"/>
        <v>0</v>
      </c>
      <c r="J213" s="62" t="str">
        <f t="shared" si="2"/>
        <v/>
      </c>
      <c r="K213" s="128">
        <v>0.038</v>
      </c>
      <c r="L213" s="62">
        <f t="shared" si="3"/>
        <v>0.0007037037037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126">
        <v>45067.0</v>
      </c>
      <c r="B214" s="127">
        <v>78.7</v>
      </c>
      <c r="C214" s="62">
        <f t="shared" si="4"/>
        <v>-0.03630864806</v>
      </c>
      <c r="D214" s="62">
        <f t="shared" si="5"/>
        <v>-0.03702901843</v>
      </c>
      <c r="E214" s="62" t="str">
        <f t="shared" si="1"/>
        <v/>
      </c>
      <c r="F214" s="127">
        <v>4205.45</v>
      </c>
      <c r="G214" s="62">
        <f t="shared" si="6"/>
        <v>0.003208127142</v>
      </c>
      <c r="H214" s="62">
        <f t="shared" si="7"/>
        <v>0.002487756772</v>
      </c>
      <c r="I214" s="62" t="b">
        <f t="shared" si="8"/>
        <v>0</v>
      </c>
      <c r="J214" s="62" t="str">
        <f t="shared" si="2"/>
        <v/>
      </c>
      <c r="K214" s="128">
        <v>0.0389</v>
      </c>
      <c r="L214" s="62">
        <f t="shared" si="3"/>
        <v>0.0007203703704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126">
        <v>45074.0</v>
      </c>
      <c r="B215" s="127">
        <v>80.73</v>
      </c>
      <c r="C215" s="62">
        <f t="shared" si="4"/>
        <v>0.02546709798</v>
      </c>
      <c r="D215" s="62">
        <f t="shared" si="5"/>
        <v>0.02473117206</v>
      </c>
      <c r="E215" s="62" t="str">
        <f t="shared" si="1"/>
        <v/>
      </c>
      <c r="F215" s="127">
        <v>4282.37</v>
      </c>
      <c r="G215" s="62">
        <f t="shared" si="6"/>
        <v>0.0181252915</v>
      </c>
      <c r="H215" s="62">
        <f t="shared" si="7"/>
        <v>0.01738936557</v>
      </c>
      <c r="I215" s="62" t="b">
        <f t="shared" si="8"/>
        <v>0</v>
      </c>
      <c r="J215" s="62" t="str">
        <f t="shared" si="2"/>
        <v/>
      </c>
      <c r="K215" s="128">
        <v>0.03974</v>
      </c>
      <c r="L215" s="62">
        <f t="shared" si="3"/>
        <v>0.0007359259259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126">
        <v>45081.0</v>
      </c>
      <c r="B216" s="127">
        <v>84.6</v>
      </c>
      <c r="C216" s="62">
        <f t="shared" si="4"/>
        <v>0.04682401321</v>
      </c>
      <c r="D216" s="62">
        <f t="shared" si="5"/>
        <v>0.0461078095</v>
      </c>
      <c r="E216" s="62" t="str">
        <f t="shared" si="1"/>
        <v/>
      </c>
      <c r="F216" s="127">
        <v>4298.86</v>
      </c>
      <c r="G216" s="62">
        <f t="shared" si="6"/>
        <v>0.003843276616</v>
      </c>
      <c r="H216" s="62">
        <f t="shared" si="7"/>
        <v>0.003127072912</v>
      </c>
      <c r="I216" s="62" t="b">
        <f t="shared" si="8"/>
        <v>0</v>
      </c>
      <c r="J216" s="62" t="str">
        <f t="shared" si="2"/>
        <v/>
      </c>
      <c r="K216" s="128">
        <v>0.038675</v>
      </c>
      <c r="L216" s="62">
        <f t="shared" si="3"/>
        <v>0.0007162037037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126">
        <v>45088.0</v>
      </c>
      <c r="B217" s="127">
        <v>90.9</v>
      </c>
      <c r="C217" s="62">
        <f t="shared" si="4"/>
        <v>0.07182573457</v>
      </c>
      <c r="D217" s="62">
        <f t="shared" si="5"/>
        <v>0.07110388272</v>
      </c>
      <c r="E217" s="62" t="str">
        <f t="shared" si="1"/>
        <v/>
      </c>
      <c r="F217" s="127">
        <v>4409.59</v>
      </c>
      <c r="G217" s="62">
        <f t="shared" si="6"/>
        <v>0.02543184334</v>
      </c>
      <c r="H217" s="62">
        <f t="shared" si="7"/>
        <v>0.02470999149</v>
      </c>
      <c r="I217" s="62" t="b">
        <f t="shared" si="8"/>
        <v>0</v>
      </c>
      <c r="J217" s="62" t="str">
        <f t="shared" si="2"/>
        <v/>
      </c>
      <c r="K217" s="128">
        <v>0.03898</v>
      </c>
      <c r="L217" s="62">
        <f t="shared" si="3"/>
        <v>0.0007218518519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126">
        <v>45095.0</v>
      </c>
      <c r="B218" s="127">
        <v>87.81</v>
      </c>
      <c r="C218" s="62">
        <f t="shared" si="4"/>
        <v>-0.03458461181</v>
      </c>
      <c r="D218" s="62">
        <f t="shared" si="5"/>
        <v>-0.03530387107</v>
      </c>
      <c r="E218" s="62">
        <f t="shared" si="1"/>
        <v>-0.03530387107</v>
      </c>
      <c r="F218" s="127">
        <v>4348.33</v>
      </c>
      <c r="G218" s="62">
        <f t="shared" si="6"/>
        <v>-0.01398985127</v>
      </c>
      <c r="H218" s="62">
        <f t="shared" si="7"/>
        <v>-0.01470911053</v>
      </c>
      <c r="I218" s="62" t="b">
        <f t="shared" si="8"/>
        <v>1</v>
      </c>
      <c r="J218" s="62">
        <f t="shared" si="2"/>
        <v>-0.01470911053</v>
      </c>
      <c r="K218" s="128">
        <v>0.03884</v>
      </c>
      <c r="L218" s="62">
        <f t="shared" si="3"/>
        <v>0.0007192592593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126">
        <v>45102.0</v>
      </c>
      <c r="B219" s="127">
        <v>93.71</v>
      </c>
      <c r="C219" s="62">
        <f t="shared" si="4"/>
        <v>0.06502951776</v>
      </c>
      <c r="D219" s="62">
        <f t="shared" si="5"/>
        <v>0.06431933258</v>
      </c>
      <c r="E219" s="62" t="str">
        <f t="shared" si="1"/>
        <v/>
      </c>
      <c r="F219" s="127">
        <v>4450.38</v>
      </c>
      <c r="G219" s="62">
        <f t="shared" si="6"/>
        <v>0.02319762245</v>
      </c>
      <c r="H219" s="62">
        <f t="shared" si="7"/>
        <v>0.02248743726</v>
      </c>
      <c r="I219" s="62" t="b">
        <f t="shared" si="8"/>
        <v>0</v>
      </c>
      <c r="J219" s="62" t="str">
        <f t="shared" si="2"/>
        <v/>
      </c>
      <c r="K219" s="128">
        <v>0.03835</v>
      </c>
      <c r="L219" s="62">
        <f t="shared" si="3"/>
        <v>0.0007101851852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126">
        <v>45109.0</v>
      </c>
      <c r="B220" s="127">
        <v>90.18</v>
      </c>
      <c r="C220" s="62">
        <f t="shared" si="4"/>
        <v>-0.03839723414</v>
      </c>
      <c r="D220" s="62">
        <f t="shared" si="5"/>
        <v>-0.03911019711</v>
      </c>
      <c r="E220" s="62">
        <f t="shared" si="1"/>
        <v>-0.03911019711</v>
      </c>
      <c r="F220" s="127">
        <v>4398.95</v>
      </c>
      <c r="G220" s="62">
        <f t="shared" si="6"/>
        <v>-0.01162360971</v>
      </c>
      <c r="H220" s="62">
        <f t="shared" si="7"/>
        <v>-0.01233657267</v>
      </c>
      <c r="I220" s="62" t="b">
        <f t="shared" si="8"/>
        <v>1</v>
      </c>
      <c r="J220" s="62">
        <f t="shared" si="2"/>
        <v>-0.01233657267</v>
      </c>
      <c r="K220" s="128">
        <v>0.0385</v>
      </c>
      <c r="L220" s="62">
        <f t="shared" si="3"/>
        <v>0.000712962963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126">
        <v>45116.0</v>
      </c>
      <c r="B221" s="127">
        <v>96.34</v>
      </c>
      <c r="C221" s="62">
        <f t="shared" si="4"/>
        <v>0.06607592821</v>
      </c>
      <c r="D221" s="62">
        <f t="shared" si="5"/>
        <v>0.06534074302</v>
      </c>
      <c r="E221" s="62" t="str">
        <f t="shared" si="1"/>
        <v/>
      </c>
      <c r="F221" s="127">
        <v>4505.42</v>
      </c>
      <c r="G221" s="62">
        <f t="shared" si="6"/>
        <v>0.02391524038</v>
      </c>
      <c r="H221" s="62">
        <f t="shared" si="7"/>
        <v>0.02318005519</v>
      </c>
      <c r="I221" s="62" t="b">
        <f t="shared" si="8"/>
        <v>0</v>
      </c>
      <c r="J221" s="62" t="str">
        <f t="shared" si="2"/>
        <v/>
      </c>
      <c r="K221" s="128">
        <v>0.0397</v>
      </c>
      <c r="L221" s="62">
        <f t="shared" si="3"/>
        <v>0.0007351851852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126">
        <v>45123.0</v>
      </c>
      <c r="B222" s="127">
        <v>97.13</v>
      </c>
      <c r="C222" s="62">
        <f t="shared" si="4"/>
        <v>0.008166686212</v>
      </c>
      <c r="D222" s="62">
        <f t="shared" si="5"/>
        <v>0.007430760286</v>
      </c>
      <c r="E222" s="62" t="str">
        <f t="shared" si="1"/>
        <v/>
      </c>
      <c r="F222" s="127">
        <v>4536.34</v>
      </c>
      <c r="G222" s="62">
        <f t="shared" si="6"/>
        <v>0.006839403065</v>
      </c>
      <c r="H222" s="62">
        <f t="shared" si="7"/>
        <v>0.006103477139</v>
      </c>
      <c r="I222" s="62" t="b">
        <f t="shared" si="8"/>
        <v>0</v>
      </c>
      <c r="J222" s="62" t="str">
        <f t="shared" si="2"/>
        <v/>
      </c>
      <c r="K222" s="128">
        <v>0.03974</v>
      </c>
      <c r="L222" s="62">
        <f t="shared" si="3"/>
        <v>0.0007359259259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126">
        <v>45130.0</v>
      </c>
      <c r="B223" s="127">
        <v>99.02</v>
      </c>
      <c r="C223" s="62">
        <f t="shared" si="4"/>
        <v>0.01927156252</v>
      </c>
      <c r="D223" s="62">
        <f t="shared" si="5"/>
        <v>0.01854896993</v>
      </c>
      <c r="E223" s="62" t="str">
        <f t="shared" si="1"/>
        <v/>
      </c>
      <c r="F223" s="127">
        <v>4582.23</v>
      </c>
      <c r="G223" s="62">
        <f t="shared" si="6"/>
        <v>0.01006525967</v>
      </c>
      <c r="H223" s="62">
        <f t="shared" si="7"/>
        <v>0.009342667075</v>
      </c>
      <c r="I223" s="62" t="b">
        <f t="shared" si="8"/>
        <v>0</v>
      </c>
      <c r="J223" s="62" t="str">
        <f t="shared" si="2"/>
        <v/>
      </c>
      <c r="K223" s="128">
        <v>0.03902</v>
      </c>
      <c r="L223" s="62">
        <f t="shared" si="3"/>
        <v>0.0007225925926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126">
        <v>45137.0</v>
      </c>
      <c r="B224" s="127">
        <v>98.45</v>
      </c>
      <c r="C224" s="62">
        <f t="shared" si="4"/>
        <v>-0.005773044848</v>
      </c>
      <c r="D224" s="62">
        <f t="shared" si="5"/>
        <v>-0.006510081885</v>
      </c>
      <c r="E224" s="62">
        <f t="shared" si="1"/>
        <v>-0.006510081885</v>
      </c>
      <c r="F224" s="127">
        <v>4478.03</v>
      </c>
      <c r="G224" s="62">
        <f t="shared" si="6"/>
        <v>-0.02300256162</v>
      </c>
      <c r="H224" s="62">
        <f t="shared" si="7"/>
        <v>-0.02373959866</v>
      </c>
      <c r="I224" s="62" t="b">
        <f t="shared" si="8"/>
        <v>1</v>
      </c>
      <c r="J224" s="62">
        <f t="shared" si="2"/>
        <v>-0.02373959866</v>
      </c>
      <c r="K224" s="128">
        <v>0.0398</v>
      </c>
      <c r="L224" s="62">
        <f t="shared" si="3"/>
        <v>0.000737037037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126">
        <v>45144.0</v>
      </c>
      <c r="B225" s="127">
        <v>94.3</v>
      </c>
      <c r="C225" s="62">
        <f t="shared" si="4"/>
        <v>-0.04306761545</v>
      </c>
      <c r="D225" s="62">
        <f t="shared" si="5"/>
        <v>-0.04383909693</v>
      </c>
      <c r="E225" s="62">
        <f t="shared" si="1"/>
        <v>-0.04383909693</v>
      </c>
      <c r="F225" s="127">
        <v>4464.05</v>
      </c>
      <c r="G225" s="62">
        <f t="shared" si="6"/>
        <v>-0.00312679184</v>
      </c>
      <c r="H225" s="62">
        <f t="shared" si="7"/>
        <v>-0.003898273322</v>
      </c>
      <c r="I225" s="62" t="b">
        <f t="shared" si="8"/>
        <v>1</v>
      </c>
      <c r="J225" s="62">
        <f t="shared" si="2"/>
        <v>-0.003898273322</v>
      </c>
      <c r="K225" s="128">
        <v>0.04166</v>
      </c>
      <c r="L225" s="62">
        <f t="shared" si="3"/>
        <v>0.0007714814815</v>
      </c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126">
        <v>45151.0</v>
      </c>
      <c r="B226" s="127">
        <v>89.72</v>
      </c>
      <c r="C226" s="62">
        <f t="shared" si="4"/>
        <v>-0.04978747999</v>
      </c>
      <c r="D226" s="62">
        <f t="shared" si="5"/>
        <v>-0.05057118369</v>
      </c>
      <c r="E226" s="62">
        <f t="shared" si="1"/>
        <v>-0.05057118369</v>
      </c>
      <c r="F226" s="127">
        <v>4369.71</v>
      </c>
      <c r="G226" s="62">
        <f t="shared" si="6"/>
        <v>-0.02135978038</v>
      </c>
      <c r="H226" s="62">
        <f t="shared" si="7"/>
        <v>-0.02214348409</v>
      </c>
      <c r="I226" s="62" t="b">
        <f t="shared" si="8"/>
        <v>1</v>
      </c>
      <c r="J226" s="62">
        <f t="shared" si="2"/>
        <v>-0.02214348409</v>
      </c>
      <c r="K226" s="128">
        <v>0.04232</v>
      </c>
      <c r="L226" s="62">
        <f t="shared" si="3"/>
        <v>0.0007837037037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126">
        <v>45158.0</v>
      </c>
      <c r="B227" s="127">
        <v>89.22</v>
      </c>
      <c r="C227" s="62">
        <f t="shared" si="4"/>
        <v>-0.005588479952</v>
      </c>
      <c r="D227" s="62">
        <f t="shared" si="5"/>
        <v>-0.006395146619</v>
      </c>
      <c r="E227" s="62" t="str">
        <f t="shared" si="1"/>
        <v/>
      </c>
      <c r="F227" s="127">
        <v>4405.71</v>
      </c>
      <c r="G227" s="62">
        <f t="shared" si="6"/>
        <v>0.008204781527</v>
      </c>
      <c r="H227" s="62">
        <f t="shared" si="7"/>
        <v>0.007398114861</v>
      </c>
      <c r="I227" s="62" t="b">
        <f t="shared" si="8"/>
        <v>0</v>
      </c>
      <c r="J227" s="62" t="str">
        <f t="shared" si="2"/>
        <v/>
      </c>
      <c r="K227" s="128">
        <v>0.04356</v>
      </c>
      <c r="L227" s="62">
        <f t="shared" si="3"/>
        <v>0.0008066666667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126">
        <v>45165.0</v>
      </c>
      <c r="B228" s="127">
        <v>94.45</v>
      </c>
      <c r="C228" s="62">
        <f t="shared" si="4"/>
        <v>0.05696536425</v>
      </c>
      <c r="D228" s="62">
        <f t="shared" si="5"/>
        <v>0.05616017906</v>
      </c>
      <c r="E228" s="62" t="str">
        <f t="shared" si="1"/>
        <v/>
      </c>
      <c r="F228" s="127">
        <v>4515.77</v>
      </c>
      <c r="G228" s="62">
        <f t="shared" si="6"/>
        <v>0.02467428809</v>
      </c>
      <c r="H228" s="62">
        <f t="shared" si="7"/>
        <v>0.0238691029</v>
      </c>
      <c r="I228" s="62" t="b">
        <f t="shared" si="8"/>
        <v>0</v>
      </c>
      <c r="J228" s="62" t="str">
        <f t="shared" si="2"/>
        <v/>
      </c>
      <c r="K228" s="128">
        <v>0.04348</v>
      </c>
      <c r="L228" s="62">
        <f t="shared" si="3"/>
        <v>0.0008051851852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126">
        <v>45172.0</v>
      </c>
      <c r="B229" s="127">
        <v>90.99</v>
      </c>
      <c r="C229" s="62">
        <f t="shared" si="4"/>
        <v>-0.03732098358</v>
      </c>
      <c r="D229" s="62">
        <f t="shared" si="5"/>
        <v>-0.03810765025</v>
      </c>
      <c r="E229" s="62">
        <f t="shared" si="1"/>
        <v>-0.03810765025</v>
      </c>
      <c r="F229" s="127">
        <v>4457.49</v>
      </c>
      <c r="G229" s="62">
        <f t="shared" si="6"/>
        <v>-0.01298988762</v>
      </c>
      <c r="H229" s="62">
        <f t="shared" si="7"/>
        <v>-0.01377655429</v>
      </c>
      <c r="I229" s="62" t="b">
        <f t="shared" si="8"/>
        <v>1</v>
      </c>
      <c r="J229" s="62">
        <f t="shared" si="2"/>
        <v>-0.01377655429</v>
      </c>
      <c r="K229" s="128">
        <v>0.04248</v>
      </c>
      <c r="L229" s="62">
        <f t="shared" si="3"/>
        <v>0.0007866666667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126">
        <v>45179.0</v>
      </c>
      <c r="B230" s="127">
        <v>87.97</v>
      </c>
      <c r="C230" s="62">
        <f t="shared" si="4"/>
        <v>-0.0337537631</v>
      </c>
      <c r="D230" s="62">
        <f t="shared" si="5"/>
        <v>-0.03456117051</v>
      </c>
      <c r="E230" s="62">
        <f t="shared" si="1"/>
        <v>-0.03456117051</v>
      </c>
      <c r="F230" s="127">
        <v>4450.32</v>
      </c>
      <c r="G230" s="62">
        <f t="shared" si="6"/>
        <v>-0.001609823638</v>
      </c>
      <c r="H230" s="62">
        <f t="shared" si="7"/>
        <v>-0.002417231045</v>
      </c>
      <c r="I230" s="62" t="b">
        <f t="shared" si="8"/>
        <v>1</v>
      </c>
      <c r="J230" s="62">
        <f t="shared" si="2"/>
        <v>-0.002417231045</v>
      </c>
      <c r="K230" s="128">
        <v>0.0436</v>
      </c>
      <c r="L230" s="62">
        <f t="shared" si="3"/>
        <v>0.0008074074074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126">
        <v>45186.0</v>
      </c>
      <c r="B231" s="127">
        <v>83.7</v>
      </c>
      <c r="C231" s="62">
        <f t="shared" si="4"/>
        <v>-0.04975686977</v>
      </c>
      <c r="D231" s="62">
        <f t="shared" si="5"/>
        <v>-0.05056686977</v>
      </c>
      <c r="E231" s="62">
        <f t="shared" si="1"/>
        <v>-0.05056686977</v>
      </c>
      <c r="F231" s="127">
        <v>4320.06</v>
      </c>
      <c r="G231" s="62">
        <f t="shared" si="6"/>
        <v>-0.02970671266</v>
      </c>
      <c r="H231" s="62">
        <f t="shared" si="7"/>
        <v>-0.03051671266</v>
      </c>
      <c r="I231" s="62" t="b">
        <f t="shared" si="8"/>
        <v>1</v>
      </c>
      <c r="J231" s="62">
        <f t="shared" si="2"/>
        <v>-0.03051671266</v>
      </c>
      <c r="K231" s="128">
        <v>0.04374</v>
      </c>
      <c r="L231" s="62">
        <f t="shared" si="3"/>
        <v>0.00081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126">
        <v>45193.0</v>
      </c>
      <c r="B232" s="127">
        <v>83.58</v>
      </c>
      <c r="C232" s="62">
        <f t="shared" si="4"/>
        <v>-0.001434720476</v>
      </c>
      <c r="D232" s="62">
        <f t="shared" si="5"/>
        <v>-0.002261387142</v>
      </c>
      <c r="E232" s="62">
        <f t="shared" si="1"/>
        <v>-0.002261387142</v>
      </c>
      <c r="F232" s="127">
        <v>4288.05</v>
      </c>
      <c r="G232" s="62">
        <f t="shared" si="6"/>
        <v>-0.0074372069</v>
      </c>
      <c r="H232" s="62">
        <f t="shared" si="7"/>
        <v>-0.008263873567</v>
      </c>
      <c r="I232" s="62" t="b">
        <f t="shared" si="8"/>
        <v>1</v>
      </c>
      <c r="J232" s="62">
        <f t="shared" si="2"/>
        <v>-0.008263873567</v>
      </c>
      <c r="K232" s="128">
        <v>0.04464</v>
      </c>
      <c r="L232" s="62">
        <f t="shared" si="3"/>
        <v>0.0008266666667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126">
        <v>45200.0</v>
      </c>
      <c r="B233" s="127">
        <v>78.18</v>
      </c>
      <c r="C233" s="62">
        <f t="shared" si="4"/>
        <v>-0.06679039665</v>
      </c>
      <c r="D233" s="62">
        <f t="shared" si="5"/>
        <v>-0.06766224851</v>
      </c>
      <c r="E233" s="62" t="str">
        <f t="shared" si="1"/>
        <v/>
      </c>
      <c r="F233" s="127">
        <v>4308.5</v>
      </c>
      <c r="G233" s="62">
        <f t="shared" si="6"/>
        <v>0.004757731549</v>
      </c>
      <c r="H233" s="62">
        <f t="shared" si="7"/>
        <v>0.003885879698</v>
      </c>
      <c r="I233" s="62" t="b">
        <f t="shared" si="8"/>
        <v>0</v>
      </c>
      <c r="J233" s="62" t="str">
        <f t="shared" si="2"/>
        <v/>
      </c>
      <c r="K233" s="128">
        <v>0.04708</v>
      </c>
      <c r="L233" s="62">
        <f t="shared" si="3"/>
        <v>0.0008718518519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126">
        <v>45207.0</v>
      </c>
      <c r="B234" s="127">
        <v>81.45</v>
      </c>
      <c r="C234" s="62">
        <f t="shared" si="4"/>
        <v>0.04097547468</v>
      </c>
      <c r="D234" s="62">
        <f t="shared" si="5"/>
        <v>0.04006917839</v>
      </c>
      <c r="E234" s="62" t="str">
        <f t="shared" si="1"/>
        <v/>
      </c>
      <c r="F234" s="127">
        <v>4327.78</v>
      </c>
      <c r="G234" s="62">
        <f t="shared" si="6"/>
        <v>0.004464892762</v>
      </c>
      <c r="H234" s="62">
        <f t="shared" si="7"/>
        <v>0.003558596465</v>
      </c>
      <c r="I234" s="62" t="b">
        <f t="shared" si="8"/>
        <v>0</v>
      </c>
      <c r="J234" s="62" t="str">
        <f t="shared" si="2"/>
        <v/>
      </c>
      <c r="K234" s="128">
        <v>0.04894</v>
      </c>
      <c r="L234" s="62">
        <f t="shared" si="3"/>
        <v>0.0009062962963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126">
        <v>45214.0</v>
      </c>
      <c r="B235" s="127">
        <v>77.92</v>
      </c>
      <c r="C235" s="62">
        <f t="shared" si="4"/>
        <v>-0.04430667571</v>
      </c>
      <c r="D235" s="62">
        <f t="shared" si="5"/>
        <v>-0.04519649053</v>
      </c>
      <c r="E235" s="62">
        <f t="shared" si="1"/>
        <v>-0.04519649053</v>
      </c>
      <c r="F235" s="127">
        <v>4224.16</v>
      </c>
      <c r="G235" s="62">
        <f t="shared" si="6"/>
        <v>-0.02423428398</v>
      </c>
      <c r="H235" s="62">
        <f t="shared" si="7"/>
        <v>-0.0251240988</v>
      </c>
      <c r="I235" s="62" t="b">
        <f t="shared" si="8"/>
        <v>1</v>
      </c>
      <c r="J235" s="62">
        <f t="shared" si="2"/>
        <v>-0.0251240988</v>
      </c>
      <c r="K235" s="128">
        <v>0.04805</v>
      </c>
      <c r="L235" s="62">
        <f t="shared" si="3"/>
        <v>0.0008898148148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126">
        <v>45221.0</v>
      </c>
      <c r="B236" s="127">
        <v>82.03</v>
      </c>
      <c r="C236" s="62">
        <f t="shared" si="4"/>
        <v>0.05140237468</v>
      </c>
      <c r="D236" s="62">
        <f t="shared" si="5"/>
        <v>0.05047607838</v>
      </c>
      <c r="E236" s="62">
        <f t="shared" si="1"/>
        <v>0.05047607838</v>
      </c>
      <c r="F236" s="127">
        <v>4117.37</v>
      </c>
      <c r="G236" s="62">
        <f t="shared" si="6"/>
        <v>-0.02560581446</v>
      </c>
      <c r="H236" s="62">
        <f t="shared" si="7"/>
        <v>-0.02653211076</v>
      </c>
      <c r="I236" s="62" t="b">
        <f t="shared" si="8"/>
        <v>1</v>
      </c>
      <c r="J236" s="62">
        <f t="shared" si="2"/>
        <v>-0.02653211076</v>
      </c>
      <c r="K236" s="128">
        <v>0.05002</v>
      </c>
      <c r="L236" s="62">
        <f t="shared" si="3"/>
        <v>0.0009262962963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126">
        <v>45228.0</v>
      </c>
      <c r="B237" s="127">
        <v>88.87</v>
      </c>
      <c r="C237" s="62">
        <f t="shared" si="4"/>
        <v>0.08008959374</v>
      </c>
      <c r="D237" s="62">
        <f t="shared" si="5"/>
        <v>0.07915996411</v>
      </c>
      <c r="E237" s="62" t="str">
        <f t="shared" si="1"/>
        <v/>
      </c>
      <c r="F237" s="127">
        <v>4358.34</v>
      </c>
      <c r="G237" s="62">
        <f t="shared" si="6"/>
        <v>0.0568766409</v>
      </c>
      <c r="H237" s="62">
        <f t="shared" si="7"/>
        <v>0.05594701127</v>
      </c>
      <c r="I237" s="62" t="b">
        <f t="shared" si="8"/>
        <v>0</v>
      </c>
      <c r="J237" s="62" t="str">
        <f t="shared" si="2"/>
        <v/>
      </c>
      <c r="K237" s="128">
        <v>0.0502</v>
      </c>
      <c r="L237" s="62">
        <f t="shared" si="3"/>
        <v>0.0009296296296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126">
        <v>45235.0</v>
      </c>
      <c r="B238" s="127">
        <v>85.07</v>
      </c>
      <c r="C238" s="62">
        <f t="shared" si="4"/>
        <v>-0.04370018076</v>
      </c>
      <c r="D238" s="62">
        <f t="shared" si="5"/>
        <v>-0.04461240298</v>
      </c>
      <c r="E238" s="62" t="str">
        <f t="shared" si="1"/>
        <v/>
      </c>
      <c r="F238" s="127">
        <v>4415.24</v>
      </c>
      <c r="G238" s="62">
        <f t="shared" si="6"/>
        <v>0.0129709418</v>
      </c>
      <c r="H238" s="62">
        <f t="shared" si="7"/>
        <v>0.01205871957</v>
      </c>
      <c r="I238" s="62" t="b">
        <f t="shared" si="8"/>
        <v>0</v>
      </c>
      <c r="J238" s="62" t="str">
        <f t="shared" si="2"/>
        <v/>
      </c>
      <c r="K238" s="128">
        <v>0.04926</v>
      </c>
      <c r="L238" s="62">
        <f t="shared" si="3"/>
        <v>0.0009122222222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126">
        <v>45242.0</v>
      </c>
      <c r="B239" s="127">
        <v>91.76</v>
      </c>
      <c r="C239" s="62">
        <f t="shared" si="4"/>
        <v>0.07570202583</v>
      </c>
      <c r="D239" s="62">
        <f t="shared" si="5"/>
        <v>0.07482313694</v>
      </c>
      <c r="E239" s="62" t="str">
        <f t="shared" si="1"/>
        <v/>
      </c>
      <c r="F239" s="127">
        <v>4514.02</v>
      </c>
      <c r="G239" s="62">
        <f t="shared" si="6"/>
        <v>0.02212591633</v>
      </c>
      <c r="H239" s="62">
        <f t="shared" si="7"/>
        <v>0.02124702744</v>
      </c>
      <c r="I239" s="62" t="b">
        <f t="shared" si="8"/>
        <v>0</v>
      </c>
      <c r="J239" s="62" t="str">
        <f t="shared" si="2"/>
        <v/>
      </c>
      <c r="K239" s="128">
        <v>0.04746</v>
      </c>
      <c r="L239" s="62">
        <f t="shared" si="3"/>
        <v>0.0008788888889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126">
        <v>45249.0</v>
      </c>
      <c r="B240" s="127">
        <v>91.41</v>
      </c>
      <c r="C240" s="62">
        <f t="shared" si="4"/>
        <v>-0.003821591155</v>
      </c>
      <c r="D240" s="62">
        <f t="shared" si="5"/>
        <v>-0.004683072637</v>
      </c>
      <c r="E240" s="62" t="str">
        <f t="shared" si="1"/>
        <v/>
      </c>
      <c r="F240" s="127">
        <v>4559.34</v>
      </c>
      <c r="G240" s="62">
        <f t="shared" si="6"/>
        <v>0.009989767163</v>
      </c>
      <c r="H240" s="62">
        <f t="shared" si="7"/>
        <v>0.009128285682</v>
      </c>
      <c r="I240" s="62" t="b">
        <f t="shared" si="8"/>
        <v>0</v>
      </c>
      <c r="J240" s="62" t="str">
        <f t="shared" si="2"/>
        <v/>
      </c>
      <c r="K240" s="128">
        <v>0.04652</v>
      </c>
      <c r="L240" s="62">
        <f t="shared" si="3"/>
        <v>0.0008614814815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126">
        <v>45256.0</v>
      </c>
      <c r="B241" s="127">
        <v>93.78</v>
      </c>
      <c r="C241" s="62">
        <f t="shared" si="4"/>
        <v>0.025596732</v>
      </c>
      <c r="D241" s="62">
        <f t="shared" si="5"/>
        <v>0.02474997274</v>
      </c>
      <c r="E241" s="62" t="str">
        <f t="shared" si="1"/>
        <v/>
      </c>
      <c r="F241" s="127">
        <v>4594.63</v>
      </c>
      <c r="G241" s="62">
        <f t="shared" si="6"/>
        <v>0.00771035405</v>
      </c>
      <c r="H241" s="62">
        <f t="shared" si="7"/>
        <v>0.006863594791</v>
      </c>
      <c r="I241" s="62" t="b">
        <f t="shared" si="8"/>
        <v>0</v>
      </c>
      <c r="J241" s="62" t="str">
        <f t="shared" si="2"/>
        <v/>
      </c>
      <c r="K241" s="128">
        <v>0.045725</v>
      </c>
      <c r="L241" s="62">
        <f t="shared" si="3"/>
        <v>0.0008467592593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126">
        <v>45263.0</v>
      </c>
      <c r="B242" s="127">
        <v>92.85</v>
      </c>
      <c r="C242" s="62">
        <f t="shared" si="4"/>
        <v>-0.009966325863</v>
      </c>
      <c r="D242" s="62">
        <f t="shared" si="5"/>
        <v>-0.0107970666</v>
      </c>
      <c r="E242" s="62">
        <f t="shared" si="1"/>
        <v>-0.0107970666</v>
      </c>
      <c r="F242" s="127">
        <v>4604.37</v>
      </c>
      <c r="G242" s="62">
        <f t="shared" si="6"/>
        <v>0.002117622272</v>
      </c>
      <c r="H242" s="62">
        <f t="shared" si="7"/>
        <v>0.001286881531</v>
      </c>
      <c r="I242" s="62" t="b">
        <f t="shared" si="8"/>
        <v>1</v>
      </c>
      <c r="J242" s="62">
        <f t="shared" si="2"/>
        <v>0.001286881531</v>
      </c>
      <c r="K242" s="128">
        <v>0.04486</v>
      </c>
      <c r="L242" s="62">
        <f t="shared" si="3"/>
        <v>0.0008307407407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126">
        <v>45270.0</v>
      </c>
      <c r="B243" s="127">
        <v>98.63</v>
      </c>
      <c r="C243" s="62">
        <f t="shared" si="4"/>
        <v>0.06039018717</v>
      </c>
      <c r="D243" s="62">
        <f t="shared" si="5"/>
        <v>0.0595935205</v>
      </c>
      <c r="E243" s="62" t="str">
        <f t="shared" si="1"/>
        <v/>
      </c>
      <c r="F243" s="127">
        <v>4719.19</v>
      </c>
      <c r="G243" s="62">
        <f t="shared" si="6"/>
        <v>0.02463132217</v>
      </c>
      <c r="H243" s="62">
        <f t="shared" si="7"/>
        <v>0.0238346555</v>
      </c>
      <c r="I243" s="62" t="b">
        <f t="shared" si="8"/>
        <v>0</v>
      </c>
      <c r="J243" s="62" t="str">
        <f t="shared" si="2"/>
        <v/>
      </c>
      <c r="K243" s="128">
        <v>0.04302</v>
      </c>
      <c r="L243" s="62">
        <f t="shared" si="3"/>
        <v>0.0007966666667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126">
        <v>45277.0</v>
      </c>
      <c r="B244" s="127">
        <v>98.16</v>
      </c>
      <c r="C244" s="62">
        <f t="shared" si="4"/>
        <v>-0.004776674563</v>
      </c>
      <c r="D244" s="62">
        <f t="shared" si="5"/>
        <v>-0.005548526415</v>
      </c>
      <c r="E244" s="62" t="str">
        <f t="shared" si="1"/>
        <v/>
      </c>
      <c r="F244" s="127">
        <v>4754.63</v>
      </c>
      <c r="G244" s="62">
        <f t="shared" si="6"/>
        <v>0.00748170544</v>
      </c>
      <c r="H244" s="62">
        <f t="shared" si="7"/>
        <v>0.006709853588</v>
      </c>
      <c r="I244" s="62" t="b">
        <f t="shared" si="8"/>
        <v>0</v>
      </c>
      <c r="J244" s="62" t="str">
        <f t="shared" si="2"/>
        <v/>
      </c>
      <c r="K244" s="128">
        <v>0.04168</v>
      </c>
      <c r="L244" s="62">
        <f t="shared" si="3"/>
        <v>0.0007718518519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126">
        <v>45284.0</v>
      </c>
      <c r="B245" s="127">
        <v>98.1</v>
      </c>
      <c r="C245" s="62">
        <f t="shared" si="4"/>
        <v>-0.0006114338313</v>
      </c>
      <c r="D245" s="62">
        <f t="shared" si="5"/>
        <v>-0.001357359757</v>
      </c>
      <c r="E245" s="62" t="str">
        <f t="shared" si="1"/>
        <v/>
      </c>
      <c r="F245" s="127">
        <v>4769.83</v>
      </c>
      <c r="G245" s="62">
        <f t="shared" si="6"/>
        <v>0.003191784711</v>
      </c>
      <c r="H245" s="62">
        <f t="shared" si="7"/>
        <v>0.002445858785</v>
      </c>
      <c r="I245" s="62" t="b">
        <f t="shared" si="8"/>
        <v>0</v>
      </c>
      <c r="J245" s="62" t="str">
        <f t="shared" si="2"/>
        <v/>
      </c>
      <c r="K245" s="128">
        <v>0.04028</v>
      </c>
      <c r="L245" s="62">
        <f t="shared" si="3"/>
        <v>0.0007459259259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126">
        <v>45291.0</v>
      </c>
      <c r="B246" s="127">
        <v>95.51</v>
      </c>
      <c r="C246" s="62">
        <f t="shared" si="4"/>
        <v>-0.02675641252</v>
      </c>
      <c r="D246" s="62">
        <f t="shared" si="5"/>
        <v>-0.02749715327</v>
      </c>
      <c r="E246" s="62">
        <f t="shared" si="1"/>
        <v>-0.02749715327</v>
      </c>
      <c r="F246" s="127">
        <v>4697.24</v>
      </c>
      <c r="G246" s="62">
        <f t="shared" si="6"/>
        <v>-0.01533556267</v>
      </c>
      <c r="H246" s="62">
        <f t="shared" si="7"/>
        <v>-0.01607630341</v>
      </c>
      <c r="I246" s="62" t="b">
        <f t="shared" si="8"/>
        <v>1</v>
      </c>
      <c r="J246" s="62">
        <f t="shared" si="2"/>
        <v>-0.01607630341</v>
      </c>
      <c r="K246" s="128">
        <v>0.04</v>
      </c>
      <c r="L246" s="62">
        <f t="shared" si="3"/>
        <v>0.0007407407407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126">
        <v>45298.0</v>
      </c>
      <c r="B247" s="127">
        <v>95.5</v>
      </c>
      <c r="C247" s="62">
        <f t="shared" si="4"/>
        <v>-0.00010470656</v>
      </c>
      <c r="D247" s="62">
        <f t="shared" si="5"/>
        <v>-0.00086720656</v>
      </c>
      <c r="E247" s="62" t="str">
        <f t="shared" si="1"/>
        <v/>
      </c>
      <c r="F247" s="127">
        <v>4783.83</v>
      </c>
      <c r="G247" s="62">
        <f t="shared" si="6"/>
        <v>0.01826637872</v>
      </c>
      <c r="H247" s="62">
        <f t="shared" si="7"/>
        <v>0.01750387872</v>
      </c>
      <c r="I247" s="62" t="b">
        <f t="shared" si="8"/>
        <v>0</v>
      </c>
      <c r="J247" s="62" t="str">
        <f t="shared" si="2"/>
        <v/>
      </c>
      <c r="K247" s="128">
        <v>0.041175</v>
      </c>
      <c r="L247" s="62">
        <f t="shared" si="3"/>
        <v>0.0007625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126">
        <v>45305.0</v>
      </c>
      <c r="B248" s="127">
        <v>94.9</v>
      </c>
      <c r="C248" s="62">
        <f t="shared" si="4"/>
        <v>-0.006302541871</v>
      </c>
      <c r="D248" s="62">
        <f t="shared" si="5"/>
        <v>-0.007077727056</v>
      </c>
      <c r="E248" s="62" t="str">
        <f t="shared" si="1"/>
        <v/>
      </c>
      <c r="F248" s="127">
        <v>4839.81</v>
      </c>
      <c r="G248" s="62">
        <f t="shared" si="6"/>
        <v>0.01163398286</v>
      </c>
      <c r="H248" s="62">
        <f t="shared" si="7"/>
        <v>0.01085879767</v>
      </c>
      <c r="I248" s="62" t="b">
        <f t="shared" si="8"/>
        <v>0</v>
      </c>
      <c r="J248" s="62" t="str">
        <f t="shared" si="2"/>
        <v/>
      </c>
      <c r="K248" s="128">
        <v>0.04186</v>
      </c>
      <c r="L248" s="62">
        <f t="shared" si="3"/>
        <v>0.0007751851852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126">
        <v>45312.0</v>
      </c>
      <c r="B249" s="127">
        <v>94.69</v>
      </c>
      <c r="C249" s="62">
        <f t="shared" si="4"/>
        <v>-0.00221530762</v>
      </c>
      <c r="D249" s="62">
        <f t="shared" si="5"/>
        <v>-0.003018085398</v>
      </c>
      <c r="E249" s="62" t="str">
        <f t="shared" si="1"/>
        <v/>
      </c>
      <c r="F249" s="127">
        <v>4890.97</v>
      </c>
      <c r="G249" s="62">
        <f t="shared" si="6"/>
        <v>0.01051518406</v>
      </c>
      <c r="H249" s="62">
        <f t="shared" si="7"/>
        <v>0.009712406286</v>
      </c>
      <c r="I249" s="62" t="b">
        <f t="shared" si="8"/>
        <v>0</v>
      </c>
      <c r="J249" s="62" t="str">
        <f t="shared" si="2"/>
        <v/>
      </c>
      <c r="K249" s="128">
        <v>0.04335</v>
      </c>
      <c r="L249" s="62">
        <f t="shared" si="3"/>
        <v>0.0008027777778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126">
        <v>45319.0</v>
      </c>
      <c r="B250" s="127">
        <v>90.63</v>
      </c>
      <c r="C250" s="62">
        <f t="shared" si="4"/>
        <v>-0.04382311393</v>
      </c>
      <c r="D250" s="62">
        <f t="shared" si="5"/>
        <v>-0.04463311393</v>
      </c>
      <c r="E250" s="62" t="str">
        <f t="shared" si="1"/>
        <v/>
      </c>
      <c r="F250" s="127">
        <v>4958.61</v>
      </c>
      <c r="G250" s="62">
        <f t="shared" si="6"/>
        <v>0.0137348117</v>
      </c>
      <c r="H250" s="62">
        <f t="shared" si="7"/>
        <v>0.0129248117</v>
      </c>
      <c r="I250" s="62" t="b">
        <f t="shared" si="8"/>
        <v>0</v>
      </c>
      <c r="J250" s="62" t="str">
        <f t="shared" si="2"/>
        <v/>
      </c>
      <c r="K250" s="128">
        <v>0.04374</v>
      </c>
      <c r="L250" s="62">
        <f t="shared" si="3"/>
        <v>0.00081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126">
        <v>45326.0</v>
      </c>
      <c r="B251" s="127">
        <v>88.94</v>
      </c>
      <c r="C251" s="62">
        <f t="shared" si="4"/>
        <v>-0.01882329898</v>
      </c>
      <c r="D251" s="62">
        <f t="shared" si="5"/>
        <v>-0.01960589158</v>
      </c>
      <c r="E251" s="62" t="str">
        <f t="shared" si="1"/>
        <v/>
      </c>
      <c r="F251" s="127">
        <v>5026.61</v>
      </c>
      <c r="G251" s="62">
        <f t="shared" si="6"/>
        <v>0.01362034111</v>
      </c>
      <c r="H251" s="62">
        <f t="shared" si="7"/>
        <v>0.01283774852</v>
      </c>
      <c r="I251" s="62" t="b">
        <f t="shared" si="8"/>
        <v>0</v>
      </c>
      <c r="J251" s="62" t="str">
        <f t="shared" si="2"/>
        <v/>
      </c>
      <c r="K251" s="128">
        <v>0.04226</v>
      </c>
      <c r="L251" s="62">
        <f t="shared" si="3"/>
        <v>0.0007825925926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126">
        <v>45333.0</v>
      </c>
      <c r="B252" s="127">
        <v>88.35</v>
      </c>
      <c r="C252" s="62">
        <f t="shared" si="4"/>
        <v>-0.006655786317</v>
      </c>
      <c r="D252" s="62">
        <f t="shared" si="5"/>
        <v>-0.00745874928</v>
      </c>
      <c r="E252" s="62">
        <f t="shared" si="1"/>
        <v>-0.00745874928</v>
      </c>
      <c r="F252" s="127">
        <v>5005.57</v>
      </c>
      <c r="G252" s="62">
        <f t="shared" si="6"/>
        <v>-0.004194508242</v>
      </c>
      <c r="H252" s="62">
        <f t="shared" si="7"/>
        <v>-0.004997471205</v>
      </c>
      <c r="I252" s="62" t="b">
        <f t="shared" si="8"/>
        <v>1</v>
      </c>
      <c r="J252" s="62">
        <f t="shared" si="2"/>
        <v>-0.004997471205</v>
      </c>
      <c r="K252" s="128">
        <v>0.04336</v>
      </c>
      <c r="L252" s="62">
        <f t="shared" si="3"/>
        <v>0.000802962963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126">
        <v>45340.0</v>
      </c>
      <c r="B253" s="127">
        <v>89.14</v>
      </c>
      <c r="C253" s="62">
        <f t="shared" si="4"/>
        <v>0.008901968753</v>
      </c>
      <c r="D253" s="62">
        <f t="shared" si="5"/>
        <v>0.008081598382</v>
      </c>
      <c r="E253" s="62" t="str">
        <f t="shared" si="1"/>
        <v/>
      </c>
      <c r="F253" s="127">
        <v>5088.8</v>
      </c>
      <c r="G253" s="62">
        <f t="shared" si="6"/>
        <v>0.01649075399</v>
      </c>
      <c r="H253" s="62">
        <f t="shared" si="7"/>
        <v>0.01567038362</v>
      </c>
      <c r="I253" s="62" t="b">
        <f t="shared" si="8"/>
        <v>0</v>
      </c>
      <c r="J253" s="62" t="str">
        <f t="shared" si="2"/>
        <v/>
      </c>
      <c r="K253" s="128">
        <v>0.0443</v>
      </c>
      <c r="L253" s="62">
        <f t="shared" si="3"/>
        <v>0.0008203703704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126">
        <v>45347.0</v>
      </c>
      <c r="B254" s="127">
        <v>89.57</v>
      </c>
      <c r="C254" s="62">
        <f t="shared" si="4"/>
        <v>0.004812274969</v>
      </c>
      <c r="D254" s="62">
        <f t="shared" si="5"/>
        <v>0.003989589784</v>
      </c>
      <c r="E254" s="62" t="str">
        <f t="shared" si="1"/>
        <v/>
      </c>
      <c r="F254" s="127">
        <v>5137.08</v>
      </c>
      <c r="G254" s="62">
        <f t="shared" si="6"/>
        <v>0.009442778273</v>
      </c>
      <c r="H254" s="62">
        <f t="shared" si="7"/>
        <v>0.008620093088</v>
      </c>
      <c r="I254" s="62" t="b">
        <f t="shared" si="8"/>
        <v>0</v>
      </c>
      <c r="J254" s="62" t="str">
        <f t="shared" si="2"/>
        <v/>
      </c>
      <c r="K254" s="128">
        <v>0.044425</v>
      </c>
      <c r="L254" s="62">
        <f t="shared" si="3"/>
        <v>0.0008226851852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126">
        <v>45354.0</v>
      </c>
      <c r="B255" s="127">
        <v>91.48</v>
      </c>
      <c r="C255" s="62">
        <f t="shared" si="4"/>
        <v>0.02109992667</v>
      </c>
      <c r="D255" s="62">
        <f t="shared" si="5"/>
        <v>0.0202869637</v>
      </c>
      <c r="E255" s="62">
        <f t="shared" si="1"/>
        <v>0.0202869637</v>
      </c>
      <c r="F255" s="127">
        <v>5123.69</v>
      </c>
      <c r="G255" s="62">
        <f t="shared" si="6"/>
        <v>-0.002609942061</v>
      </c>
      <c r="H255" s="62">
        <f t="shared" si="7"/>
        <v>-0.003422905024</v>
      </c>
      <c r="I255" s="62" t="b">
        <f t="shared" si="8"/>
        <v>1</v>
      </c>
      <c r="J255" s="62">
        <f t="shared" si="2"/>
        <v>-0.003422905024</v>
      </c>
      <c r="K255" s="128">
        <v>0.0439</v>
      </c>
      <c r="L255" s="62">
        <f t="shared" si="3"/>
        <v>0.000812962963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126">
        <v>45361.0</v>
      </c>
      <c r="B256" s="127">
        <v>88.15</v>
      </c>
      <c r="C256" s="62">
        <f t="shared" si="4"/>
        <v>-0.03708046031</v>
      </c>
      <c r="D256" s="62">
        <f t="shared" si="5"/>
        <v>-0.03787231216</v>
      </c>
      <c r="E256" s="62">
        <f t="shared" si="1"/>
        <v>-0.03787231216</v>
      </c>
      <c r="F256" s="127">
        <v>5117.09</v>
      </c>
      <c r="G256" s="62">
        <f t="shared" si="6"/>
        <v>-0.001288964496</v>
      </c>
      <c r="H256" s="62">
        <f t="shared" si="7"/>
        <v>-0.002080816347</v>
      </c>
      <c r="I256" s="62" t="b">
        <f t="shared" si="8"/>
        <v>1</v>
      </c>
      <c r="J256" s="62">
        <f t="shared" si="2"/>
        <v>-0.002080816347</v>
      </c>
      <c r="K256" s="128">
        <v>0.04276</v>
      </c>
      <c r="L256" s="62">
        <f t="shared" si="3"/>
        <v>0.0007918518519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126">
        <v>45368.0</v>
      </c>
      <c r="B257" s="127">
        <v>94.68</v>
      </c>
      <c r="C257" s="62">
        <f t="shared" si="4"/>
        <v>0.0714628758</v>
      </c>
      <c r="D257" s="62">
        <f t="shared" si="5"/>
        <v>0.07065583876</v>
      </c>
      <c r="E257" s="62" t="str">
        <f t="shared" si="1"/>
        <v/>
      </c>
      <c r="F257" s="127">
        <v>5234.18</v>
      </c>
      <c r="G257" s="62">
        <f t="shared" si="6"/>
        <v>0.02262427594</v>
      </c>
      <c r="H257" s="62">
        <f t="shared" si="7"/>
        <v>0.0218172389</v>
      </c>
      <c r="I257" s="62" t="b">
        <f t="shared" si="8"/>
        <v>0</v>
      </c>
      <c r="J257" s="62" t="str">
        <f t="shared" si="2"/>
        <v/>
      </c>
      <c r="K257" s="128">
        <v>0.04358</v>
      </c>
      <c r="L257" s="62">
        <f t="shared" si="3"/>
        <v>0.000807037037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126">
        <v>45375.0</v>
      </c>
      <c r="B258" s="127">
        <v>97.93</v>
      </c>
      <c r="C258" s="62">
        <f t="shared" si="4"/>
        <v>0.03375015309</v>
      </c>
      <c r="D258" s="62">
        <f t="shared" si="5"/>
        <v>0.03292867161</v>
      </c>
      <c r="E258" s="62" t="str">
        <f t="shared" si="1"/>
        <v/>
      </c>
      <c r="F258" s="127">
        <v>5254.35</v>
      </c>
      <c r="G258" s="62">
        <f t="shared" si="6"/>
        <v>0.003846110916</v>
      </c>
      <c r="H258" s="62">
        <f t="shared" si="7"/>
        <v>0.003024629435</v>
      </c>
      <c r="I258" s="62" t="b">
        <f t="shared" si="8"/>
        <v>0</v>
      </c>
      <c r="J258" s="62" t="str">
        <f t="shared" si="2"/>
        <v/>
      </c>
      <c r="K258" s="128">
        <v>0.04436</v>
      </c>
      <c r="L258" s="62">
        <f t="shared" si="3"/>
        <v>0.0008214814815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126">
        <v>45382.0</v>
      </c>
      <c r="B259" s="127">
        <v>95.41</v>
      </c>
      <c r="C259" s="62">
        <f t="shared" si="4"/>
        <v>-0.02606954297</v>
      </c>
      <c r="D259" s="62">
        <f t="shared" si="5"/>
        <v>-0.02688065408</v>
      </c>
      <c r="E259" s="62">
        <f t="shared" si="1"/>
        <v>-0.02688065408</v>
      </c>
      <c r="F259" s="127">
        <v>5204.34</v>
      </c>
      <c r="G259" s="62">
        <f t="shared" si="6"/>
        <v>-0.009563412082</v>
      </c>
      <c r="H259" s="62">
        <f t="shared" si="7"/>
        <v>-0.01037452319</v>
      </c>
      <c r="I259" s="62" t="b">
        <f t="shared" si="8"/>
        <v>1</v>
      </c>
      <c r="J259" s="62">
        <f t="shared" si="2"/>
        <v>-0.01037452319</v>
      </c>
      <c r="K259" s="128">
        <v>0.0438</v>
      </c>
      <c r="L259" s="62">
        <f t="shared" si="3"/>
        <v>0.0008111111111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126">
        <v>45389.0</v>
      </c>
      <c r="B260" s="127">
        <v>91.48</v>
      </c>
      <c r="C260" s="62">
        <f t="shared" si="4"/>
        <v>-0.04206302561</v>
      </c>
      <c r="D260" s="62">
        <f t="shared" si="5"/>
        <v>-0.04289635894</v>
      </c>
      <c r="E260" s="62">
        <f t="shared" si="1"/>
        <v>-0.04289635894</v>
      </c>
      <c r="F260" s="127">
        <v>5123.41</v>
      </c>
      <c r="G260" s="62">
        <f t="shared" si="6"/>
        <v>-0.01567265989</v>
      </c>
      <c r="H260" s="62">
        <f t="shared" si="7"/>
        <v>-0.01650599322</v>
      </c>
      <c r="I260" s="62" t="b">
        <f t="shared" si="8"/>
        <v>1</v>
      </c>
      <c r="J260" s="62">
        <f t="shared" si="2"/>
        <v>-0.01650599322</v>
      </c>
      <c r="K260" s="128">
        <v>0.045</v>
      </c>
      <c r="L260" s="62">
        <f t="shared" si="3"/>
        <v>0.0008333333333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126">
        <v>45396.0</v>
      </c>
      <c r="B261" s="127">
        <v>89.32</v>
      </c>
      <c r="C261" s="62">
        <f t="shared" si="4"/>
        <v>-0.02389494218</v>
      </c>
      <c r="D261" s="62">
        <f t="shared" si="5"/>
        <v>-0.02474494218</v>
      </c>
      <c r="E261" s="62">
        <f t="shared" si="1"/>
        <v>-0.02474494218</v>
      </c>
      <c r="F261" s="127">
        <v>4967.23</v>
      </c>
      <c r="G261" s="62">
        <f t="shared" si="6"/>
        <v>-0.03095789232</v>
      </c>
      <c r="H261" s="62">
        <f t="shared" si="7"/>
        <v>-0.03180789232</v>
      </c>
      <c r="I261" s="62" t="b">
        <f t="shared" si="8"/>
        <v>1</v>
      </c>
      <c r="J261" s="62">
        <f t="shared" si="2"/>
        <v>-0.03180789232</v>
      </c>
      <c r="K261" s="128">
        <v>0.0459</v>
      </c>
      <c r="L261" s="62">
        <f t="shared" si="3"/>
        <v>0.00085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126">
        <v>45403.0</v>
      </c>
      <c r="B262" s="127">
        <v>89.71</v>
      </c>
      <c r="C262" s="62">
        <f t="shared" si="4"/>
        <v>0.004356818599</v>
      </c>
      <c r="D262" s="62">
        <f t="shared" si="5"/>
        <v>0.003479781562</v>
      </c>
      <c r="E262" s="62" t="str">
        <f t="shared" si="1"/>
        <v/>
      </c>
      <c r="F262" s="127">
        <v>5099.96</v>
      </c>
      <c r="G262" s="62">
        <f t="shared" si="6"/>
        <v>0.02637035589</v>
      </c>
      <c r="H262" s="62">
        <f t="shared" si="7"/>
        <v>0.02549331886</v>
      </c>
      <c r="I262" s="62" t="b">
        <f t="shared" si="8"/>
        <v>0</v>
      </c>
      <c r="J262" s="62" t="str">
        <f t="shared" si="2"/>
        <v/>
      </c>
      <c r="K262" s="128">
        <v>0.04736</v>
      </c>
      <c r="L262" s="62">
        <f t="shared" si="3"/>
        <v>0.000877037037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126">
        <v>45410.0</v>
      </c>
      <c r="B263" s="127">
        <v>85.8</v>
      </c>
      <c r="C263" s="62">
        <f t="shared" si="4"/>
        <v>-0.04456323908</v>
      </c>
      <c r="D263" s="62">
        <f t="shared" si="5"/>
        <v>-0.04544583167</v>
      </c>
      <c r="E263" s="62" t="str">
        <f t="shared" si="1"/>
        <v/>
      </c>
      <c r="F263" s="127">
        <v>5127.79</v>
      </c>
      <c r="G263" s="62">
        <f t="shared" si="6"/>
        <v>0.005442070579</v>
      </c>
      <c r="H263" s="62">
        <f t="shared" si="7"/>
        <v>0.004559477987</v>
      </c>
      <c r="I263" s="62" t="b">
        <f t="shared" si="8"/>
        <v>0</v>
      </c>
      <c r="J263" s="62" t="str">
        <f t="shared" si="2"/>
        <v/>
      </c>
      <c r="K263" s="128">
        <v>0.04766</v>
      </c>
      <c r="L263" s="62">
        <f t="shared" si="3"/>
        <v>0.0008825925926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126">
        <v>45417.0</v>
      </c>
      <c r="B264" s="127">
        <v>89.84</v>
      </c>
      <c r="C264" s="62">
        <f t="shared" si="4"/>
        <v>0.04601130394</v>
      </c>
      <c r="D264" s="62">
        <f t="shared" si="5"/>
        <v>0.04513500764</v>
      </c>
      <c r="E264" s="62" t="str">
        <f t="shared" si="1"/>
        <v/>
      </c>
      <c r="F264" s="127">
        <v>5222.68</v>
      </c>
      <c r="G264" s="62">
        <f t="shared" si="6"/>
        <v>0.01833591296</v>
      </c>
      <c r="H264" s="62">
        <f t="shared" si="7"/>
        <v>0.01745961667</v>
      </c>
      <c r="I264" s="62" t="b">
        <f t="shared" si="8"/>
        <v>0</v>
      </c>
      <c r="J264" s="62" t="str">
        <f t="shared" si="2"/>
        <v/>
      </c>
      <c r="K264" s="128">
        <v>0.04732</v>
      </c>
      <c r="L264" s="62">
        <f t="shared" si="3"/>
        <v>0.0008762962963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126">
        <v>45424.0</v>
      </c>
      <c r="B265" s="127">
        <v>90.12</v>
      </c>
      <c r="C265" s="62">
        <f t="shared" si="4"/>
        <v>0.003111805134</v>
      </c>
      <c r="D265" s="62">
        <f t="shared" si="5"/>
        <v>0.002255138467</v>
      </c>
      <c r="E265" s="62" t="str">
        <f t="shared" si="1"/>
        <v/>
      </c>
      <c r="F265" s="127">
        <v>5303.27</v>
      </c>
      <c r="G265" s="62">
        <f t="shared" si="6"/>
        <v>0.01531293133</v>
      </c>
      <c r="H265" s="62">
        <f t="shared" si="7"/>
        <v>0.01445626466</v>
      </c>
      <c r="I265" s="62" t="b">
        <f t="shared" si="8"/>
        <v>0</v>
      </c>
      <c r="J265" s="62" t="str">
        <f t="shared" si="2"/>
        <v/>
      </c>
      <c r="K265" s="128">
        <v>0.04626</v>
      </c>
      <c r="L265" s="62">
        <f t="shared" si="3"/>
        <v>0.0008566666667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126">
        <v>45431.0</v>
      </c>
      <c r="B266" s="127">
        <v>86.13</v>
      </c>
      <c r="C266" s="62">
        <f t="shared" si="4"/>
        <v>-0.04528433276</v>
      </c>
      <c r="D266" s="62">
        <f t="shared" si="5"/>
        <v>-0.04612951795</v>
      </c>
      <c r="E266" s="62">
        <f t="shared" si="1"/>
        <v>-0.04612951795</v>
      </c>
      <c r="F266" s="127">
        <v>5304.72</v>
      </c>
      <c r="G266" s="62">
        <f t="shared" si="6"/>
        <v>0.0002733788416</v>
      </c>
      <c r="H266" s="62">
        <f t="shared" si="7"/>
        <v>-0.0005718063436</v>
      </c>
      <c r="I266" s="62" t="b">
        <f t="shared" si="8"/>
        <v>1</v>
      </c>
      <c r="J266" s="62">
        <f t="shared" si="2"/>
        <v>-0.0005718063436</v>
      </c>
      <c r="K266" s="128">
        <v>0.04564</v>
      </c>
      <c r="L266" s="62">
        <f t="shared" si="3"/>
        <v>0.0008451851852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126">
        <v>45438.0</v>
      </c>
      <c r="B267" s="127">
        <v>87.17</v>
      </c>
      <c r="C267" s="62">
        <f t="shared" si="4"/>
        <v>0.01200245222</v>
      </c>
      <c r="D267" s="62">
        <f t="shared" si="5"/>
        <v>0.01115689667</v>
      </c>
      <c r="E267" s="62">
        <f t="shared" si="1"/>
        <v>0.01115689667</v>
      </c>
      <c r="F267" s="127">
        <v>5277.51</v>
      </c>
      <c r="G267" s="62">
        <f t="shared" si="6"/>
        <v>-0.005142594702</v>
      </c>
      <c r="H267" s="62">
        <f t="shared" si="7"/>
        <v>-0.005988150258</v>
      </c>
      <c r="I267" s="62" t="b">
        <f t="shared" si="8"/>
        <v>1</v>
      </c>
      <c r="J267" s="62">
        <f t="shared" si="2"/>
        <v>-0.005988150258</v>
      </c>
      <c r="K267" s="128">
        <v>0.04566</v>
      </c>
      <c r="L267" s="62">
        <f t="shared" si="3"/>
        <v>0.0008455555556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126">
        <v>45445.0</v>
      </c>
      <c r="B268" s="127">
        <v>82.46</v>
      </c>
      <c r="C268" s="62">
        <f t="shared" si="4"/>
        <v>-0.05554690774</v>
      </c>
      <c r="D268" s="62">
        <f t="shared" si="5"/>
        <v>-0.05641450034</v>
      </c>
      <c r="E268" s="62" t="str">
        <f t="shared" si="1"/>
        <v/>
      </c>
      <c r="F268" s="127">
        <v>5346.99</v>
      </c>
      <c r="G268" s="62">
        <f t="shared" si="6"/>
        <v>0.01307939018</v>
      </c>
      <c r="H268" s="62">
        <f t="shared" si="7"/>
        <v>0.01221179759</v>
      </c>
      <c r="I268" s="62" t="b">
        <f t="shared" si="8"/>
        <v>0</v>
      </c>
      <c r="J268" s="62" t="str">
        <f t="shared" si="2"/>
        <v/>
      </c>
      <c r="K268" s="128">
        <v>0.04685</v>
      </c>
      <c r="L268" s="62">
        <f t="shared" si="3"/>
        <v>0.0008675925926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126">
        <v>45452.0</v>
      </c>
      <c r="B269" s="127">
        <v>83.55</v>
      </c>
      <c r="C269" s="62">
        <f t="shared" si="4"/>
        <v>0.01313192776</v>
      </c>
      <c r="D269" s="62">
        <f t="shared" si="5"/>
        <v>0.01230044628</v>
      </c>
      <c r="E269" s="62" t="str">
        <f t="shared" si="1"/>
        <v/>
      </c>
      <c r="F269" s="127">
        <v>5431.6</v>
      </c>
      <c r="G269" s="62">
        <f t="shared" si="6"/>
        <v>0.01569996409</v>
      </c>
      <c r="H269" s="62">
        <f t="shared" si="7"/>
        <v>0.0148684826</v>
      </c>
      <c r="I269" s="62" t="b">
        <f t="shared" si="8"/>
        <v>0</v>
      </c>
      <c r="J269" s="62" t="str">
        <f t="shared" si="2"/>
        <v/>
      </c>
      <c r="K269" s="128">
        <v>0.0449</v>
      </c>
      <c r="L269" s="62">
        <f t="shared" si="3"/>
        <v>0.0008314814815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126">
        <v>45459.0</v>
      </c>
      <c r="B270" s="127">
        <v>84.34</v>
      </c>
      <c r="C270" s="62">
        <f t="shared" si="4"/>
        <v>0.009410993277</v>
      </c>
      <c r="D270" s="62">
        <f t="shared" si="5"/>
        <v>0.00858395624</v>
      </c>
      <c r="E270" s="62" t="str">
        <f t="shared" si="1"/>
        <v/>
      </c>
      <c r="F270" s="127">
        <v>5464.62</v>
      </c>
      <c r="G270" s="62">
        <f t="shared" si="6"/>
        <v>0.006060835974</v>
      </c>
      <c r="H270" s="62">
        <f t="shared" si="7"/>
        <v>0.005233798937</v>
      </c>
      <c r="I270" s="62" t="b">
        <f t="shared" si="8"/>
        <v>0</v>
      </c>
      <c r="J270" s="62" t="str">
        <f t="shared" si="2"/>
        <v/>
      </c>
      <c r="K270" s="128">
        <v>0.04466</v>
      </c>
      <c r="L270" s="62">
        <f t="shared" si="3"/>
        <v>0.000827037037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126">
        <v>45466.0</v>
      </c>
      <c r="B271" s="127">
        <v>79.89</v>
      </c>
      <c r="C271" s="62">
        <f t="shared" si="4"/>
        <v>-0.05420555982</v>
      </c>
      <c r="D271" s="62">
        <f t="shared" si="5"/>
        <v>-0.05501759686</v>
      </c>
      <c r="E271" s="62">
        <f t="shared" si="1"/>
        <v>-0.05501759686</v>
      </c>
      <c r="F271" s="127">
        <v>5460.48</v>
      </c>
      <c r="G271" s="62">
        <f t="shared" si="6"/>
        <v>-0.0007578878359</v>
      </c>
      <c r="H271" s="62">
        <f t="shared" si="7"/>
        <v>-0.001569924873</v>
      </c>
      <c r="I271" s="62" t="b">
        <f t="shared" si="8"/>
        <v>1</v>
      </c>
      <c r="J271" s="62">
        <f t="shared" si="2"/>
        <v>-0.001569924873</v>
      </c>
      <c r="K271" s="128">
        <v>0.04385</v>
      </c>
      <c r="L271" s="62">
        <f t="shared" si="3"/>
        <v>0.000812037037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126">
        <v>45473.0</v>
      </c>
      <c r="B272" s="127">
        <v>79.58</v>
      </c>
      <c r="C272" s="62">
        <f t="shared" si="4"/>
        <v>-0.003887883495</v>
      </c>
      <c r="D272" s="62">
        <f t="shared" si="5"/>
        <v>-0.004707513125</v>
      </c>
      <c r="E272" s="62" t="str">
        <f t="shared" si="1"/>
        <v/>
      </c>
      <c r="F272" s="127">
        <v>5567.19</v>
      </c>
      <c r="G272" s="62">
        <f t="shared" si="6"/>
        <v>0.01935374033</v>
      </c>
      <c r="H272" s="62">
        <f t="shared" si="7"/>
        <v>0.0185341107</v>
      </c>
      <c r="I272" s="62" t="b">
        <f t="shared" si="8"/>
        <v>0</v>
      </c>
      <c r="J272" s="62" t="str">
        <f t="shared" si="2"/>
        <v/>
      </c>
      <c r="K272" s="128">
        <v>0.04426</v>
      </c>
      <c r="L272" s="62">
        <f t="shared" si="3"/>
        <v>0.0008196296296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126">
        <v>45480.0</v>
      </c>
      <c r="B273" s="127">
        <v>88.41</v>
      </c>
      <c r="C273" s="62">
        <f t="shared" si="4"/>
        <v>0.1052222804</v>
      </c>
      <c r="D273" s="62">
        <f t="shared" si="5"/>
        <v>0.104377836</v>
      </c>
      <c r="E273" s="62" t="str">
        <f t="shared" si="1"/>
        <v/>
      </c>
      <c r="F273" s="127">
        <v>5615.35</v>
      </c>
      <c r="G273" s="62">
        <f t="shared" si="6"/>
        <v>0.008613480972</v>
      </c>
      <c r="H273" s="62">
        <f t="shared" si="7"/>
        <v>0.007769036528</v>
      </c>
      <c r="I273" s="62" t="b">
        <f t="shared" si="8"/>
        <v>0</v>
      </c>
      <c r="J273" s="62" t="str">
        <f t="shared" si="2"/>
        <v/>
      </c>
      <c r="K273" s="128">
        <v>0.0456</v>
      </c>
      <c r="L273" s="62">
        <f t="shared" si="3"/>
        <v>0.0008444444444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126">
        <v>45487.0</v>
      </c>
      <c r="B274" s="127">
        <v>86.95</v>
      </c>
      <c r="C274" s="62">
        <f t="shared" si="4"/>
        <v>-0.01665184462</v>
      </c>
      <c r="D274" s="62">
        <f t="shared" si="5"/>
        <v>-0.01747480758</v>
      </c>
      <c r="E274" s="62">
        <f t="shared" si="1"/>
        <v>-0.01747480758</v>
      </c>
      <c r="F274" s="127">
        <v>5505.0</v>
      </c>
      <c r="G274" s="62">
        <f t="shared" si="6"/>
        <v>-0.01984714911</v>
      </c>
      <c r="H274" s="62">
        <f t="shared" si="7"/>
        <v>-0.02067011207</v>
      </c>
      <c r="I274" s="62" t="b">
        <f t="shared" si="8"/>
        <v>1</v>
      </c>
      <c r="J274" s="62">
        <f t="shared" si="2"/>
        <v>-0.02067011207</v>
      </c>
      <c r="K274" s="128">
        <v>0.04444</v>
      </c>
      <c r="L274" s="62">
        <f t="shared" si="3"/>
        <v>0.000822962963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126">
        <v>45494.0</v>
      </c>
      <c r="B275" s="127">
        <v>95.43</v>
      </c>
      <c r="C275" s="62">
        <f t="shared" si="4"/>
        <v>0.09305975363</v>
      </c>
      <c r="D275" s="62">
        <f t="shared" si="5"/>
        <v>0.09224234622</v>
      </c>
      <c r="E275" s="62">
        <f t="shared" si="1"/>
        <v>0.09224234622</v>
      </c>
      <c r="F275" s="127">
        <v>5459.1</v>
      </c>
      <c r="G275" s="62">
        <f t="shared" si="6"/>
        <v>-0.008372829169</v>
      </c>
      <c r="H275" s="62">
        <f t="shared" si="7"/>
        <v>-0.009190236577</v>
      </c>
      <c r="I275" s="62" t="b">
        <f t="shared" si="8"/>
        <v>1</v>
      </c>
      <c r="J275" s="62">
        <f t="shared" si="2"/>
        <v>-0.009190236577</v>
      </c>
      <c r="K275" s="128">
        <v>0.04414</v>
      </c>
      <c r="L275" s="62">
        <f t="shared" si="3"/>
        <v>0.0008174074074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126">
        <v>45501.0</v>
      </c>
      <c r="B276" s="127">
        <v>98.63</v>
      </c>
      <c r="C276" s="62">
        <f t="shared" si="4"/>
        <v>0.03298248054</v>
      </c>
      <c r="D276" s="62">
        <f t="shared" si="5"/>
        <v>0.03215099906</v>
      </c>
      <c r="E276" s="62">
        <f t="shared" si="1"/>
        <v>0.03215099906</v>
      </c>
      <c r="F276" s="127">
        <v>5346.56</v>
      </c>
      <c r="G276" s="62">
        <f t="shared" si="6"/>
        <v>-0.02083057756</v>
      </c>
      <c r="H276" s="62">
        <f t="shared" si="7"/>
        <v>-0.02166205904</v>
      </c>
      <c r="I276" s="62" t="b">
        <f t="shared" si="8"/>
        <v>1</v>
      </c>
      <c r="J276" s="62">
        <f t="shared" si="2"/>
        <v>-0.02166205904</v>
      </c>
      <c r="K276" s="128">
        <v>0.0449</v>
      </c>
      <c r="L276" s="62">
        <f t="shared" si="3"/>
        <v>0.0008314814815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126">
        <v>45508.0</v>
      </c>
      <c r="B277" s="127">
        <v>94.76</v>
      </c>
      <c r="C277" s="62">
        <f t="shared" si="4"/>
        <v>-0.04002809568</v>
      </c>
      <c r="D277" s="62">
        <f t="shared" si="5"/>
        <v>-0.04082624382</v>
      </c>
      <c r="E277" s="62">
        <f t="shared" si="1"/>
        <v>-0.04082624382</v>
      </c>
      <c r="F277" s="127">
        <v>5344.16</v>
      </c>
      <c r="G277" s="62">
        <f t="shared" si="6"/>
        <v>-0.0004489875407</v>
      </c>
      <c r="H277" s="62">
        <f t="shared" si="7"/>
        <v>-0.001247135689</v>
      </c>
      <c r="I277" s="62" t="b">
        <f t="shared" si="8"/>
        <v>1</v>
      </c>
      <c r="J277" s="62">
        <f t="shared" si="2"/>
        <v>-0.001247135689</v>
      </c>
      <c r="K277" s="128">
        <v>0.0431</v>
      </c>
      <c r="L277" s="62">
        <f t="shared" si="3"/>
        <v>0.0007981481481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126">
        <v>45515.0</v>
      </c>
      <c r="B278" s="127">
        <v>97.32</v>
      </c>
      <c r="C278" s="62">
        <f t="shared" si="4"/>
        <v>0.02665713862</v>
      </c>
      <c r="D278" s="62">
        <f t="shared" si="5"/>
        <v>0.02587899048</v>
      </c>
      <c r="E278" s="62" t="str">
        <f t="shared" si="1"/>
        <v/>
      </c>
      <c r="F278" s="127">
        <v>5554.25</v>
      </c>
      <c r="G278" s="62">
        <f t="shared" si="6"/>
        <v>0.03855902457</v>
      </c>
      <c r="H278" s="62">
        <f t="shared" si="7"/>
        <v>0.03778087642</v>
      </c>
      <c r="I278" s="62" t="b">
        <f t="shared" si="8"/>
        <v>0</v>
      </c>
      <c r="J278" s="62" t="str">
        <f t="shared" si="2"/>
        <v/>
      </c>
      <c r="K278" s="128">
        <v>0.04202</v>
      </c>
      <c r="L278" s="62">
        <f t="shared" si="3"/>
        <v>0.0007781481481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126">
        <v>45522.0</v>
      </c>
      <c r="B279" s="127">
        <v>100.4</v>
      </c>
      <c r="C279" s="62">
        <f t="shared" si="4"/>
        <v>0.03115768934</v>
      </c>
      <c r="D279" s="62">
        <f t="shared" si="5"/>
        <v>0.03038731897</v>
      </c>
      <c r="E279" s="62" t="str">
        <f t="shared" si="1"/>
        <v/>
      </c>
      <c r="F279" s="127">
        <v>5634.61</v>
      </c>
      <c r="G279" s="62">
        <f t="shared" si="6"/>
        <v>0.01436453433</v>
      </c>
      <c r="H279" s="62">
        <f t="shared" si="7"/>
        <v>0.01359416396</v>
      </c>
      <c r="I279" s="62" t="b">
        <f t="shared" si="8"/>
        <v>0</v>
      </c>
      <c r="J279" s="62" t="str">
        <f t="shared" si="2"/>
        <v/>
      </c>
      <c r="K279" s="128">
        <v>0.0416</v>
      </c>
      <c r="L279" s="62">
        <f t="shared" si="3"/>
        <v>0.0007703703704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126">
        <v>45529.0</v>
      </c>
      <c r="B280" s="127">
        <v>102.36</v>
      </c>
      <c r="C280" s="62">
        <f t="shared" si="4"/>
        <v>0.01933380403</v>
      </c>
      <c r="D280" s="62">
        <f t="shared" si="5"/>
        <v>0.01857565589</v>
      </c>
      <c r="E280" s="62">
        <f t="shared" si="1"/>
        <v>0.01857565589</v>
      </c>
      <c r="F280" s="127">
        <v>5648.4</v>
      </c>
      <c r="G280" s="62">
        <f t="shared" si="6"/>
        <v>0.002444384409</v>
      </c>
      <c r="H280" s="62">
        <f t="shared" si="7"/>
        <v>0.001686236261</v>
      </c>
      <c r="I280" s="62" t="b">
        <f t="shared" si="8"/>
        <v>1</v>
      </c>
      <c r="J280" s="62">
        <f t="shared" si="2"/>
        <v>0.001686236261</v>
      </c>
      <c r="K280" s="128">
        <v>0.04094</v>
      </c>
      <c r="L280" s="62">
        <f t="shared" si="3"/>
        <v>0.0007581481481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mergeCells count="2">
    <mergeCell ref="D9:E9"/>
    <mergeCell ref="A14:B14"/>
  </mergeCells>
  <hyperlinks>
    <hyperlink r:id="rId1" ref="A2"/>
    <hyperlink r:id="rId2" location="0" ref="A4"/>
  </hyperlinks>
  <drawing r:id="rId3"/>
  <tableParts count="1">
    <tablePart r:id="rId5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2" max="12" width="14.13"/>
  </cols>
  <sheetData>
    <row r="1">
      <c r="A1" s="116" t="s">
        <v>314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117" t="s">
        <v>379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29" t="s">
        <v>380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17" t="s">
        <v>381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18" t="s">
        <v>318</v>
      </c>
      <c r="B6" s="40"/>
      <c r="C6" s="40"/>
      <c r="D6" s="40" t="s">
        <v>319</v>
      </c>
      <c r="E6" s="119">
        <f>_xlfn.COVARIANCE.P(C20:C280, G20:G280)/VARP(G20:G280)</f>
        <v>1.19498916</v>
      </c>
      <c r="F6" s="40"/>
      <c r="G6" s="40" t="s">
        <v>320</v>
      </c>
      <c r="H6" s="119">
        <f>E7/E16</f>
        <v>7.380374694</v>
      </c>
      <c r="I6" s="120"/>
      <c r="J6" s="40"/>
      <c r="K6" s="40"/>
      <c r="L6" s="40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3" t="s">
        <v>382</v>
      </c>
      <c r="B7" s="121">
        <f>average(C20:C280)</f>
        <v>0.001302721227</v>
      </c>
      <c r="C7" s="40"/>
      <c r="D7" s="122" t="s">
        <v>322</v>
      </c>
      <c r="E7" s="119">
        <f>_xlfn.COVARIANCE.P(E20:E280, J20:J280)/VARP(J20:J280)</f>
        <v>1.295698401</v>
      </c>
      <c r="F7" s="40"/>
      <c r="G7" s="43" t="s">
        <v>323</v>
      </c>
      <c r="H7" s="120">
        <f>2.56/12.16</f>
        <v>0.2105263158</v>
      </c>
      <c r="I7" s="120"/>
      <c r="J7" s="40"/>
      <c r="K7" s="40"/>
      <c r="L7" s="40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0" t="s">
        <v>324</v>
      </c>
      <c r="B8" s="121">
        <f>average(G20:Z280)</f>
        <v>0.005683209126</v>
      </c>
      <c r="C8" s="40"/>
      <c r="D8" s="40"/>
      <c r="E8" s="40"/>
      <c r="F8" s="40"/>
      <c r="G8" s="124" t="s">
        <v>325</v>
      </c>
      <c r="H8" s="40">
        <f>E7/(1+H7)</f>
        <v>1.070359549</v>
      </c>
      <c r="I8" s="120"/>
      <c r="J8" s="40"/>
      <c r="K8" s="40"/>
      <c r="L8" s="40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0"/>
      <c r="B9" s="40"/>
      <c r="C9" s="40"/>
      <c r="D9" s="125" t="s">
        <v>326</v>
      </c>
      <c r="F9" s="40"/>
      <c r="G9" s="40"/>
      <c r="H9" s="40"/>
      <c r="I9" s="40"/>
      <c r="J9" s="40"/>
      <c r="K9" s="40"/>
      <c r="L9" s="40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18" t="s">
        <v>327</v>
      </c>
      <c r="B10" s="40"/>
      <c r="C10" s="40"/>
      <c r="D10" s="40" t="str">
        <f>A7</f>
        <v>Allegion plc:</v>
      </c>
      <c r="E10" s="119">
        <f>IFERROR(__xludf.DUMMYFUNCTION("STDEV(FILTER(E20:E280, E20:E280&lt;&gt;""""))"),0.04370811874623924)</f>
        <v>0.04370811875</v>
      </c>
      <c r="F10" s="40"/>
      <c r="G10" s="124"/>
      <c r="H10" s="40"/>
      <c r="I10" s="40"/>
      <c r="J10" s="40"/>
      <c r="K10" s="40"/>
      <c r="L10" s="40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0" t="str">
        <f>A7</f>
        <v>Allegion plc:</v>
      </c>
      <c r="B11" s="121">
        <f>average(D20:D280)</f>
        <v>0.0007661161697</v>
      </c>
      <c r="C11" s="40"/>
      <c r="D11" s="40" t="s">
        <v>324</v>
      </c>
      <c r="E11" s="119">
        <f>IFERROR(__xludf.DUMMYFUNCTION("STDEV(FILTER(J20:J280, J20:J280&lt;&gt;""""))"),0.022918996529327974)</f>
        <v>0.02291899653</v>
      </c>
      <c r="F11" s="40"/>
      <c r="G11" s="43"/>
      <c r="H11" s="40"/>
      <c r="I11" s="40"/>
      <c r="J11" s="40"/>
      <c r="K11" s="40"/>
      <c r="L11" s="40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0" t="s">
        <v>324</v>
      </c>
      <c r="B12" s="121">
        <f>average(H20:H280)</f>
        <v>0.001924479552</v>
      </c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0"/>
      <c r="B13" s="40"/>
      <c r="C13" s="40"/>
      <c r="D13" s="40" t="s">
        <v>328</v>
      </c>
      <c r="E13" s="119">
        <f>IFERROR(__xludf.DUMMYFUNCTION("COUNTA(FILTER(E20:E280, E20:E280&lt;&gt;""""))"),118.0)</f>
        <v>118</v>
      </c>
      <c r="F13" s="40"/>
      <c r="G13" s="40"/>
      <c r="H13" s="40"/>
      <c r="I13" s="40"/>
      <c r="J13" s="40"/>
      <c r="K13" s="40"/>
      <c r="L13" s="40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25" t="s">
        <v>329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0" t="str">
        <f>A7</f>
        <v>Allegion plc:</v>
      </c>
      <c r="B15" s="121">
        <f>IFERROR(__xludf.DUMMYFUNCTION("AVERAGE(FILTER(E20:E280, E20:E280&lt;&gt;""""))"),-0.023900500248101825)</f>
        <v>-0.02390050025</v>
      </c>
      <c r="C15" s="40"/>
      <c r="D15" s="40" t="s">
        <v>330</v>
      </c>
      <c r="E15" s="119">
        <f>IFERROR(__xludf.DUMMYFUNCTION("COVAR(FILTER(E20:E280, E20:E280&lt;&gt;""""), FILTER(J20:J280, J20:J280&lt;&gt;""""))"),6.748371381095288E-4)</f>
        <v>0.0006748371381</v>
      </c>
      <c r="F15" s="40"/>
      <c r="G15" s="40"/>
      <c r="H15" s="40"/>
      <c r="I15" s="40"/>
      <c r="J15" s="40"/>
      <c r="K15" s="40"/>
      <c r="L15" s="40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0" t="s">
        <v>324</v>
      </c>
      <c r="B16" s="121">
        <f>IFERROR(__xludf.DUMMYFUNCTION("AVERAGE(FILTER(J20:J280, J20:J280&lt;&gt;""""))"),-0.018994087601513793)</f>
        <v>-0.0189940876</v>
      </c>
      <c r="C16" s="40"/>
      <c r="D16" s="122" t="s">
        <v>331</v>
      </c>
      <c r="E16" s="119">
        <f>E10 / SQRT(E13) / E11</f>
        <v>0.1755599756</v>
      </c>
      <c r="F16" s="40"/>
      <c r="G16" s="40"/>
      <c r="H16" s="40"/>
      <c r="I16" s="40"/>
      <c r="J16" s="40"/>
      <c r="K16" s="40"/>
      <c r="L16" s="40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5"/>
      <c r="B18" s="44" t="s">
        <v>383</v>
      </c>
      <c r="C18" s="45"/>
      <c r="D18" s="45"/>
      <c r="E18" s="45"/>
      <c r="F18" s="45" t="s">
        <v>333</v>
      </c>
      <c r="G18" s="45"/>
      <c r="H18" s="45"/>
      <c r="I18" s="45"/>
      <c r="J18" s="45"/>
      <c r="K18" s="45" t="s">
        <v>334</v>
      </c>
      <c r="L18" s="45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0" t="s">
        <v>335</v>
      </c>
      <c r="B19" s="50" t="s">
        <v>336</v>
      </c>
      <c r="C19" s="50" t="s">
        <v>337</v>
      </c>
      <c r="D19" s="50" t="s">
        <v>338</v>
      </c>
      <c r="E19" s="50" t="s">
        <v>339</v>
      </c>
      <c r="F19" s="50" t="s">
        <v>336</v>
      </c>
      <c r="G19" s="50" t="s">
        <v>337</v>
      </c>
      <c r="H19" s="50" t="s">
        <v>340</v>
      </c>
      <c r="I19" s="50" t="s">
        <v>341</v>
      </c>
      <c r="J19" s="50" t="s">
        <v>339</v>
      </c>
      <c r="K19" s="50" t="s">
        <v>342</v>
      </c>
      <c r="L19" s="50" t="s">
        <v>343</v>
      </c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26">
        <v>43709.0</v>
      </c>
      <c r="B20" s="127">
        <v>98.95</v>
      </c>
      <c r="C20" s="62"/>
      <c r="D20" s="62"/>
      <c r="E20" s="62" t="str">
        <f t="shared" ref="E20:E280" si="1">IF(I20, D20, "")</f>
        <v/>
      </c>
      <c r="F20" s="127">
        <v>2978.71</v>
      </c>
      <c r="G20" s="62"/>
      <c r="H20" s="62"/>
      <c r="I20" s="62"/>
      <c r="J20" s="62" t="str">
        <f t="shared" ref="J20:J280" si="2">IF(I20, H20, "")</f>
        <v/>
      </c>
      <c r="K20" s="128">
        <v>0.01976</v>
      </c>
      <c r="L20" s="62">
        <f t="shared" ref="L20:L280" si="3">K20/54</f>
        <v>0.0003659259259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26">
        <v>43716.0</v>
      </c>
      <c r="B21" s="127">
        <v>102.24</v>
      </c>
      <c r="C21" s="62">
        <f t="shared" ref="C21:C280" si="4">ln(B21/B20)</f>
        <v>0.03270831858</v>
      </c>
      <c r="D21" s="62">
        <f t="shared" ref="D21:D280" si="5">C21-L21</f>
        <v>0.03233794821</v>
      </c>
      <c r="E21" s="62" t="str">
        <f t="shared" si="1"/>
        <v/>
      </c>
      <c r="F21" s="127">
        <v>3007.39</v>
      </c>
      <c r="G21" s="62">
        <f t="shared" ref="G21:G280" si="6">ln(F21/F20)</f>
        <v>0.00958227208</v>
      </c>
      <c r="H21" s="62">
        <f t="shared" ref="H21:H280" si="7">G21-L21</f>
        <v>0.00921190171</v>
      </c>
      <c r="I21" s="62" t="b">
        <f t="shared" ref="I21:I280" si="8">H21&lt;$B$12</f>
        <v>0</v>
      </c>
      <c r="J21" s="62" t="str">
        <f t="shared" si="2"/>
        <v/>
      </c>
      <c r="K21" s="128">
        <v>0.02</v>
      </c>
      <c r="L21" s="62">
        <f t="shared" si="3"/>
        <v>0.0003703703704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126">
        <v>43723.0</v>
      </c>
      <c r="B22" s="127">
        <v>101.57</v>
      </c>
      <c r="C22" s="62">
        <f t="shared" si="4"/>
        <v>-0.006574774678</v>
      </c>
      <c r="D22" s="62">
        <f t="shared" si="5"/>
        <v>-0.006986256159</v>
      </c>
      <c r="E22" s="62">
        <f t="shared" si="1"/>
        <v>-0.006986256159</v>
      </c>
      <c r="F22" s="127">
        <v>2992.07</v>
      </c>
      <c r="G22" s="62">
        <f t="shared" si="6"/>
        <v>-0.005107137409</v>
      </c>
      <c r="H22" s="62">
        <f t="shared" si="7"/>
        <v>-0.00551861889</v>
      </c>
      <c r="I22" s="62" t="b">
        <f t="shared" si="8"/>
        <v>1</v>
      </c>
      <c r="J22" s="62">
        <f t="shared" si="2"/>
        <v>-0.00551861889</v>
      </c>
      <c r="K22" s="128">
        <v>0.02222</v>
      </c>
      <c r="L22" s="62">
        <f t="shared" si="3"/>
        <v>0.0004114814815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126">
        <v>43730.0</v>
      </c>
      <c r="B23" s="127">
        <v>102.5</v>
      </c>
      <c r="C23" s="62">
        <f t="shared" si="4"/>
        <v>0.009114582627</v>
      </c>
      <c r="D23" s="62">
        <f t="shared" si="5"/>
        <v>0.008699027071</v>
      </c>
      <c r="E23" s="62">
        <f t="shared" si="1"/>
        <v>0.008699027071</v>
      </c>
      <c r="F23" s="127">
        <v>2961.79</v>
      </c>
      <c r="G23" s="62">
        <f t="shared" si="6"/>
        <v>-0.01017164027</v>
      </c>
      <c r="H23" s="62">
        <f t="shared" si="7"/>
        <v>-0.01058719583</v>
      </c>
      <c r="I23" s="62" t="b">
        <f t="shared" si="8"/>
        <v>1</v>
      </c>
      <c r="J23" s="62">
        <f t="shared" si="2"/>
        <v>-0.01058719583</v>
      </c>
      <c r="K23" s="128">
        <v>0.02244</v>
      </c>
      <c r="L23" s="62">
        <f t="shared" si="3"/>
        <v>0.0004155555556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126">
        <v>43737.0</v>
      </c>
      <c r="B24" s="127">
        <v>103.32</v>
      </c>
      <c r="C24" s="62">
        <f t="shared" si="4"/>
        <v>0.007968169649</v>
      </c>
      <c r="D24" s="62">
        <f t="shared" si="5"/>
        <v>0.007571502983</v>
      </c>
      <c r="E24" s="62">
        <f t="shared" si="1"/>
        <v>0.007571502983</v>
      </c>
      <c r="F24" s="127">
        <v>2952.01</v>
      </c>
      <c r="G24" s="62">
        <f t="shared" si="6"/>
        <v>-0.003307521024</v>
      </c>
      <c r="H24" s="62">
        <f t="shared" si="7"/>
        <v>-0.003704187691</v>
      </c>
      <c r="I24" s="62" t="b">
        <f t="shared" si="8"/>
        <v>1</v>
      </c>
      <c r="J24" s="62">
        <f t="shared" si="2"/>
        <v>-0.003704187691</v>
      </c>
      <c r="K24" s="128">
        <v>0.02142</v>
      </c>
      <c r="L24" s="62">
        <f t="shared" si="3"/>
        <v>0.0003966666667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126">
        <v>43744.0</v>
      </c>
      <c r="B25" s="127">
        <v>101.46</v>
      </c>
      <c r="C25" s="62">
        <f t="shared" si="4"/>
        <v>-0.01816633609</v>
      </c>
      <c r="D25" s="62">
        <f t="shared" si="5"/>
        <v>-0.01855041016</v>
      </c>
      <c r="E25" s="62" t="str">
        <f t="shared" si="1"/>
        <v/>
      </c>
      <c r="F25" s="127">
        <v>2970.27</v>
      </c>
      <c r="G25" s="62">
        <f t="shared" si="6"/>
        <v>0.006166563507</v>
      </c>
      <c r="H25" s="62">
        <f t="shared" si="7"/>
        <v>0.005782489433</v>
      </c>
      <c r="I25" s="62" t="b">
        <f t="shared" si="8"/>
        <v>0</v>
      </c>
      <c r="J25" s="62" t="str">
        <f t="shared" si="2"/>
        <v/>
      </c>
      <c r="K25" s="128">
        <v>0.02074</v>
      </c>
      <c r="L25" s="62">
        <f t="shared" si="3"/>
        <v>0.0003840740741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126">
        <v>43751.0</v>
      </c>
      <c r="B26" s="127">
        <v>103.95</v>
      </c>
      <c r="C26" s="62">
        <f t="shared" si="4"/>
        <v>0.02424538217</v>
      </c>
      <c r="D26" s="62">
        <f t="shared" si="5"/>
        <v>0.02385464142</v>
      </c>
      <c r="E26" s="62" t="str">
        <f t="shared" si="1"/>
        <v/>
      </c>
      <c r="F26" s="127">
        <v>2986.2</v>
      </c>
      <c r="G26" s="62">
        <f t="shared" si="6"/>
        <v>0.005348818337</v>
      </c>
      <c r="H26" s="62">
        <f t="shared" si="7"/>
        <v>0.004958077596</v>
      </c>
      <c r="I26" s="62" t="b">
        <f t="shared" si="8"/>
        <v>0</v>
      </c>
      <c r="J26" s="62" t="str">
        <f t="shared" si="2"/>
        <v/>
      </c>
      <c r="K26" s="128">
        <v>0.0211</v>
      </c>
      <c r="L26" s="62">
        <f t="shared" si="3"/>
        <v>0.0003907407407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126">
        <v>43758.0</v>
      </c>
      <c r="B27" s="127">
        <v>113.33</v>
      </c>
      <c r="C27" s="62">
        <f t="shared" si="4"/>
        <v>0.08639390244</v>
      </c>
      <c r="D27" s="62">
        <f t="shared" si="5"/>
        <v>0.08597955059</v>
      </c>
      <c r="E27" s="62" t="str">
        <f t="shared" si="1"/>
        <v/>
      </c>
      <c r="F27" s="127">
        <v>3022.55</v>
      </c>
      <c r="G27" s="62">
        <f t="shared" si="6"/>
        <v>0.01209916986</v>
      </c>
      <c r="H27" s="62">
        <f t="shared" si="7"/>
        <v>0.011684818</v>
      </c>
      <c r="I27" s="62" t="b">
        <f t="shared" si="8"/>
        <v>0</v>
      </c>
      <c r="J27" s="62" t="str">
        <f t="shared" si="2"/>
        <v/>
      </c>
      <c r="K27" s="128">
        <v>0.022375</v>
      </c>
      <c r="L27" s="62">
        <f t="shared" si="3"/>
        <v>0.0004143518519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126">
        <v>43765.0</v>
      </c>
      <c r="B28" s="127">
        <v>118.19</v>
      </c>
      <c r="C28" s="62">
        <f t="shared" si="4"/>
        <v>0.04198958228</v>
      </c>
      <c r="D28" s="62">
        <f t="shared" si="5"/>
        <v>0.04156958228</v>
      </c>
      <c r="E28" s="62" t="str">
        <f t="shared" si="1"/>
        <v/>
      </c>
      <c r="F28" s="127">
        <v>3066.91</v>
      </c>
      <c r="G28" s="62">
        <f t="shared" si="6"/>
        <v>0.0145696941</v>
      </c>
      <c r="H28" s="62">
        <f t="shared" si="7"/>
        <v>0.0141496941</v>
      </c>
      <c r="I28" s="62" t="b">
        <f t="shared" si="8"/>
        <v>0</v>
      </c>
      <c r="J28" s="62" t="str">
        <f t="shared" si="2"/>
        <v/>
      </c>
      <c r="K28" s="128">
        <v>0.02268</v>
      </c>
      <c r="L28" s="62">
        <f t="shared" si="3"/>
        <v>0.00042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126">
        <v>43772.0</v>
      </c>
      <c r="B29" s="127">
        <v>115.65</v>
      </c>
      <c r="C29" s="62">
        <f t="shared" si="4"/>
        <v>-0.02172511035</v>
      </c>
      <c r="D29" s="62">
        <f t="shared" si="5"/>
        <v>-0.02214399924</v>
      </c>
      <c r="E29" s="62" t="str">
        <f t="shared" si="1"/>
        <v/>
      </c>
      <c r="F29" s="127">
        <v>3093.08</v>
      </c>
      <c r="G29" s="62">
        <f t="shared" si="6"/>
        <v>0.008496818159</v>
      </c>
      <c r="H29" s="62">
        <f t="shared" si="7"/>
        <v>0.008077929271</v>
      </c>
      <c r="I29" s="62" t="b">
        <f t="shared" si="8"/>
        <v>0</v>
      </c>
      <c r="J29" s="62" t="str">
        <f t="shared" si="2"/>
        <v/>
      </c>
      <c r="K29" s="128">
        <v>0.02262</v>
      </c>
      <c r="L29" s="62">
        <f t="shared" si="3"/>
        <v>0.0004188888889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126">
        <v>43779.0</v>
      </c>
      <c r="B30" s="127">
        <v>119.12</v>
      </c>
      <c r="C30" s="62">
        <f t="shared" si="4"/>
        <v>0.0295629997</v>
      </c>
      <c r="D30" s="62">
        <f t="shared" si="5"/>
        <v>0.02912818488</v>
      </c>
      <c r="E30" s="62" t="str">
        <f t="shared" si="1"/>
        <v/>
      </c>
      <c r="F30" s="127">
        <v>3120.46</v>
      </c>
      <c r="G30" s="62">
        <f t="shared" si="6"/>
        <v>0.008813068627</v>
      </c>
      <c r="H30" s="62">
        <f t="shared" si="7"/>
        <v>0.008378253812</v>
      </c>
      <c r="I30" s="62" t="b">
        <f t="shared" si="8"/>
        <v>0</v>
      </c>
      <c r="J30" s="62" t="str">
        <f t="shared" si="2"/>
        <v/>
      </c>
      <c r="K30" s="128">
        <v>0.02348</v>
      </c>
      <c r="L30" s="62">
        <f t="shared" si="3"/>
        <v>0.0004348148148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126">
        <v>43786.0</v>
      </c>
      <c r="B31" s="127">
        <v>119.05</v>
      </c>
      <c r="C31" s="62">
        <f t="shared" si="4"/>
        <v>-0.0005878154429</v>
      </c>
      <c r="D31" s="62">
        <f t="shared" si="5"/>
        <v>-0.001021611739</v>
      </c>
      <c r="E31" s="62">
        <f t="shared" si="1"/>
        <v>-0.001021611739</v>
      </c>
      <c r="F31" s="127">
        <v>3110.29</v>
      </c>
      <c r="G31" s="62">
        <f t="shared" si="6"/>
        <v>-0.003264457419</v>
      </c>
      <c r="H31" s="62">
        <f t="shared" si="7"/>
        <v>-0.003698253715</v>
      </c>
      <c r="I31" s="62" t="b">
        <f t="shared" si="8"/>
        <v>1</v>
      </c>
      <c r="J31" s="62">
        <f t="shared" si="2"/>
        <v>-0.003698253715</v>
      </c>
      <c r="K31" s="128">
        <v>0.023425</v>
      </c>
      <c r="L31" s="62">
        <f t="shared" si="3"/>
        <v>0.0004337962963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126">
        <v>43793.0</v>
      </c>
      <c r="B32" s="127">
        <v>120.03</v>
      </c>
      <c r="C32" s="62">
        <f t="shared" si="4"/>
        <v>0.008198138604</v>
      </c>
      <c r="D32" s="62">
        <f t="shared" si="5"/>
        <v>0.007782583049</v>
      </c>
      <c r="E32" s="62" t="str">
        <f t="shared" si="1"/>
        <v/>
      </c>
      <c r="F32" s="127">
        <v>3140.98</v>
      </c>
      <c r="G32" s="62">
        <f t="shared" si="6"/>
        <v>0.009818883705</v>
      </c>
      <c r="H32" s="62">
        <f t="shared" si="7"/>
        <v>0.009403328149</v>
      </c>
      <c r="I32" s="62" t="b">
        <f t="shared" si="8"/>
        <v>0</v>
      </c>
      <c r="J32" s="62" t="str">
        <f t="shared" si="2"/>
        <v/>
      </c>
      <c r="K32" s="128">
        <v>0.02244</v>
      </c>
      <c r="L32" s="62">
        <f t="shared" si="3"/>
        <v>0.0004155555556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126">
        <v>43800.0</v>
      </c>
      <c r="B33" s="127">
        <v>122.99</v>
      </c>
      <c r="C33" s="62">
        <f t="shared" si="4"/>
        <v>0.02436133972</v>
      </c>
      <c r="D33" s="62">
        <f t="shared" si="5"/>
        <v>0.02395439527</v>
      </c>
      <c r="E33" s="62">
        <f t="shared" si="1"/>
        <v>0.02395439527</v>
      </c>
      <c r="F33" s="127">
        <v>3145.91</v>
      </c>
      <c r="G33" s="62">
        <f t="shared" si="6"/>
        <v>0.001568343334</v>
      </c>
      <c r="H33" s="62">
        <f t="shared" si="7"/>
        <v>0.001161398889</v>
      </c>
      <c r="I33" s="62" t="b">
        <f t="shared" si="8"/>
        <v>1</v>
      </c>
      <c r="J33" s="62">
        <f t="shared" si="2"/>
        <v>0.001161398889</v>
      </c>
      <c r="K33" s="128">
        <v>0.021975</v>
      </c>
      <c r="L33" s="62">
        <f t="shared" si="3"/>
        <v>0.0004069444444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126">
        <v>43807.0</v>
      </c>
      <c r="B34" s="127">
        <v>123.01</v>
      </c>
      <c r="C34" s="62">
        <f t="shared" si="4"/>
        <v>0.0001626016264</v>
      </c>
      <c r="D34" s="62">
        <f t="shared" si="5"/>
        <v>-0.0002522131884</v>
      </c>
      <c r="E34" s="62" t="str">
        <f t="shared" si="1"/>
        <v/>
      </c>
      <c r="F34" s="127">
        <v>3168.8</v>
      </c>
      <c r="G34" s="62">
        <f t="shared" si="6"/>
        <v>0.007249770855</v>
      </c>
      <c r="H34" s="62">
        <f t="shared" si="7"/>
        <v>0.00683495604</v>
      </c>
      <c r="I34" s="62" t="b">
        <f t="shared" si="8"/>
        <v>0</v>
      </c>
      <c r="J34" s="62" t="str">
        <f t="shared" si="2"/>
        <v/>
      </c>
      <c r="K34" s="128">
        <v>0.0224</v>
      </c>
      <c r="L34" s="62">
        <f t="shared" si="3"/>
        <v>0.0004148148148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126">
        <v>43814.0</v>
      </c>
      <c r="B35" s="127">
        <v>124.2</v>
      </c>
      <c r="C35" s="62">
        <f t="shared" si="4"/>
        <v>0.009627516619</v>
      </c>
      <c r="D35" s="62">
        <f t="shared" si="5"/>
        <v>0.009207516619</v>
      </c>
      <c r="E35" s="62" t="str">
        <f t="shared" si="1"/>
        <v/>
      </c>
      <c r="F35" s="127">
        <v>3221.22</v>
      </c>
      <c r="G35" s="62">
        <f t="shared" si="6"/>
        <v>0.01640720246</v>
      </c>
      <c r="H35" s="62">
        <f t="shared" si="7"/>
        <v>0.01598720246</v>
      </c>
      <c r="I35" s="62" t="b">
        <f t="shared" si="8"/>
        <v>0</v>
      </c>
      <c r="J35" s="62" t="str">
        <f t="shared" si="2"/>
        <v/>
      </c>
      <c r="K35" s="128">
        <v>0.02268</v>
      </c>
      <c r="L35" s="62">
        <f t="shared" si="3"/>
        <v>0.00042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126">
        <v>43821.0</v>
      </c>
      <c r="B36" s="127">
        <v>124.59</v>
      </c>
      <c r="C36" s="62">
        <f t="shared" si="4"/>
        <v>0.003135176811</v>
      </c>
      <c r="D36" s="62">
        <f t="shared" si="5"/>
        <v>0.00270369533</v>
      </c>
      <c r="E36" s="62" t="str">
        <f t="shared" si="1"/>
        <v/>
      </c>
      <c r="F36" s="127">
        <v>3240.02</v>
      </c>
      <c r="G36" s="62">
        <f t="shared" si="6"/>
        <v>0.005819332838</v>
      </c>
      <c r="H36" s="62">
        <f t="shared" si="7"/>
        <v>0.005387851357</v>
      </c>
      <c r="I36" s="62" t="b">
        <f t="shared" si="8"/>
        <v>0</v>
      </c>
      <c r="J36" s="62" t="str">
        <f t="shared" si="2"/>
        <v/>
      </c>
      <c r="K36" s="128">
        <v>0.0233</v>
      </c>
      <c r="L36" s="62">
        <f t="shared" si="3"/>
        <v>0.0004314814815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126">
        <v>43828.0</v>
      </c>
      <c r="B37" s="127">
        <v>123.84</v>
      </c>
      <c r="C37" s="62">
        <f t="shared" si="4"/>
        <v>-0.006037936469</v>
      </c>
      <c r="D37" s="62">
        <f t="shared" si="5"/>
        <v>-0.006469880914</v>
      </c>
      <c r="E37" s="62">
        <f t="shared" si="1"/>
        <v>-0.006469880914</v>
      </c>
      <c r="F37" s="127">
        <v>3234.85</v>
      </c>
      <c r="G37" s="62">
        <f t="shared" si="6"/>
        <v>-0.001596943598</v>
      </c>
      <c r="H37" s="62">
        <f t="shared" si="7"/>
        <v>-0.002028888043</v>
      </c>
      <c r="I37" s="62" t="b">
        <f t="shared" si="8"/>
        <v>1</v>
      </c>
      <c r="J37" s="62">
        <f t="shared" si="2"/>
        <v>-0.002028888043</v>
      </c>
      <c r="K37" s="128">
        <v>0.023325</v>
      </c>
      <c r="L37" s="62">
        <f t="shared" si="3"/>
        <v>0.0004319444444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126">
        <v>43835.0</v>
      </c>
      <c r="B38" s="127">
        <v>123.43</v>
      </c>
      <c r="C38" s="62">
        <f t="shared" si="4"/>
        <v>-0.003316216086</v>
      </c>
      <c r="D38" s="62">
        <f t="shared" si="5"/>
        <v>-0.003747697567</v>
      </c>
      <c r="E38" s="62" t="str">
        <f t="shared" si="1"/>
        <v/>
      </c>
      <c r="F38" s="127">
        <v>3265.35</v>
      </c>
      <c r="G38" s="62">
        <f t="shared" si="6"/>
        <v>0.009384395507</v>
      </c>
      <c r="H38" s="62">
        <f t="shared" si="7"/>
        <v>0.008952914025</v>
      </c>
      <c r="I38" s="62" t="b">
        <f t="shared" si="8"/>
        <v>0</v>
      </c>
      <c r="J38" s="62" t="str">
        <f t="shared" si="2"/>
        <v/>
      </c>
      <c r="K38" s="128">
        <v>0.0233</v>
      </c>
      <c r="L38" s="62">
        <f t="shared" si="3"/>
        <v>0.0004314814815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126">
        <v>43842.0</v>
      </c>
      <c r="B39" s="127">
        <v>128.05</v>
      </c>
      <c r="C39" s="62">
        <f t="shared" si="4"/>
        <v>0.03674661889</v>
      </c>
      <c r="D39" s="62">
        <f t="shared" si="5"/>
        <v>0.03631698926</v>
      </c>
      <c r="E39" s="62" t="str">
        <f t="shared" si="1"/>
        <v/>
      </c>
      <c r="F39" s="127">
        <v>3329.62</v>
      </c>
      <c r="G39" s="62">
        <f t="shared" si="6"/>
        <v>0.01949122883</v>
      </c>
      <c r="H39" s="62">
        <f t="shared" si="7"/>
        <v>0.0190615992</v>
      </c>
      <c r="I39" s="62" t="b">
        <f t="shared" si="8"/>
        <v>0</v>
      </c>
      <c r="J39" s="62" t="str">
        <f t="shared" si="2"/>
        <v/>
      </c>
      <c r="K39" s="128">
        <v>0.0232</v>
      </c>
      <c r="L39" s="62">
        <f t="shared" si="3"/>
        <v>0.0004296296296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126">
        <v>43849.0</v>
      </c>
      <c r="B40" s="127">
        <v>128.0</v>
      </c>
      <c r="C40" s="62">
        <f t="shared" si="4"/>
        <v>-0.0003905487259</v>
      </c>
      <c r="D40" s="62">
        <f t="shared" si="5"/>
        <v>-0.0008109190963</v>
      </c>
      <c r="E40" s="62">
        <f t="shared" si="1"/>
        <v>-0.0008109190963</v>
      </c>
      <c r="F40" s="127">
        <v>3295.47</v>
      </c>
      <c r="G40" s="62">
        <f t="shared" si="6"/>
        <v>-0.01030938522</v>
      </c>
      <c r="H40" s="62">
        <f t="shared" si="7"/>
        <v>-0.01072975559</v>
      </c>
      <c r="I40" s="62" t="b">
        <f t="shared" si="8"/>
        <v>1</v>
      </c>
      <c r="J40" s="62">
        <f t="shared" si="2"/>
        <v>-0.01072975559</v>
      </c>
      <c r="K40" s="128">
        <v>0.0227</v>
      </c>
      <c r="L40" s="62">
        <f t="shared" si="3"/>
        <v>0.0004203703704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126">
        <v>43856.0</v>
      </c>
      <c r="B41" s="127">
        <v>129.32</v>
      </c>
      <c r="C41" s="62">
        <f t="shared" si="4"/>
        <v>0.01025968894</v>
      </c>
      <c r="D41" s="62">
        <f t="shared" si="5"/>
        <v>0.009853670419</v>
      </c>
      <c r="E41" s="62">
        <f t="shared" si="1"/>
        <v>0.009853670419</v>
      </c>
      <c r="F41" s="127">
        <v>3225.52</v>
      </c>
      <c r="G41" s="62">
        <f t="shared" si="6"/>
        <v>-0.02145462059</v>
      </c>
      <c r="H41" s="62">
        <f t="shared" si="7"/>
        <v>-0.02186063911</v>
      </c>
      <c r="I41" s="62" t="b">
        <f t="shared" si="8"/>
        <v>1</v>
      </c>
      <c r="J41" s="62">
        <f t="shared" si="2"/>
        <v>-0.02186063911</v>
      </c>
      <c r="K41" s="128">
        <v>0.021925</v>
      </c>
      <c r="L41" s="62">
        <f t="shared" si="3"/>
        <v>0.0004060185185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126">
        <v>43863.0</v>
      </c>
      <c r="B42" s="127">
        <v>134.04</v>
      </c>
      <c r="C42" s="62">
        <f t="shared" si="4"/>
        <v>0.03584831001</v>
      </c>
      <c r="D42" s="62">
        <f t="shared" si="5"/>
        <v>0.03546942112</v>
      </c>
      <c r="E42" s="62" t="str">
        <f t="shared" si="1"/>
        <v/>
      </c>
      <c r="F42" s="127">
        <v>3327.71</v>
      </c>
      <c r="G42" s="62">
        <f t="shared" si="6"/>
        <v>0.03119020218</v>
      </c>
      <c r="H42" s="62">
        <f t="shared" si="7"/>
        <v>0.03081131329</v>
      </c>
      <c r="I42" s="62" t="b">
        <f t="shared" si="8"/>
        <v>0</v>
      </c>
      <c r="J42" s="62" t="str">
        <f t="shared" si="2"/>
        <v/>
      </c>
      <c r="K42" s="128">
        <v>0.02046</v>
      </c>
      <c r="L42" s="62">
        <f t="shared" si="3"/>
        <v>0.0003788888889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126">
        <v>43870.0</v>
      </c>
      <c r="B43" s="127">
        <v>138.9</v>
      </c>
      <c r="C43" s="62">
        <f t="shared" si="4"/>
        <v>0.03561598689</v>
      </c>
      <c r="D43" s="62">
        <f t="shared" si="5"/>
        <v>0.03523117208</v>
      </c>
      <c r="E43" s="62" t="str">
        <f t="shared" si="1"/>
        <v/>
      </c>
      <c r="F43" s="127">
        <v>3380.16</v>
      </c>
      <c r="G43" s="62">
        <f t="shared" si="6"/>
        <v>0.01563866591</v>
      </c>
      <c r="H43" s="62">
        <f t="shared" si="7"/>
        <v>0.0152538511</v>
      </c>
      <c r="I43" s="62" t="b">
        <f t="shared" si="8"/>
        <v>0</v>
      </c>
      <c r="J43" s="62" t="str">
        <f t="shared" si="2"/>
        <v/>
      </c>
      <c r="K43" s="128">
        <v>0.02078</v>
      </c>
      <c r="L43" s="62">
        <f t="shared" si="3"/>
        <v>0.0003848148148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126">
        <v>43877.0</v>
      </c>
      <c r="B44" s="127">
        <v>128.58</v>
      </c>
      <c r="C44" s="62">
        <f t="shared" si="4"/>
        <v>-0.07720297105</v>
      </c>
      <c r="D44" s="62">
        <f t="shared" si="5"/>
        <v>-0.07758371179</v>
      </c>
      <c r="E44" s="62">
        <f t="shared" si="1"/>
        <v>-0.07758371179</v>
      </c>
      <c r="F44" s="127">
        <v>3337.75</v>
      </c>
      <c r="G44" s="62">
        <f t="shared" si="6"/>
        <v>-0.01262611836</v>
      </c>
      <c r="H44" s="62">
        <f t="shared" si="7"/>
        <v>-0.01300685911</v>
      </c>
      <c r="I44" s="62" t="b">
        <f t="shared" si="8"/>
        <v>1</v>
      </c>
      <c r="J44" s="62">
        <f t="shared" si="2"/>
        <v>-0.01300685911</v>
      </c>
      <c r="K44" s="128">
        <v>0.02056</v>
      </c>
      <c r="L44" s="62">
        <f t="shared" si="3"/>
        <v>0.0003807407407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126">
        <v>43884.0</v>
      </c>
      <c r="B45" s="127">
        <v>114.99</v>
      </c>
      <c r="C45" s="62">
        <f t="shared" si="4"/>
        <v>-0.1117061107</v>
      </c>
      <c r="D45" s="62">
        <f t="shared" si="5"/>
        <v>-0.1120709255</v>
      </c>
      <c r="E45" s="62">
        <f t="shared" si="1"/>
        <v>-0.1120709255</v>
      </c>
      <c r="F45" s="127">
        <v>2954.22</v>
      </c>
      <c r="G45" s="62">
        <f t="shared" si="6"/>
        <v>-0.1220622707</v>
      </c>
      <c r="H45" s="62">
        <f t="shared" si="7"/>
        <v>-0.1224270855</v>
      </c>
      <c r="I45" s="62" t="b">
        <f t="shared" si="8"/>
        <v>1</v>
      </c>
      <c r="J45" s="62">
        <f t="shared" si="2"/>
        <v>-0.1224270855</v>
      </c>
      <c r="K45" s="128">
        <v>0.0197</v>
      </c>
      <c r="L45" s="62">
        <f t="shared" si="3"/>
        <v>0.0003648148148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126">
        <v>43891.0</v>
      </c>
      <c r="B46" s="127">
        <v>119.8</v>
      </c>
      <c r="C46" s="62">
        <f t="shared" si="4"/>
        <v>0.04097851762</v>
      </c>
      <c r="D46" s="62">
        <f t="shared" si="5"/>
        <v>0.04064925836</v>
      </c>
      <c r="E46" s="62" t="str">
        <f t="shared" si="1"/>
        <v/>
      </c>
      <c r="F46" s="127">
        <v>2972.37</v>
      </c>
      <c r="G46" s="62">
        <f t="shared" si="6"/>
        <v>0.006124957772</v>
      </c>
      <c r="H46" s="62">
        <f t="shared" si="7"/>
        <v>0.005795698513</v>
      </c>
      <c r="I46" s="62" t="b">
        <f t="shared" si="8"/>
        <v>0</v>
      </c>
      <c r="J46" s="62" t="str">
        <f t="shared" si="2"/>
        <v/>
      </c>
      <c r="K46" s="128">
        <v>0.01778</v>
      </c>
      <c r="L46" s="62">
        <f t="shared" si="3"/>
        <v>0.0003292592593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126">
        <v>43898.0</v>
      </c>
      <c r="B47" s="127">
        <v>111.81</v>
      </c>
      <c r="C47" s="62">
        <f t="shared" si="4"/>
        <v>-0.06902268352</v>
      </c>
      <c r="D47" s="62">
        <f t="shared" si="5"/>
        <v>-0.06931083167</v>
      </c>
      <c r="E47" s="62">
        <f t="shared" si="1"/>
        <v>-0.06931083167</v>
      </c>
      <c r="F47" s="127">
        <v>2711.02</v>
      </c>
      <c r="G47" s="62">
        <f t="shared" si="6"/>
        <v>-0.09203466656</v>
      </c>
      <c r="H47" s="62">
        <f t="shared" si="7"/>
        <v>-0.0923228147</v>
      </c>
      <c r="I47" s="62" t="b">
        <f t="shared" si="8"/>
        <v>1</v>
      </c>
      <c r="J47" s="62">
        <f t="shared" si="2"/>
        <v>-0.0923228147</v>
      </c>
      <c r="K47" s="128">
        <v>0.01556</v>
      </c>
      <c r="L47" s="62">
        <f t="shared" si="3"/>
        <v>0.0002881481481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126">
        <v>43905.0</v>
      </c>
      <c r="B48" s="127">
        <v>82.84</v>
      </c>
      <c r="C48" s="62">
        <f t="shared" si="4"/>
        <v>-0.2998899656</v>
      </c>
      <c r="D48" s="62">
        <f t="shared" si="5"/>
        <v>-0.3001351508</v>
      </c>
      <c r="E48" s="62">
        <f t="shared" si="1"/>
        <v>-0.3001351508</v>
      </c>
      <c r="F48" s="127">
        <v>2304.92</v>
      </c>
      <c r="G48" s="62">
        <f t="shared" si="6"/>
        <v>-0.1622789792</v>
      </c>
      <c r="H48" s="62">
        <f t="shared" si="7"/>
        <v>-0.1625241643</v>
      </c>
      <c r="I48" s="62" t="b">
        <f t="shared" si="8"/>
        <v>1</v>
      </c>
      <c r="J48" s="62">
        <f t="shared" si="2"/>
        <v>-0.1625241643</v>
      </c>
      <c r="K48" s="128">
        <v>0.01324</v>
      </c>
      <c r="L48" s="62">
        <f t="shared" si="3"/>
        <v>0.0002451851852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126">
        <v>43912.0</v>
      </c>
      <c r="B49" s="127">
        <v>91.62</v>
      </c>
      <c r="C49" s="62">
        <f t="shared" si="4"/>
        <v>0.1007385519</v>
      </c>
      <c r="D49" s="62">
        <f t="shared" si="5"/>
        <v>0.100439663</v>
      </c>
      <c r="E49" s="62" t="str">
        <f t="shared" si="1"/>
        <v/>
      </c>
      <c r="F49" s="127">
        <v>2541.47</v>
      </c>
      <c r="G49" s="62">
        <f t="shared" si="6"/>
        <v>0.09769668509</v>
      </c>
      <c r="H49" s="62">
        <f t="shared" si="7"/>
        <v>0.09739779621</v>
      </c>
      <c r="I49" s="62" t="b">
        <f t="shared" si="8"/>
        <v>0</v>
      </c>
      <c r="J49" s="62" t="str">
        <f t="shared" si="2"/>
        <v/>
      </c>
      <c r="K49" s="128">
        <v>0.01614</v>
      </c>
      <c r="L49" s="62">
        <f t="shared" si="3"/>
        <v>0.0002988888889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126">
        <v>43919.0</v>
      </c>
      <c r="B50" s="127">
        <v>84.04</v>
      </c>
      <c r="C50" s="62">
        <f t="shared" si="4"/>
        <v>-0.08635671248</v>
      </c>
      <c r="D50" s="62">
        <f t="shared" si="5"/>
        <v>-0.0866115273</v>
      </c>
      <c r="E50" s="62">
        <f t="shared" si="1"/>
        <v>-0.0866115273</v>
      </c>
      <c r="F50" s="127">
        <v>2488.65</v>
      </c>
      <c r="G50" s="62">
        <f t="shared" si="6"/>
        <v>-0.02100225901</v>
      </c>
      <c r="H50" s="62">
        <f t="shared" si="7"/>
        <v>-0.02125707382</v>
      </c>
      <c r="I50" s="62" t="b">
        <f t="shared" si="8"/>
        <v>1</v>
      </c>
      <c r="J50" s="62">
        <f t="shared" si="2"/>
        <v>-0.02125707382</v>
      </c>
      <c r="K50" s="128">
        <v>0.01376</v>
      </c>
      <c r="L50" s="62">
        <f t="shared" si="3"/>
        <v>0.0002548148148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126">
        <v>43926.0</v>
      </c>
      <c r="B51" s="127">
        <v>95.36</v>
      </c>
      <c r="C51" s="62">
        <f t="shared" si="4"/>
        <v>0.1263663273</v>
      </c>
      <c r="D51" s="62">
        <f t="shared" si="5"/>
        <v>0.1261281792</v>
      </c>
      <c r="E51" s="62" t="str">
        <f t="shared" si="1"/>
        <v/>
      </c>
      <c r="F51" s="127">
        <v>2789.82</v>
      </c>
      <c r="G51" s="62">
        <f t="shared" si="6"/>
        <v>0.1142366828</v>
      </c>
      <c r="H51" s="62">
        <f t="shared" si="7"/>
        <v>0.1139985347</v>
      </c>
      <c r="I51" s="62" t="b">
        <f t="shared" si="8"/>
        <v>0</v>
      </c>
      <c r="J51" s="62" t="str">
        <f t="shared" si="2"/>
        <v/>
      </c>
      <c r="K51" s="128">
        <v>0.01286</v>
      </c>
      <c r="L51" s="62">
        <f t="shared" si="3"/>
        <v>0.0002381481481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126">
        <v>43933.0</v>
      </c>
      <c r="B52" s="127">
        <v>97.63</v>
      </c>
      <c r="C52" s="62">
        <f t="shared" si="4"/>
        <v>0.02352561992</v>
      </c>
      <c r="D52" s="62">
        <f t="shared" si="5"/>
        <v>0.02327978659</v>
      </c>
      <c r="E52" s="62" t="str">
        <f t="shared" si="1"/>
        <v/>
      </c>
      <c r="F52" s="127">
        <v>2874.56</v>
      </c>
      <c r="G52" s="62">
        <f t="shared" si="6"/>
        <v>0.02992254144</v>
      </c>
      <c r="H52" s="62">
        <f t="shared" si="7"/>
        <v>0.0296767081</v>
      </c>
      <c r="I52" s="62" t="b">
        <f t="shared" si="8"/>
        <v>0</v>
      </c>
      <c r="J52" s="62" t="str">
        <f t="shared" si="2"/>
        <v/>
      </c>
      <c r="K52" s="128">
        <v>0.013275</v>
      </c>
      <c r="L52" s="62">
        <f t="shared" si="3"/>
        <v>0.0002458333333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126">
        <v>43940.0</v>
      </c>
      <c r="B53" s="127">
        <v>96.57</v>
      </c>
      <c r="C53" s="62">
        <f t="shared" si="4"/>
        <v>-0.01091668926</v>
      </c>
      <c r="D53" s="62">
        <f t="shared" si="5"/>
        <v>-0.01115928185</v>
      </c>
      <c r="E53" s="62">
        <f t="shared" si="1"/>
        <v>-0.01115928185</v>
      </c>
      <c r="F53" s="127">
        <v>2836.74</v>
      </c>
      <c r="G53" s="62">
        <f t="shared" si="6"/>
        <v>-0.01324411354</v>
      </c>
      <c r="H53" s="62">
        <f t="shared" si="7"/>
        <v>-0.01348670613</v>
      </c>
      <c r="I53" s="62" t="b">
        <f t="shared" si="8"/>
        <v>1</v>
      </c>
      <c r="J53" s="62">
        <f t="shared" si="2"/>
        <v>-0.01348670613</v>
      </c>
      <c r="K53" s="128">
        <v>0.0131</v>
      </c>
      <c r="L53" s="62">
        <f t="shared" si="3"/>
        <v>0.0002425925926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126">
        <v>43947.0</v>
      </c>
      <c r="B54" s="127">
        <v>97.48</v>
      </c>
      <c r="C54" s="62">
        <f t="shared" si="4"/>
        <v>0.009379094778</v>
      </c>
      <c r="D54" s="62">
        <f t="shared" si="5"/>
        <v>0.009157983667</v>
      </c>
      <c r="E54" s="62">
        <f t="shared" si="1"/>
        <v>0.009157983667</v>
      </c>
      <c r="F54" s="127">
        <v>2830.71</v>
      </c>
      <c r="G54" s="62">
        <f t="shared" si="6"/>
        <v>-0.002127941941</v>
      </c>
      <c r="H54" s="62">
        <f t="shared" si="7"/>
        <v>-0.002349053052</v>
      </c>
      <c r="I54" s="62" t="b">
        <f t="shared" si="8"/>
        <v>1</v>
      </c>
      <c r="J54" s="62">
        <f t="shared" si="2"/>
        <v>-0.002349053052</v>
      </c>
      <c r="K54" s="128">
        <v>0.01194</v>
      </c>
      <c r="L54" s="62">
        <f t="shared" si="3"/>
        <v>0.0002211111111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126">
        <v>43954.0</v>
      </c>
      <c r="B55" s="127">
        <v>102.27</v>
      </c>
      <c r="C55" s="62">
        <f t="shared" si="4"/>
        <v>0.04796914606</v>
      </c>
      <c r="D55" s="62">
        <f t="shared" si="5"/>
        <v>0.04773803495</v>
      </c>
      <c r="E55" s="62" t="str">
        <f t="shared" si="1"/>
        <v/>
      </c>
      <c r="F55" s="127">
        <v>2929.8</v>
      </c>
      <c r="G55" s="62">
        <f t="shared" si="6"/>
        <v>0.03440659773</v>
      </c>
      <c r="H55" s="62">
        <f t="shared" si="7"/>
        <v>0.03417548662</v>
      </c>
      <c r="I55" s="62" t="b">
        <f t="shared" si="8"/>
        <v>0</v>
      </c>
      <c r="J55" s="62" t="str">
        <f t="shared" si="2"/>
        <v/>
      </c>
      <c r="K55" s="128">
        <v>0.01248</v>
      </c>
      <c r="L55" s="62">
        <f t="shared" si="3"/>
        <v>0.0002311111111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126">
        <v>43961.0</v>
      </c>
      <c r="B56" s="127">
        <v>92.94</v>
      </c>
      <c r="C56" s="62">
        <f t="shared" si="4"/>
        <v>-0.09566225116</v>
      </c>
      <c r="D56" s="62">
        <f t="shared" si="5"/>
        <v>-0.09591114005</v>
      </c>
      <c r="E56" s="62">
        <f t="shared" si="1"/>
        <v>-0.09591114005</v>
      </c>
      <c r="F56" s="127">
        <v>2863.7</v>
      </c>
      <c r="G56" s="62">
        <f t="shared" si="6"/>
        <v>-0.02281966631</v>
      </c>
      <c r="H56" s="62">
        <f t="shared" si="7"/>
        <v>-0.02306855519</v>
      </c>
      <c r="I56" s="62" t="b">
        <f t="shared" si="8"/>
        <v>1</v>
      </c>
      <c r="J56" s="62">
        <f t="shared" si="2"/>
        <v>-0.02306855519</v>
      </c>
      <c r="K56" s="128">
        <v>0.01344</v>
      </c>
      <c r="L56" s="62">
        <f t="shared" si="3"/>
        <v>0.0002488888889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126">
        <v>43968.0</v>
      </c>
      <c r="B57" s="127">
        <v>94.29</v>
      </c>
      <c r="C57" s="62">
        <f t="shared" si="4"/>
        <v>0.01442101582</v>
      </c>
      <c r="D57" s="62">
        <f t="shared" si="5"/>
        <v>0.01416990471</v>
      </c>
      <c r="E57" s="62" t="str">
        <f t="shared" si="1"/>
        <v/>
      </c>
      <c r="F57" s="127">
        <v>2955.45</v>
      </c>
      <c r="G57" s="62">
        <f t="shared" si="6"/>
        <v>0.03153642852</v>
      </c>
      <c r="H57" s="62">
        <f t="shared" si="7"/>
        <v>0.03128531741</v>
      </c>
      <c r="I57" s="62" t="b">
        <f t="shared" si="8"/>
        <v>0</v>
      </c>
      <c r="J57" s="62" t="str">
        <f t="shared" si="2"/>
        <v/>
      </c>
      <c r="K57" s="128">
        <v>0.01356</v>
      </c>
      <c r="L57" s="62">
        <f t="shared" si="3"/>
        <v>0.0002511111111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126">
        <v>43975.0</v>
      </c>
      <c r="B58" s="127">
        <v>99.7</v>
      </c>
      <c r="C58" s="62">
        <f t="shared" si="4"/>
        <v>0.05579053749</v>
      </c>
      <c r="D58" s="62">
        <f t="shared" si="5"/>
        <v>0.05552979675</v>
      </c>
      <c r="E58" s="62" t="str">
        <f t="shared" si="1"/>
        <v/>
      </c>
      <c r="F58" s="127">
        <v>3044.31</v>
      </c>
      <c r="G58" s="62">
        <f t="shared" si="6"/>
        <v>0.02962335097</v>
      </c>
      <c r="H58" s="62">
        <f t="shared" si="7"/>
        <v>0.02936261023</v>
      </c>
      <c r="I58" s="62" t="b">
        <f t="shared" si="8"/>
        <v>0</v>
      </c>
      <c r="J58" s="62" t="str">
        <f t="shared" si="2"/>
        <v/>
      </c>
      <c r="K58" s="128">
        <v>0.01408</v>
      </c>
      <c r="L58" s="62">
        <f t="shared" si="3"/>
        <v>0.0002607407407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126">
        <v>43982.0</v>
      </c>
      <c r="B59" s="127">
        <v>115.35</v>
      </c>
      <c r="C59" s="62">
        <f t="shared" si="4"/>
        <v>0.1458053077</v>
      </c>
      <c r="D59" s="62">
        <f t="shared" si="5"/>
        <v>0.1455391039</v>
      </c>
      <c r="E59" s="62" t="str">
        <f t="shared" si="1"/>
        <v/>
      </c>
      <c r="F59" s="127">
        <v>3193.93</v>
      </c>
      <c r="G59" s="62">
        <f t="shared" si="6"/>
        <v>0.04797785896</v>
      </c>
      <c r="H59" s="62">
        <f t="shared" si="7"/>
        <v>0.04771165526</v>
      </c>
      <c r="I59" s="62" t="b">
        <f t="shared" si="8"/>
        <v>0</v>
      </c>
      <c r="J59" s="62" t="str">
        <f t="shared" si="2"/>
        <v/>
      </c>
      <c r="K59" s="128">
        <v>0.014375</v>
      </c>
      <c r="L59" s="62">
        <f t="shared" si="3"/>
        <v>0.0002662037037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126">
        <v>43989.0</v>
      </c>
      <c r="B60" s="127">
        <v>102.41</v>
      </c>
      <c r="C60" s="62">
        <f t="shared" si="4"/>
        <v>-0.1189866205</v>
      </c>
      <c r="D60" s="62">
        <f t="shared" si="5"/>
        <v>-0.1192751391</v>
      </c>
      <c r="E60" s="62">
        <f t="shared" si="1"/>
        <v>-0.1192751391</v>
      </c>
      <c r="F60" s="127">
        <v>3041.31</v>
      </c>
      <c r="G60" s="62">
        <f t="shared" si="6"/>
        <v>-0.04896378981</v>
      </c>
      <c r="H60" s="62">
        <f t="shared" si="7"/>
        <v>-0.04925230833</v>
      </c>
      <c r="I60" s="62" t="b">
        <f t="shared" si="8"/>
        <v>1</v>
      </c>
      <c r="J60" s="62">
        <f t="shared" si="2"/>
        <v>-0.04925230833</v>
      </c>
      <c r="K60" s="128">
        <v>0.01558</v>
      </c>
      <c r="L60" s="62">
        <f t="shared" si="3"/>
        <v>0.0002885185185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126">
        <v>43996.0</v>
      </c>
      <c r="B61" s="127">
        <v>102.74</v>
      </c>
      <c r="C61" s="62">
        <f t="shared" si="4"/>
        <v>0.003217160952</v>
      </c>
      <c r="D61" s="62">
        <f t="shared" si="5"/>
        <v>0.002934568359</v>
      </c>
      <c r="E61" s="62" t="str">
        <f t="shared" si="1"/>
        <v/>
      </c>
      <c r="F61" s="127">
        <v>3097.74</v>
      </c>
      <c r="G61" s="62">
        <f t="shared" si="6"/>
        <v>0.01838446971</v>
      </c>
      <c r="H61" s="62">
        <f t="shared" si="7"/>
        <v>0.01810187712</v>
      </c>
      <c r="I61" s="62" t="b">
        <f t="shared" si="8"/>
        <v>0</v>
      </c>
      <c r="J61" s="62" t="str">
        <f t="shared" si="2"/>
        <v/>
      </c>
      <c r="K61" s="128">
        <v>0.01526</v>
      </c>
      <c r="L61" s="62">
        <f t="shared" si="3"/>
        <v>0.0002825925926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126">
        <v>44003.0</v>
      </c>
      <c r="B62" s="127">
        <v>97.05</v>
      </c>
      <c r="C62" s="62">
        <f t="shared" si="4"/>
        <v>-0.05697521542</v>
      </c>
      <c r="D62" s="62">
        <f t="shared" si="5"/>
        <v>-0.05725114135</v>
      </c>
      <c r="E62" s="62">
        <f t="shared" si="1"/>
        <v>-0.05725114135</v>
      </c>
      <c r="F62" s="127">
        <v>3009.05</v>
      </c>
      <c r="G62" s="62">
        <f t="shared" si="6"/>
        <v>-0.02904839903</v>
      </c>
      <c r="H62" s="62">
        <f t="shared" si="7"/>
        <v>-0.02932432496</v>
      </c>
      <c r="I62" s="62" t="b">
        <f t="shared" si="8"/>
        <v>1</v>
      </c>
      <c r="J62" s="62">
        <f t="shared" si="2"/>
        <v>-0.02932432496</v>
      </c>
      <c r="K62" s="128">
        <v>0.0149</v>
      </c>
      <c r="L62" s="62">
        <f t="shared" si="3"/>
        <v>0.0002759259259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126">
        <v>44010.0</v>
      </c>
      <c r="B63" s="127">
        <v>102.39</v>
      </c>
      <c r="C63" s="62">
        <f t="shared" si="4"/>
        <v>0.05356274197</v>
      </c>
      <c r="D63" s="62">
        <f t="shared" si="5"/>
        <v>0.05329644568</v>
      </c>
      <c r="E63" s="62" t="str">
        <f t="shared" si="1"/>
        <v/>
      </c>
      <c r="F63" s="127">
        <v>3130.01</v>
      </c>
      <c r="G63" s="62">
        <f t="shared" si="6"/>
        <v>0.03941178511</v>
      </c>
      <c r="H63" s="62">
        <f t="shared" si="7"/>
        <v>0.03914548881</v>
      </c>
      <c r="I63" s="62" t="b">
        <f t="shared" si="8"/>
        <v>0</v>
      </c>
      <c r="J63" s="62" t="str">
        <f t="shared" si="2"/>
        <v/>
      </c>
      <c r="K63" s="128">
        <v>0.01438</v>
      </c>
      <c r="L63" s="62">
        <f t="shared" si="3"/>
        <v>0.0002662962963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126">
        <v>44017.0</v>
      </c>
      <c r="B64" s="127">
        <v>101.51</v>
      </c>
      <c r="C64" s="62">
        <f t="shared" si="4"/>
        <v>-0.00863173579</v>
      </c>
      <c r="D64" s="62">
        <f t="shared" si="5"/>
        <v>-0.008893772827</v>
      </c>
      <c r="E64" s="62" t="str">
        <f t="shared" si="1"/>
        <v/>
      </c>
      <c r="F64" s="127">
        <v>3185.04</v>
      </c>
      <c r="G64" s="62">
        <f t="shared" si="6"/>
        <v>0.01742864838</v>
      </c>
      <c r="H64" s="62">
        <f t="shared" si="7"/>
        <v>0.01716661134</v>
      </c>
      <c r="I64" s="62" t="b">
        <f t="shared" si="8"/>
        <v>0</v>
      </c>
      <c r="J64" s="62" t="str">
        <f t="shared" si="2"/>
        <v/>
      </c>
      <c r="K64" s="128">
        <v>0.01415</v>
      </c>
      <c r="L64" s="62">
        <f t="shared" si="3"/>
        <v>0.000262037037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126">
        <v>44024.0</v>
      </c>
      <c r="B65" s="127">
        <v>106.85</v>
      </c>
      <c r="C65" s="62">
        <f t="shared" si="4"/>
        <v>0.05126866597</v>
      </c>
      <c r="D65" s="62">
        <f t="shared" si="5"/>
        <v>0.05101422152</v>
      </c>
      <c r="E65" s="62" t="str">
        <f t="shared" si="1"/>
        <v/>
      </c>
      <c r="F65" s="127">
        <v>3224.73</v>
      </c>
      <c r="G65" s="62">
        <f t="shared" si="6"/>
        <v>0.012384378</v>
      </c>
      <c r="H65" s="62">
        <f t="shared" si="7"/>
        <v>0.01212993355</v>
      </c>
      <c r="I65" s="62" t="b">
        <f t="shared" si="8"/>
        <v>0</v>
      </c>
      <c r="J65" s="62" t="str">
        <f t="shared" si="2"/>
        <v/>
      </c>
      <c r="K65" s="128">
        <v>0.01374</v>
      </c>
      <c r="L65" s="62">
        <f t="shared" si="3"/>
        <v>0.0002544444444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126">
        <v>44031.0</v>
      </c>
      <c r="B66" s="127">
        <v>101.02</v>
      </c>
      <c r="C66" s="62">
        <f t="shared" si="4"/>
        <v>-0.05610746473</v>
      </c>
      <c r="D66" s="62">
        <f t="shared" si="5"/>
        <v>-0.05635190917</v>
      </c>
      <c r="E66" s="62">
        <f t="shared" si="1"/>
        <v>-0.05635190917</v>
      </c>
      <c r="F66" s="127">
        <v>3215.63</v>
      </c>
      <c r="G66" s="62">
        <f t="shared" si="6"/>
        <v>-0.002825930866</v>
      </c>
      <c r="H66" s="62">
        <f t="shared" si="7"/>
        <v>-0.00307037531</v>
      </c>
      <c r="I66" s="62" t="b">
        <f t="shared" si="8"/>
        <v>1</v>
      </c>
      <c r="J66" s="62">
        <f t="shared" si="2"/>
        <v>-0.00307037531</v>
      </c>
      <c r="K66" s="128">
        <v>0.0132</v>
      </c>
      <c r="L66" s="62">
        <f t="shared" si="3"/>
        <v>0.0002444444444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126">
        <v>44038.0</v>
      </c>
      <c r="B67" s="127">
        <v>99.46</v>
      </c>
      <c r="C67" s="62">
        <f t="shared" si="4"/>
        <v>-0.01556296375</v>
      </c>
      <c r="D67" s="62">
        <f t="shared" si="5"/>
        <v>-0.01579963042</v>
      </c>
      <c r="E67" s="62" t="str">
        <f t="shared" si="1"/>
        <v/>
      </c>
      <c r="F67" s="127">
        <v>3271.12</v>
      </c>
      <c r="G67" s="62">
        <f t="shared" si="6"/>
        <v>0.01710913897</v>
      </c>
      <c r="H67" s="62">
        <f t="shared" si="7"/>
        <v>0.0168724723</v>
      </c>
      <c r="I67" s="62" t="b">
        <f t="shared" si="8"/>
        <v>0</v>
      </c>
      <c r="J67" s="62" t="str">
        <f t="shared" si="2"/>
        <v/>
      </c>
      <c r="K67" s="128">
        <v>0.01278</v>
      </c>
      <c r="L67" s="62">
        <f t="shared" si="3"/>
        <v>0.0002366666667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126">
        <v>44045.0</v>
      </c>
      <c r="B68" s="127">
        <v>100.11</v>
      </c>
      <c r="C68" s="62">
        <f t="shared" si="4"/>
        <v>0.006514028145</v>
      </c>
      <c r="D68" s="62">
        <f t="shared" si="5"/>
        <v>0.006287731849</v>
      </c>
      <c r="E68" s="62" t="str">
        <f t="shared" si="1"/>
        <v/>
      </c>
      <c r="F68" s="127">
        <v>3351.28</v>
      </c>
      <c r="G68" s="62">
        <f t="shared" si="6"/>
        <v>0.0242099285</v>
      </c>
      <c r="H68" s="62">
        <f t="shared" si="7"/>
        <v>0.0239836322</v>
      </c>
      <c r="I68" s="62" t="b">
        <f t="shared" si="8"/>
        <v>0</v>
      </c>
      <c r="J68" s="62" t="str">
        <f t="shared" si="2"/>
        <v/>
      </c>
      <c r="K68" s="128">
        <v>0.01222</v>
      </c>
      <c r="L68" s="62">
        <f t="shared" si="3"/>
        <v>0.0002262962963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126">
        <v>44052.0</v>
      </c>
      <c r="B69" s="127">
        <v>101.56</v>
      </c>
      <c r="C69" s="62">
        <f t="shared" si="4"/>
        <v>0.01438017541</v>
      </c>
      <c r="D69" s="62">
        <f t="shared" si="5"/>
        <v>0.01415536059</v>
      </c>
      <c r="E69" s="62" t="str">
        <f t="shared" si="1"/>
        <v/>
      </c>
      <c r="F69" s="127">
        <v>3372.85</v>
      </c>
      <c r="G69" s="62">
        <f t="shared" si="6"/>
        <v>0.006415721882</v>
      </c>
      <c r="H69" s="62">
        <f t="shared" si="7"/>
        <v>0.006190907067</v>
      </c>
      <c r="I69" s="62" t="b">
        <f t="shared" si="8"/>
        <v>0</v>
      </c>
      <c r="J69" s="62" t="str">
        <f t="shared" si="2"/>
        <v/>
      </c>
      <c r="K69" s="128">
        <v>0.01214</v>
      </c>
      <c r="L69" s="62">
        <f t="shared" si="3"/>
        <v>0.0002248148148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126">
        <v>44059.0</v>
      </c>
      <c r="B70" s="127">
        <v>100.27</v>
      </c>
      <c r="C70" s="62">
        <f t="shared" si="4"/>
        <v>-0.0127832093</v>
      </c>
      <c r="D70" s="62">
        <f t="shared" si="5"/>
        <v>-0.01303543152</v>
      </c>
      <c r="E70" s="62" t="str">
        <f t="shared" si="1"/>
        <v/>
      </c>
      <c r="F70" s="127">
        <v>3397.16</v>
      </c>
      <c r="G70" s="62">
        <f t="shared" si="6"/>
        <v>0.007181704159</v>
      </c>
      <c r="H70" s="62">
        <f t="shared" si="7"/>
        <v>0.006929481937</v>
      </c>
      <c r="I70" s="62" t="b">
        <f t="shared" si="8"/>
        <v>0</v>
      </c>
      <c r="J70" s="62" t="str">
        <f t="shared" si="2"/>
        <v/>
      </c>
      <c r="K70" s="128">
        <v>0.01362</v>
      </c>
      <c r="L70" s="62">
        <f t="shared" si="3"/>
        <v>0.0002522222222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126">
        <v>44066.0</v>
      </c>
      <c r="B71" s="127">
        <v>104.0</v>
      </c>
      <c r="C71" s="62">
        <f t="shared" si="4"/>
        <v>0.03652435161</v>
      </c>
      <c r="D71" s="62">
        <f t="shared" si="5"/>
        <v>0.03626583309</v>
      </c>
      <c r="E71" s="62" t="str">
        <f t="shared" si="1"/>
        <v/>
      </c>
      <c r="F71" s="127">
        <v>3508.01</v>
      </c>
      <c r="G71" s="62">
        <f t="shared" si="6"/>
        <v>0.03210913668</v>
      </c>
      <c r="H71" s="62">
        <f t="shared" si="7"/>
        <v>0.03185061816</v>
      </c>
      <c r="I71" s="62" t="b">
        <f t="shared" si="8"/>
        <v>0</v>
      </c>
      <c r="J71" s="62" t="str">
        <f t="shared" si="2"/>
        <v/>
      </c>
      <c r="K71" s="128">
        <v>0.01396</v>
      </c>
      <c r="L71" s="62">
        <f t="shared" si="3"/>
        <v>0.0002585185185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126">
        <v>44073.0</v>
      </c>
      <c r="B72" s="127">
        <v>99.67</v>
      </c>
      <c r="C72" s="62">
        <f t="shared" si="4"/>
        <v>-0.04252617016</v>
      </c>
      <c r="D72" s="62">
        <f t="shared" si="5"/>
        <v>-0.04279172572</v>
      </c>
      <c r="E72" s="62">
        <f t="shared" si="1"/>
        <v>-0.04279172572</v>
      </c>
      <c r="F72" s="127">
        <v>3426.96</v>
      </c>
      <c r="G72" s="62">
        <f t="shared" si="6"/>
        <v>-0.02337535432</v>
      </c>
      <c r="H72" s="62">
        <f t="shared" si="7"/>
        <v>-0.02364090988</v>
      </c>
      <c r="I72" s="62" t="b">
        <f t="shared" si="8"/>
        <v>1</v>
      </c>
      <c r="J72" s="62">
        <f t="shared" si="2"/>
        <v>-0.02364090988</v>
      </c>
      <c r="K72" s="128">
        <v>0.01434</v>
      </c>
      <c r="L72" s="62">
        <f t="shared" si="3"/>
        <v>0.0002655555556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126">
        <v>44080.0</v>
      </c>
      <c r="B73" s="127">
        <v>97.97</v>
      </c>
      <c r="C73" s="62">
        <f t="shared" si="4"/>
        <v>-0.01720341962</v>
      </c>
      <c r="D73" s="62">
        <f t="shared" si="5"/>
        <v>-0.01746638259</v>
      </c>
      <c r="E73" s="62">
        <f t="shared" si="1"/>
        <v>-0.01746638259</v>
      </c>
      <c r="F73" s="127">
        <v>3340.97</v>
      </c>
      <c r="G73" s="62">
        <f t="shared" si="6"/>
        <v>-0.02541238682</v>
      </c>
      <c r="H73" s="62">
        <f t="shared" si="7"/>
        <v>-0.02567534978</v>
      </c>
      <c r="I73" s="62" t="b">
        <f t="shared" si="8"/>
        <v>1</v>
      </c>
      <c r="J73" s="62">
        <f t="shared" si="2"/>
        <v>-0.02567534978</v>
      </c>
      <c r="K73" s="128">
        <v>0.0142</v>
      </c>
      <c r="L73" s="62">
        <f t="shared" si="3"/>
        <v>0.000262962963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126">
        <v>44087.0</v>
      </c>
      <c r="B74" s="127">
        <v>103.25</v>
      </c>
      <c r="C74" s="62">
        <f t="shared" si="4"/>
        <v>0.05249192248</v>
      </c>
      <c r="D74" s="62">
        <f t="shared" si="5"/>
        <v>0.05222664471</v>
      </c>
      <c r="E74" s="62">
        <f t="shared" si="1"/>
        <v>0.05222664471</v>
      </c>
      <c r="F74" s="127">
        <v>3319.47</v>
      </c>
      <c r="G74" s="62">
        <f t="shared" si="6"/>
        <v>-0.006456052356</v>
      </c>
      <c r="H74" s="62">
        <f t="shared" si="7"/>
        <v>-0.006721330134</v>
      </c>
      <c r="I74" s="62" t="b">
        <f t="shared" si="8"/>
        <v>1</v>
      </c>
      <c r="J74" s="62">
        <f t="shared" si="2"/>
        <v>-0.006721330134</v>
      </c>
      <c r="K74" s="128">
        <v>0.014325</v>
      </c>
      <c r="L74" s="62">
        <f t="shared" si="3"/>
        <v>0.0002652777778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126">
        <v>44094.0</v>
      </c>
      <c r="B75" s="127">
        <v>97.24</v>
      </c>
      <c r="C75" s="62">
        <f t="shared" si="4"/>
        <v>-0.05997108239</v>
      </c>
      <c r="D75" s="62">
        <f t="shared" si="5"/>
        <v>-0.06023700832</v>
      </c>
      <c r="E75" s="62">
        <f t="shared" si="1"/>
        <v>-0.06023700832</v>
      </c>
      <c r="F75" s="127">
        <v>3298.46</v>
      </c>
      <c r="G75" s="62">
        <f t="shared" si="6"/>
        <v>-0.006349438748</v>
      </c>
      <c r="H75" s="62">
        <f t="shared" si="7"/>
        <v>-0.006615364674</v>
      </c>
      <c r="I75" s="62" t="b">
        <f t="shared" si="8"/>
        <v>1</v>
      </c>
      <c r="J75" s="62">
        <f t="shared" si="2"/>
        <v>-0.006615364674</v>
      </c>
      <c r="K75" s="128">
        <v>0.01436</v>
      </c>
      <c r="L75" s="62">
        <f t="shared" si="3"/>
        <v>0.0002659259259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126">
        <v>44101.0</v>
      </c>
      <c r="B76" s="127">
        <v>98.82</v>
      </c>
      <c r="C76" s="62">
        <f t="shared" si="4"/>
        <v>0.01611786397</v>
      </c>
      <c r="D76" s="62">
        <f t="shared" si="5"/>
        <v>0.01585601212</v>
      </c>
      <c r="E76" s="62" t="str">
        <f t="shared" si="1"/>
        <v/>
      </c>
      <c r="F76" s="127">
        <v>3348.44</v>
      </c>
      <c r="G76" s="62">
        <f t="shared" si="6"/>
        <v>0.01503887285</v>
      </c>
      <c r="H76" s="62">
        <f t="shared" si="7"/>
        <v>0.014777021</v>
      </c>
      <c r="I76" s="62" t="b">
        <f t="shared" si="8"/>
        <v>0</v>
      </c>
      <c r="J76" s="62" t="str">
        <f t="shared" si="2"/>
        <v/>
      </c>
      <c r="K76" s="128">
        <v>0.01414</v>
      </c>
      <c r="L76" s="62">
        <f t="shared" si="3"/>
        <v>0.0002618518519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126">
        <v>44108.0</v>
      </c>
      <c r="B77" s="127">
        <v>103.99</v>
      </c>
      <c r="C77" s="62">
        <f t="shared" si="4"/>
        <v>0.05099472725</v>
      </c>
      <c r="D77" s="62">
        <f t="shared" si="5"/>
        <v>0.05072731985</v>
      </c>
      <c r="E77" s="62" t="str">
        <f t="shared" si="1"/>
        <v/>
      </c>
      <c r="F77" s="127">
        <v>3477.13</v>
      </c>
      <c r="G77" s="62">
        <f t="shared" si="6"/>
        <v>0.03771267514</v>
      </c>
      <c r="H77" s="62">
        <f t="shared" si="7"/>
        <v>0.03744526774</v>
      </c>
      <c r="I77" s="62" t="b">
        <f t="shared" si="8"/>
        <v>0</v>
      </c>
      <c r="J77" s="62" t="str">
        <f t="shared" si="2"/>
        <v/>
      </c>
      <c r="K77" s="128">
        <v>0.01444</v>
      </c>
      <c r="L77" s="62">
        <f t="shared" si="3"/>
        <v>0.0002674074074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126">
        <v>44115.0</v>
      </c>
      <c r="B78" s="127">
        <v>104.99</v>
      </c>
      <c r="C78" s="62">
        <f t="shared" si="4"/>
        <v>0.009570366855</v>
      </c>
      <c r="D78" s="62">
        <f t="shared" si="5"/>
        <v>0.009278515003</v>
      </c>
      <c r="E78" s="62">
        <f t="shared" si="1"/>
        <v>0.009278515003</v>
      </c>
      <c r="F78" s="127">
        <v>3483.81</v>
      </c>
      <c r="G78" s="62">
        <f t="shared" si="6"/>
        <v>0.001919281606</v>
      </c>
      <c r="H78" s="62">
        <f t="shared" si="7"/>
        <v>0.001627429754</v>
      </c>
      <c r="I78" s="62" t="b">
        <f t="shared" si="8"/>
        <v>1</v>
      </c>
      <c r="J78" s="62">
        <f t="shared" si="2"/>
        <v>0.001627429754</v>
      </c>
      <c r="K78" s="128">
        <v>0.01576</v>
      </c>
      <c r="L78" s="62">
        <f t="shared" si="3"/>
        <v>0.0002918518519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126">
        <v>44122.0</v>
      </c>
      <c r="B79" s="127">
        <v>102.88</v>
      </c>
      <c r="C79" s="62">
        <f t="shared" si="4"/>
        <v>-0.02030184704</v>
      </c>
      <c r="D79" s="62">
        <f t="shared" si="5"/>
        <v>-0.02058240259</v>
      </c>
      <c r="E79" s="62">
        <f t="shared" si="1"/>
        <v>-0.02058240259</v>
      </c>
      <c r="F79" s="127">
        <v>3465.39</v>
      </c>
      <c r="G79" s="62">
        <f t="shared" si="6"/>
        <v>-0.005301342065</v>
      </c>
      <c r="H79" s="62">
        <f t="shared" si="7"/>
        <v>-0.005581897621</v>
      </c>
      <c r="I79" s="62" t="b">
        <f t="shared" si="8"/>
        <v>1</v>
      </c>
      <c r="J79" s="62">
        <f t="shared" si="2"/>
        <v>-0.005581897621</v>
      </c>
      <c r="K79" s="128">
        <v>0.01515</v>
      </c>
      <c r="L79" s="62">
        <f t="shared" si="3"/>
        <v>0.0002805555556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126">
        <v>44129.0</v>
      </c>
      <c r="B80" s="127">
        <v>98.5</v>
      </c>
      <c r="C80" s="62">
        <f t="shared" si="4"/>
        <v>-0.04350671231</v>
      </c>
      <c r="D80" s="62">
        <f t="shared" si="5"/>
        <v>-0.04380597157</v>
      </c>
      <c r="E80" s="62">
        <f t="shared" si="1"/>
        <v>-0.04380597157</v>
      </c>
      <c r="F80" s="127">
        <v>3269.96</v>
      </c>
      <c r="G80" s="62">
        <f t="shared" si="6"/>
        <v>-0.058047428</v>
      </c>
      <c r="H80" s="62">
        <f t="shared" si="7"/>
        <v>-0.05834668726</v>
      </c>
      <c r="I80" s="62" t="b">
        <f t="shared" si="8"/>
        <v>1</v>
      </c>
      <c r="J80" s="62">
        <f t="shared" si="2"/>
        <v>-0.05834668726</v>
      </c>
      <c r="K80" s="128">
        <v>0.01616</v>
      </c>
      <c r="L80" s="62">
        <f t="shared" si="3"/>
        <v>0.0002992592593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126">
        <v>44136.0</v>
      </c>
      <c r="B81" s="127">
        <v>102.83</v>
      </c>
      <c r="C81" s="62">
        <f t="shared" si="4"/>
        <v>0.04302059106</v>
      </c>
      <c r="D81" s="62">
        <f t="shared" si="5"/>
        <v>0.04272466514</v>
      </c>
      <c r="E81" s="62" t="str">
        <f t="shared" si="1"/>
        <v/>
      </c>
      <c r="F81" s="127">
        <v>3509.44</v>
      </c>
      <c r="G81" s="62">
        <f t="shared" si="6"/>
        <v>0.07067872817</v>
      </c>
      <c r="H81" s="62">
        <f t="shared" si="7"/>
        <v>0.07038280225</v>
      </c>
      <c r="I81" s="62" t="b">
        <f t="shared" si="8"/>
        <v>0</v>
      </c>
      <c r="J81" s="62" t="str">
        <f t="shared" si="2"/>
        <v/>
      </c>
      <c r="K81" s="128">
        <v>0.01598</v>
      </c>
      <c r="L81" s="62">
        <f t="shared" si="3"/>
        <v>0.0002959259259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126">
        <v>44143.0</v>
      </c>
      <c r="B82" s="127">
        <v>114.0</v>
      </c>
      <c r="C82" s="62">
        <f t="shared" si="4"/>
        <v>0.1031213092</v>
      </c>
      <c r="D82" s="62">
        <f t="shared" si="5"/>
        <v>0.1028257536</v>
      </c>
      <c r="E82" s="62" t="str">
        <f t="shared" si="1"/>
        <v/>
      </c>
      <c r="F82" s="127">
        <v>3585.15</v>
      </c>
      <c r="G82" s="62">
        <f t="shared" si="6"/>
        <v>0.02134383359</v>
      </c>
      <c r="H82" s="62">
        <f t="shared" si="7"/>
        <v>0.02104827804</v>
      </c>
      <c r="I82" s="62" t="b">
        <f t="shared" si="8"/>
        <v>0</v>
      </c>
      <c r="J82" s="62" t="str">
        <f t="shared" si="2"/>
        <v/>
      </c>
      <c r="K82" s="128">
        <v>0.01596</v>
      </c>
      <c r="L82" s="62">
        <f t="shared" si="3"/>
        <v>0.0002955555556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126">
        <v>44150.0</v>
      </c>
      <c r="B83" s="127">
        <v>113.0</v>
      </c>
      <c r="C83" s="62">
        <f t="shared" si="4"/>
        <v>-0.008810629682</v>
      </c>
      <c r="D83" s="62">
        <f t="shared" si="5"/>
        <v>-0.009124055608</v>
      </c>
      <c r="E83" s="62">
        <f t="shared" si="1"/>
        <v>-0.009124055608</v>
      </c>
      <c r="F83" s="127">
        <v>3557.54</v>
      </c>
      <c r="G83" s="62">
        <f t="shared" si="6"/>
        <v>-0.007731019411</v>
      </c>
      <c r="H83" s="62">
        <f t="shared" si="7"/>
        <v>-0.008044445337</v>
      </c>
      <c r="I83" s="62" t="b">
        <f t="shared" si="8"/>
        <v>1</v>
      </c>
      <c r="J83" s="62">
        <f t="shared" si="2"/>
        <v>-0.008044445337</v>
      </c>
      <c r="K83" s="128">
        <v>0.016925</v>
      </c>
      <c r="L83" s="62">
        <f t="shared" si="3"/>
        <v>0.0003134259259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126">
        <v>44157.0</v>
      </c>
      <c r="B84" s="127">
        <v>114.28</v>
      </c>
      <c r="C84" s="62">
        <f t="shared" si="4"/>
        <v>0.01126375865</v>
      </c>
      <c r="D84" s="62">
        <f t="shared" si="5"/>
        <v>0.01096709198</v>
      </c>
      <c r="E84" s="62" t="str">
        <f t="shared" si="1"/>
        <v/>
      </c>
      <c r="F84" s="127">
        <v>3638.35</v>
      </c>
      <c r="G84" s="62">
        <f t="shared" si="6"/>
        <v>0.02246098741</v>
      </c>
      <c r="H84" s="62">
        <f t="shared" si="7"/>
        <v>0.02216432074</v>
      </c>
      <c r="I84" s="62" t="b">
        <f t="shared" si="8"/>
        <v>0</v>
      </c>
      <c r="J84" s="62" t="str">
        <f t="shared" si="2"/>
        <v/>
      </c>
      <c r="K84" s="128">
        <v>0.01602</v>
      </c>
      <c r="L84" s="62">
        <f t="shared" si="3"/>
        <v>0.0002966666667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126">
        <v>44164.0</v>
      </c>
      <c r="B85" s="127">
        <v>114.54</v>
      </c>
      <c r="C85" s="62">
        <f t="shared" si="4"/>
        <v>0.002272529603</v>
      </c>
      <c r="D85" s="62">
        <f t="shared" si="5"/>
        <v>0.001978548122</v>
      </c>
      <c r="E85" s="62" t="str">
        <f t="shared" si="1"/>
        <v/>
      </c>
      <c r="F85" s="127">
        <v>3699.12</v>
      </c>
      <c r="G85" s="62">
        <f t="shared" si="6"/>
        <v>0.01656467135</v>
      </c>
      <c r="H85" s="62">
        <f t="shared" si="7"/>
        <v>0.01627068987</v>
      </c>
      <c r="I85" s="62" t="b">
        <f t="shared" si="8"/>
        <v>0</v>
      </c>
      <c r="J85" s="62" t="str">
        <f t="shared" si="2"/>
        <v/>
      </c>
      <c r="K85" s="128">
        <v>0.015875</v>
      </c>
      <c r="L85" s="62">
        <f t="shared" si="3"/>
        <v>0.0002939814815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126">
        <v>44171.0</v>
      </c>
      <c r="B86" s="127">
        <v>109.58</v>
      </c>
      <c r="C86" s="62">
        <f t="shared" si="4"/>
        <v>-0.04426923086</v>
      </c>
      <c r="D86" s="62">
        <f t="shared" si="5"/>
        <v>-0.04457811974</v>
      </c>
      <c r="E86" s="62">
        <f t="shared" si="1"/>
        <v>-0.04457811974</v>
      </c>
      <c r="F86" s="127">
        <v>3663.46</v>
      </c>
      <c r="G86" s="62">
        <f t="shared" si="6"/>
        <v>-0.009686897487</v>
      </c>
      <c r="H86" s="62">
        <f t="shared" si="7"/>
        <v>-0.009995786376</v>
      </c>
      <c r="I86" s="62" t="b">
        <f t="shared" si="8"/>
        <v>1</v>
      </c>
      <c r="J86" s="62">
        <f t="shared" si="2"/>
        <v>-0.009995786376</v>
      </c>
      <c r="K86" s="128">
        <v>0.01668</v>
      </c>
      <c r="L86" s="62">
        <f t="shared" si="3"/>
        <v>0.0003088888889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126">
        <v>44178.0</v>
      </c>
      <c r="B87" s="127">
        <v>113.75</v>
      </c>
      <c r="C87" s="62">
        <f t="shared" si="4"/>
        <v>0.03734818172</v>
      </c>
      <c r="D87" s="62">
        <f t="shared" si="5"/>
        <v>0.0370396632</v>
      </c>
      <c r="E87" s="62" t="str">
        <f t="shared" si="1"/>
        <v/>
      </c>
      <c r="F87" s="127">
        <v>3709.41</v>
      </c>
      <c r="G87" s="62">
        <f t="shared" si="6"/>
        <v>0.01246477829</v>
      </c>
      <c r="H87" s="62">
        <f t="shared" si="7"/>
        <v>0.01215625977</v>
      </c>
      <c r="I87" s="62" t="b">
        <f t="shared" si="8"/>
        <v>0</v>
      </c>
      <c r="J87" s="62" t="str">
        <f t="shared" si="2"/>
        <v/>
      </c>
      <c r="K87" s="128">
        <v>0.01666</v>
      </c>
      <c r="L87" s="62">
        <f t="shared" si="3"/>
        <v>0.0003085185185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126">
        <v>44185.0</v>
      </c>
      <c r="B88" s="127">
        <v>113.03</v>
      </c>
      <c r="C88" s="62">
        <f t="shared" si="4"/>
        <v>-0.006349787628</v>
      </c>
      <c r="D88" s="62">
        <f t="shared" si="5"/>
        <v>-0.006657935777</v>
      </c>
      <c r="E88" s="62">
        <f t="shared" si="1"/>
        <v>-0.006657935777</v>
      </c>
      <c r="F88" s="127">
        <v>3703.06</v>
      </c>
      <c r="G88" s="62">
        <f t="shared" si="6"/>
        <v>-0.001713329444</v>
      </c>
      <c r="H88" s="62">
        <f t="shared" si="7"/>
        <v>-0.002021477593</v>
      </c>
      <c r="I88" s="62" t="b">
        <f t="shared" si="8"/>
        <v>1</v>
      </c>
      <c r="J88" s="62">
        <f t="shared" si="2"/>
        <v>-0.002021477593</v>
      </c>
      <c r="K88" s="128">
        <v>0.01664</v>
      </c>
      <c r="L88" s="62">
        <f t="shared" si="3"/>
        <v>0.0003081481481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126">
        <v>44192.0</v>
      </c>
      <c r="B89" s="127">
        <v>116.38</v>
      </c>
      <c r="C89" s="62">
        <f t="shared" si="4"/>
        <v>0.02920742903</v>
      </c>
      <c r="D89" s="62">
        <f t="shared" si="5"/>
        <v>0.0288977068</v>
      </c>
      <c r="E89" s="62" t="str">
        <f t="shared" si="1"/>
        <v/>
      </c>
      <c r="F89" s="127">
        <v>3756.07</v>
      </c>
      <c r="G89" s="62">
        <f t="shared" si="6"/>
        <v>0.01421369314</v>
      </c>
      <c r="H89" s="62">
        <f t="shared" si="7"/>
        <v>0.01390397092</v>
      </c>
      <c r="I89" s="62" t="b">
        <f t="shared" si="8"/>
        <v>0</v>
      </c>
      <c r="J89" s="62" t="str">
        <f t="shared" si="2"/>
        <v/>
      </c>
      <c r="K89" s="128">
        <v>0.016725</v>
      </c>
      <c r="L89" s="62">
        <f t="shared" si="3"/>
        <v>0.0003097222222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126">
        <v>44199.0</v>
      </c>
      <c r="B90" s="127">
        <v>119.98</v>
      </c>
      <c r="C90" s="62">
        <f t="shared" si="4"/>
        <v>0.030464363</v>
      </c>
      <c r="D90" s="62">
        <f t="shared" si="5"/>
        <v>0.03015649263</v>
      </c>
      <c r="E90" s="62" t="str">
        <f t="shared" si="1"/>
        <v/>
      </c>
      <c r="F90" s="127">
        <v>3824.68</v>
      </c>
      <c r="G90" s="62">
        <f t="shared" si="6"/>
        <v>0.01810160563</v>
      </c>
      <c r="H90" s="62">
        <f t="shared" si="7"/>
        <v>0.01779373526</v>
      </c>
      <c r="I90" s="62" t="b">
        <f t="shared" si="8"/>
        <v>0</v>
      </c>
      <c r="J90" s="62" t="str">
        <f t="shared" si="2"/>
        <v/>
      </c>
      <c r="K90" s="128">
        <v>0.016625</v>
      </c>
      <c r="L90" s="62">
        <f t="shared" si="3"/>
        <v>0.0003078703704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126">
        <v>44206.0</v>
      </c>
      <c r="B91" s="127">
        <v>114.41</v>
      </c>
      <c r="C91" s="62">
        <f t="shared" si="4"/>
        <v>-0.04753657451</v>
      </c>
      <c r="D91" s="62">
        <f t="shared" si="5"/>
        <v>-0.04786583377</v>
      </c>
      <c r="E91" s="62">
        <f t="shared" si="1"/>
        <v>-0.04786583377</v>
      </c>
      <c r="F91" s="127">
        <v>3768.25</v>
      </c>
      <c r="G91" s="62">
        <f t="shared" si="6"/>
        <v>-0.01486410094</v>
      </c>
      <c r="H91" s="62">
        <f t="shared" si="7"/>
        <v>-0.0151933602</v>
      </c>
      <c r="I91" s="62" t="b">
        <f t="shared" si="8"/>
        <v>1</v>
      </c>
      <c r="J91" s="62">
        <f t="shared" si="2"/>
        <v>-0.0151933602</v>
      </c>
      <c r="K91" s="128">
        <v>0.01778</v>
      </c>
      <c r="L91" s="62">
        <f t="shared" si="3"/>
        <v>0.0003292592593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126">
        <v>44213.0</v>
      </c>
      <c r="B92" s="127">
        <v>113.61</v>
      </c>
      <c r="C92" s="62">
        <f t="shared" si="4"/>
        <v>-0.007016957131</v>
      </c>
      <c r="D92" s="62">
        <f t="shared" si="5"/>
        <v>-0.007361771946</v>
      </c>
      <c r="E92" s="62" t="str">
        <f t="shared" si="1"/>
        <v/>
      </c>
      <c r="F92" s="127">
        <v>3841.47</v>
      </c>
      <c r="G92" s="62">
        <f t="shared" si="6"/>
        <v>0.01924440314</v>
      </c>
      <c r="H92" s="62">
        <f t="shared" si="7"/>
        <v>0.01889958832</v>
      </c>
      <c r="I92" s="62" t="b">
        <f t="shared" si="8"/>
        <v>0</v>
      </c>
      <c r="J92" s="62" t="str">
        <f t="shared" si="2"/>
        <v/>
      </c>
      <c r="K92" s="128">
        <v>0.01862</v>
      </c>
      <c r="L92" s="62">
        <f t="shared" si="3"/>
        <v>0.0003448148148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126">
        <v>44220.0</v>
      </c>
      <c r="B93" s="127">
        <v>107.01</v>
      </c>
      <c r="C93" s="62">
        <f t="shared" si="4"/>
        <v>-0.05984924254</v>
      </c>
      <c r="D93" s="62">
        <f t="shared" si="5"/>
        <v>-0.06019183514</v>
      </c>
      <c r="E93" s="62">
        <f t="shared" si="1"/>
        <v>-0.06019183514</v>
      </c>
      <c r="F93" s="127">
        <v>3714.24</v>
      </c>
      <c r="G93" s="62">
        <f t="shared" si="6"/>
        <v>-0.03368102465</v>
      </c>
      <c r="H93" s="62">
        <f t="shared" si="7"/>
        <v>-0.03402361724</v>
      </c>
      <c r="I93" s="62" t="b">
        <f t="shared" si="8"/>
        <v>1</v>
      </c>
      <c r="J93" s="62">
        <f t="shared" si="2"/>
        <v>-0.03402361724</v>
      </c>
      <c r="K93" s="128">
        <v>0.0185</v>
      </c>
      <c r="L93" s="62">
        <f t="shared" si="3"/>
        <v>0.0003425925926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126">
        <v>44227.0</v>
      </c>
      <c r="B94" s="127">
        <v>113.79</v>
      </c>
      <c r="C94" s="62">
        <f t="shared" si="4"/>
        <v>0.06143235633</v>
      </c>
      <c r="D94" s="62">
        <f t="shared" si="5"/>
        <v>0.0610964304</v>
      </c>
      <c r="E94" s="62" t="str">
        <f t="shared" si="1"/>
        <v/>
      </c>
      <c r="F94" s="127">
        <v>3886.83</v>
      </c>
      <c r="G94" s="62">
        <f t="shared" si="6"/>
        <v>0.04541983419</v>
      </c>
      <c r="H94" s="62">
        <f t="shared" si="7"/>
        <v>0.04508390826</v>
      </c>
      <c r="I94" s="62" t="b">
        <f t="shared" si="8"/>
        <v>0</v>
      </c>
      <c r="J94" s="62" t="str">
        <f t="shared" si="2"/>
        <v/>
      </c>
      <c r="K94" s="128">
        <v>0.01814</v>
      </c>
      <c r="L94" s="62">
        <f t="shared" si="3"/>
        <v>0.0003359259259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126">
        <v>44234.0</v>
      </c>
      <c r="B95" s="127">
        <v>118.26</v>
      </c>
      <c r="C95" s="62">
        <f t="shared" si="4"/>
        <v>0.03853094602</v>
      </c>
      <c r="D95" s="62">
        <f t="shared" si="5"/>
        <v>0.03817798306</v>
      </c>
      <c r="E95" s="62" t="str">
        <f t="shared" si="1"/>
        <v/>
      </c>
      <c r="F95" s="127">
        <v>3934.83</v>
      </c>
      <c r="G95" s="62">
        <f t="shared" si="6"/>
        <v>0.01227376352</v>
      </c>
      <c r="H95" s="62">
        <f t="shared" si="7"/>
        <v>0.01192080056</v>
      </c>
      <c r="I95" s="62" t="b">
        <f t="shared" si="8"/>
        <v>0</v>
      </c>
      <c r="J95" s="62" t="str">
        <f t="shared" si="2"/>
        <v/>
      </c>
      <c r="K95" s="128">
        <v>0.01906</v>
      </c>
      <c r="L95" s="62">
        <f t="shared" si="3"/>
        <v>0.000352962963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126">
        <v>44241.0</v>
      </c>
      <c r="B96" s="127">
        <v>109.06</v>
      </c>
      <c r="C96" s="62">
        <f t="shared" si="4"/>
        <v>-0.08098740089</v>
      </c>
      <c r="D96" s="62">
        <f t="shared" si="5"/>
        <v>-0.08134962312</v>
      </c>
      <c r="E96" s="62">
        <f t="shared" si="1"/>
        <v>-0.08134962312</v>
      </c>
      <c r="F96" s="127">
        <v>3906.71</v>
      </c>
      <c r="G96" s="62">
        <f t="shared" si="6"/>
        <v>-0.007172091334</v>
      </c>
      <c r="H96" s="62">
        <f t="shared" si="7"/>
        <v>-0.007534313556</v>
      </c>
      <c r="I96" s="62" t="b">
        <f t="shared" si="8"/>
        <v>1</v>
      </c>
      <c r="J96" s="62">
        <f t="shared" si="2"/>
        <v>-0.007534313556</v>
      </c>
      <c r="K96" s="128">
        <v>0.01956</v>
      </c>
      <c r="L96" s="62">
        <f t="shared" si="3"/>
        <v>0.0003622222222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126">
        <v>44248.0</v>
      </c>
      <c r="B97" s="127">
        <v>108.78</v>
      </c>
      <c r="C97" s="62">
        <f t="shared" si="4"/>
        <v>-0.002570695503</v>
      </c>
      <c r="D97" s="62">
        <f t="shared" si="5"/>
        <v>-0.00295773254</v>
      </c>
      <c r="E97" s="62">
        <f t="shared" si="1"/>
        <v>-0.00295773254</v>
      </c>
      <c r="F97" s="127">
        <v>3811.15</v>
      </c>
      <c r="G97" s="62">
        <f t="shared" si="6"/>
        <v>-0.0247646067</v>
      </c>
      <c r="H97" s="62">
        <f t="shared" si="7"/>
        <v>-0.02515164374</v>
      </c>
      <c r="I97" s="62" t="b">
        <f t="shared" si="8"/>
        <v>1</v>
      </c>
      <c r="J97" s="62">
        <f t="shared" si="2"/>
        <v>-0.02515164374</v>
      </c>
      <c r="K97" s="128">
        <v>0.0209</v>
      </c>
      <c r="L97" s="62">
        <f t="shared" si="3"/>
        <v>0.000387037037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126">
        <v>44255.0</v>
      </c>
      <c r="B98" s="127">
        <v>113.31</v>
      </c>
      <c r="C98" s="62">
        <f t="shared" si="4"/>
        <v>0.0407999314</v>
      </c>
      <c r="D98" s="62">
        <f t="shared" si="5"/>
        <v>0.04038733881</v>
      </c>
      <c r="E98" s="62" t="str">
        <f t="shared" si="1"/>
        <v/>
      </c>
      <c r="F98" s="127">
        <v>3841.94</v>
      </c>
      <c r="G98" s="62">
        <f t="shared" si="6"/>
        <v>0.008046466493</v>
      </c>
      <c r="H98" s="62">
        <f t="shared" si="7"/>
        <v>0.0076338739</v>
      </c>
      <c r="I98" s="62" t="b">
        <f t="shared" si="8"/>
        <v>0</v>
      </c>
      <c r="J98" s="62" t="str">
        <f t="shared" si="2"/>
        <v/>
      </c>
      <c r="K98" s="128">
        <v>0.02228</v>
      </c>
      <c r="L98" s="62">
        <f t="shared" si="3"/>
        <v>0.0004125925926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126">
        <v>44262.0</v>
      </c>
      <c r="B99" s="127">
        <v>117.29</v>
      </c>
      <c r="C99" s="62">
        <f t="shared" si="4"/>
        <v>0.03452207514</v>
      </c>
      <c r="D99" s="62">
        <f t="shared" si="5"/>
        <v>0.03410466773</v>
      </c>
      <c r="E99" s="62" t="str">
        <f t="shared" si="1"/>
        <v/>
      </c>
      <c r="F99" s="127">
        <v>3943.34</v>
      </c>
      <c r="G99" s="62">
        <f t="shared" si="6"/>
        <v>0.02605063258</v>
      </c>
      <c r="H99" s="62">
        <f t="shared" si="7"/>
        <v>0.02563322517</v>
      </c>
      <c r="I99" s="62" t="b">
        <f t="shared" si="8"/>
        <v>0</v>
      </c>
      <c r="J99" s="62" t="str">
        <f t="shared" si="2"/>
        <v/>
      </c>
      <c r="K99" s="128">
        <v>0.02254</v>
      </c>
      <c r="L99" s="62">
        <f t="shared" si="3"/>
        <v>0.0004174074074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126">
        <v>44269.0</v>
      </c>
      <c r="B100" s="127">
        <v>119.92</v>
      </c>
      <c r="C100" s="62">
        <f t="shared" si="4"/>
        <v>0.02217535326</v>
      </c>
      <c r="D100" s="62">
        <f t="shared" si="5"/>
        <v>0.02174942734</v>
      </c>
      <c r="E100" s="62">
        <f t="shared" si="1"/>
        <v>0.02174942734</v>
      </c>
      <c r="F100" s="127">
        <v>3913.1</v>
      </c>
      <c r="G100" s="62">
        <f t="shared" si="6"/>
        <v>-0.007698181197</v>
      </c>
      <c r="H100" s="62">
        <f t="shared" si="7"/>
        <v>-0.008124107123</v>
      </c>
      <c r="I100" s="62" t="b">
        <f t="shared" si="8"/>
        <v>1</v>
      </c>
      <c r="J100" s="62">
        <f t="shared" si="2"/>
        <v>-0.008124107123</v>
      </c>
      <c r="K100" s="128">
        <v>0.023</v>
      </c>
      <c r="L100" s="62">
        <f t="shared" si="3"/>
        <v>0.0004259259259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126">
        <v>44276.0</v>
      </c>
      <c r="B101" s="127">
        <v>126.75</v>
      </c>
      <c r="C101" s="62">
        <f t="shared" si="4"/>
        <v>0.05539178868</v>
      </c>
      <c r="D101" s="62">
        <f t="shared" si="5"/>
        <v>0.05494475164</v>
      </c>
      <c r="E101" s="62" t="str">
        <f t="shared" si="1"/>
        <v/>
      </c>
      <c r="F101" s="127">
        <v>3974.54</v>
      </c>
      <c r="G101" s="62">
        <f t="shared" si="6"/>
        <v>0.0155791194</v>
      </c>
      <c r="H101" s="62">
        <f t="shared" si="7"/>
        <v>0.01513208236</v>
      </c>
      <c r="I101" s="62" t="b">
        <f t="shared" si="8"/>
        <v>0</v>
      </c>
      <c r="J101" s="62" t="str">
        <f t="shared" si="2"/>
        <v/>
      </c>
      <c r="K101" s="128">
        <v>0.02414</v>
      </c>
      <c r="L101" s="62">
        <f t="shared" si="3"/>
        <v>0.000447037037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126">
        <v>44283.0</v>
      </c>
      <c r="B102" s="127">
        <v>127.75</v>
      </c>
      <c r="C102" s="62">
        <f t="shared" si="4"/>
        <v>0.007858586613</v>
      </c>
      <c r="D102" s="62">
        <f t="shared" si="5"/>
        <v>0.007423771798</v>
      </c>
      <c r="E102" s="62" t="str">
        <f t="shared" si="1"/>
        <v/>
      </c>
      <c r="F102" s="127">
        <v>4019.87</v>
      </c>
      <c r="G102" s="62">
        <f t="shared" si="6"/>
        <v>0.01134054566</v>
      </c>
      <c r="H102" s="62">
        <f t="shared" si="7"/>
        <v>0.01090573085</v>
      </c>
      <c r="I102" s="62" t="b">
        <f t="shared" si="8"/>
        <v>0</v>
      </c>
      <c r="J102" s="62" t="str">
        <f t="shared" si="2"/>
        <v/>
      </c>
      <c r="K102" s="128">
        <v>0.02348</v>
      </c>
      <c r="L102" s="62">
        <f t="shared" si="3"/>
        <v>0.0004348148148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126">
        <v>44290.0</v>
      </c>
      <c r="B103" s="127">
        <v>131.69</v>
      </c>
      <c r="C103" s="62">
        <f t="shared" si="4"/>
        <v>0.03037544664</v>
      </c>
      <c r="D103" s="62">
        <f t="shared" si="5"/>
        <v>0.02993433553</v>
      </c>
      <c r="E103" s="62" t="str">
        <f t="shared" si="1"/>
        <v/>
      </c>
      <c r="F103" s="127">
        <v>4128.8</v>
      </c>
      <c r="G103" s="62">
        <f t="shared" si="6"/>
        <v>0.02673724405</v>
      </c>
      <c r="H103" s="62">
        <f t="shared" si="7"/>
        <v>0.02629613294</v>
      </c>
      <c r="I103" s="62" t="b">
        <f t="shared" si="8"/>
        <v>0</v>
      </c>
      <c r="J103" s="62" t="str">
        <f t="shared" si="2"/>
        <v/>
      </c>
      <c r="K103" s="128">
        <v>0.02382</v>
      </c>
      <c r="L103" s="62">
        <f t="shared" si="3"/>
        <v>0.0004411111111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126">
        <v>44297.0</v>
      </c>
      <c r="B104" s="127">
        <v>133.01</v>
      </c>
      <c r="C104" s="62">
        <f t="shared" si="4"/>
        <v>0.009973637643</v>
      </c>
      <c r="D104" s="62">
        <f t="shared" si="5"/>
        <v>0.00954067468</v>
      </c>
      <c r="E104" s="62" t="str">
        <f t="shared" si="1"/>
        <v/>
      </c>
      <c r="F104" s="127">
        <v>4185.47</v>
      </c>
      <c r="G104" s="62">
        <f t="shared" si="6"/>
        <v>0.01363219564</v>
      </c>
      <c r="H104" s="62">
        <f t="shared" si="7"/>
        <v>0.01319923267</v>
      </c>
      <c r="I104" s="62" t="b">
        <f t="shared" si="8"/>
        <v>0</v>
      </c>
      <c r="J104" s="62" t="str">
        <f t="shared" si="2"/>
        <v/>
      </c>
      <c r="K104" s="128">
        <v>0.02338</v>
      </c>
      <c r="L104" s="62">
        <f t="shared" si="3"/>
        <v>0.000432962963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126">
        <v>44304.0</v>
      </c>
      <c r="B105" s="127">
        <v>138.35</v>
      </c>
      <c r="C105" s="62">
        <f t="shared" si="4"/>
        <v>0.03936239287</v>
      </c>
      <c r="D105" s="62">
        <f t="shared" si="5"/>
        <v>0.03893757805</v>
      </c>
      <c r="E105" s="62">
        <f t="shared" si="1"/>
        <v>0.03893757805</v>
      </c>
      <c r="F105" s="127">
        <v>4180.17</v>
      </c>
      <c r="G105" s="62">
        <f t="shared" si="6"/>
        <v>-0.001267087924</v>
      </c>
      <c r="H105" s="62">
        <f t="shared" si="7"/>
        <v>-0.001691902739</v>
      </c>
      <c r="I105" s="62" t="b">
        <f t="shared" si="8"/>
        <v>1</v>
      </c>
      <c r="J105" s="62">
        <f t="shared" si="2"/>
        <v>-0.001691902739</v>
      </c>
      <c r="K105" s="128">
        <v>0.02294</v>
      </c>
      <c r="L105" s="62">
        <f t="shared" si="3"/>
        <v>0.0004248148148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126">
        <v>44311.0</v>
      </c>
      <c r="B106" s="127">
        <v>134.38</v>
      </c>
      <c r="C106" s="62">
        <f t="shared" si="4"/>
        <v>-0.02911509874</v>
      </c>
      <c r="D106" s="62">
        <f t="shared" si="5"/>
        <v>-0.02953398763</v>
      </c>
      <c r="E106" s="62">
        <f t="shared" si="1"/>
        <v>-0.02953398763</v>
      </c>
      <c r="F106" s="127">
        <v>4181.17</v>
      </c>
      <c r="G106" s="62">
        <f t="shared" si="6"/>
        <v>0.0002391961109</v>
      </c>
      <c r="H106" s="62">
        <f t="shared" si="7"/>
        <v>-0.000179692778</v>
      </c>
      <c r="I106" s="62" t="b">
        <f t="shared" si="8"/>
        <v>1</v>
      </c>
      <c r="J106" s="62">
        <f t="shared" si="2"/>
        <v>-0.000179692778</v>
      </c>
      <c r="K106" s="128">
        <v>0.02262</v>
      </c>
      <c r="L106" s="62">
        <f t="shared" si="3"/>
        <v>0.0004188888889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126">
        <v>44318.0</v>
      </c>
      <c r="B107" s="127">
        <v>141.25</v>
      </c>
      <c r="C107" s="62">
        <f t="shared" si="4"/>
        <v>0.04985976253</v>
      </c>
      <c r="D107" s="62">
        <f t="shared" si="5"/>
        <v>0.0494364292</v>
      </c>
      <c r="E107" s="62" t="str">
        <f t="shared" si="1"/>
        <v/>
      </c>
      <c r="F107" s="127">
        <v>4232.6</v>
      </c>
      <c r="G107" s="62">
        <f t="shared" si="6"/>
        <v>0.01222534977</v>
      </c>
      <c r="H107" s="62">
        <f t="shared" si="7"/>
        <v>0.01180201643</v>
      </c>
      <c r="I107" s="62" t="b">
        <f t="shared" si="8"/>
        <v>0</v>
      </c>
      <c r="J107" s="62" t="str">
        <f t="shared" si="2"/>
        <v/>
      </c>
      <c r="K107" s="128">
        <v>0.02286</v>
      </c>
      <c r="L107" s="62">
        <f t="shared" si="3"/>
        <v>0.0004233333333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126">
        <v>44325.0</v>
      </c>
      <c r="B108" s="127">
        <v>140.25</v>
      </c>
      <c r="C108" s="62">
        <f t="shared" si="4"/>
        <v>-0.007104825624</v>
      </c>
      <c r="D108" s="62">
        <f t="shared" si="5"/>
        <v>-0.007524825624</v>
      </c>
      <c r="E108" s="62">
        <f t="shared" si="1"/>
        <v>-0.007524825624</v>
      </c>
      <c r="F108" s="127">
        <v>4173.85</v>
      </c>
      <c r="G108" s="62">
        <f t="shared" si="6"/>
        <v>-0.01397759019</v>
      </c>
      <c r="H108" s="62">
        <f t="shared" si="7"/>
        <v>-0.01439759019</v>
      </c>
      <c r="I108" s="62" t="b">
        <f t="shared" si="8"/>
        <v>1</v>
      </c>
      <c r="J108" s="62">
        <f t="shared" si="2"/>
        <v>-0.01439759019</v>
      </c>
      <c r="K108" s="128">
        <v>0.02268</v>
      </c>
      <c r="L108" s="62">
        <f t="shared" si="3"/>
        <v>0.00042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126">
        <v>44332.0</v>
      </c>
      <c r="B109" s="127">
        <v>137.51</v>
      </c>
      <c r="C109" s="62">
        <f t="shared" si="4"/>
        <v>-0.01972990267</v>
      </c>
      <c r="D109" s="62">
        <f t="shared" si="5"/>
        <v>-0.02016731008</v>
      </c>
      <c r="E109" s="62">
        <f t="shared" si="1"/>
        <v>-0.02016731008</v>
      </c>
      <c r="F109" s="127">
        <v>4155.86</v>
      </c>
      <c r="G109" s="62">
        <f t="shared" si="6"/>
        <v>-0.004319484825</v>
      </c>
      <c r="H109" s="62">
        <f t="shared" si="7"/>
        <v>-0.004756892233</v>
      </c>
      <c r="I109" s="62" t="b">
        <f t="shared" si="8"/>
        <v>1</v>
      </c>
      <c r="J109" s="62">
        <f t="shared" si="2"/>
        <v>-0.004756892233</v>
      </c>
      <c r="K109" s="128">
        <v>0.02362</v>
      </c>
      <c r="L109" s="62">
        <f t="shared" si="3"/>
        <v>0.0004374074074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126">
        <v>44339.0</v>
      </c>
      <c r="B110" s="127">
        <v>140.48</v>
      </c>
      <c r="C110" s="62">
        <f t="shared" si="4"/>
        <v>0.02136848815</v>
      </c>
      <c r="D110" s="62">
        <f t="shared" si="5"/>
        <v>0.02093219186</v>
      </c>
      <c r="E110" s="62" t="str">
        <f t="shared" si="1"/>
        <v/>
      </c>
      <c r="F110" s="127">
        <v>4204.11</v>
      </c>
      <c r="G110" s="62">
        <f t="shared" si="6"/>
        <v>0.0115432318</v>
      </c>
      <c r="H110" s="62">
        <f t="shared" si="7"/>
        <v>0.0111069355</v>
      </c>
      <c r="I110" s="62" t="b">
        <f t="shared" si="8"/>
        <v>0</v>
      </c>
      <c r="J110" s="62" t="str">
        <f t="shared" si="2"/>
        <v/>
      </c>
      <c r="K110" s="128">
        <v>0.02356</v>
      </c>
      <c r="L110" s="62">
        <f t="shared" si="3"/>
        <v>0.0004362962963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126">
        <v>44346.0</v>
      </c>
      <c r="B111" s="127">
        <v>138.83</v>
      </c>
      <c r="C111" s="62">
        <f t="shared" si="4"/>
        <v>-0.01181496684</v>
      </c>
      <c r="D111" s="62">
        <f t="shared" si="5"/>
        <v>-0.01223681869</v>
      </c>
      <c r="E111" s="62" t="str">
        <f t="shared" si="1"/>
        <v/>
      </c>
      <c r="F111" s="127">
        <v>4229.89</v>
      </c>
      <c r="G111" s="62">
        <f t="shared" si="6"/>
        <v>0.006113369763</v>
      </c>
      <c r="H111" s="62">
        <f t="shared" si="7"/>
        <v>0.005691517911</v>
      </c>
      <c r="I111" s="62" t="b">
        <f t="shared" si="8"/>
        <v>0</v>
      </c>
      <c r="J111" s="62" t="str">
        <f t="shared" si="2"/>
        <v/>
      </c>
      <c r="K111" s="128">
        <v>0.02278</v>
      </c>
      <c r="L111" s="62">
        <f t="shared" si="3"/>
        <v>0.0004218518519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126">
        <v>44353.0</v>
      </c>
      <c r="B112" s="127">
        <v>138.7</v>
      </c>
      <c r="C112" s="62">
        <f t="shared" si="4"/>
        <v>-0.0009368357259</v>
      </c>
      <c r="D112" s="62">
        <f t="shared" si="5"/>
        <v>-0.001359057948</v>
      </c>
      <c r="E112" s="62" t="str">
        <f t="shared" si="1"/>
        <v/>
      </c>
      <c r="F112" s="127">
        <v>4247.44</v>
      </c>
      <c r="G112" s="62">
        <f t="shared" si="6"/>
        <v>0.004140460516</v>
      </c>
      <c r="H112" s="62">
        <f t="shared" si="7"/>
        <v>0.003718238294</v>
      </c>
      <c r="I112" s="62" t="b">
        <f t="shared" si="8"/>
        <v>0</v>
      </c>
      <c r="J112" s="62" t="str">
        <f t="shared" si="2"/>
        <v/>
      </c>
      <c r="K112" s="128">
        <v>0.0228</v>
      </c>
      <c r="L112" s="62">
        <f t="shared" si="3"/>
        <v>0.0004222222222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126">
        <v>44360.0</v>
      </c>
      <c r="B113" s="127">
        <v>134.65</v>
      </c>
      <c r="C113" s="62">
        <f t="shared" si="4"/>
        <v>-0.02963450806</v>
      </c>
      <c r="D113" s="62">
        <f t="shared" si="5"/>
        <v>-0.03003932288</v>
      </c>
      <c r="E113" s="62">
        <f t="shared" si="1"/>
        <v>-0.03003932288</v>
      </c>
      <c r="F113" s="127">
        <v>4166.45</v>
      </c>
      <c r="G113" s="62">
        <f t="shared" si="6"/>
        <v>-0.01925209422</v>
      </c>
      <c r="H113" s="62">
        <f t="shared" si="7"/>
        <v>-0.01965690903</v>
      </c>
      <c r="I113" s="62" t="b">
        <f t="shared" si="8"/>
        <v>1</v>
      </c>
      <c r="J113" s="62">
        <f t="shared" si="2"/>
        <v>-0.01965690903</v>
      </c>
      <c r="K113" s="128">
        <v>0.02186</v>
      </c>
      <c r="L113" s="62">
        <f t="shared" si="3"/>
        <v>0.0004048148148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126">
        <v>44367.0</v>
      </c>
      <c r="B114" s="127">
        <v>138.85</v>
      </c>
      <c r="C114" s="62">
        <f t="shared" si="4"/>
        <v>0.0307153945</v>
      </c>
      <c r="D114" s="62">
        <f t="shared" si="5"/>
        <v>0.03031872783</v>
      </c>
      <c r="E114" s="62" t="str">
        <f t="shared" si="1"/>
        <v/>
      </c>
      <c r="F114" s="127">
        <v>4280.7</v>
      </c>
      <c r="G114" s="62">
        <f t="shared" si="6"/>
        <v>0.02705219333</v>
      </c>
      <c r="H114" s="62">
        <f t="shared" si="7"/>
        <v>0.02665552667</v>
      </c>
      <c r="I114" s="62" t="b">
        <f t="shared" si="8"/>
        <v>0</v>
      </c>
      <c r="J114" s="62" t="str">
        <f t="shared" si="2"/>
        <v/>
      </c>
      <c r="K114" s="128">
        <v>0.02142</v>
      </c>
      <c r="L114" s="62">
        <f t="shared" si="3"/>
        <v>0.0003966666667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126">
        <v>44374.0</v>
      </c>
      <c r="B115" s="127">
        <v>140.04</v>
      </c>
      <c r="C115" s="62">
        <f t="shared" si="4"/>
        <v>0.008533882334</v>
      </c>
      <c r="D115" s="62">
        <f t="shared" si="5"/>
        <v>0.008142030482</v>
      </c>
      <c r="E115" s="62" t="str">
        <f t="shared" si="1"/>
        <v/>
      </c>
      <c r="F115" s="127">
        <v>4352.34</v>
      </c>
      <c r="G115" s="62">
        <f t="shared" si="6"/>
        <v>0.01659708388</v>
      </c>
      <c r="H115" s="62">
        <f t="shared" si="7"/>
        <v>0.01620523203</v>
      </c>
      <c r="I115" s="62" t="b">
        <f t="shared" si="8"/>
        <v>0</v>
      </c>
      <c r="J115" s="62" t="str">
        <f t="shared" si="2"/>
        <v/>
      </c>
      <c r="K115" s="128">
        <v>0.02116</v>
      </c>
      <c r="L115" s="62">
        <f t="shared" si="3"/>
        <v>0.0003918518519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126">
        <v>44381.0</v>
      </c>
      <c r="B116" s="127">
        <v>138.27</v>
      </c>
      <c r="C116" s="62">
        <f t="shared" si="4"/>
        <v>-0.01271980069</v>
      </c>
      <c r="D116" s="62">
        <f t="shared" si="5"/>
        <v>-0.01310424513</v>
      </c>
      <c r="E116" s="62" t="str">
        <f t="shared" si="1"/>
        <v/>
      </c>
      <c r="F116" s="127">
        <v>4369.55</v>
      </c>
      <c r="G116" s="62">
        <f t="shared" si="6"/>
        <v>0.003946397475</v>
      </c>
      <c r="H116" s="62">
        <f t="shared" si="7"/>
        <v>0.00356195303</v>
      </c>
      <c r="I116" s="62" t="b">
        <f t="shared" si="8"/>
        <v>0</v>
      </c>
      <c r="J116" s="62" t="str">
        <f t="shared" si="2"/>
        <v/>
      </c>
      <c r="K116" s="128">
        <v>0.02076</v>
      </c>
      <c r="L116" s="62">
        <f t="shared" si="3"/>
        <v>0.0003844444444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126">
        <v>44388.0</v>
      </c>
      <c r="B117" s="127">
        <v>138.5</v>
      </c>
      <c r="C117" s="62">
        <f t="shared" si="4"/>
        <v>0.001662030227</v>
      </c>
      <c r="D117" s="62">
        <f t="shared" si="5"/>
        <v>0.001299067264</v>
      </c>
      <c r="E117" s="62">
        <f t="shared" si="1"/>
        <v>0.001299067264</v>
      </c>
      <c r="F117" s="127">
        <v>4327.16</v>
      </c>
      <c r="G117" s="62">
        <f t="shared" si="6"/>
        <v>-0.009748591297</v>
      </c>
      <c r="H117" s="62">
        <f t="shared" si="7"/>
        <v>-0.01011155426</v>
      </c>
      <c r="I117" s="62" t="b">
        <f t="shared" si="8"/>
        <v>1</v>
      </c>
      <c r="J117" s="62">
        <f t="shared" si="2"/>
        <v>-0.01011155426</v>
      </c>
      <c r="K117" s="128">
        <v>0.0196</v>
      </c>
      <c r="L117" s="62">
        <f t="shared" si="3"/>
        <v>0.000362962963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126">
        <v>44395.0</v>
      </c>
      <c r="B118" s="127">
        <v>139.18</v>
      </c>
      <c r="C118" s="62">
        <f t="shared" si="4"/>
        <v>0.004897733789</v>
      </c>
      <c r="D118" s="62">
        <f t="shared" si="5"/>
        <v>0.004532178234</v>
      </c>
      <c r="E118" s="62" t="str">
        <f t="shared" si="1"/>
        <v/>
      </c>
      <c r="F118" s="127">
        <v>4411.79</v>
      </c>
      <c r="G118" s="62">
        <f t="shared" si="6"/>
        <v>0.01936906512</v>
      </c>
      <c r="H118" s="62">
        <f t="shared" si="7"/>
        <v>0.01900350956</v>
      </c>
      <c r="I118" s="62" t="b">
        <f t="shared" si="8"/>
        <v>0</v>
      </c>
      <c r="J118" s="62" t="str">
        <f t="shared" si="2"/>
        <v/>
      </c>
      <c r="K118" s="128">
        <v>0.01974</v>
      </c>
      <c r="L118" s="62">
        <f t="shared" si="3"/>
        <v>0.0003655555556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126">
        <v>44402.0</v>
      </c>
      <c r="B119" s="127">
        <v>136.6</v>
      </c>
      <c r="C119" s="62">
        <f t="shared" si="4"/>
        <v>-0.01871111228</v>
      </c>
      <c r="D119" s="62">
        <f t="shared" si="5"/>
        <v>-0.01906111228</v>
      </c>
      <c r="E119" s="62">
        <f t="shared" si="1"/>
        <v>-0.01906111228</v>
      </c>
      <c r="F119" s="127">
        <v>4395.26</v>
      </c>
      <c r="G119" s="62">
        <f t="shared" si="6"/>
        <v>-0.003753815275</v>
      </c>
      <c r="H119" s="62">
        <f t="shared" si="7"/>
        <v>-0.004103815275</v>
      </c>
      <c r="I119" s="62" t="b">
        <f t="shared" si="8"/>
        <v>1</v>
      </c>
      <c r="J119" s="62">
        <f t="shared" si="2"/>
        <v>-0.004103815275</v>
      </c>
      <c r="K119" s="128">
        <v>0.0189</v>
      </c>
      <c r="L119" s="62">
        <f t="shared" si="3"/>
        <v>0.00035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126">
        <v>44409.0</v>
      </c>
      <c r="B120" s="127">
        <v>137.54</v>
      </c>
      <c r="C120" s="62">
        <f t="shared" si="4"/>
        <v>0.006857836755</v>
      </c>
      <c r="D120" s="62">
        <f t="shared" si="5"/>
        <v>0.006505244162</v>
      </c>
      <c r="E120" s="62" t="str">
        <f t="shared" si="1"/>
        <v/>
      </c>
      <c r="F120" s="127">
        <v>4436.52</v>
      </c>
      <c r="G120" s="62">
        <f t="shared" si="6"/>
        <v>0.00934359782</v>
      </c>
      <c r="H120" s="62">
        <f t="shared" si="7"/>
        <v>0.008991005227</v>
      </c>
      <c r="I120" s="62" t="b">
        <f t="shared" si="8"/>
        <v>0</v>
      </c>
      <c r="J120" s="62" t="str">
        <f t="shared" si="2"/>
        <v/>
      </c>
      <c r="K120" s="128">
        <v>0.01904</v>
      </c>
      <c r="L120" s="62">
        <f t="shared" si="3"/>
        <v>0.0003525925926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126">
        <v>44416.0</v>
      </c>
      <c r="B121" s="127">
        <v>138.01</v>
      </c>
      <c r="C121" s="62">
        <f t="shared" si="4"/>
        <v>0.003411362408</v>
      </c>
      <c r="D121" s="62">
        <f t="shared" si="5"/>
        <v>0.003065436482</v>
      </c>
      <c r="E121" s="62" t="str">
        <f t="shared" si="1"/>
        <v/>
      </c>
      <c r="F121" s="127">
        <v>4468.0</v>
      </c>
      <c r="G121" s="62">
        <f t="shared" si="6"/>
        <v>0.007070595866</v>
      </c>
      <c r="H121" s="62">
        <f t="shared" si="7"/>
        <v>0.00672466994</v>
      </c>
      <c r="I121" s="62" t="b">
        <f t="shared" si="8"/>
        <v>0</v>
      </c>
      <c r="J121" s="62" t="str">
        <f t="shared" si="2"/>
        <v/>
      </c>
      <c r="K121" s="128">
        <v>0.01868</v>
      </c>
      <c r="L121" s="62">
        <f t="shared" si="3"/>
        <v>0.0003459259259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126">
        <v>44423.0</v>
      </c>
      <c r="B122" s="127">
        <v>138.58</v>
      </c>
      <c r="C122" s="62">
        <f t="shared" si="4"/>
        <v>0.004121629899</v>
      </c>
      <c r="D122" s="62">
        <f t="shared" si="5"/>
        <v>0.003754592862</v>
      </c>
      <c r="E122" s="62">
        <f t="shared" si="1"/>
        <v>0.003754592862</v>
      </c>
      <c r="F122" s="127">
        <v>4441.67</v>
      </c>
      <c r="G122" s="62">
        <f t="shared" si="6"/>
        <v>-0.005910449354</v>
      </c>
      <c r="H122" s="62">
        <f t="shared" si="7"/>
        <v>-0.006277486391</v>
      </c>
      <c r="I122" s="62" t="b">
        <f t="shared" si="8"/>
        <v>1</v>
      </c>
      <c r="J122" s="62">
        <f t="shared" si="2"/>
        <v>-0.006277486391</v>
      </c>
      <c r="K122" s="128">
        <v>0.01982</v>
      </c>
      <c r="L122" s="62">
        <f t="shared" si="3"/>
        <v>0.000367037037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126">
        <v>44430.0</v>
      </c>
      <c r="B123" s="127">
        <v>141.49</v>
      </c>
      <c r="C123" s="62">
        <f t="shared" si="4"/>
        <v>0.02078126701</v>
      </c>
      <c r="D123" s="62">
        <f t="shared" si="5"/>
        <v>0.02042941516</v>
      </c>
      <c r="E123" s="62" t="str">
        <f t="shared" si="1"/>
        <v/>
      </c>
      <c r="F123" s="127">
        <v>4509.37</v>
      </c>
      <c r="G123" s="62">
        <f t="shared" si="6"/>
        <v>0.01512702233</v>
      </c>
      <c r="H123" s="62">
        <f t="shared" si="7"/>
        <v>0.01477517047</v>
      </c>
      <c r="I123" s="62" t="b">
        <f t="shared" si="8"/>
        <v>0</v>
      </c>
      <c r="J123" s="62" t="str">
        <f t="shared" si="2"/>
        <v/>
      </c>
      <c r="K123" s="128">
        <v>0.019</v>
      </c>
      <c r="L123" s="62">
        <f t="shared" si="3"/>
        <v>0.0003518518519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126">
        <v>44437.0</v>
      </c>
      <c r="B124" s="127">
        <v>148.13</v>
      </c>
      <c r="C124" s="62">
        <f t="shared" si="4"/>
        <v>0.04586122339</v>
      </c>
      <c r="D124" s="62">
        <f t="shared" si="5"/>
        <v>0.0455060382</v>
      </c>
      <c r="E124" s="62" t="str">
        <f t="shared" si="1"/>
        <v/>
      </c>
      <c r="F124" s="127">
        <v>4535.43</v>
      </c>
      <c r="G124" s="62">
        <f t="shared" si="6"/>
        <v>0.005762442975</v>
      </c>
      <c r="H124" s="62">
        <f t="shared" si="7"/>
        <v>0.00540725779</v>
      </c>
      <c r="I124" s="62" t="b">
        <f t="shared" si="8"/>
        <v>0</v>
      </c>
      <c r="J124" s="62" t="str">
        <f t="shared" si="2"/>
        <v/>
      </c>
      <c r="K124" s="128">
        <v>0.01918</v>
      </c>
      <c r="L124" s="62">
        <f t="shared" si="3"/>
        <v>0.0003551851852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126">
        <v>44444.0</v>
      </c>
      <c r="B125" s="127">
        <v>144.56</v>
      </c>
      <c r="C125" s="62">
        <f t="shared" si="4"/>
        <v>-0.02439562031</v>
      </c>
      <c r="D125" s="62">
        <f t="shared" si="5"/>
        <v>-0.02475043512</v>
      </c>
      <c r="E125" s="62">
        <f t="shared" si="1"/>
        <v>-0.02475043512</v>
      </c>
      <c r="F125" s="127">
        <v>4458.58</v>
      </c>
      <c r="G125" s="62">
        <f t="shared" si="6"/>
        <v>-0.01708956747</v>
      </c>
      <c r="H125" s="62">
        <f t="shared" si="7"/>
        <v>-0.01744438228</v>
      </c>
      <c r="I125" s="62" t="b">
        <f t="shared" si="8"/>
        <v>1</v>
      </c>
      <c r="J125" s="62">
        <f t="shared" si="2"/>
        <v>-0.01744438228</v>
      </c>
      <c r="K125" s="128">
        <v>0.01916</v>
      </c>
      <c r="L125" s="62">
        <f t="shared" si="3"/>
        <v>0.0003548148148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126">
        <v>44451.0</v>
      </c>
      <c r="B126" s="127">
        <v>138.44</v>
      </c>
      <c r="C126" s="62">
        <f t="shared" si="4"/>
        <v>-0.04325762752</v>
      </c>
      <c r="D126" s="62">
        <f t="shared" si="5"/>
        <v>-0.0436178127</v>
      </c>
      <c r="E126" s="62">
        <f t="shared" si="1"/>
        <v>-0.0436178127</v>
      </c>
      <c r="F126" s="127">
        <v>4432.99</v>
      </c>
      <c r="G126" s="62">
        <f t="shared" si="6"/>
        <v>-0.005756029735</v>
      </c>
      <c r="H126" s="62">
        <f t="shared" si="7"/>
        <v>-0.00611621492</v>
      </c>
      <c r="I126" s="62" t="b">
        <f t="shared" si="8"/>
        <v>1</v>
      </c>
      <c r="J126" s="62">
        <f t="shared" si="2"/>
        <v>-0.00611621492</v>
      </c>
      <c r="K126" s="128">
        <v>0.01945</v>
      </c>
      <c r="L126" s="62">
        <f t="shared" si="3"/>
        <v>0.0003601851852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126">
        <v>44458.0</v>
      </c>
      <c r="B127" s="127">
        <v>137.34</v>
      </c>
      <c r="C127" s="62">
        <f t="shared" si="4"/>
        <v>-0.007977415575</v>
      </c>
      <c r="D127" s="62">
        <f t="shared" si="5"/>
        <v>-0.008326304464</v>
      </c>
      <c r="E127" s="62" t="str">
        <f t="shared" si="1"/>
        <v/>
      </c>
      <c r="F127" s="127">
        <v>4455.48</v>
      </c>
      <c r="G127" s="62">
        <f t="shared" si="6"/>
        <v>0.005060499275</v>
      </c>
      <c r="H127" s="62">
        <f t="shared" si="7"/>
        <v>0.004711610386</v>
      </c>
      <c r="I127" s="62" t="b">
        <f t="shared" si="8"/>
        <v>0</v>
      </c>
      <c r="J127" s="62" t="str">
        <f t="shared" si="2"/>
        <v/>
      </c>
      <c r="K127" s="128">
        <v>0.01884</v>
      </c>
      <c r="L127" s="62">
        <f t="shared" si="3"/>
        <v>0.0003488888889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126">
        <v>44465.0</v>
      </c>
      <c r="B128" s="127">
        <v>132.47</v>
      </c>
      <c r="C128" s="62">
        <f t="shared" si="4"/>
        <v>-0.0361033985</v>
      </c>
      <c r="D128" s="62">
        <f t="shared" si="5"/>
        <v>-0.03645376887</v>
      </c>
      <c r="E128" s="62">
        <f t="shared" si="1"/>
        <v>-0.03645376887</v>
      </c>
      <c r="F128" s="127">
        <v>4357.04</v>
      </c>
      <c r="G128" s="62">
        <f t="shared" si="6"/>
        <v>-0.0223418715</v>
      </c>
      <c r="H128" s="62">
        <f t="shared" si="7"/>
        <v>-0.02269224187</v>
      </c>
      <c r="I128" s="62" t="b">
        <f t="shared" si="8"/>
        <v>1</v>
      </c>
      <c r="J128" s="62">
        <f t="shared" si="2"/>
        <v>-0.02269224187</v>
      </c>
      <c r="K128" s="128">
        <v>0.01892</v>
      </c>
      <c r="L128" s="62">
        <f t="shared" si="3"/>
        <v>0.0003503703704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126">
        <v>44472.0</v>
      </c>
      <c r="B129" s="127">
        <v>131.45</v>
      </c>
      <c r="C129" s="62">
        <f t="shared" si="4"/>
        <v>-0.00772965352</v>
      </c>
      <c r="D129" s="62">
        <f t="shared" si="5"/>
        <v>-0.008110023891</v>
      </c>
      <c r="E129" s="62" t="str">
        <f t="shared" si="1"/>
        <v/>
      </c>
      <c r="F129" s="127">
        <v>4391.34</v>
      </c>
      <c r="G129" s="62">
        <f t="shared" si="6"/>
        <v>0.007841491969</v>
      </c>
      <c r="H129" s="62">
        <f t="shared" si="7"/>
        <v>0.007461121599</v>
      </c>
      <c r="I129" s="62" t="b">
        <f t="shared" si="8"/>
        <v>0</v>
      </c>
      <c r="J129" s="62" t="str">
        <f t="shared" si="2"/>
        <v/>
      </c>
      <c r="K129" s="128">
        <v>0.02054</v>
      </c>
      <c r="L129" s="62">
        <f t="shared" si="3"/>
        <v>0.0003803703704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126">
        <v>44479.0</v>
      </c>
      <c r="B130" s="127">
        <v>134.1</v>
      </c>
      <c r="C130" s="62">
        <f t="shared" si="4"/>
        <v>0.01995923911</v>
      </c>
      <c r="D130" s="62">
        <f t="shared" si="5"/>
        <v>0.01956960948</v>
      </c>
      <c r="E130" s="62" t="str">
        <f t="shared" si="1"/>
        <v/>
      </c>
      <c r="F130" s="127">
        <v>4471.37</v>
      </c>
      <c r="G130" s="62">
        <f t="shared" si="6"/>
        <v>0.01806042967</v>
      </c>
      <c r="H130" s="62">
        <f t="shared" si="7"/>
        <v>0.01767080004</v>
      </c>
      <c r="I130" s="62" t="b">
        <f t="shared" si="8"/>
        <v>0</v>
      </c>
      <c r="J130" s="62" t="str">
        <f t="shared" si="2"/>
        <v/>
      </c>
      <c r="K130" s="128">
        <v>0.02104</v>
      </c>
      <c r="L130" s="62">
        <f t="shared" si="3"/>
        <v>0.0003896296296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126">
        <v>44486.0</v>
      </c>
      <c r="B131" s="127">
        <v>133.52</v>
      </c>
      <c r="C131" s="62">
        <f t="shared" si="4"/>
        <v>-0.004334510934</v>
      </c>
      <c r="D131" s="62">
        <f t="shared" si="5"/>
        <v>-0.00471506649</v>
      </c>
      <c r="E131" s="62" t="str">
        <f t="shared" si="1"/>
        <v/>
      </c>
      <c r="F131" s="127">
        <v>4544.9</v>
      </c>
      <c r="G131" s="62">
        <f t="shared" si="6"/>
        <v>0.01631087582</v>
      </c>
      <c r="H131" s="62">
        <f t="shared" si="7"/>
        <v>0.01593032027</v>
      </c>
      <c r="I131" s="62" t="b">
        <f t="shared" si="8"/>
        <v>0</v>
      </c>
      <c r="J131" s="62" t="str">
        <f t="shared" si="2"/>
        <v/>
      </c>
      <c r="K131" s="128">
        <v>0.02055</v>
      </c>
      <c r="L131" s="62">
        <f t="shared" si="3"/>
        <v>0.0003805555556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126">
        <v>44493.0</v>
      </c>
      <c r="B132" s="127">
        <v>128.3</v>
      </c>
      <c r="C132" s="62">
        <f t="shared" si="4"/>
        <v>-0.03988000773</v>
      </c>
      <c r="D132" s="62">
        <f t="shared" si="5"/>
        <v>-0.04026630403</v>
      </c>
      <c r="E132" s="62" t="str">
        <f t="shared" si="1"/>
        <v/>
      </c>
      <c r="F132" s="127">
        <v>4605.38</v>
      </c>
      <c r="G132" s="62">
        <f t="shared" si="6"/>
        <v>0.01321946012</v>
      </c>
      <c r="H132" s="62">
        <f t="shared" si="7"/>
        <v>0.01283316382</v>
      </c>
      <c r="I132" s="62" t="b">
        <f t="shared" si="8"/>
        <v>0</v>
      </c>
      <c r="J132" s="62" t="str">
        <f t="shared" si="2"/>
        <v/>
      </c>
      <c r="K132" s="128">
        <v>0.02086</v>
      </c>
      <c r="L132" s="62">
        <f t="shared" si="3"/>
        <v>0.0003862962963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126">
        <v>44500.0</v>
      </c>
      <c r="B133" s="127">
        <v>131.41</v>
      </c>
      <c r="C133" s="62">
        <f t="shared" si="4"/>
        <v>0.02395093503</v>
      </c>
      <c r="D133" s="62">
        <f t="shared" si="5"/>
        <v>0.0235813054</v>
      </c>
      <c r="E133" s="62" t="str">
        <f t="shared" si="1"/>
        <v/>
      </c>
      <c r="F133" s="127">
        <v>4697.53</v>
      </c>
      <c r="G133" s="62">
        <f t="shared" si="6"/>
        <v>0.01981165336</v>
      </c>
      <c r="H133" s="62">
        <f t="shared" si="7"/>
        <v>0.01944202373</v>
      </c>
      <c r="I133" s="62" t="b">
        <f t="shared" si="8"/>
        <v>0</v>
      </c>
      <c r="J133" s="62" t="str">
        <f t="shared" si="2"/>
        <v/>
      </c>
      <c r="K133" s="128">
        <v>0.01996</v>
      </c>
      <c r="L133" s="62">
        <f t="shared" si="3"/>
        <v>0.0003696296296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126">
        <v>44507.0</v>
      </c>
      <c r="B134" s="127">
        <v>135.18</v>
      </c>
      <c r="C134" s="62">
        <f t="shared" si="4"/>
        <v>0.02828501702</v>
      </c>
      <c r="D134" s="62">
        <f t="shared" si="5"/>
        <v>0.02792316516</v>
      </c>
      <c r="E134" s="62">
        <f t="shared" si="1"/>
        <v>0.02792316516</v>
      </c>
      <c r="F134" s="127">
        <v>4682.85</v>
      </c>
      <c r="G134" s="62">
        <f t="shared" si="6"/>
        <v>-0.003129939722</v>
      </c>
      <c r="H134" s="62">
        <f t="shared" si="7"/>
        <v>-0.003491791574</v>
      </c>
      <c r="I134" s="62" t="b">
        <f t="shared" si="8"/>
        <v>1</v>
      </c>
      <c r="J134" s="62">
        <f t="shared" si="2"/>
        <v>-0.003491791574</v>
      </c>
      <c r="K134" s="128">
        <v>0.01954</v>
      </c>
      <c r="L134" s="62">
        <f t="shared" si="3"/>
        <v>0.0003618518519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126">
        <v>44514.0</v>
      </c>
      <c r="B135" s="127">
        <v>133.8</v>
      </c>
      <c r="C135" s="62">
        <f t="shared" si="4"/>
        <v>-0.01026107598</v>
      </c>
      <c r="D135" s="62">
        <f t="shared" si="5"/>
        <v>-0.01061246487</v>
      </c>
      <c r="E135" s="62" t="str">
        <f t="shared" si="1"/>
        <v/>
      </c>
      <c r="F135" s="127">
        <v>4697.96</v>
      </c>
      <c r="G135" s="62">
        <f t="shared" si="6"/>
        <v>0.003221473</v>
      </c>
      <c r="H135" s="62">
        <f t="shared" si="7"/>
        <v>0.002870084111</v>
      </c>
      <c r="I135" s="62" t="b">
        <f t="shared" si="8"/>
        <v>0</v>
      </c>
      <c r="J135" s="62" t="str">
        <f t="shared" si="2"/>
        <v/>
      </c>
      <c r="K135" s="128">
        <v>0.018975</v>
      </c>
      <c r="L135" s="62">
        <f t="shared" si="3"/>
        <v>0.0003513888889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126">
        <v>44521.0</v>
      </c>
      <c r="B136" s="127">
        <v>129.37</v>
      </c>
      <c r="C136" s="62">
        <f t="shared" si="4"/>
        <v>-0.03366963176</v>
      </c>
      <c r="D136" s="62">
        <f t="shared" si="5"/>
        <v>-0.0340366688</v>
      </c>
      <c r="E136" s="62">
        <f t="shared" si="1"/>
        <v>-0.0340366688</v>
      </c>
      <c r="F136" s="127">
        <v>4594.62</v>
      </c>
      <c r="G136" s="62">
        <f t="shared" si="6"/>
        <v>-0.02224231814</v>
      </c>
      <c r="H136" s="62">
        <f t="shared" si="7"/>
        <v>-0.02260935517</v>
      </c>
      <c r="I136" s="62" t="b">
        <f t="shared" si="8"/>
        <v>1</v>
      </c>
      <c r="J136" s="62">
        <f t="shared" si="2"/>
        <v>-0.02260935517</v>
      </c>
      <c r="K136" s="128">
        <v>0.01982</v>
      </c>
      <c r="L136" s="62">
        <f t="shared" si="3"/>
        <v>0.000367037037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126">
        <v>44528.0</v>
      </c>
      <c r="B137" s="127">
        <v>129.22</v>
      </c>
      <c r="C137" s="62">
        <f t="shared" si="4"/>
        <v>-0.0011601378</v>
      </c>
      <c r="D137" s="62">
        <f t="shared" si="5"/>
        <v>-0.001520785948</v>
      </c>
      <c r="E137" s="62">
        <f t="shared" si="1"/>
        <v>-0.001520785948</v>
      </c>
      <c r="F137" s="127">
        <v>4538.43</v>
      </c>
      <c r="G137" s="62">
        <f t="shared" si="6"/>
        <v>-0.01230491654</v>
      </c>
      <c r="H137" s="62">
        <f t="shared" si="7"/>
        <v>-0.01266556468</v>
      </c>
      <c r="I137" s="62" t="b">
        <f t="shared" si="8"/>
        <v>1</v>
      </c>
      <c r="J137" s="62">
        <f t="shared" si="2"/>
        <v>-0.01266556468</v>
      </c>
      <c r="K137" s="128">
        <v>0.019475</v>
      </c>
      <c r="L137" s="62">
        <f t="shared" si="3"/>
        <v>0.0003606481481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126">
        <v>44535.0</v>
      </c>
      <c r="B138" s="127">
        <v>131.06</v>
      </c>
      <c r="C138" s="62">
        <f t="shared" si="4"/>
        <v>0.01413885548</v>
      </c>
      <c r="D138" s="62">
        <f t="shared" si="5"/>
        <v>0.01381033696</v>
      </c>
      <c r="E138" s="62" t="str">
        <f t="shared" si="1"/>
        <v/>
      </c>
      <c r="F138" s="127">
        <v>4712.02</v>
      </c>
      <c r="G138" s="62">
        <f t="shared" si="6"/>
        <v>0.03753555355</v>
      </c>
      <c r="H138" s="62">
        <f t="shared" si="7"/>
        <v>0.03720703504</v>
      </c>
      <c r="I138" s="62" t="b">
        <f t="shared" si="8"/>
        <v>0</v>
      </c>
      <c r="J138" s="62" t="str">
        <f t="shared" si="2"/>
        <v/>
      </c>
      <c r="K138" s="128">
        <v>0.01774</v>
      </c>
      <c r="L138" s="62">
        <f t="shared" si="3"/>
        <v>0.0003285185185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126">
        <v>44542.0</v>
      </c>
      <c r="B139" s="127">
        <v>127.89</v>
      </c>
      <c r="C139" s="62">
        <f t="shared" si="4"/>
        <v>-0.02448471417</v>
      </c>
      <c r="D139" s="62">
        <f t="shared" si="5"/>
        <v>-0.0248243438</v>
      </c>
      <c r="E139" s="62">
        <f t="shared" si="1"/>
        <v>-0.0248243438</v>
      </c>
      <c r="F139" s="127">
        <v>4620.64</v>
      </c>
      <c r="G139" s="62">
        <f t="shared" si="6"/>
        <v>-0.01958346718</v>
      </c>
      <c r="H139" s="62">
        <f t="shared" si="7"/>
        <v>-0.01992309681</v>
      </c>
      <c r="I139" s="62" t="b">
        <f t="shared" si="8"/>
        <v>1</v>
      </c>
      <c r="J139" s="62">
        <f t="shared" si="2"/>
        <v>-0.01992309681</v>
      </c>
      <c r="K139" s="128">
        <v>0.01834</v>
      </c>
      <c r="L139" s="62">
        <f t="shared" si="3"/>
        <v>0.0003396296296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126">
        <v>44549.0</v>
      </c>
      <c r="B140" s="127">
        <v>127.28</v>
      </c>
      <c r="C140" s="62">
        <f t="shared" si="4"/>
        <v>-0.004781135416</v>
      </c>
      <c r="D140" s="62">
        <f t="shared" si="5"/>
        <v>-0.005121135416</v>
      </c>
      <c r="E140" s="62" t="str">
        <f t="shared" si="1"/>
        <v/>
      </c>
      <c r="F140" s="127">
        <v>4725.79</v>
      </c>
      <c r="G140" s="62">
        <f t="shared" si="6"/>
        <v>0.0225015191</v>
      </c>
      <c r="H140" s="62">
        <f t="shared" si="7"/>
        <v>0.0221615191</v>
      </c>
      <c r="I140" s="62" t="b">
        <f t="shared" si="8"/>
        <v>0</v>
      </c>
      <c r="J140" s="62" t="str">
        <f t="shared" si="2"/>
        <v/>
      </c>
      <c r="K140" s="128">
        <v>0.01836</v>
      </c>
      <c r="L140" s="62">
        <f t="shared" si="3"/>
        <v>0.00034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126">
        <v>44556.0</v>
      </c>
      <c r="B141" s="127">
        <v>132.44</v>
      </c>
      <c r="C141" s="62">
        <f t="shared" si="4"/>
        <v>0.03974032865</v>
      </c>
      <c r="D141" s="62">
        <f t="shared" si="5"/>
        <v>0.03939264346</v>
      </c>
      <c r="E141" s="62" t="str">
        <f t="shared" si="1"/>
        <v/>
      </c>
      <c r="F141" s="127">
        <v>4766.18</v>
      </c>
      <c r="G141" s="62">
        <f t="shared" si="6"/>
        <v>0.008510402746</v>
      </c>
      <c r="H141" s="62">
        <f t="shared" si="7"/>
        <v>0.008162717561</v>
      </c>
      <c r="I141" s="62" t="b">
        <f t="shared" si="8"/>
        <v>0</v>
      </c>
      <c r="J141" s="62" t="str">
        <f t="shared" si="2"/>
        <v/>
      </c>
      <c r="K141" s="128">
        <v>0.018775</v>
      </c>
      <c r="L141" s="62">
        <f t="shared" si="3"/>
        <v>0.0003476851852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126">
        <v>44563.0</v>
      </c>
      <c r="B142" s="127">
        <v>126.63</v>
      </c>
      <c r="C142" s="62">
        <f t="shared" si="4"/>
        <v>-0.04486026422</v>
      </c>
      <c r="D142" s="62">
        <f t="shared" si="5"/>
        <v>-0.04521470866</v>
      </c>
      <c r="E142" s="62">
        <f t="shared" si="1"/>
        <v>-0.04521470866</v>
      </c>
      <c r="F142" s="127">
        <v>4677.03</v>
      </c>
      <c r="G142" s="62">
        <f t="shared" si="6"/>
        <v>-0.01888185239</v>
      </c>
      <c r="H142" s="62">
        <f t="shared" si="7"/>
        <v>-0.01923629684</v>
      </c>
      <c r="I142" s="62" t="b">
        <f t="shared" si="8"/>
        <v>1</v>
      </c>
      <c r="J142" s="62">
        <f t="shared" si="2"/>
        <v>-0.01923629684</v>
      </c>
      <c r="K142" s="128">
        <v>0.01914</v>
      </c>
      <c r="L142" s="62">
        <f t="shared" si="3"/>
        <v>0.0003544444444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126">
        <v>44570.0</v>
      </c>
      <c r="B143" s="127">
        <v>124.46</v>
      </c>
      <c r="C143" s="62">
        <f t="shared" si="4"/>
        <v>-0.01728506932</v>
      </c>
      <c r="D143" s="62">
        <f t="shared" si="5"/>
        <v>-0.0176691434</v>
      </c>
      <c r="E143" s="62">
        <f t="shared" si="1"/>
        <v>-0.0176691434</v>
      </c>
      <c r="F143" s="127">
        <v>4662.85</v>
      </c>
      <c r="G143" s="62">
        <f t="shared" si="6"/>
        <v>-0.003036443915</v>
      </c>
      <c r="H143" s="62">
        <f t="shared" si="7"/>
        <v>-0.003420517989</v>
      </c>
      <c r="I143" s="62" t="b">
        <f t="shared" si="8"/>
        <v>1</v>
      </c>
      <c r="J143" s="62">
        <f t="shared" si="2"/>
        <v>-0.003420517989</v>
      </c>
      <c r="K143" s="128">
        <v>0.02074</v>
      </c>
      <c r="L143" s="62">
        <f t="shared" si="3"/>
        <v>0.0003840740741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126">
        <v>44577.0</v>
      </c>
      <c r="B144" s="127">
        <v>121.28</v>
      </c>
      <c r="C144" s="62">
        <f t="shared" si="4"/>
        <v>-0.02588245725</v>
      </c>
      <c r="D144" s="62">
        <f t="shared" si="5"/>
        <v>-0.02626912391</v>
      </c>
      <c r="E144" s="62">
        <f t="shared" si="1"/>
        <v>-0.02626912391</v>
      </c>
      <c r="F144" s="127">
        <v>4397.94</v>
      </c>
      <c r="G144" s="62">
        <f t="shared" si="6"/>
        <v>-0.0584905997</v>
      </c>
      <c r="H144" s="62">
        <f t="shared" si="7"/>
        <v>-0.05887726637</v>
      </c>
      <c r="I144" s="62" t="b">
        <f t="shared" si="8"/>
        <v>1</v>
      </c>
      <c r="J144" s="62">
        <f t="shared" si="2"/>
        <v>-0.05887726637</v>
      </c>
      <c r="K144" s="128">
        <v>0.02088</v>
      </c>
      <c r="L144" s="62">
        <f t="shared" si="3"/>
        <v>0.0003866666667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126">
        <v>44584.0</v>
      </c>
      <c r="B145" s="127">
        <v>121.21</v>
      </c>
      <c r="C145" s="62">
        <f t="shared" si="4"/>
        <v>-0.0005773434116</v>
      </c>
      <c r="D145" s="62">
        <f t="shared" si="5"/>
        <v>-0.000972250819</v>
      </c>
      <c r="E145" s="62" t="str">
        <f t="shared" si="1"/>
        <v/>
      </c>
      <c r="F145" s="127">
        <v>4431.85</v>
      </c>
      <c r="G145" s="62">
        <f t="shared" si="6"/>
        <v>0.007680854632</v>
      </c>
      <c r="H145" s="62">
        <f t="shared" si="7"/>
        <v>0.007285947225</v>
      </c>
      <c r="I145" s="62" t="b">
        <f t="shared" si="8"/>
        <v>0</v>
      </c>
      <c r="J145" s="62" t="str">
        <f t="shared" si="2"/>
        <v/>
      </c>
      <c r="K145" s="128">
        <v>0.021325</v>
      </c>
      <c r="L145" s="62">
        <f t="shared" si="3"/>
        <v>0.0003949074074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126">
        <v>44591.0</v>
      </c>
      <c r="B146" s="127">
        <v>119.25</v>
      </c>
      <c r="C146" s="62">
        <f t="shared" si="4"/>
        <v>-0.01630244871</v>
      </c>
      <c r="D146" s="62">
        <f t="shared" si="5"/>
        <v>-0.01669281908</v>
      </c>
      <c r="E146" s="62" t="str">
        <f t="shared" si="1"/>
        <v/>
      </c>
      <c r="F146" s="127">
        <v>4500.53</v>
      </c>
      <c r="G146" s="62">
        <f t="shared" si="6"/>
        <v>0.01537806351</v>
      </c>
      <c r="H146" s="62">
        <f t="shared" si="7"/>
        <v>0.01498769314</v>
      </c>
      <c r="I146" s="62" t="b">
        <f t="shared" si="8"/>
        <v>0</v>
      </c>
      <c r="J146" s="62" t="str">
        <f t="shared" si="2"/>
        <v/>
      </c>
      <c r="K146" s="128">
        <v>0.02108</v>
      </c>
      <c r="L146" s="62">
        <f t="shared" si="3"/>
        <v>0.0003903703704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126">
        <v>44598.0</v>
      </c>
      <c r="B147" s="127">
        <v>118.87</v>
      </c>
      <c r="C147" s="62">
        <f t="shared" si="4"/>
        <v>-0.003191670776</v>
      </c>
      <c r="D147" s="62">
        <f t="shared" si="5"/>
        <v>-0.003588337443</v>
      </c>
      <c r="E147" s="62">
        <f t="shared" si="1"/>
        <v>-0.003588337443</v>
      </c>
      <c r="F147" s="127">
        <v>4418.64</v>
      </c>
      <c r="G147" s="62">
        <f t="shared" si="6"/>
        <v>-0.01836321118</v>
      </c>
      <c r="H147" s="62">
        <f t="shared" si="7"/>
        <v>-0.01875987785</v>
      </c>
      <c r="I147" s="62" t="b">
        <f t="shared" si="8"/>
        <v>1</v>
      </c>
      <c r="J147" s="62">
        <f t="shared" si="2"/>
        <v>-0.01875987785</v>
      </c>
      <c r="K147" s="128">
        <v>0.02142</v>
      </c>
      <c r="L147" s="62">
        <f t="shared" si="3"/>
        <v>0.0003966666667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126">
        <v>44605.0</v>
      </c>
      <c r="B148" s="127">
        <v>114.13</v>
      </c>
      <c r="C148" s="62">
        <f t="shared" si="4"/>
        <v>-0.04069230943</v>
      </c>
      <c r="D148" s="62">
        <f t="shared" si="5"/>
        <v>-0.04110934646</v>
      </c>
      <c r="E148" s="62">
        <f t="shared" si="1"/>
        <v>-0.04110934646</v>
      </c>
      <c r="F148" s="127">
        <v>4348.87</v>
      </c>
      <c r="G148" s="62">
        <f t="shared" si="6"/>
        <v>-0.0159159152</v>
      </c>
      <c r="H148" s="62">
        <f t="shared" si="7"/>
        <v>-0.01633295223</v>
      </c>
      <c r="I148" s="62" t="b">
        <f t="shared" si="8"/>
        <v>1</v>
      </c>
      <c r="J148" s="62">
        <f t="shared" si="2"/>
        <v>-0.01633295223</v>
      </c>
      <c r="K148" s="128">
        <v>0.02252</v>
      </c>
      <c r="L148" s="62">
        <f t="shared" si="3"/>
        <v>0.000417037037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126">
        <v>44612.0</v>
      </c>
      <c r="B149" s="127">
        <v>115.1</v>
      </c>
      <c r="C149" s="62">
        <f t="shared" si="4"/>
        <v>0.008463166162</v>
      </c>
      <c r="D149" s="62">
        <f t="shared" si="5"/>
        <v>0.008035388385</v>
      </c>
      <c r="E149" s="62" t="str">
        <f t="shared" si="1"/>
        <v/>
      </c>
      <c r="F149" s="127">
        <v>4384.65</v>
      </c>
      <c r="G149" s="62">
        <f t="shared" si="6"/>
        <v>0.008193763839</v>
      </c>
      <c r="H149" s="62">
        <f t="shared" si="7"/>
        <v>0.007765986061</v>
      </c>
      <c r="I149" s="62" t="b">
        <f t="shared" si="8"/>
        <v>0</v>
      </c>
      <c r="J149" s="62" t="str">
        <f t="shared" si="2"/>
        <v/>
      </c>
      <c r="K149" s="128">
        <v>0.0231</v>
      </c>
      <c r="L149" s="62">
        <f t="shared" si="3"/>
        <v>0.0004277777778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126">
        <v>44619.0</v>
      </c>
      <c r="B150" s="127">
        <v>117.29</v>
      </c>
      <c r="C150" s="62">
        <f t="shared" si="4"/>
        <v>0.01884818481</v>
      </c>
      <c r="D150" s="62">
        <f t="shared" si="5"/>
        <v>0.01842688851</v>
      </c>
      <c r="E150" s="62">
        <f t="shared" si="1"/>
        <v>0.01842688851</v>
      </c>
      <c r="F150" s="127">
        <v>4328.87</v>
      </c>
      <c r="G150" s="62">
        <f t="shared" si="6"/>
        <v>-0.0128032671</v>
      </c>
      <c r="H150" s="62">
        <f t="shared" si="7"/>
        <v>-0.0132245634</v>
      </c>
      <c r="I150" s="62" t="b">
        <f t="shared" si="8"/>
        <v>1</v>
      </c>
      <c r="J150" s="62">
        <f t="shared" si="2"/>
        <v>-0.0132245634</v>
      </c>
      <c r="K150" s="128">
        <v>0.02275</v>
      </c>
      <c r="L150" s="62">
        <f t="shared" si="3"/>
        <v>0.0004212962963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126">
        <v>44626.0</v>
      </c>
      <c r="B151" s="127">
        <v>111.31</v>
      </c>
      <c r="C151" s="62">
        <f t="shared" si="4"/>
        <v>-0.05233039903</v>
      </c>
      <c r="D151" s="62">
        <f t="shared" si="5"/>
        <v>-0.05273484347</v>
      </c>
      <c r="E151" s="62">
        <f t="shared" si="1"/>
        <v>-0.05273484347</v>
      </c>
      <c r="F151" s="127">
        <v>4204.31</v>
      </c>
      <c r="G151" s="62">
        <f t="shared" si="6"/>
        <v>-0.02919634839</v>
      </c>
      <c r="H151" s="62">
        <f t="shared" si="7"/>
        <v>-0.02960079283</v>
      </c>
      <c r="I151" s="62" t="b">
        <f t="shared" si="8"/>
        <v>1</v>
      </c>
      <c r="J151" s="62">
        <f t="shared" si="2"/>
        <v>-0.02960079283</v>
      </c>
      <c r="K151" s="128">
        <v>0.02184</v>
      </c>
      <c r="L151" s="62">
        <f t="shared" si="3"/>
        <v>0.0004044444444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126">
        <v>44633.0</v>
      </c>
      <c r="B152" s="127">
        <v>118.14</v>
      </c>
      <c r="C152" s="62">
        <f t="shared" si="4"/>
        <v>0.05955126037</v>
      </c>
      <c r="D152" s="62">
        <f t="shared" si="5"/>
        <v>0.05912681593</v>
      </c>
      <c r="E152" s="62" t="str">
        <f t="shared" si="1"/>
        <v/>
      </c>
      <c r="F152" s="127">
        <v>4463.12</v>
      </c>
      <c r="G152" s="62">
        <f t="shared" si="6"/>
        <v>0.05973788344</v>
      </c>
      <c r="H152" s="62">
        <f t="shared" si="7"/>
        <v>0.05931343899</v>
      </c>
      <c r="I152" s="62" t="b">
        <f t="shared" si="8"/>
        <v>0</v>
      </c>
      <c r="J152" s="62" t="str">
        <f t="shared" si="2"/>
        <v/>
      </c>
      <c r="K152" s="128">
        <v>0.02292</v>
      </c>
      <c r="L152" s="62">
        <f t="shared" si="3"/>
        <v>0.0004244444444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126">
        <v>44640.0</v>
      </c>
      <c r="B153" s="127">
        <v>112.3</v>
      </c>
      <c r="C153" s="62">
        <f t="shared" si="4"/>
        <v>-0.05069650013</v>
      </c>
      <c r="D153" s="62">
        <f t="shared" si="5"/>
        <v>-0.05115353717</v>
      </c>
      <c r="E153" s="62" t="str">
        <f t="shared" si="1"/>
        <v/>
      </c>
      <c r="F153" s="127">
        <v>4543.06</v>
      </c>
      <c r="G153" s="62">
        <f t="shared" si="6"/>
        <v>0.01775272079</v>
      </c>
      <c r="H153" s="62">
        <f t="shared" si="7"/>
        <v>0.01729568376</v>
      </c>
      <c r="I153" s="62" t="b">
        <f t="shared" si="8"/>
        <v>0</v>
      </c>
      <c r="J153" s="62" t="str">
        <f t="shared" si="2"/>
        <v/>
      </c>
      <c r="K153" s="128">
        <v>0.02468</v>
      </c>
      <c r="L153" s="62">
        <f t="shared" si="3"/>
        <v>0.000457037037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126">
        <v>44647.0</v>
      </c>
      <c r="B154" s="127">
        <v>111.52</v>
      </c>
      <c r="C154" s="62">
        <f t="shared" si="4"/>
        <v>-0.006969914732</v>
      </c>
      <c r="D154" s="62">
        <f t="shared" si="5"/>
        <v>-0.007443248066</v>
      </c>
      <c r="E154" s="62">
        <f t="shared" si="1"/>
        <v>-0.007443248066</v>
      </c>
      <c r="F154" s="127">
        <v>4545.86</v>
      </c>
      <c r="G154" s="62">
        <f t="shared" si="6"/>
        <v>0.0006161348298</v>
      </c>
      <c r="H154" s="62">
        <f t="shared" si="7"/>
        <v>0.0001428014965</v>
      </c>
      <c r="I154" s="62" t="b">
        <f t="shared" si="8"/>
        <v>1</v>
      </c>
      <c r="J154" s="62">
        <f t="shared" si="2"/>
        <v>0.0001428014965</v>
      </c>
      <c r="K154" s="128">
        <v>0.02556</v>
      </c>
      <c r="L154" s="62">
        <f t="shared" si="3"/>
        <v>0.0004733333333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126">
        <v>44654.0</v>
      </c>
      <c r="B155" s="127">
        <v>106.7</v>
      </c>
      <c r="C155" s="62">
        <f t="shared" si="4"/>
        <v>-0.0441827887</v>
      </c>
      <c r="D155" s="62">
        <f t="shared" si="5"/>
        <v>-0.04464427019</v>
      </c>
      <c r="E155" s="62">
        <f t="shared" si="1"/>
        <v>-0.04464427019</v>
      </c>
      <c r="F155" s="127">
        <v>4488.28</v>
      </c>
      <c r="G155" s="62">
        <f t="shared" si="6"/>
        <v>-0.01274737379</v>
      </c>
      <c r="H155" s="62">
        <f t="shared" si="7"/>
        <v>-0.01320885527</v>
      </c>
      <c r="I155" s="62" t="b">
        <f t="shared" si="8"/>
        <v>1</v>
      </c>
      <c r="J155" s="62">
        <f t="shared" si="2"/>
        <v>-0.01320885527</v>
      </c>
      <c r="K155" s="128">
        <v>0.02492</v>
      </c>
      <c r="L155" s="62">
        <f t="shared" si="3"/>
        <v>0.0004614814815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126">
        <v>44661.0</v>
      </c>
      <c r="B156" s="127">
        <v>107.43</v>
      </c>
      <c r="C156" s="62">
        <f t="shared" si="4"/>
        <v>0.006818314371</v>
      </c>
      <c r="D156" s="62">
        <f t="shared" si="5"/>
        <v>0.006332018074</v>
      </c>
      <c r="E156" s="62">
        <f t="shared" si="1"/>
        <v>0.006332018074</v>
      </c>
      <c r="F156" s="127">
        <v>4392.59</v>
      </c>
      <c r="G156" s="62">
        <f t="shared" si="6"/>
        <v>-0.02155052453</v>
      </c>
      <c r="H156" s="62">
        <f t="shared" si="7"/>
        <v>-0.02203682082</v>
      </c>
      <c r="I156" s="62" t="b">
        <f t="shared" si="8"/>
        <v>1</v>
      </c>
      <c r="J156" s="62">
        <f t="shared" si="2"/>
        <v>-0.02203682082</v>
      </c>
      <c r="K156" s="128">
        <v>0.02626</v>
      </c>
      <c r="L156" s="62">
        <f t="shared" si="3"/>
        <v>0.0004862962963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126">
        <v>44668.0</v>
      </c>
      <c r="B157" s="127">
        <v>114.51</v>
      </c>
      <c r="C157" s="62">
        <f t="shared" si="4"/>
        <v>0.06382268275</v>
      </c>
      <c r="D157" s="62">
        <f t="shared" si="5"/>
        <v>0.06329536793</v>
      </c>
      <c r="E157" s="62">
        <f t="shared" si="1"/>
        <v>0.06329536793</v>
      </c>
      <c r="F157" s="127">
        <v>4271.78</v>
      </c>
      <c r="G157" s="62">
        <f t="shared" si="6"/>
        <v>-0.02788842814</v>
      </c>
      <c r="H157" s="62">
        <f t="shared" si="7"/>
        <v>-0.02841574295</v>
      </c>
      <c r="I157" s="62" t="b">
        <f t="shared" si="8"/>
        <v>1</v>
      </c>
      <c r="J157" s="62">
        <f t="shared" si="2"/>
        <v>-0.02841574295</v>
      </c>
      <c r="K157" s="128">
        <v>0.028475</v>
      </c>
      <c r="L157" s="62">
        <f t="shared" si="3"/>
        <v>0.0005273148148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126">
        <v>44675.0</v>
      </c>
      <c r="B158" s="127">
        <v>114.24</v>
      </c>
      <c r="C158" s="62">
        <f t="shared" si="4"/>
        <v>-0.002360656834</v>
      </c>
      <c r="D158" s="62">
        <f t="shared" si="5"/>
        <v>-0.00290695313</v>
      </c>
      <c r="E158" s="62">
        <f t="shared" si="1"/>
        <v>-0.00290695313</v>
      </c>
      <c r="F158" s="127">
        <v>4131.93</v>
      </c>
      <c r="G158" s="62">
        <f t="shared" si="6"/>
        <v>-0.03328599204</v>
      </c>
      <c r="H158" s="62">
        <f t="shared" si="7"/>
        <v>-0.03383228834</v>
      </c>
      <c r="I158" s="62" t="b">
        <f t="shared" si="8"/>
        <v>1</v>
      </c>
      <c r="J158" s="62">
        <f t="shared" si="2"/>
        <v>-0.03383228834</v>
      </c>
      <c r="K158" s="128">
        <v>0.0295</v>
      </c>
      <c r="L158" s="62">
        <f t="shared" si="3"/>
        <v>0.0005462962963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126">
        <v>44682.0</v>
      </c>
      <c r="B159" s="127">
        <v>112.57</v>
      </c>
      <c r="C159" s="62">
        <f t="shared" si="4"/>
        <v>-0.01472624822</v>
      </c>
      <c r="D159" s="62">
        <f t="shared" si="5"/>
        <v>-0.01526439637</v>
      </c>
      <c r="E159" s="62">
        <f t="shared" si="1"/>
        <v>-0.01526439637</v>
      </c>
      <c r="F159" s="127">
        <v>4123.34</v>
      </c>
      <c r="G159" s="62">
        <f t="shared" si="6"/>
        <v>-0.002081095615</v>
      </c>
      <c r="H159" s="62">
        <f t="shared" si="7"/>
        <v>-0.002619243763</v>
      </c>
      <c r="I159" s="62" t="b">
        <f t="shared" si="8"/>
        <v>1</v>
      </c>
      <c r="J159" s="62">
        <f t="shared" si="2"/>
        <v>-0.002619243763</v>
      </c>
      <c r="K159" s="128">
        <v>0.02906</v>
      </c>
      <c r="L159" s="62">
        <f t="shared" si="3"/>
        <v>0.0005381481481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126">
        <v>44689.0</v>
      </c>
      <c r="B160" s="127">
        <v>112.78</v>
      </c>
      <c r="C160" s="62">
        <f t="shared" si="4"/>
        <v>0.001863768012</v>
      </c>
      <c r="D160" s="62">
        <f t="shared" si="5"/>
        <v>0.001290064309</v>
      </c>
      <c r="E160" s="62">
        <f t="shared" si="1"/>
        <v>0.001290064309</v>
      </c>
      <c r="F160" s="127">
        <v>4023.89</v>
      </c>
      <c r="G160" s="62">
        <f t="shared" si="6"/>
        <v>-0.02441441811</v>
      </c>
      <c r="H160" s="62">
        <f t="shared" si="7"/>
        <v>-0.02498812181</v>
      </c>
      <c r="I160" s="62" t="b">
        <f t="shared" si="8"/>
        <v>1</v>
      </c>
      <c r="J160" s="62">
        <f t="shared" si="2"/>
        <v>-0.02498812181</v>
      </c>
      <c r="K160" s="128">
        <v>0.03098</v>
      </c>
      <c r="L160" s="62">
        <f t="shared" si="3"/>
        <v>0.0005737037037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126">
        <v>44696.0</v>
      </c>
      <c r="B161" s="127">
        <v>109.08</v>
      </c>
      <c r="C161" s="62">
        <f t="shared" si="4"/>
        <v>-0.0333574604</v>
      </c>
      <c r="D161" s="62">
        <f t="shared" si="5"/>
        <v>-0.03393005299</v>
      </c>
      <c r="E161" s="62">
        <f t="shared" si="1"/>
        <v>-0.03393005299</v>
      </c>
      <c r="F161" s="127">
        <v>3901.36</v>
      </c>
      <c r="G161" s="62">
        <f t="shared" si="6"/>
        <v>-0.03092388614</v>
      </c>
      <c r="H161" s="62">
        <f t="shared" si="7"/>
        <v>-0.03149647874</v>
      </c>
      <c r="I161" s="62" t="b">
        <f t="shared" si="8"/>
        <v>1</v>
      </c>
      <c r="J161" s="62">
        <f t="shared" si="2"/>
        <v>-0.03149647874</v>
      </c>
      <c r="K161" s="128">
        <v>0.03092</v>
      </c>
      <c r="L161" s="62">
        <f t="shared" si="3"/>
        <v>0.0005725925926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126">
        <v>44703.0</v>
      </c>
      <c r="B162" s="127">
        <v>113.54</v>
      </c>
      <c r="C162" s="62">
        <f t="shared" si="4"/>
        <v>0.04007363977</v>
      </c>
      <c r="D162" s="62">
        <f t="shared" si="5"/>
        <v>0.03950438051</v>
      </c>
      <c r="E162" s="62" t="str">
        <f t="shared" si="1"/>
        <v/>
      </c>
      <c r="F162" s="127">
        <v>4158.24</v>
      </c>
      <c r="G162" s="62">
        <f t="shared" si="6"/>
        <v>0.06376669753</v>
      </c>
      <c r="H162" s="62">
        <f t="shared" si="7"/>
        <v>0.06319743827</v>
      </c>
      <c r="I162" s="62" t="b">
        <f t="shared" si="8"/>
        <v>0</v>
      </c>
      <c r="J162" s="62" t="str">
        <f t="shared" si="2"/>
        <v/>
      </c>
      <c r="K162" s="128">
        <v>0.03074</v>
      </c>
      <c r="L162" s="62">
        <f t="shared" si="3"/>
        <v>0.0005692592593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126">
        <v>44710.0</v>
      </c>
      <c r="B163" s="127">
        <v>111.44</v>
      </c>
      <c r="C163" s="62">
        <f t="shared" si="4"/>
        <v>-0.01866886827</v>
      </c>
      <c r="D163" s="62">
        <f t="shared" si="5"/>
        <v>-0.01922405346</v>
      </c>
      <c r="E163" s="62">
        <f t="shared" si="1"/>
        <v>-0.01922405346</v>
      </c>
      <c r="F163" s="127">
        <v>4108.54</v>
      </c>
      <c r="G163" s="62">
        <f t="shared" si="6"/>
        <v>-0.01202417357</v>
      </c>
      <c r="H163" s="62">
        <f t="shared" si="7"/>
        <v>-0.01257935876</v>
      </c>
      <c r="I163" s="62" t="b">
        <f t="shared" si="8"/>
        <v>1</v>
      </c>
      <c r="J163" s="62">
        <f t="shared" si="2"/>
        <v>-0.01257935876</v>
      </c>
      <c r="K163" s="128">
        <v>0.02998</v>
      </c>
      <c r="L163" s="62">
        <f t="shared" si="3"/>
        <v>0.0005551851852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126">
        <v>44717.0</v>
      </c>
      <c r="B164" s="127">
        <v>107.12</v>
      </c>
      <c r="C164" s="62">
        <f t="shared" si="4"/>
        <v>-0.03953662809</v>
      </c>
      <c r="D164" s="62">
        <f t="shared" si="5"/>
        <v>-0.04010885031</v>
      </c>
      <c r="E164" s="62">
        <f t="shared" si="1"/>
        <v>-0.04010885031</v>
      </c>
      <c r="F164" s="127">
        <v>3900.86</v>
      </c>
      <c r="G164" s="62">
        <f t="shared" si="6"/>
        <v>-0.05187069261</v>
      </c>
      <c r="H164" s="62">
        <f t="shared" si="7"/>
        <v>-0.05244291483</v>
      </c>
      <c r="I164" s="62" t="b">
        <f t="shared" si="8"/>
        <v>1</v>
      </c>
      <c r="J164" s="62">
        <f t="shared" si="2"/>
        <v>-0.05244291483</v>
      </c>
      <c r="K164" s="128">
        <v>0.0309</v>
      </c>
      <c r="L164" s="62">
        <f t="shared" si="3"/>
        <v>0.0005722222222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126">
        <v>44724.0</v>
      </c>
      <c r="B165" s="127">
        <v>95.67</v>
      </c>
      <c r="C165" s="62">
        <f t="shared" si="4"/>
        <v>-0.1130449317</v>
      </c>
      <c r="D165" s="62">
        <f t="shared" si="5"/>
        <v>-0.1136330798</v>
      </c>
      <c r="E165" s="62">
        <f t="shared" si="1"/>
        <v>-0.1136330798</v>
      </c>
      <c r="F165" s="127">
        <v>3674.84</v>
      </c>
      <c r="G165" s="62">
        <f t="shared" si="6"/>
        <v>-0.05968744734</v>
      </c>
      <c r="H165" s="62">
        <f t="shared" si="7"/>
        <v>-0.06027559549</v>
      </c>
      <c r="I165" s="62" t="b">
        <f t="shared" si="8"/>
        <v>1</v>
      </c>
      <c r="J165" s="62">
        <f t="shared" si="2"/>
        <v>-0.06027559549</v>
      </c>
      <c r="K165" s="128">
        <v>0.03176</v>
      </c>
      <c r="L165" s="62">
        <f t="shared" si="3"/>
        <v>0.0005881481481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126">
        <v>44731.0</v>
      </c>
      <c r="B166" s="127">
        <v>99.6</v>
      </c>
      <c r="C166" s="62">
        <f t="shared" si="4"/>
        <v>0.0402573949</v>
      </c>
      <c r="D166" s="62">
        <f t="shared" si="5"/>
        <v>0.0396310986</v>
      </c>
      <c r="E166" s="62" t="str">
        <f t="shared" si="1"/>
        <v/>
      </c>
      <c r="F166" s="127">
        <v>3911.74</v>
      </c>
      <c r="G166" s="62">
        <f t="shared" si="6"/>
        <v>0.06247269349</v>
      </c>
      <c r="H166" s="62">
        <f t="shared" si="7"/>
        <v>0.0618463972</v>
      </c>
      <c r="I166" s="62" t="b">
        <f t="shared" si="8"/>
        <v>0</v>
      </c>
      <c r="J166" s="62" t="str">
        <f t="shared" si="2"/>
        <v/>
      </c>
      <c r="K166" s="128">
        <v>0.03382</v>
      </c>
      <c r="L166" s="62">
        <f t="shared" si="3"/>
        <v>0.0006262962963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126">
        <v>44738.0</v>
      </c>
      <c r="B167" s="127">
        <v>99.61</v>
      </c>
      <c r="C167" s="62">
        <f t="shared" si="4"/>
        <v>0.0001003965665</v>
      </c>
      <c r="D167" s="62">
        <f t="shared" si="5"/>
        <v>-0.0005065478779</v>
      </c>
      <c r="E167" s="62">
        <f t="shared" si="1"/>
        <v>-0.0005065478779</v>
      </c>
      <c r="F167" s="127">
        <v>3825.33</v>
      </c>
      <c r="G167" s="62">
        <f t="shared" si="6"/>
        <v>-0.02233754973</v>
      </c>
      <c r="H167" s="62">
        <f t="shared" si="7"/>
        <v>-0.02294449417</v>
      </c>
      <c r="I167" s="62" t="b">
        <f t="shared" si="8"/>
        <v>1</v>
      </c>
      <c r="J167" s="62">
        <f t="shared" si="2"/>
        <v>-0.02294449417</v>
      </c>
      <c r="K167" s="128">
        <v>0.032775</v>
      </c>
      <c r="L167" s="62">
        <f t="shared" si="3"/>
        <v>0.0006069444444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126">
        <v>44745.0</v>
      </c>
      <c r="B168" s="127">
        <v>98.54</v>
      </c>
      <c r="C168" s="62">
        <f t="shared" si="4"/>
        <v>-0.01080000404</v>
      </c>
      <c r="D168" s="62">
        <f t="shared" si="5"/>
        <v>-0.0113955596</v>
      </c>
      <c r="E168" s="62" t="str">
        <f t="shared" si="1"/>
        <v/>
      </c>
      <c r="F168" s="127">
        <v>3899.38</v>
      </c>
      <c r="G168" s="62">
        <f t="shared" si="6"/>
        <v>0.01917282807</v>
      </c>
      <c r="H168" s="62">
        <f t="shared" si="7"/>
        <v>0.01857727252</v>
      </c>
      <c r="I168" s="62" t="b">
        <f t="shared" si="8"/>
        <v>0</v>
      </c>
      <c r="J168" s="62" t="str">
        <f t="shared" si="2"/>
        <v/>
      </c>
      <c r="K168" s="128">
        <v>0.03216</v>
      </c>
      <c r="L168" s="62">
        <f t="shared" si="3"/>
        <v>0.0005955555556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126">
        <v>44752.0</v>
      </c>
      <c r="B169" s="127">
        <v>97.01</v>
      </c>
      <c r="C169" s="62">
        <f t="shared" si="4"/>
        <v>-0.01564849114</v>
      </c>
      <c r="D169" s="62">
        <f t="shared" si="5"/>
        <v>-0.01623460225</v>
      </c>
      <c r="E169" s="62">
        <f t="shared" si="1"/>
        <v>-0.01623460225</v>
      </c>
      <c r="F169" s="127">
        <v>3863.16</v>
      </c>
      <c r="G169" s="62">
        <f t="shared" si="6"/>
        <v>-0.009332064726</v>
      </c>
      <c r="H169" s="62">
        <f t="shared" si="7"/>
        <v>-0.009918175837</v>
      </c>
      <c r="I169" s="62" t="b">
        <f t="shared" si="8"/>
        <v>1</v>
      </c>
      <c r="J169" s="62">
        <f t="shared" si="2"/>
        <v>-0.009918175837</v>
      </c>
      <c r="K169" s="128">
        <v>0.03165</v>
      </c>
      <c r="L169" s="62">
        <f t="shared" si="3"/>
        <v>0.0005861111111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126">
        <v>44759.0</v>
      </c>
      <c r="B170" s="127">
        <v>103.39</v>
      </c>
      <c r="C170" s="62">
        <f t="shared" si="4"/>
        <v>0.06369417963</v>
      </c>
      <c r="D170" s="62">
        <f t="shared" si="5"/>
        <v>0.06311640185</v>
      </c>
      <c r="E170" s="62" t="str">
        <f t="shared" si="1"/>
        <v/>
      </c>
      <c r="F170" s="127">
        <v>3961.63</v>
      </c>
      <c r="G170" s="62">
        <f t="shared" si="6"/>
        <v>0.02517005532</v>
      </c>
      <c r="H170" s="62">
        <f t="shared" si="7"/>
        <v>0.02459227755</v>
      </c>
      <c r="I170" s="62" t="b">
        <f t="shared" si="8"/>
        <v>0</v>
      </c>
      <c r="J170" s="62" t="str">
        <f t="shared" si="2"/>
        <v/>
      </c>
      <c r="K170" s="128">
        <v>0.0312</v>
      </c>
      <c r="L170" s="62">
        <f t="shared" si="3"/>
        <v>0.0005777777778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126">
        <v>44766.0</v>
      </c>
      <c r="B171" s="127">
        <v>105.7</v>
      </c>
      <c r="C171" s="62">
        <f t="shared" si="4"/>
        <v>0.02209664728</v>
      </c>
      <c r="D171" s="62">
        <f t="shared" si="5"/>
        <v>0.02152035098</v>
      </c>
      <c r="E171" s="62" t="str">
        <f t="shared" si="1"/>
        <v/>
      </c>
      <c r="F171" s="127">
        <v>4130.29</v>
      </c>
      <c r="G171" s="62">
        <f t="shared" si="6"/>
        <v>0.04169206569</v>
      </c>
      <c r="H171" s="62">
        <f t="shared" si="7"/>
        <v>0.04111576939</v>
      </c>
      <c r="I171" s="62" t="b">
        <f t="shared" si="8"/>
        <v>0</v>
      </c>
      <c r="J171" s="62" t="str">
        <f t="shared" si="2"/>
        <v/>
      </c>
      <c r="K171" s="128">
        <v>0.03112</v>
      </c>
      <c r="L171" s="62">
        <f t="shared" si="3"/>
        <v>0.0005762962963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126">
        <v>44773.0</v>
      </c>
      <c r="B172" s="127">
        <v>102.22</v>
      </c>
      <c r="C172" s="62">
        <f t="shared" si="4"/>
        <v>-0.03347753954</v>
      </c>
      <c r="D172" s="62">
        <f t="shared" si="5"/>
        <v>-0.03403753954</v>
      </c>
      <c r="E172" s="62" t="str">
        <f t="shared" si="1"/>
        <v/>
      </c>
      <c r="F172" s="127">
        <v>4145.19</v>
      </c>
      <c r="G172" s="62">
        <f t="shared" si="6"/>
        <v>0.003601003471</v>
      </c>
      <c r="H172" s="62">
        <f t="shared" si="7"/>
        <v>0.003041003471</v>
      </c>
      <c r="I172" s="62" t="b">
        <f t="shared" si="8"/>
        <v>0</v>
      </c>
      <c r="J172" s="62" t="str">
        <f t="shared" si="2"/>
        <v/>
      </c>
      <c r="K172" s="128">
        <v>0.03024</v>
      </c>
      <c r="L172" s="62">
        <f t="shared" si="3"/>
        <v>0.00056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126">
        <v>44780.0</v>
      </c>
      <c r="B173" s="127">
        <v>106.41</v>
      </c>
      <c r="C173" s="62">
        <f t="shared" si="4"/>
        <v>0.04017220411</v>
      </c>
      <c r="D173" s="62">
        <f t="shared" si="5"/>
        <v>0.03961998189</v>
      </c>
      <c r="E173" s="62" t="str">
        <f t="shared" si="1"/>
        <v/>
      </c>
      <c r="F173" s="127">
        <v>4280.15</v>
      </c>
      <c r="G173" s="62">
        <f t="shared" si="6"/>
        <v>0.03203942981</v>
      </c>
      <c r="H173" s="62">
        <f t="shared" si="7"/>
        <v>0.03148720759</v>
      </c>
      <c r="I173" s="62" t="b">
        <f t="shared" si="8"/>
        <v>0</v>
      </c>
      <c r="J173" s="62" t="str">
        <f t="shared" si="2"/>
        <v/>
      </c>
      <c r="K173" s="128">
        <v>0.02982</v>
      </c>
      <c r="L173" s="62">
        <f t="shared" si="3"/>
        <v>0.0005522222222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126">
        <v>44787.0</v>
      </c>
      <c r="B174" s="127">
        <v>106.45</v>
      </c>
      <c r="C174" s="62">
        <f t="shared" si="4"/>
        <v>0.0003758338858</v>
      </c>
      <c r="D174" s="62">
        <f t="shared" si="5"/>
        <v>-0.0001915735216</v>
      </c>
      <c r="E174" s="62">
        <f t="shared" si="1"/>
        <v>-0.0001915735216</v>
      </c>
      <c r="F174" s="127">
        <v>4228.48</v>
      </c>
      <c r="G174" s="62">
        <f t="shared" si="6"/>
        <v>-0.01214546529</v>
      </c>
      <c r="H174" s="62">
        <f t="shared" si="7"/>
        <v>-0.0127128727</v>
      </c>
      <c r="I174" s="62" t="b">
        <f t="shared" si="8"/>
        <v>1</v>
      </c>
      <c r="J174" s="62">
        <f t="shared" si="2"/>
        <v>-0.0127128727</v>
      </c>
      <c r="K174" s="128">
        <v>0.03064</v>
      </c>
      <c r="L174" s="62">
        <f t="shared" si="3"/>
        <v>0.0005674074074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126">
        <v>44794.0</v>
      </c>
      <c r="B175" s="127">
        <v>97.66</v>
      </c>
      <c r="C175" s="62">
        <f t="shared" si="4"/>
        <v>-0.08618333271</v>
      </c>
      <c r="D175" s="62">
        <f t="shared" si="5"/>
        <v>-0.08676555493</v>
      </c>
      <c r="E175" s="62">
        <f t="shared" si="1"/>
        <v>-0.08676555493</v>
      </c>
      <c r="F175" s="127">
        <v>4057.66</v>
      </c>
      <c r="G175" s="62">
        <f t="shared" si="6"/>
        <v>-0.04123613764</v>
      </c>
      <c r="H175" s="62">
        <f t="shared" si="7"/>
        <v>-0.04181835986</v>
      </c>
      <c r="I175" s="62" t="b">
        <f t="shared" si="8"/>
        <v>1</v>
      </c>
      <c r="J175" s="62">
        <f t="shared" si="2"/>
        <v>-0.04181835986</v>
      </c>
      <c r="K175" s="128">
        <v>0.03144</v>
      </c>
      <c r="L175" s="62">
        <f t="shared" si="3"/>
        <v>0.0005822222222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126">
        <v>44801.0</v>
      </c>
      <c r="B176" s="127">
        <v>94.89</v>
      </c>
      <c r="C176" s="62">
        <f t="shared" si="4"/>
        <v>-0.02877373265</v>
      </c>
      <c r="D176" s="62">
        <f t="shared" si="5"/>
        <v>-0.02937669561</v>
      </c>
      <c r="E176" s="62">
        <f t="shared" si="1"/>
        <v>-0.02937669561</v>
      </c>
      <c r="F176" s="127">
        <v>3924.26</v>
      </c>
      <c r="G176" s="62">
        <f t="shared" si="6"/>
        <v>-0.03342865435</v>
      </c>
      <c r="H176" s="62">
        <f t="shared" si="7"/>
        <v>-0.03403161731</v>
      </c>
      <c r="I176" s="62" t="b">
        <f t="shared" si="8"/>
        <v>1</v>
      </c>
      <c r="J176" s="62">
        <f t="shared" si="2"/>
        <v>-0.03403161731</v>
      </c>
      <c r="K176" s="128">
        <v>0.03256</v>
      </c>
      <c r="L176" s="62">
        <f t="shared" si="3"/>
        <v>0.000602962963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126">
        <v>44808.0</v>
      </c>
      <c r="B177" s="127">
        <v>99.63</v>
      </c>
      <c r="C177" s="62">
        <f t="shared" si="4"/>
        <v>0.04874499807</v>
      </c>
      <c r="D177" s="62">
        <f t="shared" si="5"/>
        <v>0.04813499807</v>
      </c>
      <c r="E177" s="62" t="str">
        <f t="shared" si="1"/>
        <v/>
      </c>
      <c r="F177" s="127">
        <v>4067.36</v>
      </c>
      <c r="G177" s="62">
        <f t="shared" si="6"/>
        <v>0.03581634191</v>
      </c>
      <c r="H177" s="62">
        <f t="shared" si="7"/>
        <v>0.03520634191</v>
      </c>
      <c r="I177" s="62" t="b">
        <f t="shared" si="8"/>
        <v>0</v>
      </c>
      <c r="J177" s="62" t="str">
        <f t="shared" si="2"/>
        <v/>
      </c>
      <c r="K177" s="128">
        <v>0.03294</v>
      </c>
      <c r="L177" s="62">
        <f t="shared" si="3"/>
        <v>0.00061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126">
        <v>44815.0</v>
      </c>
      <c r="B178" s="127">
        <v>89.69</v>
      </c>
      <c r="C178" s="62">
        <f t="shared" si="4"/>
        <v>-0.1051040439</v>
      </c>
      <c r="D178" s="62">
        <f t="shared" si="5"/>
        <v>-0.1057443217</v>
      </c>
      <c r="E178" s="62">
        <f t="shared" si="1"/>
        <v>-0.1057443217</v>
      </c>
      <c r="F178" s="127">
        <v>3873.33</v>
      </c>
      <c r="G178" s="62">
        <f t="shared" si="6"/>
        <v>-0.04887953817</v>
      </c>
      <c r="H178" s="62">
        <f t="shared" si="7"/>
        <v>-0.04951981595</v>
      </c>
      <c r="I178" s="62" t="b">
        <f t="shared" si="8"/>
        <v>1</v>
      </c>
      <c r="J178" s="62">
        <f t="shared" si="2"/>
        <v>-0.04951981595</v>
      </c>
      <c r="K178" s="128">
        <v>0.034575</v>
      </c>
      <c r="L178" s="62">
        <f t="shared" si="3"/>
        <v>0.0006402777778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126">
        <v>44822.0</v>
      </c>
      <c r="B179" s="127">
        <v>92.04</v>
      </c>
      <c r="C179" s="62">
        <f t="shared" si="4"/>
        <v>0.02586398504</v>
      </c>
      <c r="D179" s="62">
        <f t="shared" si="5"/>
        <v>0.02521546652</v>
      </c>
      <c r="E179" s="62">
        <f t="shared" si="1"/>
        <v>0.02521546652</v>
      </c>
      <c r="F179" s="127">
        <v>3693.23</v>
      </c>
      <c r="G179" s="62">
        <f t="shared" si="6"/>
        <v>-0.04761318825</v>
      </c>
      <c r="H179" s="62">
        <f t="shared" si="7"/>
        <v>-0.04826170677</v>
      </c>
      <c r="I179" s="62" t="b">
        <f t="shared" si="8"/>
        <v>1</v>
      </c>
      <c r="J179" s="62">
        <f t="shared" si="2"/>
        <v>-0.04826170677</v>
      </c>
      <c r="K179" s="128">
        <v>0.03502</v>
      </c>
      <c r="L179" s="62">
        <f t="shared" si="3"/>
        <v>0.0006485185185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126">
        <v>44829.0</v>
      </c>
      <c r="B180" s="127">
        <v>89.68</v>
      </c>
      <c r="C180" s="62">
        <f t="shared" si="4"/>
        <v>-0.0259754864</v>
      </c>
      <c r="D180" s="62">
        <f t="shared" si="5"/>
        <v>-0.02663733826</v>
      </c>
      <c r="E180" s="62">
        <f t="shared" si="1"/>
        <v>-0.02663733826</v>
      </c>
      <c r="F180" s="127">
        <v>3585.62</v>
      </c>
      <c r="G180" s="62">
        <f t="shared" si="6"/>
        <v>-0.029570012</v>
      </c>
      <c r="H180" s="62">
        <f t="shared" si="7"/>
        <v>-0.03023186386</v>
      </c>
      <c r="I180" s="62" t="b">
        <f t="shared" si="8"/>
        <v>1</v>
      </c>
      <c r="J180" s="62">
        <f t="shared" si="2"/>
        <v>-0.03023186386</v>
      </c>
      <c r="K180" s="128">
        <v>0.03574</v>
      </c>
      <c r="L180" s="62">
        <f t="shared" si="3"/>
        <v>0.0006618518519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126">
        <v>44836.0</v>
      </c>
      <c r="B181" s="127">
        <v>92.42</v>
      </c>
      <c r="C181" s="62">
        <f t="shared" si="4"/>
        <v>0.03009562668</v>
      </c>
      <c r="D181" s="62">
        <f t="shared" si="5"/>
        <v>0.02939970075</v>
      </c>
      <c r="E181" s="62" t="str">
        <f t="shared" si="1"/>
        <v/>
      </c>
      <c r="F181" s="127">
        <v>3639.66</v>
      </c>
      <c r="G181" s="62">
        <f t="shared" si="6"/>
        <v>0.01495886878</v>
      </c>
      <c r="H181" s="62">
        <f t="shared" si="7"/>
        <v>0.01426294285</v>
      </c>
      <c r="I181" s="62" t="b">
        <f t="shared" si="8"/>
        <v>0</v>
      </c>
      <c r="J181" s="62" t="str">
        <f t="shared" si="2"/>
        <v/>
      </c>
      <c r="K181" s="128">
        <v>0.03758</v>
      </c>
      <c r="L181" s="62">
        <f t="shared" si="3"/>
        <v>0.0006959259259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126">
        <v>44843.0</v>
      </c>
      <c r="B182" s="127">
        <v>89.94</v>
      </c>
      <c r="C182" s="62">
        <f t="shared" si="4"/>
        <v>-0.0272006241</v>
      </c>
      <c r="D182" s="62">
        <f t="shared" si="5"/>
        <v>-0.02789988336</v>
      </c>
      <c r="E182" s="62">
        <f t="shared" si="1"/>
        <v>-0.02789988336</v>
      </c>
      <c r="F182" s="127">
        <v>3583.07</v>
      </c>
      <c r="G182" s="62">
        <f t="shared" si="6"/>
        <v>-0.01567029586</v>
      </c>
      <c r="H182" s="62">
        <f t="shared" si="7"/>
        <v>-0.01636955512</v>
      </c>
      <c r="I182" s="62" t="b">
        <f t="shared" si="8"/>
        <v>1</v>
      </c>
      <c r="J182" s="62">
        <f t="shared" si="2"/>
        <v>-0.01636955512</v>
      </c>
      <c r="K182" s="128">
        <v>0.03776</v>
      </c>
      <c r="L182" s="62">
        <f t="shared" si="3"/>
        <v>0.0006992592593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126">
        <v>44850.0</v>
      </c>
      <c r="B183" s="127">
        <v>92.79</v>
      </c>
      <c r="C183" s="62">
        <f t="shared" si="4"/>
        <v>0.03119609402</v>
      </c>
      <c r="D183" s="62">
        <f t="shared" si="5"/>
        <v>0.03046553847</v>
      </c>
      <c r="E183" s="62" t="str">
        <f t="shared" si="1"/>
        <v/>
      </c>
      <c r="F183" s="127">
        <v>3752.75</v>
      </c>
      <c r="G183" s="62">
        <f t="shared" si="6"/>
        <v>0.04626892973</v>
      </c>
      <c r="H183" s="62">
        <f t="shared" si="7"/>
        <v>0.04553837417</v>
      </c>
      <c r="I183" s="62" t="b">
        <f t="shared" si="8"/>
        <v>0</v>
      </c>
      <c r="J183" s="62" t="str">
        <f t="shared" si="2"/>
        <v/>
      </c>
      <c r="K183" s="128">
        <v>0.03945</v>
      </c>
      <c r="L183" s="62">
        <f t="shared" si="3"/>
        <v>0.0007305555556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126">
        <v>44857.0</v>
      </c>
      <c r="B184" s="127">
        <v>106.19</v>
      </c>
      <c r="C184" s="62">
        <f t="shared" si="4"/>
        <v>0.1348910671</v>
      </c>
      <c r="D184" s="62">
        <f t="shared" si="5"/>
        <v>0.1341206967</v>
      </c>
      <c r="E184" s="62" t="str">
        <f t="shared" si="1"/>
        <v/>
      </c>
      <c r="F184" s="127">
        <v>3901.06</v>
      </c>
      <c r="G184" s="62">
        <f t="shared" si="6"/>
        <v>0.03875940652</v>
      </c>
      <c r="H184" s="62">
        <f t="shared" si="7"/>
        <v>0.03798903615</v>
      </c>
      <c r="I184" s="62" t="b">
        <f t="shared" si="8"/>
        <v>0</v>
      </c>
      <c r="J184" s="62" t="str">
        <f t="shared" si="2"/>
        <v/>
      </c>
      <c r="K184" s="128">
        <v>0.0416</v>
      </c>
      <c r="L184" s="62">
        <f t="shared" si="3"/>
        <v>0.0007703703704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126">
        <v>44864.0</v>
      </c>
      <c r="B185" s="127">
        <v>103.12</v>
      </c>
      <c r="C185" s="62">
        <f t="shared" si="4"/>
        <v>-0.02933658378</v>
      </c>
      <c r="D185" s="62">
        <f t="shared" si="5"/>
        <v>-0.03011880601</v>
      </c>
      <c r="E185" s="62">
        <f t="shared" si="1"/>
        <v>-0.03011880601</v>
      </c>
      <c r="F185" s="127">
        <v>3770.55</v>
      </c>
      <c r="G185" s="62">
        <f t="shared" si="6"/>
        <v>-0.03402743166</v>
      </c>
      <c r="H185" s="62">
        <f t="shared" si="7"/>
        <v>-0.03480965389</v>
      </c>
      <c r="I185" s="62" t="b">
        <f t="shared" si="8"/>
        <v>1</v>
      </c>
      <c r="J185" s="62">
        <f t="shared" si="2"/>
        <v>-0.03480965389</v>
      </c>
      <c r="K185" s="128">
        <v>0.04224</v>
      </c>
      <c r="L185" s="62">
        <f t="shared" si="3"/>
        <v>0.0007822222222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126">
        <v>44871.0</v>
      </c>
      <c r="B186" s="127">
        <v>113.57</v>
      </c>
      <c r="C186" s="62">
        <f t="shared" si="4"/>
        <v>0.09652602827</v>
      </c>
      <c r="D186" s="62">
        <f t="shared" si="5"/>
        <v>0.09574973198</v>
      </c>
      <c r="E186" s="62" t="str">
        <f t="shared" si="1"/>
        <v/>
      </c>
      <c r="F186" s="127">
        <v>3992.93</v>
      </c>
      <c r="G186" s="62">
        <f t="shared" si="6"/>
        <v>0.05730441784</v>
      </c>
      <c r="H186" s="62">
        <f t="shared" si="7"/>
        <v>0.05652812154</v>
      </c>
      <c r="I186" s="62" t="b">
        <f t="shared" si="8"/>
        <v>0</v>
      </c>
      <c r="J186" s="62" t="str">
        <f t="shared" si="2"/>
        <v/>
      </c>
      <c r="K186" s="128">
        <v>0.04192</v>
      </c>
      <c r="L186" s="62">
        <f t="shared" si="3"/>
        <v>0.0007762962963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126">
        <v>44878.0</v>
      </c>
      <c r="B187" s="127">
        <v>112.96</v>
      </c>
      <c r="C187" s="62">
        <f t="shared" si="4"/>
        <v>-0.005385613159</v>
      </c>
      <c r="D187" s="62">
        <f t="shared" si="5"/>
        <v>-0.006170798344</v>
      </c>
      <c r="E187" s="62">
        <f t="shared" si="1"/>
        <v>-0.006170798344</v>
      </c>
      <c r="F187" s="127">
        <v>3965.34</v>
      </c>
      <c r="G187" s="62">
        <f t="shared" si="6"/>
        <v>-0.006933695523</v>
      </c>
      <c r="H187" s="62">
        <f t="shared" si="7"/>
        <v>-0.007718880708</v>
      </c>
      <c r="I187" s="62" t="b">
        <f t="shared" si="8"/>
        <v>1</v>
      </c>
      <c r="J187" s="62">
        <f t="shared" si="2"/>
        <v>-0.007718880708</v>
      </c>
      <c r="K187" s="128">
        <v>0.0424</v>
      </c>
      <c r="L187" s="62">
        <f t="shared" si="3"/>
        <v>0.0007851851852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126">
        <v>44885.0</v>
      </c>
      <c r="B188" s="127">
        <v>114.32</v>
      </c>
      <c r="C188" s="62">
        <f t="shared" si="4"/>
        <v>0.01196775988</v>
      </c>
      <c r="D188" s="62">
        <f t="shared" si="5"/>
        <v>0.01123775988</v>
      </c>
      <c r="E188" s="62" t="str">
        <f t="shared" si="1"/>
        <v/>
      </c>
      <c r="F188" s="127">
        <v>4026.12</v>
      </c>
      <c r="G188" s="62">
        <f t="shared" si="6"/>
        <v>0.01521153131</v>
      </c>
      <c r="H188" s="62">
        <f t="shared" si="7"/>
        <v>0.01448153131</v>
      </c>
      <c r="I188" s="62" t="b">
        <f t="shared" si="8"/>
        <v>0</v>
      </c>
      <c r="J188" s="62" t="str">
        <f t="shared" si="2"/>
        <v/>
      </c>
      <c r="K188" s="128">
        <v>0.03942</v>
      </c>
      <c r="L188" s="62">
        <f t="shared" si="3"/>
        <v>0.00073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126">
        <v>44892.0</v>
      </c>
      <c r="B189" s="127">
        <v>114.52</v>
      </c>
      <c r="C189" s="62">
        <f t="shared" si="4"/>
        <v>0.001747946608</v>
      </c>
      <c r="D189" s="62">
        <f t="shared" si="5"/>
        <v>0.001043316979</v>
      </c>
      <c r="E189" s="62" t="str">
        <f t="shared" si="1"/>
        <v/>
      </c>
      <c r="F189" s="127">
        <v>4071.7</v>
      </c>
      <c r="G189" s="62">
        <f t="shared" si="6"/>
        <v>0.01125746963</v>
      </c>
      <c r="H189" s="62">
        <f t="shared" si="7"/>
        <v>0.01055284</v>
      </c>
      <c r="I189" s="62" t="b">
        <f t="shared" si="8"/>
        <v>0</v>
      </c>
      <c r="J189" s="62" t="str">
        <f t="shared" si="2"/>
        <v/>
      </c>
      <c r="K189" s="128">
        <v>0.03805</v>
      </c>
      <c r="L189" s="62">
        <f t="shared" si="3"/>
        <v>0.0007046296296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126">
        <v>44899.0</v>
      </c>
      <c r="B190" s="127">
        <v>109.13</v>
      </c>
      <c r="C190" s="62">
        <f t="shared" si="4"/>
        <v>-0.0482096481</v>
      </c>
      <c r="D190" s="62">
        <f t="shared" si="5"/>
        <v>-0.04889668514</v>
      </c>
      <c r="E190" s="62">
        <f t="shared" si="1"/>
        <v>-0.04889668514</v>
      </c>
      <c r="F190" s="127">
        <v>3934.38</v>
      </c>
      <c r="G190" s="62">
        <f t="shared" si="6"/>
        <v>-0.03430729356</v>
      </c>
      <c r="H190" s="62">
        <f t="shared" si="7"/>
        <v>-0.0349943306</v>
      </c>
      <c r="I190" s="62" t="b">
        <f t="shared" si="8"/>
        <v>1</v>
      </c>
      <c r="J190" s="62">
        <f t="shared" si="2"/>
        <v>-0.0349943306</v>
      </c>
      <c r="K190" s="128">
        <v>0.0371</v>
      </c>
      <c r="L190" s="62">
        <f t="shared" si="3"/>
        <v>0.000687037037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126">
        <v>44906.0</v>
      </c>
      <c r="B191" s="127">
        <v>103.86</v>
      </c>
      <c r="C191" s="62">
        <f t="shared" si="4"/>
        <v>-0.04949599371</v>
      </c>
      <c r="D191" s="62">
        <f t="shared" si="5"/>
        <v>-0.05014636408</v>
      </c>
      <c r="E191" s="62">
        <f t="shared" si="1"/>
        <v>-0.05014636408</v>
      </c>
      <c r="F191" s="127">
        <v>3852.36</v>
      </c>
      <c r="G191" s="62">
        <f t="shared" si="6"/>
        <v>-0.02106736159</v>
      </c>
      <c r="H191" s="62">
        <f t="shared" si="7"/>
        <v>-0.02171773196</v>
      </c>
      <c r="I191" s="62" t="b">
        <f t="shared" si="8"/>
        <v>1</v>
      </c>
      <c r="J191" s="62">
        <f t="shared" si="2"/>
        <v>-0.02171773196</v>
      </c>
      <c r="K191" s="128">
        <v>0.03512</v>
      </c>
      <c r="L191" s="62">
        <f t="shared" si="3"/>
        <v>0.0006503703704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126">
        <v>44913.0</v>
      </c>
      <c r="B192" s="127">
        <v>105.03</v>
      </c>
      <c r="C192" s="62">
        <f t="shared" si="4"/>
        <v>0.01120218522</v>
      </c>
      <c r="D192" s="62">
        <f t="shared" si="5"/>
        <v>0.01054922226</v>
      </c>
      <c r="E192" s="62">
        <f t="shared" si="1"/>
        <v>0.01054922226</v>
      </c>
      <c r="F192" s="127">
        <v>3844.82</v>
      </c>
      <c r="G192" s="62">
        <f t="shared" si="6"/>
        <v>-0.001959159695</v>
      </c>
      <c r="H192" s="62">
        <f t="shared" si="7"/>
        <v>-0.002612122658</v>
      </c>
      <c r="I192" s="62" t="b">
        <f t="shared" si="8"/>
        <v>1</v>
      </c>
      <c r="J192" s="62">
        <f t="shared" si="2"/>
        <v>-0.002612122658</v>
      </c>
      <c r="K192" s="128">
        <v>0.03526</v>
      </c>
      <c r="L192" s="62">
        <f t="shared" si="3"/>
        <v>0.000652962963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126">
        <v>44920.0</v>
      </c>
      <c r="B193" s="127">
        <v>105.26</v>
      </c>
      <c r="C193" s="62">
        <f t="shared" si="4"/>
        <v>0.002187456291</v>
      </c>
      <c r="D193" s="62">
        <f t="shared" si="5"/>
        <v>0.00149671555</v>
      </c>
      <c r="E193" s="62">
        <f t="shared" si="1"/>
        <v>0.00149671555</v>
      </c>
      <c r="F193" s="127">
        <v>3839.5</v>
      </c>
      <c r="G193" s="62">
        <f t="shared" si="6"/>
        <v>-0.001384638029</v>
      </c>
      <c r="H193" s="62">
        <f t="shared" si="7"/>
        <v>-0.00207537877</v>
      </c>
      <c r="I193" s="62" t="b">
        <f t="shared" si="8"/>
        <v>1</v>
      </c>
      <c r="J193" s="62">
        <f t="shared" si="2"/>
        <v>-0.00207537877</v>
      </c>
      <c r="K193" s="128">
        <v>0.0373</v>
      </c>
      <c r="L193" s="62">
        <f t="shared" si="3"/>
        <v>0.0006907407407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126">
        <v>44927.0</v>
      </c>
      <c r="B194" s="127">
        <v>111.42</v>
      </c>
      <c r="C194" s="62">
        <f t="shared" si="4"/>
        <v>0.05687336467</v>
      </c>
      <c r="D194" s="62">
        <f t="shared" si="5"/>
        <v>0.05614188319</v>
      </c>
      <c r="E194" s="62" t="str">
        <f t="shared" si="1"/>
        <v/>
      </c>
      <c r="F194" s="127">
        <v>3895.08</v>
      </c>
      <c r="G194" s="62">
        <f t="shared" si="6"/>
        <v>0.01437206848</v>
      </c>
      <c r="H194" s="62">
        <f t="shared" si="7"/>
        <v>0.01364058699</v>
      </c>
      <c r="I194" s="62" t="b">
        <f t="shared" si="8"/>
        <v>0</v>
      </c>
      <c r="J194" s="62" t="str">
        <f t="shared" si="2"/>
        <v/>
      </c>
      <c r="K194" s="128">
        <v>0.0395</v>
      </c>
      <c r="L194" s="62">
        <f t="shared" si="3"/>
        <v>0.0007314814815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126">
        <v>44934.0</v>
      </c>
      <c r="B195" s="127">
        <v>113.76</v>
      </c>
      <c r="C195" s="62">
        <f t="shared" si="4"/>
        <v>0.02078412146</v>
      </c>
      <c r="D195" s="62">
        <f t="shared" si="5"/>
        <v>0.02008319554</v>
      </c>
      <c r="E195" s="62" t="str">
        <f t="shared" si="1"/>
        <v/>
      </c>
      <c r="F195" s="127">
        <v>3999.09</v>
      </c>
      <c r="G195" s="62">
        <f t="shared" si="6"/>
        <v>0.02635261697</v>
      </c>
      <c r="H195" s="62">
        <f t="shared" si="7"/>
        <v>0.02565169105</v>
      </c>
      <c r="I195" s="62" t="b">
        <f t="shared" si="8"/>
        <v>0</v>
      </c>
      <c r="J195" s="62" t="str">
        <f t="shared" si="2"/>
        <v/>
      </c>
      <c r="K195" s="128">
        <v>0.03785</v>
      </c>
      <c r="L195" s="62">
        <f t="shared" si="3"/>
        <v>0.0007009259259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126">
        <v>44941.0</v>
      </c>
      <c r="B196" s="127">
        <v>111.3</v>
      </c>
      <c r="C196" s="62">
        <f t="shared" si="4"/>
        <v>-0.02186170777</v>
      </c>
      <c r="D196" s="62">
        <f t="shared" si="5"/>
        <v>-0.02253726333</v>
      </c>
      <c r="E196" s="62">
        <f t="shared" si="1"/>
        <v>-0.02253726333</v>
      </c>
      <c r="F196" s="127">
        <v>3972.61</v>
      </c>
      <c r="G196" s="62">
        <f t="shared" si="6"/>
        <v>-0.006643525821</v>
      </c>
      <c r="H196" s="62">
        <f t="shared" si="7"/>
        <v>-0.007319081377</v>
      </c>
      <c r="I196" s="62" t="b">
        <f t="shared" si="8"/>
        <v>1</v>
      </c>
      <c r="J196" s="62">
        <f t="shared" si="2"/>
        <v>-0.007319081377</v>
      </c>
      <c r="K196" s="128">
        <v>0.03648</v>
      </c>
      <c r="L196" s="62">
        <f t="shared" si="3"/>
        <v>0.0006755555556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126">
        <v>44948.0</v>
      </c>
      <c r="B197" s="127">
        <v>114.28</v>
      </c>
      <c r="C197" s="62">
        <f t="shared" si="4"/>
        <v>0.02642231908</v>
      </c>
      <c r="D197" s="62">
        <f t="shared" si="5"/>
        <v>0.02575518945</v>
      </c>
      <c r="E197" s="62" t="str">
        <f t="shared" si="1"/>
        <v/>
      </c>
      <c r="F197" s="127">
        <v>4070.56</v>
      </c>
      <c r="G197" s="62">
        <f t="shared" si="6"/>
        <v>0.02435727271</v>
      </c>
      <c r="H197" s="62">
        <f t="shared" si="7"/>
        <v>0.02369014308</v>
      </c>
      <c r="I197" s="62" t="b">
        <f t="shared" si="8"/>
        <v>0</v>
      </c>
      <c r="J197" s="62" t="str">
        <f t="shared" si="2"/>
        <v/>
      </c>
      <c r="K197" s="128">
        <v>0.036025</v>
      </c>
      <c r="L197" s="62">
        <f t="shared" si="3"/>
        <v>0.0006671296296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126">
        <v>44955.0</v>
      </c>
      <c r="B198" s="127">
        <v>122.93</v>
      </c>
      <c r="C198" s="62">
        <f t="shared" si="4"/>
        <v>0.07296351032</v>
      </c>
      <c r="D198" s="62">
        <f t="shared" si="5"/>
        <v>0.07228980661</v>
      </c>
      <c r="E198" s="62" t="str">
        <f t="shared" si="1"/>
        <v/>
      </c>
      <c r="F198" s="127">
        <v>4136.48</v>
      </c>
      <c r="G198" s="62">
        <f t="shared" si="6"/>
        <v>0.0160646025</v>
      </c>
      <c r="H198" s="62">
        <f t="shared" si="7"/>
        <v>0.0153908988</v>
      </c>
      <c r="I198" s="62" t="b">
        <f t="shared" si="8"/>
        <v>0</v>
      </c>
      <c r="J198" s="62" t="str">
        <f t="shared" si="2"/>
        <v/>
      </c>
      <c r="K198" s="128">
        <v>0.03638</v>
      </c>
      <c r="L198" s="62">
        <f t="shared" si="3"/>
        <v>0.0006737037037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126">
        <v>44962.0</v>
      </c>
      <c r="B199" s="127">
        <v>118.08</v>
      </c>
      <c r="C199" s="62">
        <f t="shared" si="4"/>
        <v>-0.04025272683</v>
      </c>
      <c r="D199" s="62">
        <f t="shared" si="5"/>
        <v>-0.04092087498</v>
      </c>
      <c r="E199" s="62">
        <f t="shared" si="1"/>
        <v>-0.04092087498</v>
      </c>
      <c r="F199" s="127">
        <v>4090.46</v>
      </c>
      <c r="G199" s="62">
        <f t="shared" si="6"/>
        <v>-0.01118775146</v>
      </c>
      <c r="H199" s="62">
        <f t="shared" si="7"/>
        <v>-0.01185589961</v>
      </c>
      <c r="I199" s="62" t="b">
        <f t="shared" si="8"/>
        <v>1</v>
      </c>
      <c r="J199" s="62">
        <f t="shared" si="2"/>
        <v>-0.01185589961</v>
      </c>
      <c r="K199" s="128">
        <v>0.03608</v>
      </c>
      <c r="L199" s="62">
        <f t="shared" si="3"/>
        <v>0.0006681481481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126">
        <v>44969.0</v>
      </c>
      <c r="B200" s="127">
        <v>118.6</v>
      </c>
      <c r="C200" s="62">
        <f t="shared" si="4"/>
        <v>0.004394125711</v>
      </c>
      <c r="D200" s="62">
        <f t="shared" si="5"/>
        <v>0.00370264423</v>
      </c>
      <c r="E200" s="62">
        <f t="shared" si="1"/>
        <v>0.00370264423</v>
      </c>
      <c r="F200" s="127">
        <v>4079.09</v>
      </c>
      <c r="G200" s="62">
        <f t="shared" si="6"/>
        <v>-0.002783508845</v>
      </c>
      <c r="H200" s="62">
        <f t="shared" si="7"/>
        <v>-0.003474990326</v>
      </c>
      <c r="I200" s="62" t="b">
        <f t="shared" si="8"/>
        <v>1</v>
      </c>
      <c r="J200" s="62">
        <f t="shared" si="2"/>
        <v>-0.003474990326</v>
      </c>
      <c r="K200" s="128">
        <v>0.03734</v>
      </c>
      <c r="L200" s="62">
        <f t="shared" si="3"/>
        <v>0.0006914814815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126">
        <v>44976.0</v>
      </c>
      <c r="B201" s="127">
        <v>113.01</v>
      </c>
      <c r="C201" s="62">
        <f t="shared" si="4"/>
        <v>-0.04828017619</v>
      </c>
      <c r="D201" s="62">
        <f t="shared" si="5"/>
        <v>-0.04899313915</v>
      </c>
      <c r="E201" s="62">
        <f t="shared" si="1"/>
        <v>-0.04899313915</v>
      </c>
      <c r="F201" s="127">
        <v>3970.04</v>
      </c>
      <c r="G201" s="62">
        <f t="shared" si="6"/>
        <v>-0.02709775411</v>
      </c>
      <c r="H201" s="62">
        <f t="shared" si="7"/>
        <v>-0.02781071707</v>
      </c>
      <c r="I201" s="62" t="b">
        <f t="shared" si="8"/>
        <v>1</v>
      </c>
      <c r="J201" s="62">
        <f t="shared" si="2"/>
        <v>-0.02781071707</v>
      </c>
      <c r="K201" s="128">
        <v>0.0385</v>
      </c>
      <c r="L201" s="62">
        <f t="shared" si="3"/>
        <v>0.000712962963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126">
        <v>44983.0</v>
      </c>
      <c r="B202" s="127">
        <v>114.76</v>
      </c>
      <c r="C202" s="62">
        <f t="shared" si="4"/>
        <v>0.01536668074</v>
      </c>
      <c r="D202" s="62">
        <f t="shared" si="5"/>
        <v>0.01463844</v>
      </c>
      <c r="E202" s="62" t="str">
        <f t="shared" si="1"/>
        <v/>
      </c>
      <c r="F202" s="127">
        <v>4045.64</v>
      </c>
      <c r="G202" s="62">
        <f t="shared" si="6"/>
        <v>0.0188635878</v>
      </c>
      <c r="H202" s="62">
        <f t="shared" si="7"/>
        <v>0.01813534706</v>
      </c>
      <c r="I202" s="62" t="b">
        <f t="shared" si="8"/>
        <v>0</v>
      </c>
      <c r="J202" s="62" t="str">
        <f t="shared" si="2"/>
        <v/>
      </c>
      <c r="K202" s="128">
        <v>0.039325</v>
      </c>
      <c r="L202" s="62">
        <f t="shared" si="3"/>
        <v>0.0007282407407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126">
        <v>44990.0</v>
      </c>
      <c r="B203" s="127">
        <v>107.49</v>
      </c>
      <c r="C203" s="62">
        <f t="shared" si="4"/>
        <v>-0.06544517113</v>
      </c>
      <c r="D203" s="62">
        <f t="shared" si="5"/>
        <v>-0.06617702298</v>
      </c>
      <c r="E203" s="62">
        <f t="shared" si="1"/>
        <v>-0.06617702298</v>
      </c>
      <c r="F203" s="127">
        <v>3861.59</v>
      </c>
      <c r="G203" s="62">
        <f t="shared" si="6"/>
        <v>-0.04656074226</v>
      </c>
      <c r="H203" s="62">
        <f t="shared" si="7"/>
        <v>-0.04729259411</v>
      </c>
      <c r="I203" s="62" t="b">
        <f t="shared" si="8"/>
        <v>1</v>
      </c>
      <c r="J203" s="62">
        <f t="shared" si="2"/>
        <v>-0.04729259411</v>
      </c>
      <c r="K203" s="128">
        <v>0.03952</v>
      </c>
      <c r="L203" s="62">
        <f t="shared" si="3"/>
        <v>0.0007318518519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126">
        <v>44997.0</v>
      </c>
      <c r="B204" s="127">
        <v>103.32</v>
      </c>
      <c r="C204" s="62">
        <f t="shared" si="4"/>
        <v>-0.03956685176</v>
      </c>
      <c r="D204" s="62">
        <f t="shared" si="5"/>
        <v>-0.04028018509</v>
      </c>
      <c r="E204" s="62" t="str">
        <f t="shared" si="1"/>
        <v/>
      </c>
      <c r="F204" s="127">
        <v>3916.64</v>
      </c>
      <c r="G204" s="62">
        <f t="shared" si="6"/>
        <v>0.01415512763</v>
      </c>
      <c r="H204" s="62">
        <f t="shared" si="7"/>
        <v>0.01344179429</v>
      </c>
      <c r="I204" s="62" t="b">
        <f t="shared" si="8"/>
        <v>0</v>
      </c>
      <c r="J204" s="62" t="str">
        <f t="shared" si="2"/>
        <v/>
      </c>
      <c r="K204" s="128">
        <v>0.03852</v>
      </c>
      <c r="L204" s="62">
        <f t="shared" si="3"/>
        <v>0.0007133333333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126">
        <v>45004.0</v>
      </c>
      <c r="B205" s="127">
        <v>100.6</v>
      </c>
      <c r="C205" s="62">
        <f t="shared" si="4"/>
        <v>-0.02667871056</v>
      </c>
      <c r="D205" s="62">
        <f t="shared" si="5"/>
        <v>-0.02736315501</v>
      </c>
      <c r="E205" s="62" t="str">
        <f t="shared" si="1"/>
        <v/>
      </c>
      <c r="F205" s="127">
        <v>3970.99</v>
      </c>
      <c r="G205" s="62">
        <f t="shared" si="6"/>
        <v>0.0137812905</v>
      </c>
      <c r="H205" s="62">
        <f t="shared" si="7"/>
        <v>0.01309684606</v>
      </c>
      <c r="I205" s="62" t="b">
        <f t="shared" si="8"/>
        <v>0</v>
      </c>
      <c r="J205" s="62" t="str">
        <f t="shared" si="2"/>
        <v/>
      </c>
      <c r="K205" s="128">
        <v>0.03696</v>
      </c>
      <c r="L205" s="62">
        <f t="shared" si="3"/>
        <v>0.0006844444444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126">
        <v>45011.0</v>
      </c>
      <c r="B206" s="127">
        <v>106.73</v>
      </c>
      <c r="C206" s="62">
        <f t="shared" si="4"/>
        <v>0.05915002326</v>
      </c>
      <c r="D206" s="62">
        <f t="shared" si="5"/>
        <v>0.05847002326</v>
      </c>
      <c r="E206" s="62" t="str">
        <f t="shared" si="1"/>
        <v/>
      </c>
      <c r="F206" s="127">
        <v>4109.31</v>
      </c>
      <c r="G206" s="62">
        <f t="shared" si="6"/>
        <v>0.03423969731</v>
      </c>
      <c r="H206" s="62">
        <f t="shared" si="7"/>
        <v>0.03355969731</v>
      </c>
      <c r="I206" s="62" t="b">
        <f t="shared" si="8"/>
        <v>0</v>
      </c>
      <c r="J206" s="62" t="str">
        <f t="shared" si="2"/>
        <v/>
      </c>
      <c r="K206" s="128">
        <v>0.03672</v>
      </c>
      <c r="L206" s="62">
        <f t="shared" si="3"/>
        <v>0.00068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126">
        <v>45018.0</v>
      </c>
      <c r="B207" s="127">
        <v>99.64</v>
      </c>
      <c r="C207" s="62">
        <f t="shared" si="4"/>
        <v>-0.06873859053</v>
      </c>
      <c r="D207" s="62">
        <f t="shared" si="5"/>
        <v>-0.06943229424</v>
      </c>
      <c r="E207" s="62">
        <f t="shared" si="1"/>
        <v>-0.06943229424</v>
      </c>
      <c r="F207" s="127">
        <v>4105.02</v>
      </c>
      <c r="G207" s="62">
        <f t="shared" si="6"/>
        <v>-0.001044516203</v>
      </c>
      <c r="H207" s="62">
        <f t="shared" si="7"/>
        <v>-0.001738219906</v>
      </c>
      <c r="I207" s="62" t="b">
        <f t="shared" si="8"/>
        <v>1</v>
      </c>
      <c r="J207" s="62">
        <f t="shared" si="2"/>
        <v>-0.001738219906</v>
      </c>
      <c r="K207" s="128">
        <v>0.03746</v>
      </c>
      <c r="L207" s="62">
        <f t="shared" si="3"/>
        <v>0.0006937037037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126">
        <v>45025.0</v>
      </c>
      <c r="B208" s="127">
        <v>102.74</v>
      </c>
      <c r="C208" s="62">
        <f t="shared" si="4"/>
        <v>0.03063783465</v>
      </c>
      <c r="D208" s="62">
        <f t="shared" si="5"/>
        <v>0.02997301983</v>
      </c>
      <c r="E208" s="62" t="str">
        <f t="shared" si="1"/>
        <v/>
      </c>
      <c r="F208" s="127">
        <v>4137.64</v>
      </c>
      <c r="G208" s="62">
        <f t="shared" si="6"/>
        <v>0.007914961989</v>
      </c>
      <c r="H208" s="62">
        <f t="shared" si="7"/>
        <v>0.007250147174</v>
      </c>
      <c r="I208" s="62" t="b">
        <f t="shared" si="8"/>
        <v>0</v>
      </c>
      <c r="J208" s="62" t="str">
        <f t="shared" si="2"/>
        <v/>
      </c>
      <c r="K208" s="128">
        <v>0.0359</v>
      </c>
      <c r="L208" s="62">
        <f t="shared" si="3"/>
        <v>0.0006648148148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126">
        <v>45032.0</v>
      </c>
      <c r="B209" s="127">
        <v>102.99</v>
      </c>
      <c r="C209" s="62">
        <f t="shared" si="4"/>
        <v>0.002430371099</v>
      </c>
      <c r="D209" s="62">
        <f t="shared" si="5"/>
        <v>0.00175222295</v>
      </c>
      <c r="E209" s="62">
        <f t="shared" si="1"/>
        <v>0.00175222295</v>
      </c>
      <c r="F209" s="127">
        <v>4133.52</v>
      </c>
      <c r="G209" s="62">
        <f t="shared" si="6"/>
        <v>-0.0009962327753</v>
      </c>
      <c r="H209" s="62">
        <f t="shared" si="7"/>
        <v>-0.001674380923</v>
      </c>
      <c r="I209" s="62" t="b">
        <f t="shared" si="8"/>
        <v>1</v>
      </c>
      <c r="J209" s="62">
        <f t="shared" si="2"/>
        <v>-0.001674380923</v>
      </c>
      <c r="K209" s="128">
        <v>0.03662</v>
      </c>
      <c r="L209" s="62">
        <f t="shared" si="3"/>
        <v>0.0006781481481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126">
        <v>45039.0</v>
      </c>
      <c r="B210" s="127">
        <v>110.48</v>
      </c>
      <c r="C210" s="62">
        <f t="shared" si="4"/>
        <v>0.07020261296</v>
      </c>
      <c r="D210" s="62">
        <f t="shared" si="5"/>
        <v>0.06950187222</v>
      </c>
      <c r="E210" s="62" t="str">
        <f t="shared" si="1"/>
        <v/>
      </c>
      <c r="F210" s="127">
        <v>4169.48</v>
      </c>
      <c r="G210" s="62">
        <f t="shared" si="6"/>
        <v>0.008661983582</v>
      </c>
      <c r="H210" s="62">
        <f t="shared" si="7"/>
        <v>0.007961242841</v>
      </c>
      <c r="I210" s="62" t="b">
        <f t="shared" si="8"/>
        <v>0</v>
      </c>
      <c r="J210" s="62" t="str">
        <f t="shared" si="2"/>
        <v/>
      </c>
      <c r="K210" s="128">
        <v>0.03784</v>
      </c>
      <c r="L210" s="62">
        <f t="shared" si="3"/>
        <v>0.0007007407407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126">
        <v>45046.0</v>
      </c>
      <c r="B211" s="127">
        <v>108.09</v>
      </c>
      <c r="C211" s="62">
        <f t="shared" si="4"/>
        <v>-0.02187029567</v>
      </c>
      <c r="D211" s="62">
        <f t="shared" si="5"/>
        <v>-0.02255585123</v>
      </c>
      <c r="E211" s="62">
        <f t="shared" si="1"/>
        <v>-0.02255585123</v>
      </c>
      <c r="F211" s="127">
        <v>4136.25</v>
      </c>
      <c r="G211" s="62">
        <f t="shared" si="6"/>
        <v>-0.008001747541</v>
      </c>
      <c r="H211" s="62">
        <f t="shared" si="7"/>
        <v>-0.008687303097</v>
      </c>
      <c r="I211" s="62" t="b">
        <f t="shared" si="8"/>
        <v>1</v>
      </c>
      <c r="J211" s="62">
        <f t="shared" si="2"/>
        <v>-0.008687303097</v>
      </c>
      <c r="K211" s="128">
        <v>0.03702</v>
      </c>
      <c r="L211" s="62">
        <f t="shared" si="3"/>
        <v>0.0006855555556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126">
        <v>45053.0</v>
      </c>
      <c r="B212" s="127">
        <v>108.72</v>
      </c>
      <c r="C212" s="62">
        <f t="shared" si="4"/>
        <v>0.005811556415</v>
      </c>
      <c r="D212" s="62">
        <f t="shared" si="5"/>
        <v>0.00511711197</v>
      </c>
      <c r="E212" s="62">
        <f t="shared" si="1"/>
        <v>0.00511711197</v>
      </c>
      <c r="F212" s="127">
        <v>4124.08</v>
      </c>
      <c r="G212" s="62">
        <f t="shared" si="6"/>
        <v>-0.002946615645</v>
      </c>
      <c r="H212" s="62">
        <f t="shared" si="7"/>
        <v>-0.003641060089</v>
      </c>
      <c r="I212" s="62" t="b">
        <f t="shared" si="8"/>
        <v>1</v>
      </c>
      <c r="J212" s="62">
        <f t="shared" si="2"/>
        <v>-0.003641060089</v>
      </c>
      <c r="K212" s="128">
        <v>0.0375</v>
      </c>
      <c r="L212" s="62">
        <f t="shared" si="3"/>
        <v>0.0006944444444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126">
        <v>45060.0</v>
      </c>
      <c r="B213" s="127">
        <v>109.3</v>
      </c>
      <c r="C213" s="62">
        <f t="shared" si="4"/>
        <v>0.00532062534</v>
      </c>
      <c r="D213" s="62">
        <f t="shared" si="5"/>
        <v>0.004616921636</v>
      </c>
      <c r="E213" s="62" t="str">
        <f t="shared" si="1"/>
        <v/>
      </c>
      <c r="F213" s="127">
        <v>4191.98</v>
      </c>
      <c r="G213" s="62">
        <f t="shared" si="6"/>
        <v>0.01633021141</v>
      </c>
      <c r="H213" s="62">
        <f t="shared" si="7"/>
        <v>0.0156265077</v>
      </c>
      <c r="I213" s="62" t="b">
        <f t="shared" si="8"/>
        <v>0</v>
      </c>
      <c r="J213" s="62" t="str">
        <f t="shared" si="2"/>
        <v/>
      </c>
      <c r="K213" s="128">
        <v>0.038</v>
      </c>
      <c r="L213" s="62">
        <f t="shared" si="3"/>
        <v>0.0007037037037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126">
        <v>45067.0</v>
      </c>
      <c r="B214" s="127">
        <v>107.1</v>
      </c>
      <c r="C214" s="62">
        <f t="shared" si="4"/>
        <v>-0.02033341773</v>
      </c>
      <c r="D214" s="62">
        <f t="shared" si="5"/>
        <v>-0.0210537881</v>
      </c>
      <c r="E214" s="62" t="str">
        <f t="shared" si="1"/>
        <v/>
      </c>
      <c r="F214" s="127">
        <v>4205.45</v>
      </c>
      <c r="G214" s="62">
        <f t="shared" si="6"/>
        <v>0.003208127142</v>
      </c>
      <c r="H214" s="62">
        <f t="shared" si="7"/>
        <v>0.002487756772</v>
      </c>
      <c r="I214" s="62" t="b">
        <f t="shared" si="8"/>
        <v>0</v>
      </c>
      <c r="J214" s="62" t="str">
        <f t="shared" si="2"/>
        <v/>
      </c>
      <c r="K214" s="128">
        <v>0.0389</v>
      </c>
      <c r="L214" s="62">
        <f t="shared" si="3"/>
        <v>0.0007203703704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126">
        <v>45074.0</v>
      </c>
      <c r="B215" s="127">
        <v>109.27</v>
      </c>
      <c r="C215" s="62">
        <f t="shared" si="4"/>
        <v>0.02005890613</v>
      </c>
      <c r="D215" s="62">
        <f t="shared" si="5"/>
        <v>0.0193229802</v>
      </c>
      <c r="E215" s="62" t="str">
        <f t="shared" si="1"/>
        <v/>
      </c>
      <c r="F215" s="127">
        <v>4282.37</v>
      </c>
      <c r="G215" s="62">
        <f t="shared" si="6"/>
        <v>0.0181252915</v>
      </c>
      <c r="H215" s="62">
        <f t="shared" si="7"/>
        <v>0.01738936557</v>
      </c>
      <c r="I215" s="62" t="b">
        <f t="shared" si="8"/>
        <v>0</v>
      </c>
      <c r="J215" s="62" t="str">
        <f t="shared" si="2"/>
        <v/>
      </c>
      <c r="K215" s="128">
        <v>0.03974</v>
      </c>
      <c r="L215" s="62">
        <f t="shared" si="3"/>
        <v>0.0007359259259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126">
        <v>45081.0</v>
      </c>
      <c r="B216" s="127">
        <v>112.65</v>
      </c>
      <c r="C216" s="62">
        <f t="shared" si="4"/>
        <v>0.0304637833</v>
      </c>
      <c r="D216" s="62">
        <f t="shared" si="5"/>
        <v>0.02974757959</v>
      </c>
      <c r="E216" s="62" t="str">
        <f t="shared" si="1"/>
        <v/>
      </c>
      <c r="F216" s="127">
        <v>4298.86</v>
      </c>
      <c r="G216" s="62">
        <f t="shared" si="6"/>
        <v>0.003843276616</v>
      </c>
      <c r="H216" s="62">
        <f t="shared" si="7"/>
        <v>0.003127072912</v>
      </c>
      <c r="I216" s="62" t="b">
        <f t="shared" si="8"/>
        <v>0</v>
      </c>
      <c r="J216" s="62" t="str">
        <f t="shared" si="2"/>
        <v/>
      </c>
      <c r="K216" s="128">
        <v>0.038675</v>
      </c>
      <c r="L216" s="62">
        <f t="shared" si="3"/>
        <v>0.0007162037037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126">
        <v>45088.0</v>
      </c>
      <c r="B217" s="127">
        <v>118.43</v>
      </c>
      <c r="C217" s="62">
        <f t="shared" si="4"/>
        <v>0.05003640186</v>
      </c>
      <c r="D217" s="62">
        <f t="shared" si="5"/>
        <v>0.04931455</v>
      </c>
      <c r="E217" s="62" t="str">
        <f t="shared" si="1"/>
        <v/>
      </c>
      <c r="F217" s="127">
        <v>4409.59</v>
      </c>
      <c r="G217" s="62">
        <f t="shared" si="6"/>
        <v>0.02543184334</v>
      </c>
      <c r="H217" s="62">
        <f t="shared" si="7"/>
        <v>0.02470999149</v>
      </c>
      <c r="I217" s="62" t="b">
        <f t="shared" si="8"/>
        <v>0</v>
      </c>
      <c r="J217" s="62" t="str">
        <f t="shared" si="2"/>
        <v/>
      </c>
      <c r="K217" s="128">
        <v>0.03898</v>
      </c>
      <c r="L217" s="62">
        <f t="shared" si="3"/>
        <v>0.0007218518519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126">
        <v>45095.0</v>
      </c>
      <c r="B218" s="127">
        <v>115.5</v>
      </c>
      <c r="C218" s="62">
        <f t="shared" si="4"/>
        <v>-0.02505153877</v>
      </c>
      <c r="D218" s="62">
        <f t="shared" si="5"/>
        <v>-0.02577079803</v>
      </c>
      <c r="E218" s="62">
        <f t="shared" si="1"/>
        <v>-0.02577079803</v>
      </c>
      <c r="F218" s="127">
        <v>4348.33</v>
      </c>
      <c r="G218" s="62">
        <f t="shared" si="6"/>
        <v>-0.01398985127</v>
      </c>
      <c r="H218" s="62">
        <f t="shared" si="7"/>
        <v>-0.01470911053</v>
      </c>
      <c r="I218" s="62" t="b">
        <f t="shared" si="8"/>
        <v>1</v>
      </c>
      <c r="J218" s="62">
        <f t="shared" si="2"/>
        <v>-0.01470911053</v>
      </c>
      <c r="K218" s="128">
        <v>0.03884</v>
      </c>
      <c r="L218" s="62">
        <f t="shared" si="3"/>
        <v>0.0007192592593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126">
        <v>45102.0</v>
      </c>
      <c r="B219" s="127">
        <v>120.02</v>
      </c>
      <c r="C219" s="62">
        <f t="shared" si="4"/>
        <v>0.0383878656</v>
      </c>
      <c r="D219" s="62">
        <f t="shared" si="5"/>
        <v>0.03767768041</v>
      </c>
      <c r="E219" s="62" t="str">
        <f t="shared" si="1"/>
        <v/>
      </c>
      <c r="F219" s="127">
        <v>4450.38</v>
      </c>
      <c r="G219" s="62">
        <f t="shared" si="6"/>
        <v>0.02319762245</v>
      </c>
      <c r="H219" s="62">
        <f t="shared" si="7"/>
        <v>0.02248743726</v>
      </c>
      <c r="I219" s="62" t="b">
        <f t="shared" si="8"/>
        <v>0</v>
      </c>
      <c r="J219" s="62" t="str">
        <f t="shared" si="2"/>
        <v/>
      </c>
      <c r="K219" s="128">
        <v>0.03835</v>
      </c>
      <c r="L219" s="62">
        <f t="shared" si="3"/>
        <v>0.0007101851852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126">
        <v>45109.0</v>
      </c>
      <c r="B220" s="127">
        <v>116.79</v>
      </c>
      <c r="C220" s="62">
        <f t="shared" si="4"/>
        <v>-0.02728094527</v>
      </c>
      <c r="D220" s="62">
        <f t="shared" si="5"/>
        <v>-0.02799390823</v>
      </c>
      <c r="E220" s="62">
        <f t="shared" si="1"/>
        <v>-0.02799390823</v>
      </c>
      <c r="F220" s="127">
        <v>4398.95</v>
      </c>
      <c r="G220" s="62">
        <f t="shared" si="6"/>
        <v>-0.01162360971</v>
      </c>
      <c r="H220" s="62">
        <f t="shared" si="7"/>
        <v>-0.01233657267</v>
      </c>
      <c r="I220" s="62" t="b">
        <f t="shared" si="8"/>
        <v>1</v>
      </c>
      <c r="J220" s="62">
        <f t="shared" si="2"/>
        <v>-0.01233657267</v>
      </c>
      <c r="K220" s="128">
        <v>0.0385</v>
      </c>
      <c r="L220" s="62">
        <f t="shared" si="3"/>
        <v>0.000712962963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126">
        <v>45116.0</v>
      </c>
      <c r="B221" s="127">
        <v>122.74</v>
      </c>
      <c r="C221" s="62">
        <f t="shared" si="4"/>
        <v>0.04969084667</v>
      </c>
      <c r="D221" s="62">
        <f t="shared" si="5"/>
        <v>0.04895566149</v>
      </c>
      <c r="E221" s="62" t="str">
        <f t="shared" si="1"/>
        <v/>
      </c>
      <c r="F221" s="127">
        <v>4505.42</v>
      </c>
      <c r="G221" s="62">
        <f t="shared" si="6"/>
        <v>0.02391524038</v>
      </c>
      <c r="H221" s="62">
        <f t="shared" si="7"/>
        <v>0.02318005519</v>
      </c>
      <c r="I221" s="62" t="b">
        <f t="shared" si="8"/>
        <v>0</v>
      </c>
      <c r="J221" s="62" t="str">
        <f t="shared" si="2"/>
        <v/>
      </c>
      <c r="K221" s="128">
        <v>0.0397</v>
      </c>
      <c r="L221" s="62">
        <f t="shared" si="3"/>
        <v>0.0007351851852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126">
        <v>45123.0</v>
      </c>
      <c r="B222" s="127">
        <v>125.19</v>
      </c>
      <c r="C222" s="62">
        <f t="shared" si="4"/>
        <v>0.01976428631</v>
      </c>
      <c r="D222" s="62">
        <f t="shared" si="5"/>
        <v>0.01902836038</v>
      </c>
      <c r="E222" s="62" t="str">
        <f t="shared" si="1"/>
        <v/>
      </c>
      <c r="F222" s="127">
        <v>4536.34</v>
      </c>
      <c r="G222" s="62">
        <f t="shared" si="6"/>
        <v>0.006839403065</v>
      </c>
      <c r="H222" s="62">
        <f t="shared" si="7"/>
        <v>0.006103477139</v>
      </c>
      <c r="I222" s="62" t="b">
        <f t="shared" si="8"/>
        <v>0</v>
      </c>
      <c r="J222" s="62" t="str">
        <f t="shared" si="2"/>
        <v/>
      </c>
      <c r="K222" s="128">
        <v>0.03974</v>
      </c>
      <c r="L222" s="62">
        <f t="shared" si="3"/>
        <v>0.0007359259259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126">
        <v>45130.0</v>
      </c>
      <c r="B223" s="127">
        <v>114.99</v>
      </c>
      <c r="C223" s="62">
        <f t="shared" si="4"/>
        <v>-0.08498741521</v>
      </c>
      <c r="D223" s="62">
        <f t="shared" si="5"/>
        <v>-0.0857100078</v>
      </c>
      <c r="E223" s="62" t="str">
        <f t="shared" si="1"/>
        <v/>
      </c>
      <c r="F223" s="127">
        <v>4582.23</v>
      </c>
      <c r="G223" s="62">
        <f t="shared" si="6"/>
        <v>0.01006525967</v>
      </c>
      <c r="H223" s="62">
        <f t="shared" si="7"/>
        <v>0.009342667075</v>
      </c>
      <c r="I223" s="62" t="b">
        <f t="shared" si="8"/>
        <v>0</v>
      </c>
      <c r="J223" s="62" t="str">
        <f t="shared" si="2"/>
        <v/>
      </c>
      <c r="K223" s="128">
        <v>0.03902</v>
      </c>
      <c r="L223" s="62">
        <f t="shared" si="3"/>
        <v>0.0007225925926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126">
        <v>45137.0</v>
      </c>
      <c r="B224" s="127">
        <v>111.91</v>
      </c>
      <c r="C224" s="62">
        <f t="shared" si="4"/>
        <v>-0.02715019123</v>
      </c>
      <c r="D224" s="62">
        <f t="shared" si="5"/>
        <v>-0.02788722827</v>
      </c>
      <c r="E224" s="62">
        <f t="shared" si="1"/>
        <v>-0.02788722827</v>
      </c>
      <c r="F224" s="127">
        <v>4478.03</v>
      </c>
      <c r="G224" s="62">
        <f t="shared" si="6"/>
        <v>-0.02300256162</v>
      </c>
      <c r="H224" s="62">
        <f t="shared" si="7"/>
        <v>-0.02373959866</v>
      </c>
      <c r="I224" s="62" t="b">
        <f t="shared" si="8"/>
        <v>1</v>
      </c>
      <c r="J224" s="62">
        <f t="shared" si="2"/>
        <v>-0.02373959866</v>
      </c>
      <c r="K224" s="128">
        <v>0.0398</v>
      </c>
      <c r="L224" s="62">
        <f t="shared" si="3"/>
        <v>0.000737037037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126">
        <v>45144.0</v>
      </c>
      <c r="B225" s="127">
        <v>111.41</v>
      </c>
      <c r="C225" s="62">
        <f t="shared" si="4"/>
        <v>-0.004477886759</v>
      </c>
      <c r="D225" s="62">
        <f t="shared" si="5"/>
        <v>-0.00524936824</v>
      </c>
      <c r="E225" s="62">
        <f t="shared" si="1"/>
        <v>-0.00524936824</v>
      </c>
      <c r="F225" s="127">
        <v>4464.05</v>
      </c>
      <c r="G225" s="62">
        <f t="shared" si="6"/>
        <v>-0.00312679184</v>
      </c>
      <c r="H225" s="62">
        <f t="shared" si="7"/>
        <v>-0.003898273322</v>
      </c>
      <c r="I225" s="62" t="b">
        <f t="shared" si="8"/>
        <v>1</v>
      </c>
      <c r="J225" s="62">
        <f t="shared" si="2"/>
        <v>-0.003898273322</v>
      </c>
      <c r="K225" s="128">
        <v>0.04166</v>
      </c>
      <c r="L225" s="62">
        <f t="shared" si="3"/>
        <v>0.0007714814815</v>
      </c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126">
        <v>45151.0</v>
      </c>
      <c r="B226" s="127">
        <v>107.63</v>
      </c>
      <c r="C226" s="62">
        <f t="shared" si="4"/>
        <v>-0.0345176708</v>
      </c>
      <c r="D226" s="62">
        <f t="shared" si="5"/>
        <v>-0.0353013745</v>
      </c>
      <c r="E226" s="62">
        <f t="shared" si="1"/>
        <v>-0.0353013745</v>
      </c>
      <c r="F226" s="127">
        <v>4369.71</v>
      </c>
      <c r="G226" s="62">
        <f t="shared" si="6"/>
        <v>-0.02135978038</v>
      </c>
      <c r="H226" s="62">
        <f t="shared" si="7"/>
        <v>-0.02214348409</v>
      </c>
      <c r="I226" s="62" t="b">
        <f t="shared" si="8"/>
        <v>1</v>
      </c>
      <c r="J226" s="62">
        <f t="shared" si="2"/>
        <v>-0.02214348409</v>
      </c>
      <c r="K226" s="128">
        <v>0.04232</v>
      </c>
      <c r="L226" s="62">
        <f t="shared" si="3"/>
        <v>0.0007837037037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126">
        <v>45158.0</v>
      </c>
      <c r="B227" s="127">
        <v>109.84</v>
      </c>
      <c r="C227" s="62">
        <f t="shared" si="4"/>
        <v>0.02032534218</v>
      </c>
      <c r="D227" s="62">
        <f t="shared" si="5"/>
        <v>0.01951867552</v>
      </c>
      <c r="E227" s="62" t="str">
        <f t="shared" si="1"/>
        <v/>
      </c>
      <c r="F227" s="127">
        <v>4405.71</v>
      </c>
      <c r="G227" s="62">
        <f t="shared" si="6"/>
        <v>0.008204781527</v>
      </c>
      <c r="H227" s="62">
        <f t="shared" si="7"/>
        <v>0.007398114861</v>
      </c>
      <c r="I227" s="62" t="b">
        <f t="shared" si="8"/>
        <v>0</v>
      </c>
      <c r="J227" s="62" t="str">
        <f t="shared" si="2"/>
        <v/>
      </c>
      <c r="K227" s="128">
        <v>0.04356</v>
      </c>
      <c r="L227" s="62">
        <f t="shared" si="3"/>
        <v>0.0008066666667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126">
        <v>45165.0</v>
      </c>
      <c r="B228" s="127">
        <v>114.75</v>
      </c>
      <c r="C228" s="62">
        <f t="shared" si="4"/>
        <v>0.04373108748</v>
      </c>
      <c r="D228" s="62">
        <f t="shared" si="5"/>
        <v>0.0429259023</v>
      </c>
      <c r="E228" s="62" t="str">
        <f t="shared" si="1"/>
        <v/>
      </c>
      <c r="F228" s="127">
        <v>4515.77</v>
      </c>
      <c r="G228" s="62">
        <f t="shared" si="6"/>
        <v>0.02467428809</v>
      </c>
      <c r="H228" s="62">
        <f t="shared" si="7"/>
        <v>0.0238691029</v>
      </c>
      <c r="I228" s="62" t="b">
        <f t="shared" si="8"/>
        <v>0</v>
      </c>
      <c r="J228" s="62" t="str">
        <f t="shared" si="2"/>
        <v/>
      </c>
      <c r="K228" s="128">
        <v>0.04348</v>
      </c>
      <c r="L228" s="62">
        <f t="shared" si="3"/>
        <v>0.0008051851852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126">
        <v>45172.0</v>
      </c>
      <c r="B229" s="127">
        <v>108.1</v>
      </c>
      <c r="C229" s="62">
        <f t="shared" si="4"/>
        <v>-0.0596991243</v>
      </c>
      <c r="D229" s="62">
        <f t="shared" si="5"/>
        <v>-0.06048579096</v>
      </c>
      <c r="E229" s="62">
        <f t="shared" si="1"/>
        <v>-0.06048579096</v>
      </c>
      <c r="F229" s="127">
        <v>4457.49</v>
      </c>
      <c r="G229" s="62">
        <f t="shared" si="6"/>
        <v>-0.01298988762</v>
      </c>
      <c r="H229" s="62">
        <f t="shared" si="7"/>
        <v>-0.01377655429</v>
      </c>
      <c r="I229" s="62" t="b">
        <f t="shared" si="8"/>
        <v>1</v>
      </c>
      <c r="J229" s="62">
        <f t="shared" si="2"/>
        <v>-0.01377655429</v>
      </c>
      <c r="K229" s="128">
        <v>0.04248</v>
      </c>
      <c r="L229" s="62">
        <f t="shared" si="3"/>
        <v>0.0007866666667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126">
        <v>45179.0</v>
      </c>
      <c r="B230" s="127">
        <v>105.68</v>
      </c>
      <c r="C230" s="62">
        <f t="shared" si="4"/>
        <v>-0.02264106443</v>
      </c>
      <c r="D230" s="62">
        <f t="shared" si="5"/>
        <v>-0.02344847184</v>
      </c>
      <c r="E230" s="62">
        <f t="shared" si="1"/>
        <v>-0.02344847184</v>
      </c>
      <c r="F230" s="127">
        <v>4450.32</v>
      </c>
      <c r="G230" s="62">
        <f t="shared" si="6"/>
        <v>-0.001609823638</v>
      </c>
      <c r="H230" s="62">
        <f t="shared" si="7"/>
        <v>-0.002417231045</v>
      </c>
      <c r="I230" s="62" t="b">
        <f t="shared" si="8"/>
        <v>1</v>
      </c>
      <c r="J230" s="62">
        <f t="shared" si="2"/>
        <v>-0.002417231045</v>
      </c>
      <c r="K230" s="128">
        <v>0.0436</v>
      </c>
      <c r="L230" s="62">
        <f t="shared" si="3"/>
        <v>0.0008074074074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126">
        <v>45186.0</v>
      </c>
      <c r="B231" s="127">
        <v>103.82</v>
      </c>
      <c r="C231" s="62">
        <f t="shared" si="4"/>
        <v>-0.01775702981</v>
      </c>
      <c r="D231" s="62">
        <f t="shared" si="5"/>
        <v>-0.01856702981</v>
      </c>
      <c r="E231" s="62">
        <f t="shared" si="1"/>
        <v>-0.01856702981</v>
      </c>
      <c r="F231" s="127">
        <v>4320.06</v>
      </c>
      <c r="G231" s="62">
        <f t="shared" si="6"/>
        <v>-0.02970671266</v>
      </c>
      <c r="H231" s="62">
        <f t="shared" si="7"/>
        <v>-0.03051671266</v>
      </c>
      <c r="I231" s="62" t="b">
        <f t="shared" si="8"/>
        <v>1</v>
      </c>
      <c r="J231" s="62">
        <f t="shared" si="2"/>
        <v>-0.03051671266</v>
      </c>
      <c r="K231" s="128">
        <v>0.04374</v>
      </c>
      <c r="L231" s="62">
        <f t="shared" si="3"/>
        <v>0.00081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126">
        <v>45193.0</v>
      </c>
      <c r="B232" s="127">
        <v>104.2</v>
      </c>
      <c r="C232" s="62">
        <f t="shared" si="4"/>
        <v>0.00365349892</v>
      </c>
      <c r="D232" s="62">
        <f t="shared" si="5"/>
        <v>0.002826832254</v>
      </c>
      <c r="E232" s="62">
        <f t="shared" si="1"/>
        <v>0.002826832254</v>
      </c>
      <c r="F232" s="127">
        <v>4288.05</v>
      </c>
      <c r="G232" s="62">
        <f t="shared" si="6"/>
        <v>-0.0074372069</v>
      </c>
      <c r="H232" s="62">
        <f t="shared" si="7"/>
        <v>-0.008263873567</v>
      </c>
      <c r="I232" s="62" t="b">
        <f t="shared" si="8"/>
        <v>1</v>
      </c>
      <c r="J232" s="62">
        <f t="shared" si="2"/>
        <v>-0.008263873567</v>
      </c>
      <c r="K232" s="128">
        <v>0.04464</v>
      </c>
      <c r="L232" s="62">
        <f t="shared" si="3"/>
        <v>0.0008266666667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126">
        <v>45200.0</v>
      </c>
      <c r="B233" s="127">
        <v>103.69</v>
      </c>
      <c r="C233" s="62">
        <f t="shared" si="4"/>
        <v>-0.004906450749</v>
      </c>
      <c r="D233" s="62">
        <f t="shared" si="5"/>
        <v>-0.005778302601</v>
      </c>
      <c r="E233" s="62" t="str">
        <f t="shared" si="1"/>
        <v/>
      </c>
      <c r="F233" s="127">
        <v>4308.5</v>
      </c>
      <c r="G233" s="62">
        <f t="shared" si="6"/>
        <v>0.004757731549</v>
      </c>
      <c r="H233" s="62">
        <f t="shared" si="7"/>
        <v>0.003885879698</v>
      </c>
      <c r="I233" s="62" t="b">
        <f t="shared" si="8"/>
        <v>0</v>
      </c>
      <c r="J233" s="62" t="str">
        <f t="shared" si="2"/>
        <v/>
      </c>
      <c r="K233" s="128">
        <v>0.04708</v>
      </c>
      <c r="L233" s="62">
        <f t="shared" si="3"/>
        <v>0.0008718518519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126">
        <v>45207.0</v>
      </c>
      <c r="B234" s="127">
        <v>103.48</v>
      </c>
      <c r="C234" s="62">
        <f t="shared" si="4"/>
        <v>-0.002027321252</v>
      </c>
      <c r="D234" s="62">
        <f t="shared" si="5"/>
        <v>-0.002933617549</v>
      </c>
      <c r="E234" s="62" t="str">
        <f t="shared" si="1"/>
        <v/>
      </c>
      <c r="F234" s="127">
        <v>4327.78</v>
      </c>
      <c r="G234" s="62">
        <f t="shared" si="6"/>
        <v>0.004464892762</v>
      </c>
      <c r="H234" s="62">
        <f t="shared" si="7"/>
        <v>0.003558596465</v>
      </c>
      <c r="I234" s="62" t="b">
        <f t="shared" si="8"/>
        <v>0</v>
      </c>
      <c r="J234" s="62" t="str">
        <f t="shared" si="2"/>
        <v/>
      </c>
      <c r="K234" s="128">
        <v>0.04894</v>
      </c>
      <c r="L234" s="62">
        <f t="shared" si="3"/>
        <v>0.0009062962963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126">
        <v>45214.0</v>
      </c>
      <c r="B235" s="127">
        <v>97.0</v>
      </c>
      <c r="C235" s="62">
        <f t="shared" si="4"/>
        <v>-0.06466737881</v>
      </c>
      <c r="D235" s="62">
        <f t="shared" si="5"/>
        <v>-0.06555719363</v>
      </c>
      <c r="E235" s="62">
        <f t="shared" si="1"/>
        <v>-0.06555719363</v>
      </c>
      <c r="F235" s="127">
        <v>4224.16</v>
      </c>
      <c r="G235" s="62">
        <f t="shared" si="6"/>
        <v>-0.02423428398</v>
      </c>
      <c r="H235" s="62">
        <f t="shared" si="7"/>
        <v>-0.0251240988</v>
      </c>
      <c r="I235" s="62" t="b">
        <f t="shared" si="8"/>
        <v>1</v>
      </c>
      <c r="J235" s="62">
        <f t="shared" si="2"/>
        <v>-0.0251240988</v>
      </c>
      <c r="K235" s="128">
        <v>0.04805</v>
      </c>
      <c r="L235" s="62">
        <f t="shared" si="3"/>
        <v>0.0008898148148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126">
        <v>45221.0</v>
      </c>
      <c r="B236" s="127">
        <v>97.43</v>
      </c>
      <c r="C236" s="62">
        <f t="shared" si="4"/>
        <v>0.004423192934</v>
      </c>
      <c r="D236" s="62">
        <f t="shared" si="5"/>
        <v>0.003496896638</v>
      </c>
      <c r="E236" s="62">
        <f t="shared" si="1"/>
        <v>0.003496896638</v>
      </c>
      <c r="F236" s="127">
        <v>4117.37</v>
      </c>
      <c r="G236" s="62">
        <f t="shared" si="6"/>
        <v>-0.02560581446</v>
      </c>
      <c r="H236" s="62">
        <f t="shared" si="7"/>
        <v>-0.02653211076</v>
      </c>
      <c r="I236" s="62" t="b">
        <f t="shared" si="8"/>
        <v>1</v>
      </c>
      <c r="J236" s="62">
        <f t="shared" si="2"/>
        <v>-0.02653211076</v>
      </c>
      <c r="K236" s="128">
        <v>0.05002</v>
      </c>
      <c r="L236" s="62">
        <f t="shared" si="3"/>
        <v>0.0009262962963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126">
        <v>45228.0</v>
      </c>
      <c r="B237" s="127">
        <v>101.89</v>
      </c>
      <c r="C237" s="62">
        <f t="shared" si="4"/>
        <v>0.04475962855</v>
      </c>
      <c r="D237" s="62">
        <f t="shared" si="5"/>
        <v>0.04382999892</v>
      </c>
      <c r="E237" s="62" t="str">
        <f t="shared" si="1"/>
        <v/>
      </c>
      <c r="F237" s="127">
        <v>4358.34</v>
      </c>
      <c r="G237" s="62">
        <f t="shared" si="6"/>
        <v>0.0568766409</v>
      </c>
      <c r="H237" s="62">
        <f t="shared" si="7"/>
        <v>0.05594701127</v>
      </c>
      <c r="I237" s="62" t="b">
        <f t="shared" si="8"/>
        <v>0</v>
      </c>
      <c r="J237" s="62" t="str">
        <f t="shared" si="2"/>
        <v/>
      </c>
      <c r="K237" s="128">
        <v>0.0502</v>
      </c>
      <c r="L237" s="62">
        <f t="shared" si="3"/>
        <v>0.0009296296296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126">
        <v>45235.0</v>
      </c>
      <c r="B238" s="127">
        <v>103.49</v>
      </c>
      <c r="C238" s="62">
        <f t="shared" si="4"/>
        <v>0.01558118969</v>
      </c>
      <c r="D238" s="62">
        <f t="shared" si="5"/>
        <v>0.01466896747</v>
      </c>
      <c r="E238" s="62" t="str">
        <f t="shared" si="1"/>
        <v/>
      </c>
      <c r="F238" s="127">
        <v>4415.24</v>
      </c>
      <c r="G238" s="62">
        <f t="shared" si="6"/>
        <v>0.0129709418</v>
      </c>
      <c r="H238" s="62">
        <f t="shared" si="7"/>
        <v>0.01205871957</v>
      </c>
      <c r="I238" s="62" t="b">
        <f t="shared" si="8"/>
        <v>0</v>
      </c>
      <c r="J238" s="62" t="str">
        <f t="shared" si="2"/>
        <v/>
      </c>
      <c r="K238" s="128">
        <v>0.04926</v>
      </c>
      <c r="L238" s="62">
        <f t="shared" si="3"/>
        <v>0.0009122222222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126">
        <v>45242.0</v>
      </c>
      <c r="B239" s="127">
        <v>106.35</v>
      </c>
      <c r="C239" s="62">
        <f t="shared" si="4"/>
        <v>0.02726055197</v>
      </c>
      <c r="D239" s="62">
        <f t="shared" si="5"/>
        <v>0.02638166308</v>
      </c>
      <c r="E239" s="62" t="str">
        <f t="shared" si="1"/>
        <v/>
      </c>
      <c r="F239" s="127">
        <v>4514.02</v>
      </c>
      <c r="G239" s="62">
        <f t="shared" si="6"/>
        <v>0.02212591633</v>
      </c>
      <c r="H239" s="62">
        <f t="shared" si="7"/>
        <v>0.02124702744</v>
      </c>
      <c r="I239" s="62" t="b">
        <f t="shared" si="8"/>
        <v>0</v>
      </c>
      <c r="J239" s="62" t="str">
        <f t="shared" si="2"/>
        <v/>
      </c>
      <c r="K239" s="128">
        <v>0.04746</v>
      </c>
      <c r="L239" s="62">
        <f t="shared" si="3"/>
        <v>0.0008788888889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126">
        <v>45249.0</v>
      </c>
      <c r="B240" s="127">
        <v>105.04</v>
      </c>
      <c r="C240" s="62">
        <f t="shared" si="4"/>
        <v>-0.01239431165</v>
      </c>
      <c r="D240" s="62">
        <f t="shared" si="5"/>
        <v>-0.01325579313</v>
      </c>
      <c r="E240" s="62" t="str">
        <f t="shared" si="1"/>
        <v/>
      </c>
      <c r="F240" s="127">
        <v>4559.34</v>
      </c>
      <c r="G240" s="62">
        <f t="shared" si="6"/>
        <v>0.009989767163</v>
      </c>
      <c r="H240" s="62">
        <f t="shared" si="7"/>
        <v>0.009128285682</v>
      </c>
      <c r="I240" s="62" t="b">
        <f t="shared" si="8"/>
        <v>0</v>
      </c>
      <c r="J240" s="62" t="str">
        <f t="shared" si="2"/>
        <v/>
      </c>
      <c r="K240" s="128">
        <v>0.04652</v>
      </c>
      <c r="L240" s="62">
        <f t="shared" si="3"/>
        <v>0.0008614814815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126">
        <v>45256.0</v>
      </c>
      <c r="B241" s="127">
        <v>108.69</v>
      </c>
      <c r="C241" s="62">
        <f t="shared" si="4"/>
        <v>0.03415856358</v>
      </c>
      <c r="D241" s="62">
        <f t="shared" si="5"/>
        <v>0.03331180432</v>
      </c>
      <c r="E241" s="62" t="str">
        <f t="shared" si="1"/>
        <v/>
      </c>
      <c r="F241" s="127">
        <v>4594.63</v>
      </c>
      <c r="G241" s="62">
        <f t="shared" si="6"/>
        <v>0.00771035405</v>
      </c>
      <c r="H241" s="62">
        <f t="shared" si="7"/>
        <v>0.006863594791</v>
      </c>
      <c r="I241" s="62" t="b">
        <f t="shared" si="8"/>
        <v>0</v>
      </c>
      <c r="J241" s="62" t="str">
        <f t="shared" si="2"/>
        <v/>
      </c>
      <c r="K241" s="128">
        <v>0.045725</v>
      </c>
      <c r="L241" s="62">
        <f t="shared" si="3"/>
        <v>0.0008467592593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126">
        <v>45263.0</v>
      </c>
      <c r="B242" s="127">
        <v>110.34</v>
      </c>
      <c r="C242" s="62">
        <f t="shared" si="4"/>
        <v>0.01506671427</v>
      </c>
      <c r="D242" s="62">
        <f t="shared" si="5"/>
        <v>0.01423597353</v>
      </c>
      <c r="E242" s="62">
        <f t="shared" si="1"/>
        <v>0.01423597353</v>
      </c>
      <c r="F242" s="127">
        <v>4604.37</v>
      </c>
      <c r="G242" s="62">
        <f t="shared" si="6"/>
        <v>0.002117622272</v>
      </c>
      <c r="H242" s="62">
        <f t="shared" si="7"/>
        <v>0.001286881531</v>
      </c>
      <c r="I242" s="62" t="b">
        <f t="shared" si="8"/>
        <v>1</v>
      </c>
      <c r="J242" s="62">
        <f t="shared" si="2"/>
        <v>0.001286881531</v>
      </c>
      <c r="K242" s="128">
        <v>0.04486</v>
      </c>
      <c r="L242" s="62">
        <f t="shared" si="3"/>
        <v>0.0008307407407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126">
        <v>45270.0</v>
      </c>
      <c r="B243" s="127">
        <v>117.52</v>
      </c>
      <c r="C243" s="62">
        <f t="shared" si="4"/>
        <v>0.06304202402</v>
      </c>
      <c r="D243" s="62">
        <f t="shared" si="5"/>
        <v>0.06224535735</v>
      </c>
      <c r="E243" s="62" t="str">
        <f t="shared" si="1"/>
        <v/>
      </c>
      <c r="F243" s="127">
        <v>4719.19</v>
      </c>
      <c r="G243" s="62">
        <f t="shared" si="6"/>
        <v>0.02463132217</v>
      </c>
      <c r="H243" s="62">
        <f t="shared" si="7"/>
        <v>0.0238346555</v>
      </c>
      <c r="I243" s="62" t="b">
        <f t="shared" si="8"/>
        <v>0</v>
      </c>
      <c r="J243" s="62" t="str">
        <f t="shared" si="2"/>
        <v/>
      </c>
      <c r="K243" s="128">
        <v>0.04302</v>
      </c>
      <c r="L243" s="62">
        <f t="shared" si="3"/>
        <v>0.0007966666667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126">
        <v>45277.0</v>
      </c>
      <c r="B244" s="127">
        <v>126.12</v>
      </c>
      <c r="C244" s="62">
        <f t="shared" si="4"/>
        <v>0.07062530281</v>
      </c>
      <c r="D244" s="62">
        <f t="shared" si="5"/>
        <v>0.06985345096</v>
      </c>
      <c r="E244" s="62" t="str">
        <f t="shared" si="1"/>
        <v/>
      </c>
      <c r="F244" s="127">
        <v>4754.63</v>
      </c>
      <c r="G244" s="62">
        <f t="shared" si="6"/>
        <v>0.00748170544</v>
      </c>
      <c r="H244" s="62">
        <f t="shared" si="7"/>
        <v>0.006709853588</v>
      </c>
      <c r="I244" s="62" t="b">
        <f t="shared" si="8"/>
        <v>0</v>
      </c>
      <c r="J244" s="62" t="str">
        <f t="shared" si="2"/>
        <v/>
      </c>
      <c r="K244" s="128">
        <v>0.04168</v>
      </c>
      <c r="L244" s="62">
        <f t="shared" si="3"/>
        <v>0.0007718518519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126">
        <v>45284.0</v>
      </c>
      <c r="B245" s="127">
        <v>126.69</v>
      </c>
      <c r="C245" s="62">
        <f t="shared" si="4"/>
        <v>0.004509322937</v>
      </c>
      <c r="D245" s="62">
        <f t="shared" si="5"/>
        <v>0.003763397011</v>
      </c>
      <c r="E245" s="62" t="str">
        <f t="shared" si="1"/>
        <v/>
      </c>
      <c r="F245" s="127">
        <v>4769.83</v>
      </c>
      <c r="G245" s="62">
        <f t="shared" si="6"/>
        <v>0.003191784711</v>
      </c>
      <c r="H245" s="62">
        <f t="shared" si="7"/>
        <v>0.002445858785</v>
      </c>
      <c r="I245" s="62" t="b">
        <f t="shared" si="8"/>
        <v>0</v>
      </c>
      <c r="J245" s="62" t="str">
        <f t="shared" si="2"/>
        <v/>
      </c>
      <c r="K245" s="128">
        <v>0.04028</v>
      </c>
      <c r="L245" s="62">
        <f t="shared" si="3"/>
        <v>0.0007459259259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126">
        <v>45291.0</v>
      </c>
      <c r="B246" s="127">
        <v>122.78</v>
      </c>
      <c r="C246" s="62">
        <f t="shared" si="4"/>
        <v>-0.03134902161</v>
      </c>
      <c r="D246" s="62">
        <f t="shared" si="5"/>
        <v>-0.03208976236</v>
      </c>
      <c r="E246" s="62">
        <f t="shared" si="1"/>
        <v>-0.03208976236</v>
      </c>
      <c r="F246" s="127">
        <v>4697.24</v>
      </c>
      <c r="G246" s="62">
        <f t="shared" si="6"/>
        <v>-0.01533556267</v>
      </c>
      <c r="H246" s="62">
        <f t="shared" si="7"/>
        <v>-0.01607630341</v>
      </c>
      <c r="I246" s="62" t="b">
        <f t="shared" si="8"/>
        <v>1</v>
      </c>
      <c r="J246" s="62">
        <f t="shared" si="2"/>
        <v>-0.01607630341</v>
      </c>
      <c r="K246" s="128">
        <v>0.04</v>
      </c>
      <c r="L246" s="62">
        <f t="shared" si="3"/>
        <v>0.0007407407407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126">
        <v>45298.0</v>
      </c>
      <c r="B247" s="127">
        <v>119.78</v>
      </c>
      <c r="C247" s="62">
        <f t="shared" si="4"/>
        <v>-0.02473740916</v>
      </c>
      <c r="D247" s="62">
        <f t="shared" si="5"/>
        <v>-0.02549990916</v>
      </c>
      <c r="E247" s="62" t="str">
        <f t="shared" si="1"/>
        <v/>
      </c>
      <c r="F247" s="127">
        <v>4783.83</v>
      </c>
      <c r="G247" s="62">
        <f t="shared" si="6"/>
        <v>0.01826637872</v>
      </c>
      <c r="H247" s="62">
        <f t="shared" si="7"/>
        <v>0.01750387872</v>
      </c>
      <c r="I247" s="62" t="b">
        <f t="shared" si="8"/>
        <v>0</v>
      </c>
      <c r="J247" s="62" t="str">
        <f t="shared" si="2"/>
        <v/>
      </c>
      <c r="K247" s="128">
        <v>0.041175</v>
      </c>
      <c r="L247" s="62">
        <f t="shared" si="3"/>
        <v>0.0007625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126">
        <v>45305.0</v>
      </c>
      <c r="B248" s="127">
        <v>122.19</v>
      </c>
      <c r="C248" s="62">
        <f t="shared" si="4"/>
        <v>0.01992048349</v>
      </c>
      <c r="D248" s="62">
        <f t="shared" si="5"/>
        <v>0.01914529831</v>
      </c>
      <c r="E248" s="62" t="str">
        <f t="shared" si="1"/>
        <v/>
      </c>
      <c r="F248" s="127">
        <v>4839.81</v>
      </c>
      <c r="G248" s="62">
        <f t="shared" si="6"/>
        <v>0.01163398286</v>
      </c>
      <c r="H248" s="62">
        <f t="shared" si="7"/>
        <v>0.01085879767</v>
      </c>
      <c r="I248" s="62" t="b">
        <f t="shared" si="8"/>
        <v>0</v>
      </c>
      <c r="J248" s="62" t="str">
        <f t="shared" si="2"/>
        <v/>
      </c>
      <c r="K248" s="128">
        <v>0.04186</v>
      </c>
      <c r="L248" s="62">
        <f t="shared" si="3"/>
        <v>0.0007751851852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126">
        <v>45312.0</v>
      </c>
      <c r="B249" s="127">
        <v>124.87</v>
      </c>
      <c r="C249" s="62">
        <f t="shared" si="4"/>
        <v>0.0216959858</v>
      </c>
      <c r="D249" s="62">
        <f t="shared" si="5"/>
        <v>0.02089320802</v>
      </c>
      <c r="E249" s="62" t="str">
        <f t="shared" si="1"/>
        <v/>
      </c>
      <c r="F249" s="127">
        <v>4890.97</v>
      </c>
      <c r="G249" s="62">
        <f t="shared" si="6"/>
        <v>0.01051518406</v>
      </c>
      <c r="H249" s="62">
        <f t="shared" si="7"/>
        <v>0.009712406286</v>
      </c>
      <c r="I249" s="62" t="b">
        <f t="shared" si="8"/>
        <v>0</v>
      </c>
      <c r="J249" s="62" t="str">
        <f t="shared" si="2"/>
        <v/>
      </c>
      <c r="K249" s="128">
        <v>0.04335</v>
      </c>
      <c r="L249" s="62">
        <f t="shared" si="3"/>
        <v>0.0008027777778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126">
        <v>45319.0</v>
      </c>
      <c r="B250" s="127">
        <v>127.63</v>
      </c>
      <c r="C250" s="62">
        <f t="shared" si="4"/>
        <v>0.02186225687</v>
      </c>
      <c r="D250" s="62">
        <f t="shared" si="5"/>
        <v>0.02105225687</v>
      </c>
      <c r="E250" s="62" t="str">
        <f t="shared" si="1"/>
        <v/>
      </c>
      <c r="F250" s="127">
        <v>4958.61</v>
      </c>
      <c r="G250" s="62">
        <f t="shared" si="6"/>
        <v>0.0137348117</v>
      </c>
      <c r="H250" s="62">
        <f t="shared" si="7"/>
        <v>0.0129248117</v>
      </c>
      <c r="I250" s="62" t="b">
        <f t="shared" si="8"/>
        <v>0</v>
      </c>
      <c r="J250" s="62" t="str">
        <f t="shared" si="2"/>
        <v/>
      </c>
      <c r="K250" s="128">
        <v>0.04374</v>
      </c>
      <c r="L250" s="62">
        <f t="shared" si="3"/>
        <v>0.00081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126">
        <v>45326.0</v>
      </c>
      <c r="B251" s="127">
        <v>131.91</v>
      </c>
      <c r="C251" s="62">
        <f t="shared" si="4"/>
        <v>0.03298441887</v>
      </c>
      <c r="D251" s="62">
        <f t="shared" si="5"/>
        <v>0.03220182627</v>
      </c>
      <c r="E251" s="62" t="str">
        <f t="shared" si="1"/>
        <v/>
      </c>
      <c r="F251" s="127">
        <v>5026.61</v>
      </c>
      <c r="G251" s="62">
        <f t="shared" si="6"/>
        <v>0.01362034111</v>
      </c>
      <c r="H251" s="62">
        <f t="shared" si="7"/>
        <v>0.01283774852</v>
      </c>
      <c r="I251" s="62" t="b">
        <f t="shared" si="8"/>
        <v>0</v>
      </c>
      <c r="J251" s="62" t="str">
        <f t="shared" si="2"/>
        <v/>
      </c>
      <c r="K251" s="128">
        <v>0.04226</v>
      </c>
      <c r="L251" s="62">
        <f t="shared" si="3"/>
        <v>0.0007825925926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126">
        <v>45333.0</v>
      </c>
      <c r="B252" s="127">
        <v>132.42</v>
      </c>
      <c r="C252" s="62">
        <f t="shared" si="4"/>
        <v>0.003858817636</v>
      </c>
      <c r="D252" s="62">
        <f t="shared" si="5"/>
        <v>0.003055854673</v>
      </c>
      <c r="E252" s="62">
        <f t="shared" si="1"/>
        <v>0.003055854673</v>
      </c>
      <c r="F252" s="127">
        <v>5005.57</v>
      </c>
      <c r="G252" s="62">
        <f t="shared" si="6"/>
        <v>-0.004194508242</v>
      </c>
      <c r="H252" s="62">
        <f t="shared" si="7"/>
        <v>-0.004997471205</v>
      </c>
      <c r="I252" s="62" t="b">
        <f t="shared" si="8"/>
        <v>1</v>
      </c>
      <c r="J252" s="62">
        <f t="shared" si="2"/>
        <v>-0.004997471205</v>
      </c>
      <c r="K252" s="128">
        <v>0.04336</v>
      </c>
      <c r="L252" s="62">
        <f t="shared" si="3"/>
        <v>0.000802962963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126">
        <v>45340.0</v>
      </c>
      <c r="B253" s="127">
        <v>129.09</v>
      </c>
      <c r="C253" s="62">
        <f t="shared" si="4"/>
        <v>-0.02546885398</v>
      </c>
      <c r="D253" s="62">
        <f t="shared" si="5"/>
        <v>-0.02628922435</v>
      </c>
      <c r="E253" s="62" t="str">
        <f t="shared" si="1"/>
        <v/>
      </c>
      <c r="F253" s="127">
        <v>5088.8</v>
      </c>
      <c r="G253" s="62">
        <f t="shared" si="6"/>
        <v>0.01649075399</v>
      </c>
      <c r="H253" s="62">
        <f t="shared" si="7"/>
        <v>0.01567038362</v>
      </c>
      <c r="I253" s="62" t="b">
        <f t="shared" si="8"/>
        <v>0</v>
      </c>
      <c r="J253" s="62" t="str">
        <f t="shared" si="2"/>
        <v/>
      </c>
      <c r="K253" s="128">
        <v>0.0443</v>
      </c>
      <c r="L253" s="62">
        <f t="shared" si="3"/>
        <v>0.0008203703704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126">
        <v>45347.0</v>
      </c>
      <c r="B254" s="127">
        <v>126.8</v>
      </c>
      <c r="C254" s="62">
        <f t="shared" si="4"/>
        <v>-0.01789879352</v>
      </c>
      <c r="D254" s="62">
        <f t="shared" si="5"/>
        <v>-0.0187214787</v>
      </c>
      <c r="E254" s="62" t="str">
        <f t="shared" si="1"/>
        <v/>
      </c>
      <c r="F254" s="127">
        <v>5137.08</v>
      </c>
      <c r="G254" s="62">
        <f t="shared" si="6"/>
        <v>0.009442778273</v>
      </c>
      <c r="H254" s="62">
        <f t="shared" si="7"/>
        <v>0.008620093088</v>
      </c>
      <c r="I254" s="62" t="b">
        <f t="shared" si="8"/>
        <v>0</v>
      </c>
      <c r="J254" s="62" t="str">
        <f t="shared" si="2"/>
        <v/>
      </c>
      <c r="K254" s="128">
        <v>0.044425</v>
      </c>
      <c r="L254" s="62">
        <f t="shared" si="3"/>
        <v>0.0008226851852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126">
        <v>45354.0</v>
      </c>
      <c r="B255" s="127">
        <v>130.85</v>
      </c>
      <c r="C255" s="62">
        <f t="shared" si="4"/>
        <v>0.03144058697</v>
      </c>
      <c r="D255" s="62">
        <f t="shared" si="5"/>
        <v>0.03062762401</v>
      </c>
      <c r="E255" s="62">
        <f t="shared" si="1"/>
        <v>0.03062762401</v>
      </c>
      <c r="F255" s="127">
        <v>5123.69</v>
      </c>
      <c r="G255" s="62">
        <f t="shared" si="6"/>
        <v>-0.002609942061</v>
      </c>
      <c r="H255" s="62">
        <f t="shared" si="7"/>
        <v>-0.003422905024</v>
      </c>
      <c r="I255" s="62" t="b">
        <f t="shared" si="8"/>
        <v>1</v>
      </c>
      <c r="J255" s="62">
        <f t="shared" si="2"/>
        <v>-0.003422905024</v>
      </c>
      <c r="K255" s="128">
        <v>0.0439</v>
      </c>
      <c r="L255" s="62">
        <f t="shared" si="3"/>
        <v>0.000812962963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126">
        <v>45361.0</v>
      </c>
      <c r="B256" s="127">
        <v>130.39</v>
      </c>
      <c r="C256" s="62">
        <f t="shared" si="4"/>
        <v>-0.003521669541</v>
      </c>
      <c r="D256" s="62">
        <f t="shared" si="5"/>
        <v>-0.004313521393</v>
      </c>
      <c r="E256" s="62">
        <f t="shared" si="1"/>
        <v>-0.004313521393</v>
      </c>
      <c r="F256" s="127">
        <v>5117.09</v>
      </c>
      <c r="G256" s="62">
        <f t="shared" si="6"/>
        <v>-0.001288964496</v>
      </c>
      <c r="H256" s="62">
        <f t="shared" si="7"/>
        <v>-0.002080816347</v>
      </c>
      <c r="I256" s="62" t="b">
        <f t="shared" si="8"/>
        <v>1</v>
      </c>
      <c r="J256" s="62">
        <f t="shared" si="2"/>
        <v>-0.002080816347</v>
      </c>
      <c r="K256" s="128">
        <v>0.04276</v>
      </c>
      <c r="L256" s="62">
        <f t="shared" si="3"/>
        <v>0.0007918518519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126">
        <v>45368.0</v>
      </c>
      <c r="B257" s="127">
        <v>134.12</v>
      </c>
      <c r="C257" s="62">
        <f t="shared" si="4"/>
        <v>0.02820496216</v>
      </c>
      <c r="D257" s="62">
        <f t="shared" si="5"/>
        <v>0.02739792513</v>
      </c>
      <c r="E257" s="62" t="str">
        <f t="shared" si="1"/>
        <v/>
      </c>
      <c r="F257" s="127">
        <v>5234.18</v>
      </c>
      <c r="G257" s="62">
        <f t="shared" si="6"/>
        <v>0.02262427594</v>
      </c>
      <c r="H257" s="62">
        <f t="shared" si="7"/>
        <v>0.0218172389</v>
      </c>
      <c r="I257" s="62" t="b">
        <f t="shared" si="8"/>
        <v>0</v>
      </c>
      <c r="J257" s="62" t="str">
        <f t="shared" si="2"/>
        <v/>
      </c>
      <c r="K257" s="128">
        <v>0.04358</v>
      </c>
      <c r="L257" s="62">
        <f t="shared" si="3"/>
        <v>0.000807037037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126">
        <v>45375.0</v>
      </c>
      <c r="B258" s="127">
        <v>134.71</v>
      </c>
      <c r="C258" s="62">
        <f t="shared" si="4"/>
        <v>0.004389398112</v>
      </c>
      <c r="D258" s="62">
        <f t="shared" si="5"/>
        <v>0.003567916631</v>
      </c>
      <c r="E258" s="62" t="str">
        <f t="shared" si="1"/>
        <v/>
      </c>
      <c r="F258" s="127">
        <v>5254.35</v>
      </c>
      <c r="G258" s="62">
        <f t="shared" si="6"/>
        <v>0.003846110916</v>
      </c>
      <c r="H258" s="62">
        <f t="shared" si="7"/>
        <v>0.003024629435</v>
      </c>
      <c r="I258" s="62" t="b">
        <f t="shared" si="8"/>
        <v>0</v>
      </c>
      <c r="J258" s="62" t="str">
        <f t="shared" si="2"/>
        <v/>
      </c>
      <c r="K258" s="128">
        <v>0.04436</v>
      </c>
      <c r="L258" s="62">
        <f t="shared" si="3"/>
        <v>0.0008214814815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126">
        <v>45382.0</v>
      </c>
      <c r="B259" s="127">
        <v>132.31</v>
      </c>
      <c r="C259" s="62">
        <f t="shared" si="4"/>
        <v>-0.01797666566</v>
      </c>
      <c r="D259" s="62">
        <f t="shared" si="5"/>
        <v>-0.01878777677</v>
      </c>
      <c r="E259" s="62">
        <f t="shared" si="1"/>
        <v>-0.01878777677</v>
      </c>
      <c r="F259" s="127">
        <v>5204.34</v>
      </c>
      <c r="G259" s="62">
        <f t="shared" si="6"/>
        <v>-0.009563412082</v>
      </c>
      <c r="H259" s="62">
        <f t="shared" si="7"/>
        <v>-0.01037452319</v>
      </c>
      <c r="I259" s="62" t="b">
        <f t="shared" si="8"/>
        <v>1</v>
      </c>
      <c r="J259" s="62">
        <f t="shared" si="2"/>
        <v>-0.01037452319</v>
      </c>
      <c r="K259" s="128">
        <v>0.0438</v>
      </c>
      <c r="L259" s="62">
        <f t="shared" si="3"/>
        <v>0.0008111111111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126">
        <v>45389.0</v>
      </c>
      <c r="B260" s="127">
        <v>127.42</v>
      </c>
      <c r="C260" s="62">
        <f t="shared" si="4"/>
        <v>-0.03765893737</v>
      </c>
      <c r="D260" s="62">
        <f t="shared" si="5"/>
        <v>-0.0384922707</v>
      </c>
      <c r="E260" s="62">
        <f t="shared" si="1"/>
        <v>-0.0384922707</v>
      </c>
      <c r="F260" s="127">
        <v>5123.41</v>
      </c>
      <c r="G260" s="62">
        <f t="shared" si="6"/>
        <v>-0.01567265989</v>
      </c>
      <c r="H260" s="62">
        <f t="shared" si="7"/>
        <v>-0.01650599322</v>
      </c>
      <c r="I260" s="62" t="b">
        <f t="shared" si="8"/>
        <v>1</v>
      </c>
      <c r="J260" s="62">
        <f t="shared" si="2"/>
        <v>-0.01650599322</v>
      </c>
      <c r="K260" s="128">
        <v>0.045</v>
      </c>
      <c r="L260" s="62">
        <f t="shared" si="3"/>
        <v>0.0008333333333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126">
        <v>45396.0</v>
      </c>
      <c r="B261" s="127">
        <v>125.21</v>
      </c>
      <c r="C261" s="62">
        <f t="shared" si="4"/>
        <v>-0.01749638901</v>
      </c>
      <c r="D261" s="62">
        <f t="shared" si="5"/>
        <v>-0.01834638901</v>
      </c>
      <c r="E261" s="62">
        <f t="shared" si="1"/>
        <v>-0.01834638901</v>
      </c>
      <c r="F261" s="127">
        <v>4967.23</v>
      </c>
      <c r="G261" s="62">
        <f t="shared" si="6"/>
        <v>-0.03095789232</v>
      </c>
      <c r="H261" s="62">
        <f t="shared" si="7"/>
        <v>-0.03180789232</v>
      </c>
      <c r="I261" s="62" t="b">
        <f t="shared" si="8"/>
        <v>1</v>
      </c>
      <c r="J261" s="62">
        <f t="shared" si="2"/>
        <v>-0.03180789232</v>
      </c>
      <c r="K261" s="128">
        <v>0.0459</v>
      </c>
      <c r="L261" s="62">
        <f t="shared" si="3"/>
        <v>0.00085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126">
        <v>45403.0</v>
      </c>
      <c r="B262" s="127">
        <v>123.85</v>
      </c>
      <c r="C262" s="62">
        <f t="shared" si="4"/>
        <v>-0.01092117175</v>
      </c>
      <c r="D262" s="62">
        <f t="shared" si="5"/>
        <v>-0.01179820878</v>
      </c>
      <c r="E262" s="62" t="str">
        <f t="shared" si="1"/>
        <v/>
      </c>
      <c r="F262" s="127">
        <v>5099.96</v>
      </c>
      <c r="G262" s="62">
        <f t="shared" si="6"/>
        <v>0.02637035589</v>
      </c>
      <c r="H262" s="62">
        <f t="shared" si="7"/>
        <v>0.02549331886</v>
      </c>
      <c r="I262" s="62" t="b">
        <f t="shared" si="8"/>
        <v>0</v>
      </c>
      <c r="J262" s="62" t="str">
        <f t="shared" si="2"/>
        <v/>
      </c>
      <c r="K262" s="128">
        <v>0.04736</v>
      </c>
      <c r="L262" s="62">
        <f t="shared" si="3"/>
        <v>0.000877037037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126">
        <v>45410.0</v>
      </c>
      <c r="B263" s="127">
        <v>122.88</v>
      </c>
      <c r="C263" s="62">
        <f t="shared" si="4"/>
        <v>-0.007862886536</v>
      </c>
      <c r="D263" s="62">
        <f t="shared" si="5"/>
        <v>-0.008745479129</v>
      </c>
      <c r="E263" s="62" t="str">
        <f t="shared" si="1"/>
        <v/>
      </c>
      <c r="F263" s="127">
        <v>5127.79</v>
      </c>
      <c r="G263" s="62">
        <f t="shared" si="6"/>
        <v>0.005442070579</v>
      </c>
      <c r="H263" s="62">
        <f t="shared" si="7"/>
        <v>0.004559477987</v>
      </c>
      <c r="I263" s="62" t="b">
        <f t="shared" si="8"/>
        <v>0</v>
      </c>
      <c r="J263" s="62" t="str">
        <f t="shared" si="2"/>
        <v/>
      </c>
      <c r="K263" s="128">
        <v>0.04766</v>
      </c>
      <c r="L263" s="62">
        <f t="shared" si="3"/>
        <v>0.0008825925926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126">
        <v>45417.0</v>
      </c>
      <c r="B264" s="127">
        <v>125.99</v>
      </c>
      <c r="C264" s="62">
        <f t="shared" si="4"/>
        <v>0.02499426932</v>
      </c>
      <c r="D264" s="62">
        <f t="shared" si="5"/>
        <v>0.02411797303</v>
      </c>
      <c r="E264" s="62" t="str">
        <f t="shared" si="1"/>
        <v/>
      </c>
      <c r="F264" s="127">
        <v>5222.68</v>
      </c>
      <c r="G264" s="62">
        <f t="shared" si="6"/>
        <v>0.01833591296</v>
      </c>
      <c r="H264" s="62">
        <f t="shared" si="7"/>
        <v>0.01745961667</v>
      </c>
      <c r="I264" s="62" t="b">
        <f t="shared" si="8"/>
        <v>0</v>
      </c>
      <c r="J264" s="62" t="str">
        <f t="shared" si="2"/>
        <v/>
      </c>
      <c r="K264" s="128">
        <v>0.04732</v>
      </c>
      <c r="L264" s="62">
        <f t="shared" si="3"/>
        <v>0.0008762962963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126">
        <v>45424.0</v>
      </c>
      <c r="B265" s="127">
        <v>124.43</v>
      </c>
      <c r="C265" s="62">
        <f t="shared" si="4"/>
        <v>-0.01245922993</v>
      </c>
      <c r="D265" s="62">
        <f t="shared" si="5"/>
        <v>-0.0133158966</v>
      </c>
      <c r="E265" s="62" t="str">
        <f t="shared" si="1"/>
        <v/>
      </c>
      <c r="F265" s="127">
        <v>5303.27</v>
      </c>
      <c r="G265" s="62">
        <f t="shared" si="6"/>
        <v>0.01531293133</v>
      </c>
      <c r="H265" s="62">
        <f t="shared" si="7"/>
        <v>0.01445626466</v>
      </c>
      <c r="I265" s="62" t="b">
        <f t="shared" si="8"/>
        <v>0</v>
      </c>
      <c r="J265" s="62" t="str">
        <f t="shared" si="2"/>
        <v/>
      </c>
      <c r="K265" s="128">
        <v>0.04626</v>
      </c>
      <c r="L265" s="62">
        <f t="shared" si="3"/>
        <v>0.0008566666667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126">
        <v>45431.0</v>
      </c>
      <c r="B266" s="127">
        <v>122.6</v>
      </c>
      <c r="C266" s="62">
        <f t="shared" si="4"/>
        <v>-0.01481628529</v>
      </c>
      <c r="D266" s="62">
        <f t="shared" si="5"/>
        <v>-0.01566147047</v>
      </c>
      <c r="E266" s="62">
        <f t="shared" si="1"/>
        <v>-0.01566147047</v>
      </c>
      <c r="F266" s="127">
        <v>5304.72</v>
      </c>
      <c r="G266" s="62">
        <f t="shared" si="6"/>
        <v>0.0002733788416</v>
      </c>
      <c r="H266" s="62">
        <f t="shared" si="7"/>
        <v>-0.0005718063436</v>
      </c>
      <c r="I266" s="62" t="b">
        <f t="shared" si="8"/>
        <v>1</v>
      </c>
      <c r="J266" s="62">
        <f t="shared" si="2"/>
        <v>-0.0005718063436</v>
      </c>
      <c r="K266" s="128">
        <v>0.04564</v>
      </c>
      <c r="L266" s="62">
        <f t="shared" si="3"/>
        <v>0.0008451851852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126">
        <v>45438.0</v>
      </c>
      <c r="B267" s="127">
        <v>121.82</v>
      </c>
      <c r="C267" s="62">
        <f t="shared" si="4"/>
        <v>-0.006382478094</v>
      </c>
      <c r="D267" s="62">
        <f t="shared" si="5"/>
        <v>-0.007228033649</v>
      </c>
      <c r="E267" s="62">
        <f t="shared" si="1"/>
        <v>-0.007228033649</v>
      </c>
      <c r="F267" s="127">
        <v>5277.51</v>
      </c>
      <c r="G267" s="62">
        <f t="shared" si="6"/>
        <v>-0.005142594702</v>
      </c>
      <c r="H267" s="62">
        <f t="shared" si="7"/>
        <v>-0.005988150258</v>
      </c>
      <c r="I267" s="62" t="b">
        <f t="shared" si="8"/>
        <v>1</v>
      </c>
      <c r="J267" s="62">
        <f t="shared" si="2"/>
        <v>-0.005988150258</v>
      </c>
      <c r="K267" s="128">
        <v>0.04566</v>
      </c>
      <c r="L267" s="62">
        <f t="shared" si="3"/>
        <v>0.0008455555556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126">
        <v>45445.0</v>
      </c>
      <c r="B268" s="127">
        <v>116.93</v>
      </c>
      <c r="C268" s="62">
        <f t="shared" si="4"/>
        <v>-0.04096908026</v>
      </c>
      <c r="D268" s="62">
        <f t="shared" si="5"/>
        <v>-0.04183667285</v>
      </c>
      <c r="E268" s="62" t="str">
        <f t="shared" si="1"/>
        <v/>
      </c>
      <c r="F268" s="127">
        <v>5346.99</v>
      </c>
      <c r="G268" s="62">
        <f t="shared" si="6"/>
        <v>0.01307939018</v>
      </c>
      <c r="H268" s="62">
        <f t="shared" si="7"/>
        <v>0.01221179759</v>
      </c>
      <c r="I268" s="62" t="b">
        <f t="shared" si="8"/>
        <v>0</v>
      </c>
      <c r="J268" s="62" t="str">
        <f t="shared" si="2"/>
        <v/>
      </c>
      <c r="K268" s="128">
        <v>0.04685</v>
      </c>
      <c r="L268" s="62">
        <f t="shared" si="3"/>
        <v>0.0008675925926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126">
        <v>45452.0</v>
      </c>
      <c r="B269" s="127">
        <v>116.36</v>
      </c>
      <c r="C269" s="62">
        <f t="shared" si="4"/>
        <v>-0.004886631525</v>
      </c>
      <c r="D269" s="62">
        <f t="shared" si="5"/>
        <v>-0.005718113007</v>
      </c>
      <c r="E269" s="62" t="str">
        <f t="shared" si="1"/>
        <v/>
      </c>
      <c r="F269" s="127">
        <v>5431.6</v>
      </c>
      <c r="G269" s="62">
        <f t="shared" si="6"/>
        <v>0.01569996409</v>
      </c>
      <c r="H269" s="62">
        <f t="shared" si="7"/>
        <v>0.0148684826</v>
      </c>
      <c r="I269" s="62" t="b">
        <f t="shared" si="8"/>
        <v>0</v>
      </c>
      <c r="J269" s="62" t="str">
        <f t="shared" si="2"/>
        <v/>
      </c>
      <c r="K269" s="128">
        <v>0.0449</v>
      </c>
      <c r="L269" s="62">
        <f t="shared" si="3"/>
        <v>0.0008314814815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126">
        <v>45459.0</v>
      </c>
      <c r="B270" s="127">
        <v>116.23</v>
      </c>
      <c r="C270" s="62">
        <f t="shared" si="4"/>
        <v>-0.001117846971</v>
      </c>
      <c r="D270" s="62">
        <f t="shared" si="5"/>
        <v>-0.001944884008</v>
      </c>
      <c r="E270" s="62" t="str">
        <f t="shared" si="1"/>
        <v/>
      </c>
      <c r="F270" s="127">
        <v>5464.62</v>
      </c>
      <c r="G270" s="62">
        <f t="shared" si="6"/>
        <v>0.006060835974</v>
      </c>
      <c r="H270" s="62">
        <f t="shared" si="7"/>
        <v>0.005233798937</v>
      </c>
      <c r="I270" s="62" t="b">
        <f t="shared" si="8"/>
        <v>0</v>
      </c>
      <c r="J270" s="62" t="str">
        <f t="shared" si="2"/>
        <v/>
      </c>
      <c r="K270" s="128">
        <v>0.04466</v>
      </c>
      <c r="L270" s="62">
        <f t="shared" si="3"/>
        <v>0.000827037037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126">
        <v>45466.0</v>
      </c>
      <c r="B271" s="127">
        <v>118.15</v>
      </c>
      <c r="C271" s="62">
        <f t="shared" si="4"/>
        <v>0.01638401698</v>
      </c>
      <c r="D271" s="62">
        <f t="shared" si="5"/>
        <v>0.01557197994</v>
      </c>
      <c r="E271" s="62">
        <f t="shared" si="1"/>
        <v>0.01557197994</v>
      </c>
      <c r="F271" s="127">
        <v>5460.48</v>
      </c>
      <c r="G271" s="62">
        <f t="shared" si="6"/>
        <v>-0.0007578878359</v>
      </c>
      <c r="H271" s="62">
        <f t="shared" si="7"/>
        <v>-0.001569924873</v>
      </c>
      <c r="I271" s="62" t="b">
        <f t="shared" si="8"/>
        <v>1</v>
      </c>
      <c r="J271" s="62">
        <f t="shared" si="2"/>
        <v>-0.001569924873</v>
      </c>
      <c r="K271" s="128">
        <v>0.04385</v>
      </c>
      <c r="L271" s="62">
        <f t="shared" si="3"/>
        <v>0.000812037037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126">
        <v>45473.0</v>
      </c>
      <c r="B272" s="127">
        <v>114.95</v>
      </c>
      <c r="C272" s="62">
        <f t="shared" si="4"/>
        <v>-0.02745775242</v>
      </c>
      <c r="D272" s="62">
        <f t="shared" si="5"/>
        <v>-0.02827738205</v>
      </c>
      <c r="E272" s="62" t="str">
        <f t="shared" si="1"/>
        <v/>
      </c>
      <c r="F272" s="127">
        <v>5567.19</v>
      </c>
      <c r="G272" s="62">
        <f t="shared" si="6"/>
        <v>0.01935374033</v>
      </c>
      <c r="H272" s="62">
        <f t="shared" si="7"/>
        <v>0.0185341107</v>
      </c>
      <c r="I272" s="62" t="b">
        <f t="shared" si="8"/>
        <v>0</v>
      </c>
      <c r="J272" s="62" t="str">
        <f t="shared" si="2"/>
        <v/>
      </c>
      <c r="K272" s="128">
        <v>0.04426</v>
      </c>
      <c r="L272" s="62">
        <f t="shared" si="3"/>
        <v>0.0008196296296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126">
        <v>45480.0</v>
      </c>
      <c r="B273" s="127">
        <v>122.93</v>
      </c>
      <c r="C273" s="62">
        <f t="shared" si="4"/>
        <v>0.06711783647</v>
      </c>
      <c r="D273" s="62">
        <f t="shared" si="5"/>
        <v>0.06627339203</v>
      </c>
      <c r="E273" s="62" t="str">
        <f t="shared" si="1"/>
        <v/>
      </c>
      <c r="F273" s="127">
        <v>5615.35</v>
      </c>
      <c r="G273" s="62">
        <f t="shared" si="6"/>
        <v>0.008613480972</v>
      </c>
      <c r="H273" s="62">
        <f t="shared" si="7"/>
        <v>0.007769036528</v>
      </c>
      <c r="I273" s="62" t="b">
        <f t="shared" si="8"/>
        <v>0</v>
      </c>
      <c r="J273" s="62" t="str">
        <f t="shared" si="2"/>
        <v/>
      </c>
      <c r="K273" s="128">
        <v>0.0456</v>
      </c>
      <c r="L273" s="62">
        <f t="shared" si="3"/>
        <v>0.0008444444444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126">
        <v>45487.0</v>
      </c>
      <c r="B274" s="127">
        <v>124.1</v>
      </c>
      <c r="C274" s="62">
        <f t="shared" si="4"/>
        <v>0.009472604531</v>
      </c>
      <c r="D274" s="62">
        <f t="shared" si="5"/>
        <v>0.008649641568</v>
      </c>
      <c r="E274" s="62">
        <f t="shared" si="1"/>
        <v>0.008649641568</v>
      </c>
      <c r="F274" s="127">
        <v>5505.0</v>
      </c>
      <c r="G274" s="62">
        <f t="shared" si="6"/>
        <v>-0.01984714911</v>
      </c>
      <c r="H274" s="62">
        <f t="shared" si="7"/>
        <v>-0.02067011207</v>
      </c>
      <c r="I274" s="62" t="b">
        <f t="shared" si="8"/>
        <v>1</v>
      </c>
      <c r="J274" s="62">
        <f t="shared" si="2"/>
        <v>-0.02067011207</v>
      </c>
      <c r="K274" s="128">
        <v>0.04444</v>
      </c>
      <c r="L274" s="62">
        <f t="shared" si="3"/>
        <v>0.000822962963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126">
        <v>45494.0</v>
      </c>
      <c r="B275" s="127">
        <v>136.77</v>
      </c>
      <c r="C275" s="62">
        <f t="shared" si="4"/>
        <v>0.09721299068</v>
      </c>
      <c r="D275" s="62">
        <f t="shared" si="5"/>
        <v>0.09639558328</v>
      </c>
      <c r="E275" s="62">
        <f t="shared" si="1"/>
        <v>0.09639558328</v>
      </c>
      <c r="F275" s="127">
        <v>5459.1</v>
      </c>
      <c r="G275" s="62">
        <f t="shared" si="6"/>
        <v>-0.008372829169</v>
      </c>
      <c r="H275" s="62">
        <f t="shared" si="7"/>
        <v>-0.009190236577</v>
      </c>
      <c r="I275" s="62" t="b">
        <f t="shared" si="8"/>
        <v>1</v>
      </c>
      <c r="J275" s="62">
        <f t="shared" si="2"/>
        <v>-0.009190236577</v>
      </c>
      <c r="K275" s="128">
        <v>0.04414</v>
      </c>
      <c r="L275" s="62">
        <f t="shared" si="3"/>
        <v>0.0008174074074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126">
        <v>45501.0</v>
      </c>
      <c r="B276" s="127">
        <v>129.54</v>
      </c>
      <c r="C276" s="62">
        <f t="shared" si="4"/>
        <v>-0.05431096914</v>
      </c>
      <c r="D276" s="62">
        <f t="shared" si="5"/>
        <v>-0.05514245062</v>
      </c>
      <c r="E276" s="62">
        <f t="shared" si="1"/>
        <v>-0.05514245062</v>
      </c>
      <c r="F276" s="127">
        <v>5346.56</v>
      </c>
      <c r="G276" s="62">
        <f t="shared" si="6"/>
        <v>-0.02083057756</v>
      </c>
      <c r="H276" s="62">
        <f t="shared" si="7"/>
        <v>-0.02166205904</v>
      </c>
      <c r="I276" s="62" t="b">
        <f t="shared" si="8"/>
        <v>1</v>
      </c>
      <c r="J276" s="62">
        <f t="shared" si="2"/>
        <v>-0.02166205904</v>
      </c>
      <c r="K276" s="128">
        <v>0.0449</v>
      </c>
      <c r="L276" s="62">
        <f t="shared" si="3"/>
        <v>0.0008314814815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126">
        <v>45508.0</v>
      </c>
      <c r="B277" s="127">
        <v>128.89</v>
      </c>
      <c r="C277" s="62">
        <f t="shared" si="4"/>
        <v>-0.005030386338</v>
      </c>
      <c r="D277" s="62">
        <f t="shared" si="5"/>
        <v>-0.005828534486</v>
      </c>
      <c r="E277" s="62">
        <f t="shared" si="1"/>
        <v>-0.005828534486</v>
      </c>
      <c r="F277" s="127">
        <v>5344.16</v>
      </c>
      <c r="G277" s="62">
        <f t="shared" si="6"/>
        <v>-0.0004489875407</v>
      </c>
      <c r="H277" s="62">
        <f t="shared" si="7"/>
        <v>-0.001247135689</v>
      </c>
      <c r="I277" s="62" t="b">
        <f t="shared" si="8"/>
        <v>1</v>
      </c>
      <c r="J277" s="62">
        <f t="shared" si="2"/>
        <v>-0.001247135689</v>
      </c>
      <c r="K277" s="128">
        <v>0.0431</v>
      </c>
      <c r="L277" s="62">
        <f t="shared" si="3"/>
        <v>0.0007981481481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126">
        <v>45515.0</v>
      </c>
      <c r="B278" s="127">
        <v>131.27</v>
      </c>
      <c r="C278" s="62">
        <f t="shared" si="4"/>
        <v>0.0182969434</v>
      </c>
      <c r="D278" s="62">
        <f t="shared" si="5"/>
        <v>0.01751879525</v>
      </c>
      <c r="E278" s="62" t="str">
        <f t="shared" si="1"/>
        <v/>
      </c>
      <c r="F278" s="127">
        <v>5554.25</v>
      </c>
      <c r="G278" s="62">
        <f t="shared" si="6"/>
        <v>0.03855902457</v>
      </c>
      <c r="H278" s="62">
        <f t="shared" si="7"/>
        <v>0.03778087642</v>
      </c>
      <c r="I278" s="62" t="b">
        <f t="shared" si="8"/>
        <v>0</v>
      </c>
      <c r="J278" s="62" t="str">
        <f t="shared" si="2"/>
        <v/>
      </c>
      <c r="K278" s="128">
        <v>0.04202</v>
      </c>
      <c r="L278" s="62">
        <f t="shared" si="3"/>
        <v>0.0007781481481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126">
        <v>45522.0</v>
      </c>
      <c r="B279" s="127">
        <v>137.0</v>
      </c>
      <c r="C279" s="62">
        <f t="shared" si="4"/>
        <v>0.04272465501</v>
      </c>
      <c r="D279" s="62">
        <f t="shared" si="5"/>
        <v>0.04195428464</v>
      </c>
      <c r="E279" s="62" t="str">
        <f t="shared" si="1"/>
        <v/>
      </c>
      <c r="F279" s="127">
        <v>5634.61</v>
      </c>
      <c r="G279" s="62">
        <f t="shared" si="6"/>
        <v>0.01436453433</v>
      </c>
      <c r="H279" s="62">
        <f t="shared" si="7"/>
        <v>0.01359416396</v>
      </c>
      <c r="I279" s="62" t="b">
        <f t="shared" si="8"/>
        <v>0</v>
      </c>
      <c r="J279" s="62" t="str">
        <f t="shared" si="2"/>
        <v/>
      </c>
      <c r="K279" s="128">
        <v>0.0416</v>
      </c>
      <c r="L279" s="62">
        <f t="shared" si="3"/>
        <v>0.0007703703704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126">
        <v>45529.0</v>
      </c>
      <c r="B280" s="127">
        <v>138.84</v>
      </c>
      <c r="C280" s="62">
        <f t="shared" si="4"/>
        <v>0.01334126517</v>
      </c>
      <c r="D280" s="62">
        <f t="shared" si="5"/>
        <v>0.01258311702</v>
      </c>
      <c r="E280" s="62">
        <f t="shared" si="1"/>
        <v>0.01258311702</v>
      </c>
      <c r="F280" s="127">
        <v>5648.4</v>
      </c>
      <c r="G280" s="62">
        <f t="shared" si="6"/>
        <v>0.002444384409</v>
      </c>
      <c r="H280" s="62">
        <f t="shared" si="7"/>
        <v>0.001686236261</v>
      </c>
      <c r="I280" s="62" t="b">
        <f t="shared" si="8"/>
        <v>1</v>
      </c>
      <c r="J280" s="62">
        <f t="shared" si="2"/>
        <v>0.001686236261</v>
      </c>
      <c r="K280" s="128">
        <v>0.04094</v>
      </c>
      <c r="L280" s="62">
        <f t="shared" si="3"/>
        <v>0.0007581481481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mergeCells count="2">
    <mergeCell ref="D9:E9"/>
    <mergeCell ref="A14:B14"/>
  </mergeCells>
  <hyperlinks>
    <hyperlink r:id="rId1" ref="A2"/>
    <hyperlink r:id="rId2" location="0" ref="A4"/>
  </hyperlinks>
  <drawing r:id="rId3"/>
  <tableParts count="1">
    <tablePart r:id="rId5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2" max="12" width="14.13"/>
  </cols>
  <sheetData>
    <row r="1">
      <c r="A1" s="116" t="s">
        <v>314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117" t="s">
        <v>384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29" t="s">
        <v>385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17" t="s">
        <v>386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18" t="s">
        <v>318</v>
      </c>
      <c r="B6" s="40"/>
      <c r="C6" s="40"/>
      <c r="D6" s="40" t="s">
        <v>319</v>
      </c>
      <c r="E6" s="119">
        <f>_xlfn.COVARIANCE.P(C20:C280, G20:G280)/VARP(G20:G280)</f>
        <v>1.264548782</v>
      </c>
      <c r="F6" s="40"/>
      <c r="G6" s="40" t="s">
        <v>320</v>
      </c>
      <c r="H6" s="119">
        <f>E7/E16</f>
        <v>4.673761576</v>
      </c>
      <c r="I6" s="120"/>
      <c r="J6" s="40"/>
      <c r="K6" s="40"/>
      <c r="L6" s="40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3" t="s">
        <v>387</v>
      </c>
      <c r="B7" s="121">
        <f>average(C20:C280)</f>
        <v>0.002890852107</v>
      </c>
      <c r="C7" s="40"/>
      <c r="D7" s="122" t="s">
        <v>322</v>
      </c>
      <c r="E7" s="119">
        <f>_xlfn.COVARIANCE.P(E20:E280, J20:J280)/VARP(J20:J280)</f>
        <v>1.341928572</v>
      </c>
      <c r="F7" s="40"/>
      <c r="G7" s="43" t="s">
        <v>323</v>
      </c>
      <c r="H7" s="120">
        <f>0.5/377.1</f>
        <v>0.001325908247</v>
      </c>
      <c r="I7" s="120"/>
      <c r="J7" s="40"/>
      <c r="K7" s="40"/>
      <c r="L7" s="40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0" t="s">
        <v>324</v>
      </c>
      <c r="B8" s="121">
        <f>average(G20:Z280)</f>
        <v>0.005683209126</v>
      </c>
      <c r="C8" s="40"/>
      <c r="D8" s="40"/>
      <c r="E8" s="40"/>
      <c r="F8" s="40"/>
      <c r="G8" s="124" t="s">
        <v>325</v>
      </c>
      <c r="H8" s="40">
        <f>E7/(1+H7)</f>
        <v>1.340151654</v>
      </c>
      <c r="I8" s="120"/>
      <c r="J8" s="40"/>
      <c r="K8" s="40"/>
      <c r="L8" s="40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0"/>
      <c r="B9" s="40"/>
      <c r="C9" s="40"/>
      <c r="D9" s="125" t="s">
        <v>326</v>
      </c>
      <c r="F9" s="40"/>
      <c r="G9" s="40"/>
      <c r="H9" s="40"/>
      <c r="I9" s="40"/>
      <c r="J9" s="40"/>
      <c r="K9" s="40"/>
      <c r="L9" s="40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18" t="s">
        <v>327</v>
      </c>
      <c r="B10" s="40"/>
      <c r="C10" s="40"/>
      <c r="D10" s="40" t="str">
        <f>A7</f>
        <v>NL Industries:</v>
      </c>
      <c r="E10" s="119">
        <f>IFERROR(__xludf.DUMMYFUNCTION("STDEV(FILTER(E20:E280, E20:E280&lt;&gt;""""))"),0.07148245321274664)</f>
        <v>0.07148245321</v>
      </c>
      <c r="F10" s="40"/>
      <c r="G10" s="124"/>
      <c r="H10" s="40"/>
      <c r="I10" s="40"/>
      <c r="J10" s="40"/>
      <c r="K10" s="40"/>
      <c r="L10" s="40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0" t="str">
        <f>A7</f>
        <v>NL Industries:</v>
      </c>
      <c r="B11" s="121">
        <f>average(D20:D280)</f>
        <v>0.00235424705</v>
      </c>
      <c r="C11" s="40"/>
      <c r="D11" s="40" t="s">
        <v>324</v>
      </c>
      <c r="E11" s="119">
        <f>IFERROR(__xludf.DUMMYFUNCTION("STDEV(FILTER(J20:J280, J20:J280&lt;&gt;""""))"),0.022918996529327974)</f>
        <v>0.02291899653</v>
      </c>
      <c r="F11" s="40"/>
      <c r="G11" s="43"/>
      <c r="H11" s="40"/>
      <c r="I11" s="40"/>
      <c r="J11" s="40"/>
      <c r="K11" s="40"/>
      <c r="L11" s="40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0" t="s">
        <v>324</v>
      </c>
      <c r="B12" s="121">
        <f>average(H20:H280)</f>
        <v>0.001924479552</v>
      </c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0"/>
      <c r="B13" s="40"/>
      <c r="C13" s="40"/>
      <c r="D13" s="40" t="s">
        <v>328</v>
      </c>
      <c r="E13" s="119">
        <f>IFERROR(__xludf.DUMMYFUNCTION("COUNTA(FILTER(E20:E280, E20:E280&lt;&gt;""""))"),118.0)</f>
        <v>118</v>
      </c>
      <c r="F13" s="40"/>
      <c r="G13" s="40"/>
      <c r="H13" s="40"/>
      <c r="I13" s="40"/>
      <c r="J13" s="40"/>
      <c r="K13" s="40"/>
      <c r="L13" s="40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25" t="s">
        <v>329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0" t="str">
        <f>A7</f>
        <v>NL Industries:</v>
      </c>
      <c r="B15" s="121">
        <f>IFERROR(__xludf.DUMMYFUNCTION("AVERAGE(FILTER(E20:E280, E20:E280&lt;&gt;""""))"),-0.01879025055473825)</f>
        <v>-0.01879025055</v>
      </c>
      <c r="C15" s="40"/>
      <c r="D15" s="40" t="s">
        <v>330</v>
      </c>
      <c r="E15" s="119">
        <f>IFERROR(__xludf.DUMMYFUNCTION("COVAR(FILTER(E20:E280, E20:E280&lt;&gt;""""), FILTER(J20:J280, J20:J280&lt;&gt;""""))"),6.989151460699726E-4)</f>
        <v>0.0006989151461</v>
      </c>
      <c r="F15" s="40"/>
      <c r="G15" s="40"/>
      <c r="H15" s="40"/>
      <c r="I15" s="40"/>
      <c r="J15" s="40"/>
      <c r="K15" s="40"/>
      <c r="L15" s="40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0" t="s">
        <v>324</v>
      </c>
      <c r="B16" s="121">
        <f>IFERROR(__xludf.DUMMYFUNCTION("AVERAGE(FILTER(J20:J280, J20:J280&lt;&gt;""""))"),-0.018994087601513793)</f>
        <v>-0.0189940876</v>
      </c>
      <c r="C16" s="40"/>
      <c r="D16" s="122" t="s">
        <v>331</v>
      </c>
      <c r="E16" s="119">
        <f>E10 / SQRT(E13) / E11</f>
        <v>0.2871196039</v>
      </c>
      <c r="F16" s="40"/>
      <c r="G16" s="40"/>
      <c r="H16" s="40"/>
      <c r="I16" s="40"/>
      <c r="J16" s="40"/>
      <c r="K16" s="40"/>
      <c r="L16" s="40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5"/>
      <c r="B18" s="44" t="s">
        <v>388</v>
      </c>
      <c r="C18" s="45"/>
      <c r="D18" s="45"/>
      <c r="E18" s="45"/>
      <c r="F18" s="45" t="s">
        <v>333</v>
      </c>
      <c r="G18" s="45"/>
      <c r="H18" s="45"/>
      <c r="I18" s="45"/>
      <c r="J18" s="45"/>
      <c r="K18" s="45" t="s">
        <v>334</v>
      </c>
      <c r="L18" s="45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0" t="s">
        <v>335</v>
      </c>
      <c r="B19" s="50" t="s">
        <v>336</v>
      </c>
      <c r="C19" s="50" t="s">
        <v>337</v>
      </c>
      <c r="D19" s="50" t="s">
        <v>338</v>
      </c>
      <c r="E19" s="50" t="s">
        <v>339</v>
      </c>
      <c r="F19" s="50" t="s">
        <v>336</v>
      </c>
      <c r="G19" s="50" t="s">
        <v>337</v>
      </c>
      <c r="H19" s="50" t="s">
        <v>340</v>
      </c>
      <c r="I19" s="50" t="s">
        <v>341</v>
      </c>
      <c r="J19" s="50" t="s">
        <v>339</v>
      </c>
      <c r="K19" s="50" t="s">
        <v>342</v>
      </c>
      <c r="L19" s="50" t="s">
        <v>343</v>
      </c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26">
        <v>43709.0</v>
      </c>
      <c r="B20" s="127">
        <v>3.122</v>
      </c>
      <c r="C20" s="62"/>
      <c r="D20" s="62"/>
      <c r="E20" s="62" t="str">
        <f t="shared" ref="E20:E280" si="1">IF(I20, D20, "")</f>
        <v/>
      </c>
      <c r="F20" s="127">
        <v>2978.71</v>
      </c>
      <c r="G20" s="62"/>
      <c r="H20" s="62"/>
      <c r="I20" s="62"/>
      <c r="J20" s="62" t="str">
        <f t="shared" ref="J20:J280" si="2">IF(I20, H20, "")</f>
        <v/>
      </c>
      <c r="K20" s="128">
        <v>0.01976</v>
      </c>
      <c r="L20" s="62">
        <f t="shared" ref="L20:L280" si="3">K20/54</f>
        <v>0.0003659259259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26">
        <v>43716.0</v>
      </c>
      <c r="B21" s="127">
        <v>3.53</v>
      </c>
      <c r="C21" s="62">
        <f t="shared" ref="C21:C280" si="4">ln(B21/B20)</f>
        <v>0.1228240489</v>
      </c>
      <c r="D21" s="62">
        <f t="shared" ref="D21:D280" si="5">C21-L21</f>
        <v>0.1224536785</v>
      </c>
      <c r="E21" s="62" t="str">
        <f t="shared" si="1"/>
        <v/>
      </c>
      <c r="F21" s="127">
        <v>3007.39</v>
      </c>
      <c r="G21" s="62">
        <f t="shared" ref="G21:G280" si="6">ln(F21/F20)</f>
        <v>0.00958227208</v>
      </c>
      <c r="H21" s="62">
        <f t="shared" ref="H21:H280" si="7">G21-L21</f>
        <v>0.00921190171</v>
      </c>
      <c r="I21" s="62" t="b">
        <f t="shared" ref="I21:I280" si="8">H21&lt;$B$12</f>
        <v>0</v>
      </c>
      <c r="J21" s="62" t="str">
        <f t="shared" si="2"/>
        <v/>
      </c>
      <c r="K21" s="128">
        <v>0.02</v>
      </c>
      <c r="L21" s="62">
        <f t="shared" si="3"/>
        <v>0.0003703703704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126">
        <v>43723.0</v>
      </c>
      <c r="B22" s="127">
        <v>3.766</v>
      </c>
      <c r="C22" s="62">
        <f t="shared" si="4"/>
        <v>0.06471555929</v>
      </c>
      <c r="D22" s="62">
        <f t="shared" si="5"/>
        <v>0.06430407781</v>
      </c>
      <c r="E22" s="62">
        <f t="shared" si="1"/>
        <v>0.06430407781</v>
      </c>
      <c r="F22" s="127">
        <v>2992.07</v>
      </c>
      <c r="G22" s="62">
        <f t="shared" si="6"/>
        <v>-0.005107137409</v>
      </c>
      <c r="H22" s="62">
        <f t="shared" si="7"/>
        <v>-0.00551861889</v>
      </c>
      <c r="I22" s="62" t="b">
        <f t="shared" si="8"/>
        <v>1</v>
      </c>
      <c r="J22" s="62">
        <f t="shared" si="2"/>
        <v>-0.00551861889</v>
      </c>
      <c r="K22" s="128">
        <v>0.02222</v>
      </c>
      <c r="L22" s="62">
        <f t="shared" si="3"/>
        <v>0.0004114814815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126">
        <v>43730.0</v>
      </c>
      <c r="B23" s="127">
        <v>3.322</v>
      </c>
      <c r="C23" s="62">
        <f t="shared" si="4"/>
        <v>-0.125446419</v>
      </c>
      <c r="D23" s="62">
        <f t="shared" si="5"/>
        <v>-0.1258619746</v>
      </c>
      <c r="E23" s="62">
        <f t="shared" si="1"/>
        <v>-0.1258619746</v>
      </c>
      <c r="F23" s="127">
        <v>2961.79</v>
      </c>
      <c r="G23" s="62">
        <f t="shared" si="6"/>
        <v>-0.01017164027</v>
      </c>
      <c r="H23" s="62">
        <f t="shared" si="7"/>
        <v>-0.01058719583</v>
      </c>
      <c r="I23" s="62" t="b">
        <f t="shared" si="8"/>
        <v>1</v>
      </c>
      <c r="J23" s="62">
        <f t="shared" si="2"/>
        <v>-0.01058719583</v>
      </c>
      <c r="K23" s="128">
        <v>0.02244</v>
      </c>
      <c r="L23" s="62">
        <f t="shared" si="3"/>
        <v>0.0004155555556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126">
        <v>43737.0</v>
      </c>
      <c r="B24" s="127">
        <v>3.14</v>
      </c>
      <c r="C24" s="62">
        <f t="shared" si="4"/>
        <v>-0.05634421127</v>
      </c>
      <c r="D24" s="62">
        <f t="shared" si="5"/>
        <v>-0.05674087794</v>
      </c>
      <c r="E24" s="62">
        <f t="shared" si="1"/>
        <v>-0.05674087794</v>
      </c>
      <c r="F24" s="127">
        <v>2952.01</v>
      </c>
      <c r="G24" s="62">
        <f t="shared" si="6"/>
        <v>-0.003307521024</v>
      </c>
      <c r="H24" s="62">
        <f t="shared" si="7"/>
        <v>-0.003704187691</v>
      </c>
      <c r="I24" s="62" t="b">
        <f t="shared" si="8"/>
        <v>1</v>
      </c>
      <c r="J24" s="62">
        <f t="shared" si="2"/>
        <v>-0.003704187691</v>
      </c>
      <c r="K24" s="128">
        <v>0.02142</v>
      </c>
      <c r="L24" s="62">
        <f t="shared" si="3"/>
        <v>0.0003966666667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126">
        <v>43744.0</v>
      </c>
      <c r="B25" s="127">
        <v>3.549</v>
      </c>
      <c r="C25" s="62">
        <f t="shared" si="4"/>
        <v>0.1224430737</v>
      </c>
      <c r="D25" s="62">
        <f t="shared" si="5"/>
        <v>0.1220589997</v>
      </c>
      <c r="E25" s="62" t="str">
        <f t="shared" si="1"/>
        <v/>
      </c>
      <c r="F25" s="127">
        <v>2970.27</v>
      </c>
      <c r="G25" s="62">
        <f t="shared" si="6"/>
        <v>0.006166563507</v>
      </c>
      <c r="H25" s="62">
        <f t="shared" si="7"/>
        <v>0.005782489433</v>
      </c>
      <c r="I25" s="62" t="b">
        <f t="shared" si="8"/>
        <v>0</v>
      </c>
      <c r="J25" s="62" t="str">
        <f t="shared" si="2"/>
        <v/>
      </c>
      <c r="K25" s="128">
        <v>0.02074</v>
      </c>
      <c r="L25" s="62">
        <f t="shared" si="3"/>
        <v>0.0003840740741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126">
        <v>43751.0</v>
      </c>
      <c r="B26" s="127">
        <v>3.648</v>
      </c>
      <c r="C26" s="62">
        <f t="shared" si="4"/>
        <v>0.02751319855</v>
      </c>
      <c r="D26" s="62">
        <f t="shared" si="5"/>
        <v>0.02712245781</v>
      </c>
      <c r="E26" s="62" t="str">
        <f t="shared" si="1"/>
        <v/>
      </c>
      <c r="F26" s="127">
        <v>2986.2</v>
      </c>
      <c r="G26" s="62">
        <f t="shared" si="6"/>
        <v>0.005348818337</v>
      </c>
      <c r="H26" s="62">
        <f t="shared" si="7"/>
        <v>0.004958077596</v>
      </c>
      <c r="I26" s="62" t="b">
        <f t="shared" si="8"/>
        <v>0</v>
      </c>
      <c r="J26" s="62" t="str">
        <f t="shared" si="2"/>
        <v/>
      </c>
      <c r="K26" s="128">
        <v>0.0211</v>
      </c>
      <c r="L26" s="62">
        <f t="shared" si="3"/>
        <v>0.0003907407407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126">
        <v>43758.0</v>
      </c>
      <c r="B27" s="127">
        <v>3.685</v>
      </c>
      <c r="C27" s="62">
        <f t="shared" si="4"/>
        <v>0.01009145343</v>
      </c>
      <c r="D27" s="62">
        <f t="shared" si="5"/>
        <v>0.009677101577</v>
      </c>
      <c r="E27" s="62" t="str">
        <f t="shared" si="1"/>
        <v/>
      </c>
      <c r="F27" s="127">
        <v>3022.55</v>
      </c>
      <c r="G27" s="62">
        <f t="shared" si="6"/>
        <v>0.01209916986</v>
      </c>
      <c r="H27" s="62">
        <f t="shared" si="7"/>
        <v>0.011684818</v>
      </c>
      <c r="I27" s="62" t="b">
        <f t="shared" si="8"/>
        <v>0</v>
      </c>
      <c r="J27" s="62" t="str">
        <f t="shared" si="2"/>
        <v/>
      </c>
      <c r="K27" s="128">
        <v>0.022375</v>
      </c>
      <c r="L27" s="62">
        <f t="shared" si="3"/>
        <v>0.0004143518519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126">
        <v>43765.0</v>
      </c>
      <c r="B28" s="127">
        <v>3.848</v>
      </c>
      <c r="C28" s="62">
        <f t="shared" si="4"/>
        <v>0.04328300716</v>
      </c>
      <c r="D28" s="62">
        <f t="shared" si="5"/>
        <v>0.04286300716</v>
      </c>
      <c r="E28" s="62" t="str">
        <f t="shared" si="1"/>
        <v/>
      </c>
      <c r="F28" s="127">
        <v>3066.91</v>
      </c>
      <c r="G28" s="62">
        <f t="shared" si="6"/>
        <v>0.0145696941</v>
      </c>
      <c r="H28" s="62">
        <f t="shared" si="7"/>
        <v>0.0141496941</v>
      </c>
      <c r="I28" s="62" t="b">
        <f t="shared" si="8"/>
        <v>0</v>
      </c>
      <c r="J28" s="62" t="str">
        <f t="shared" si="2"/>
        <v/>
      </c>
      <c r="K28" s="128">
        <v>0.02268</v>
      </c>
      <c r="L28" s="62">
        <f t="shared" si="3"/>
        <v>0.00042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126">
        <v>43772.0</v>
      </c>
      <c r="B29" s="127">
        <v>3.966</v>
      </c>
      <c r="C29" s="62">
        <f t="shared" si="4"/>
        <v>0.03020449729</v>
      </c>
      <c r="D29" s="62">
        <f t="shared" si="5"/>
        <v>0.02978560841</v>
      </c>
      <c r="E29" s="62" t="str">
        <f t="shared" si="1"/>
        <v/>
      </c>
      <c r="F29" s="127">
        <v>3093.08</v>
      </c>
      <c r="G29" s="62">
        <f t="shared" si="6"/>
        <v>0.008496818159</v>
      </c>
      <c r="H29" s="62">
        <f t="shared" si="7"/>
        <v>0.008077929271</v>
      </c>
      <c r="I29" s="62" t="b">
        <f t="shared" si="8"/>
        <v>0</v>
      </c>
      <c r="J29" s="62" t="str">
        <f t="shared" si="2"/>
        <v/>
      </c>
      <c r="K29" s="128">
        <v>0.02262</v>
      </c>
      <c r="L29" s="62">
        <f t="shared" si="3"/>
        <v>0.0004188888889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126">
        <v>43779.0</v>
      </c>
      <c r="B30" s="127">
        <v>3.748</v>
      </c>
      <c r="C30" s="62">
        <f t="shared" si="4"/>
        <v>-0.05653566572</v>
      </c>
      <c r="D30" s="62">
        <f t="shared" si="5"/>
        <v>-0.05697048054</v>
      </c>
      <c r="E30" s="62" t="str">
        <f t="shared" si="1"/>
        <v/>
      </c>
      <c r="F30" s="127">
        <v>3120.46</v>
      </c>
      <c r="G30" s="62">
        <f t="shared" si="6"/>
        <v>0.008813068627</v>
      </c>
      <c r="H30" s="62">
        <f t="shared" si="7"/>
        <v>0.008378253812</v>
      </c>
      <c r="I30" s="62" t="b">
        <f t="shared" si="8"/>
        <v>0</v>
      </c>
      <c r="J30" s="62" t="str">
        <f t="shared" si="2"/>
        <v/>
      </c>
      <c r="K30" s="128">
        <v>0.02348</v>
      </c>
      <c r="L30" s="62">
        <f t="shared" si="3"/>
        <v>0.0004348148148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126">
        <v>43786.0</v>
      </c>
      <c r="B31" s="127">
        <v>3.884</v>
      </c>
      <c r="C31" s="62">
        <f t="shared" si="4"/>
        <v>0.03564318605</v>
      </c>
      <c r="D31" s="62">
        <f t="shared" si="5"/>
        <v>0.03520938976</v>
      </c>
      <c r="E31" s="62">
        <f t="shared" si="1"/>
        <v>0.03520938976</v>
      </c>
      <c r="F31" s="127">
        <v>3110.29</v>
      </c>
      <c r="G31" s="62">
        <f t="shared" si="6"/>
        <v>-0.003264457419</v>
      </c>
      <c r="H31" s="62">
        <f t="shared" si="7"/>
        <v>-0.003698253715</v>
      </c>
      <c r="I31" s="62" t="b">
        <f t="shared" si="8"/>
        <v>1</v>
      </c>
      <c r="J31" s="62">
        <f t="shared" si="2"/>
        <v>-0.003698253715</v>
      </c>
      <c r="K31" s="128">
        <v>0.023425</v>
      </c>
      <c r="L31" s="62">
        <f t="shared" si="3"/>
        <v>0.0004337962963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126">
        <v>43793.0</v>
      </c>
      <c r="B32" s="127">
        <v>3.848</v>
      </c>
      <c r="C32" s="62">
        <f t="shared" si="4"/>
        <v>-0.009312017626</v>
      </c>
      <c r="D32" s="62">
        <f t="shared" si="5"/>
        <v>-0.009727573181</v>
      </c>
      <c r="E32" s="62" t="str">
        <f t="shared" si="1"/>
        <v/>
      </c>
      <c r="F32" s="127">
        <v>3140.98</v>
      </c>
      <c r="G32" s="62">
        <f t="shared" si="6"/>
        <v>0.009818883705</v>
      </c>
      <c r="H32" s="62">
        <f t="shared" si="7"/>
        <v>0.009403328149</v>
      </c>
      <c r="I32" s="62" t="b">
        <f t="shared" si="8"/>
        <v>0</v>
      </c>
      <c r="J32" s="62" t="str">
        <f t="shared" si="2"/>
        <v/>
      </c>
      <c r="K32" s="128">
        <v>0.02244</v>
      </c>
      <c r="L32" s="62">
        <f t="shared" si="3"/>
        <v>0.0004155555556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126">
        <v>43800.0</v>
      </c>
      <c r="B33" s="127">
        <v>3.757</v>
      </c>
      <c r="C33" s="62">
        <f t="shared" si="4"/>
        <v>-0.02393276621</v>
      </c>
      <c r="D33" s="62">
        <f t="shared" si="5"/>
        <v>-0.02433971066</v>
      </c>
      <c r="E33" s="62">
        <f t="shared" si="1"/>
        <v>-0.02433971066</v>
      </c>
      <c r="F33" s="127">
        <v>3145.91</v>
      </c>
      <c r="G33" s="62">
        <f t="shared" si="6"/>
        <v>0.001568343334</v>
      </c>
      <c r="H33" s="62">
        <f t="shared" si="7"/>
        <v>0.001161398889</v>
      </c>
      <c r="I33" s="62" t="b">
        <f t="shared" si="8"/>
        <v>1</v>
      </c>
      <c r="J33" s="62">
        <f t="shared" si="2"/>
        <v>0.001161398889</v>
      </c>
      <c r="K33" s="128">
        <v>0.021975</v>
      </c>
      <c r="L33" s="62">
        <f t="shared" si="3"/>
        <v>0.0004069444444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126">
        <v>43807.0</v>
      </c>
      <c r="B34" s="127">
        <v>3.73</v>
      </c>
      <c r="C34" s="62">
        <f t="shared" si="4"/>
        <v>-0.007212532936</v>
      </c>
      <c r="D34" s="62">
        <f t="shared" si="5"/>
        <v>-0.007627347751</v>
      </c>
      <c r="E34" s="62" t="str">
        <f t="shared" si="1"/>
        <v/>
      </c>
      <c r="F34" s="127">
        <v>3168.8</v>
      </c>
      <c r="G34" s="62">
        <f t="shared" si="6"/>
        <v>0.007249770855</v>
      </c>
      <c r="H34" s="62">
        <f t="shared" si="7"/>
        <v>0.00683495604</v>
      </c>
      <c r="I34" s="62" t="b">
        <f t="shared" si="8"/>
        <v>0</v>
      </c>
      <c r="J34" s="62" t="str">
        <f t="shared" si="2"/>
        <v/>
      </c>
      <c r="K34" s="128">
        <v>0.0224</v>
      </c>
      <c r="L34" s="62">
        <f t="shared" si="3"/>
        <v>0.0004148148148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126">
        <v>43814.0</v>
      </c>
      <c r="B35" s="127">
        <v>3.857</v>
      </c>
      <c r="C35" s="62">
        <f t="shared" si="4"/>
        <v>0.03348144557</v>
      </c>
      <c r="D35" s="62">
        <f t="shared" si="5"/>
        <v>0.03306144557</v>
      </c>
      <c r="E35" s="62" t="str">
        <f t="shared" si="1"/>
        <v/>
      </c>
      <c r="F35" s="127">
        <v>3221.22</v>
      </c>
      <c r="G35" s="62">
        <f t="shared" si="6"/>
        <v>0.01640720246</v>
      </c>
      <c r="H35" s="62">
        <f t="shared" si="7"/>
        <v>0.01598720246</v>
      </c>
      <c r="I35" s="62" t="b">
        <f t="shared" si="8"/>
        <v>0</v>
      </c>
      <c r="J35" s="62" t="str">
        <f t="shared" si="2"/>
        <v/>
      </c>
      <c r="K35" s="128">
        <v>0.02268</v>
      </c>
      <c r="L35" s="62">
        <f t="shared" si="3"/>
        <v>0.00042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126">
        <v>43821.0</v>
      </c>
      <c r="B36" s="127">
        <v>3.521</v>
      </c>
      <c r="C36" s="62">
        <f t="shared" si="4"/>
        <v>-0.09114463905</v>
      </c>
      <c r="D36" s="62">
        <f t="shared" si="5"/>
        <v>-0.09157612053</v>
      </c>
      <c r="E36" s="62" t="str">
        <f t="shared" si="1"/>
        <v/>
      </c>
      <c r="F36" s="127">
        <v>3240.02</v>
      </c>
      <c r="G36" s="62">
        <f t="shared" si="6"/>
        <v>0.005819332838</v>
      </c>
      <c r="H36" s="62">
        <f t="shared" si="7"/>
        <v>0.005387851357</v>
      </c>
      <c r="I36" s="62" t="b">
        <f t="shared" si="8"/>
        <v>0</v>
      </c>
      <c r="J36" s="62" t="str">
        <f t="shared" si="2"/>
        <v/>
      </c>
      <c r="K36" s="128">
        <v>0.0233</v>
      </c>
      <c r="L36" s="62">
        <f t="shared" si="3"/>
        <v>0.0004314814815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126">
        <v>43828.0</v>
      </c>
      <c r="B37" s="127">
        <v>3.385</v>
      </c>
      <c r="C37" s="62">
        <f t="shared" si="4"/>
        <v>-0.03939113381</v>
      </c>
      <c r="D37" s="62">
        <f t="shared" si="5"/>
        <v>-0.03982307825</v>
      </c>
      <c r="E37" s="62">
        <f t="shared" si="1"/>
        <v>-0.03982307825</v>
      </c>
      <c r="F37" s="127">
        <v>3234.85</v>
      </c>
      <c r="G37" s="62">
        <f t="shared" si="6"/>
        <v>-0.001596943598</v>
      </c>
      <c r="H37" s="62">
        <f t="shared" si="7"/>
        <v>-0.002028888043</v>
      </c>
      <c r="I37" s="62" t="b">
        <f t="shared" si="8"/>
        <v>1</v>
      </c>
      <c r="J37" s="62">
        <f t="shared" si="2"/>
        <v>-0.002028888043</v>
      </c>
      <c r="K37" s="128">
        <v>0.023325</v>
      </c>
      <c r="L37" s="62">
        <f t="shared" si="3"/>
        <v>0.0004319444444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126">
        <v>43835.0</v>
      </c>
      <c r="B38" s="127">
        <v>3.358</v>
      </c>
      <c r="C38" s="62">
        <f t="shared" si="4"/>
        <v>-0.008008347709</v>
      </c>
      <c r="D38" s="62">
        <f t="shared" si="5"/>
        <v>-0.00843982919</v>
      </c>
      <c r="E38" s="62" t="str">
        <f t="shared" si="1"/>
        <v/>
      </c>
      <c r="F38" s="127">
        <v>3265.35</v>
      </c>
      <c r="G38" s="62">
        <f t="shared" si="6"/>
        <v>0.009384395507</v>
      </c>
      <c r="H38" s="62">
        <f t="shared" si="7"/>
        <v>0.008952914025</v>
      </c>
      <c r="I38" s="62" t="b">
        <f t="shared" si="8"/>
        <v>0</v>
      </c>
      <c r="J38" s="62" t="str">
        <f t="shared" si="2"/>
        <v/>
      </c>
      <c r="K38" s="128">
        <v>0.0233</v>
      </c>
      <c r="L38" s="62">
        <f t="shared" si="3"/>
        <v>0.0004314814815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126">
        <v>43842.0</v>
      </c>
      <c r="B39" s="127">
        <v>3.222</v>
      </c>
      <c r="C39" s="62">
        <f t="shared" si="4"/>
        <v>-0.0413432739</v>
      </c>
      <c r="D39" s="62">
        <f t="shared" si="5"/>
        <v>-0.04177290353</v>
      </c>
      <c r="E39" s="62" t="str">
        <f t="shared" si="1"/>
        <v/>
      </c>
      <c r="F39" s="127">
        <v>3329.62</v>
      </c>
      <c r="G39" s="62">
        <f t="shared" si="6"/>
        <v>0.01949122883</v>
      </c>
      <c r="H39" s="62">
        <f t="shared" si="7"/>
        <v>0.0190615992</v>
      </c>
      <c r="I39" s="62" t="b">
        <f t="shared" si="8"/>
        <v>0</v>
      </c>
      <c r="J39" s="62" t="str">
        <f t="shared" si="2"/>
        <v/>
      </c>
      <c r="K39" s="128">
        <v>0.0232</v>
      </c>
      <c r="L39" s="62">
        <f t="shared" si="3"/>
        <v>0.0004296296296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126">
        <v>43849.0</v>
      </c>
      <c r="B40" s="127">
        <v>3.294</v>
      </c>
      <c r="C40" s="62">
        <f t="shared" si="4"/>
        <v>0.022100347</v>
      </c>
      <c r="D40" s="62">
        <f t="shared" si="5"/>
        <v>0.02167997663</v>
      </c>
      <c r="E40" s="62">
        <f t="shared" si="1"/>
        <v>0.02167997663</v>
      </c>
      <c r="F40" s="127">
        <v>3295.47</v>
      </c>
      <c r="G40" s="62">
        <f t="shared" si="6"/>
        <v>-0.01030938522</v>
      </c>
      <c r="H40" s="62">
        <f t="shared" si="7"/>
        <v>-0.01072975559</v>
      </c>
      <c r="I40" s="62" t="b">
        <f t="shared" si="8"/>
        <v>1</v>
      </c>
      <c r="J40" s="62">
        <f t="shared" si="2"/>
        <v>-0.01072975559</v>
      </c>
      <c r="K40" s="128">
        <v>0.0227</v>
      </c>
      <c r="L40" s="62">
        <f t="shared" si="3"/>
        <v>0.0004203703704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126">
        <v>43856.0</v>
      </c>
      <c r="B41" s="127">
        <v>3.049</v>
      </c>
      <c r="C41" s="62">
        <f t="shared" si="4"/>
        <v>-0.07728896375</v>
      </c>
      <c r="D41" s="62">
        <f t="shared" si="5"/>
        <v>-0.07769498227</v>
      </c>
      <c r="E41" s="62">
        <f t="shared" si="1"/>
        <v>-0.07769498227</v>
      </c>
      <c r="F41" s="127">
        <v>3225.52</v>
      </c>
      <c r="G41" s="62">
        <f t="shared" si="6"/>
        <v>-0.02145462059</v>
      </c>
      <c r="H41" s="62">
        <f t="shared" si="7"/>
        <v>-0.02186063911</v>
      </c>
      <c r="I41" s="62" t="b">
        <f t="shared" si="8"/>
        <v>1</v>
      </c>
      <c r="J41" s="62">
        <f t="shared" si="2"/>
        <v>-0.02186063911</v>
      </c>
      <c r="K41" s="128">
        <v>0.021925</v>
      </c>
      <c r="L41" s="62">
        <f t="shared" si="3"/>
        <v>0.0004060185185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126">
        <v>43863.0</v>
      </c>
      <c r="B42" s="127">
        <v>3.077</v>
      </c>
      <c r="C42" s="62">
        <f t="shared" si="4"/>
        <v>0.009141428334</v>
      </c>
      <c r="D42" s="62">
        <f t="shared" si="5"/>
        <v>0.008762539445</v>
      </c>
      <c r="E42" s="62" t="str">
        <f t="shared" si="1"/>
        <v/>
      </c>
      <c r="F42" s="127">
        <v>3327.71</v>
      </c>
      <c r="G42" s="62">
        <f t="shared" si="6"/>
        <v>0.03119020218</v>
      </c>
      <c r="H42" s="62">
        <f t="shared" si="7"/>
        <v>0.03081131329</v>
      </c>
      <c r="I42" s="62" t="b">
        <f t="shared" si="8"/>
        <v>0</v>
      </c>
      <c r="J42" s="62" t="str">
        <f t="shared" si="2"/>
        <v/>
      </c>
      <c r="K42" s="128">
        <v>0.02046</v>
      </c>
      <c r="L42" s="62">
        <f t="shared" si="3"/>
        <v>0.0003788888889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126">
        <v>43870.0</v>
      </c>
      <c r="B43" s="127">
        <v>3.14</v>
      </c>
      <c r="C43" s="62">
        <f t="shared" si="4"/>
        <v>0.02026770358</v>
      </c>
      <c r="D43" s="62">
        <f t="shared" si="5"/>
        <v>0.01988288877</v>
      </c>
      <c r="E43" s="62" t="str">
        <f t="shared" si="1"/>
        <v/>
      </c>
      <c r="F43" s="127">
        <v>3380.16</v>
      </c>
      <c r="G43" s="62">
        <f t="shared" si="6"/>
        <v>0.01563866591</v>
      </c>
      <c r="H43" s="62">
        <f t="shared" si="7"/>
        <v>0.0152538511</v>
      </c>
      <c r="I43" s="62" t="b">
        <f t="shared" si="8"/>
        <v>0</v>
      </c>
      <c r="J43" s="62" t="str">
        <f t="shared" si="2"/>
        <v/>
      </c>
      <c r="K43" s="128">
        <v>0.02078</v>
      </c>
      <c r="L43" s="62">
        <f t="shared" si="3"/>
        <v>0.0003848148148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126">
        <v>43877.0</v>
      </c>
      <c r="B44" s="127">
        <v>3.449</v>
      </c>
      <c r="C44" s="62">
        <f t="shared" si="4"/>
        <v>0.09386153403</v>
      </c>
      <c r="D44" s="62">
        <f t="shared" si="5"/>
        <v>0.09348079329</v>
      </c>
      <c r="E44" s="62">
        <f t="shared" si="1"/>
        <v>0.09348079329</v>
      </c>
      <c r="F44" s="127">
        <v>3337.75</v>
      </c>
      <c r="G44" s="62">
        <f t="shared" si="6"/>
        <v>-0.01262611836</v>
      </c>
      <c r="H44" s="62">
        <f t="shared" si="7"/>
        <v>-0.01300685911</v>
      </c>
      <c r="I44" s="62" t="b">
        <f t="shared" si="8"/>
        <v>1</v>
      </c>
      <c r="J44" s="62">
        <f t="shared" si="2"/>
        <v>-0.01300685911</v>
      </c>
      <c r="K44" s="128">
        <v>0.02056</v>
      </c>
      <c r="L44" s="62">
        <f t="shared" si="3"/>
        <v>0.0003807407407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126">
        <v>43884.0</v>
      </c>
      <c r="B45" s="127">
        <v>3.059</v>
      </c>
      <c r="C45" s="62">
        <f t="shared" si="4"/>
        <v>-0.1199962688</v>
      </c>
      <c r="D45" s="62">
        <f t="shared" si="5"/>
        <v>-0.1203610836</v>
      </c>
      <c r="E45" s="62">
        <f t="shared" si="1"/>
        <v>-0.1203610836</v>
      </c>
      <c r="F45" s="127">
        <v>2954.22</v>
      </c>
      <c r="G45" s="62">
        <f t="shared" si="6"/>
        <v>-0.1220622707</v>
      </c>
      <c r="H45" s="62">
        <f t="shared" si="7"/>
        <v>-0.1224270855</v>
      </c>
      <c r="I45" s="62" t="b">
        <f t="shared" si="8"/>
        <v>1</v>
      </c>
      <c r="J45" s="62">
        <f t="shared" si="2"/>
        <v>-0.1224270855</v>
      </c>
      <c r="K45" s="128">
        <v>0.0197</v>
      </c>
      <c r="L45" s="62">
        <f t="shared" si="3"/>
        <v>0.0003648148148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126">
        <v>43891.0</v>
      </c>
      <c r="B46" s="127">
        <v>2.804</v>
      </c>
      <c r="C46" s="62">
        <f t="shared" si="4"/>
        <v>-0.087041096</v>
      </c>
      <c r="D46" s="62">
        <f t="shared" si="5"/>
        <v>-0.08737035526</v>
      </c>
      <c r="E46" s="62" t="str">
        <f t="shared" si="1"/>
        <v/>
      </c>
      <c r="F46" s="127">
        <v>2972.37</v>
      </c>
      <c r="G46" s="62">
        <f t="shared" si="6"/>
        <v>0.006124957772</v>
      </c>
      <c r="H46" s="62">
        <f t="shared" si="7"/>
        <v>0.005795698513</v>
      </c>
      <c r="I46" s="62" t="b">
        <f t="shared" si="8"/>
        <v>0</v>
      </c>
      <c r="J46" s="62" t="str">
        <f t="shared" si="2"/>
        <v/>
      </c>
      <c r="K46" s="128">
        <v>0.01778</v>
      </c>
      <c r="L46" s="62">
        <f t="shared" si="3"/>
        <v>0.0003292592593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126">
        <v>43898.0</v>
      </c>
      <c r="B47" s="127">
        <v>2.723</v>
      </c>
      <c r="C47" s="62">
        <f t="shared" si="4"/>
        <v>-0.02931275548</v>
      </c>
      <c r="D47" s="62">
        <f t="shared" si="5"/>
        <v>-0.02960090363</v>
      </c>
      <c r="E47" s="62">
        <f t="shared" si="1"/>
        <v>-0.02960090363</v>
      </c>
      <c r="F47" s="127">
        <v>2711.02</v>
      </c>
      <c r="G47" s="62">
        <f t="shared" si="6"/>
        <v>-0.09203466656</v>
      </c>
      <c r="H47" s="62">
        <f t="shared" si="7"/>
        <v>-0.0923228147</v>
      </c>
      <c r="I47" s="62" t="b">
        <f t="shared" si="8"/>
        <v>1</v>
      </c>
      <c r="J47" s="62">
        <f t="shared" si="2"/>
        <v>-0.0923228147</v>
      </c>
      <c r="K47" s="128">
        <v>0.01556</v>
      </c>
      <c r="L47" s="62">
        <f t="shared" si="3"/>
        <v>0.0002881481481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126">
        <v>43905.0</v>
      </c>
      <c r="B48" s="127">
        <v>2.106</v>
      </c>
      <c r="C48" s="62">
        <f t="shared" si="4"/>
        <v>-0.2569438</v>
      </c>
      <c r="D48" s="62">
        <f t="shared" si="5"/>
        <v>-0.2571889852</v>
      </c>
      <c r="E48" s="62">
        <f t="shared" si="1"/>
        <v>-0.2571889852</v>
      </c>
      <c r="F48" s="127">
        <v>2304.92</v>
      </c>
      <c r="G48" s="62">
        <f t="shared" si="6"/>
        <v>-0.1622789792</v>
      </c>
      <c r="H48" s="62">
        <f t="shared" si="7"/>
        <v>-0.1625241643</v>
      </c>
      <c r="I48" s="62" t="b">
        <f t="shared" si="8"/>
        <v>1</v>
      </c>
      <c r="J48" s="62">
        <f t="shared" si="2"/>
        <v>-0.1625241643</v>
      </c>
      <c r="K48" s="128">
        <v>0.01324</v>
      </c>
      <c r="L48" s="62">
        <f t="shared" si="3"/>
        <v>0.0002451851852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126">
        <v>43912.0</v>
      </c>
      <c r="B49" s="127">
        <v>2.623</v>
      </c>
      <c r="C49" s="62">
        <f t="shared" si="4"/>
        <v>0.2195282872</v>
      </c>
      <c r="D49" s="62">
        <f t="shared" si="5"/>
        <v>0.2192293983</v>
      </c>
      <c r="E49" s="62" t="str">
        <f t="shared" si="1"/>
        <v/>
      </c>
      <c r="F49" s="127">
        <v>2541.47</v>
      </c>
      <c r="G49" s="62">
        <f t="shared" si="6"/>
        <v>0.09769668509</v>
      </c>
      <c r="H49" s="62">
        <f t="shared" si="7"/>
        <v>0.09739779621</v>
      </c>
      <c r="I49" s="62" t="b">
        <f t="shared" si="8"/>
        <v>0</v>
      </c>
      <c r="J49" s="62" t="str">
        <f t="shared" si="2"/>
        <v/>
      </c>
      <c r="K49" s="128">
        <v>0.01614</v>
      </c>
      <c r="L49" s="62">
        <f t="shared" si="3"/>
        <v>0.0002988888889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126">
        <v>43919.0</v>
      </c>
      <c r="B50" s="127">
        <v>2.133</v>
      </c>
      <c r="C50" s="62">
        <f t="shared" si="4"/>
        <v>-0.2067892614</v>
      </c>
      <c r="D50" s="62">
        <f t="shared" si="5"/>
        <v>-0.2070440762</v>
      </c>
      <c r="E50" s="62">
        <f t="shared" si="1"/>
        <v>-0.2070440762</v>
      </c>
      <c r="F50" s="127">
        <v>2488.65</v>
      </c>
      <c r="G50" s="62">
        <f t="shared" si="6"/>
        <v>-0.02100225901</v>
      </c>
      <c r="H50" s="62">
        <f t="shared" si="7"/>
        <v>-0.02125707382</v>
      </c>
      <c r="I50" s="62" t="b">
        <f t="shared" si="8"/>
        <v>1</v>
      </c>
      <c r="J50" s="62">
        <f t="shared" si="2"/>
        <v>-0.02125707382</v>
      </c>
      <c r="K50" s="128">
        <v>0.01376</v>
      </c>
      <c r="L50" s="62">
        <f t="shared" si="3"/>
        <v>0.0002548148148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126">
        <v>43926.0</v>
      </c>
      <c r="B51" s="127">
        <v>2.695</v>
      </c>
      <c r="C51" s="62">
        <f t="shared" si="4"/>
        <v>0.2338687649</v>
      </c>
      <c r="D51" s="62">
        <f t="shared" si="5"/>
        <v>0.2336306167</v>
      </c>
      <c r="E51" s="62" t="str">
        <f t="shared" si="1"/>
        <v/>
      </c>
      <c r="F51" s="127">
        <v>2789.82</v>
      </c>
      <c r="G51" s="62">
        <f t="shared" si="6"/>
        <v>0.1142366828</v>
      </c>
      <c r="H51" s="62">
        <f t="shared" si="7"/>
        <v>0.1139985347</v>
      </c>
      <c r="I51" s="62" t="b">
        <f t="shared" si="8"/>
        <v>0</v>
      </c>
      <c r="J51" s="62" t="str">
        <f t="shared" si="2"/>
        <v/>
      </c>
      <c r="K51" s="128">
        <v>0.01286</v>
      </c>
      <c r="L51" s="62">
        <f t="shared" si="3"/>
        <v>0.0002381481481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126">
        <v>43933.0</v>
      </c>
      <c r="B52" s="127">
        <v>2.505</v>
      </c>
      <c r="C52" s="62">
        <f t="shared" si="4"/>
        <v>-0.07310946982</v>
      </c>
      <c r="D52" s="62">
        <f t="shared" si="5"/>
        <v>-0.07335530316</v>
      </c>
      <c r="E52" s="62" t="str">
        <f t="shared" si="1"/>
        <v/>
      </c>
      <c r="F52" s="127">
        <v>2874.56</v>
      </c>
      <c r="G52" s="62">
        <f t="shared" si="6"/>
        <v>0.02992254144</v>
      </c>
      <c r="H52" s="62">
        <f t="shared" si="7"/>
        <v>0.0296767081</v>
      </c>
      <c r="I52" s="62" t="b">
        <f t="shared" si="8"/>
        <v>0</v>
      </c>
      <c r="J52" s="62" t="str">
        <f t="shared" si="2"/>
        <v/>
      </c>
      <c r="K52" s="128">
        <v>0.013275</v>
      </c>
      <c r="L52" s="62">
        <f t="shared" si="3"/>
        <v>0.0002458333333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126">
        <v>43940.0</v>
      </c>
      <c r="B53" s="127">
        <v>2.686</v>
      </c>
      <c r="C53" s="62">
        <f t="shared" si="4"/>
        <v>0.06976436356</v>
      </c>
      <c r="D53" s="62">
        <f t="shared" si="5"/>
        <v>0.06952177097</v>
      </c>
      <c r="E53" s="62">
        <f t="shared" si="1"/>
        <v>0.06952177097</v>
      </c>
      <c r="F53" s="127">
        <v>2836.74</v>
      </c>
      <c r="G53" s="62">
        <f t="shared" si="6"/>
        <v>-0.01324411354</v>
      </c>
      <c r="H53" s="62">
        <f t="shared" si="7"/>
        <v>-0.01348670613</v>
      </c>
      <c r="I53" s="62" t="b">
        <f t="shared" si="8"/>
        <v>1</v>
      </c>
      <c r="J53" s="62">
        <f t="shared" si="2"/>
        <v>-0.01348670613</v>
      </c>
      <c r="K53" s="128">
        <v>0.0131</v>
      </c>
      <c r="L53" s="62">
        <f t="shared" si="3"/>
        <v>0.0002425925926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126">
        <v>43947.0</v>
      </c>
      <c r="B54" s="127">
        <v>2.596</v>
      </c>
      <c r="C54" s="62">
        <f t="shared" si="4"/>
        <v>-0.03408129926</v>
      </c>
      <c r="D54" s="62">
        <f t="shared" si="5"/>
        <v>-0.03430241037</v>
      </c>
      <c r="E54" s="62">
        <f t="shared" si="1"/>
        <v>-0.03430241037</v>
      </c>
      <c r="F54" s="127">
        <v>2830.71</v>
      </c>
      <c r="G54" s="62">
        <f t="shared" si="6"/>
        <v>-0.002127941941</v>
      </c>
      <c r="H54" s="62">
        <f t="shared" si="7"/>
        <v>-0.002349053052</v>
      </c>
      <c r="I54" s="62" t="b">
        <f t="shared" si="8"/>
        <v>1</v>
      </c>
      <c r="J54" s="62">
        <f t="shared" si="2"/>
        <v>-0.002349053052</v>
      </c>
      <c r="K54" s="128">
        <v>0.01194</v>
      </c>
      <c r="L54" s="62">
        <f t="shared" si="3"/>
        <v>0.0002211111111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126">
        <v>43954.0</v>
      </c>
      <c r="B55" s="127">
        <v>2.868</v>
      </c>
      <c r="C55" s="62">
        <f t="shared" si="4"/>
        <v>0.0996431239</v>
      </c>
      <c r="D55" s="62">
        <f t="shared" si="5"/>
        <v>0.09941201278</v>
      </c>
      <c r="E55" s="62" t="str">
        <f t="shared" si="1"/>
        <v/>
      </c>
      <c r="F55" s="127">
        <v>2929.8</v>
      </c>
      <c r="G55" s="62">
        <f t="shared" si="6"/>
        <v>0.03440659773</v>
      </c>
      <c r="H55" s="62">
        <f t="shared" si="7"/>
        <v>0.03417548662</v>
      </c>
      <c r="I55" s="62" t="b">
        <f t="shared" si="8"/>
        <v>0</v>
      </c>
      <c r="J55" s="62" t="str">
        <f t="shared" si="2"/>
        <v/>
      </c>
      <c r="K55" s="128">
        <v>0.01248</v>
      </c>
      <c r="L55" s="62">
        <f t="shared" si="3"/>
        <v>0.0002311111111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126">
        <v>43961.0</v>
      </c>
      <c r="B56" s="127">
        <v>2.641</v>
      </c>
      <c r="C56" s="62">
        <f t="shared" si="4"/>
        <v>-0.08245728942</v>
      </c>
      <c r="D56" s="62">
        <f t="shared" si="5"/>
        <v>-0.08270617831</v>
      </c>
      <c r="E56" s="62">
        <f t="shared" si="1"/>
        <v>-0.08270617831</v>
      </c>
      <c r="F56" s="127">
        <v>2863.7</v>
      </c>
      <c r="G56" s="62">
        <f t="shared" si="6"/>
        <v>-0.02281966631</v>
      </c>
      <c r="H56" s="62">
        <f t="shared" si="7"/>
        <v>-0.02306855519</v>
      </c>
      <c r="I56" s="62" t="b">
        <f t="shared" si="8"/>
        <v>1</v>
      </c>
      <c r="J56" s="62">
        <f t="shared" si="2"/>
        <v>-0.02306855519</v>
      </c>
      <c r="K56" s="128">
        <v>0.01344</v>
      </c>
      <c r="L56" s="62">
        <f t="shared" si="3"/>
        <v>0.0002488888889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126">
        <v>43968.0</v>
      </c>
      <c r="B57" s="127">
        <v>2.614</v>
      </c>
      <c r="C57" s="62">
        <f t="shared" si="4"/>
        <v>-0.01027601811</v>
      </c>
      <c r="D57" s="62">
        <f t="shared" si="5"/>
        <v>-0.01052712922</v>
      </c>
      <c r="E57" s="62" t="str">
        <f t="shared" si="1"/>
        <v/>
      </c>
      <c r="F57" s="127">
        <v>2955.45</v>
      </c>
      <c r="G57" s="62">
        <f t="shared" si="6"/>
        <v>0.03153642852</v>
      </c>
      <c r="H57" s="62">
        <f t="shared" si="7"/>
        <v>0.03128531741</v>
      </c>
      <c r="I57" s="62" t="b">
        <f t="shared" si="8"/>
        <v>0</v>
      </c>
      <c r="J57" s="62" t="str">
        <f t="shared" si="2"/>
        <v/>
      </c>
      <c r="K57" s="128">
        <v>0.01356</v>
      </c>
      <c r="L57" s="62">
        <f t="shared" si="3"/>
        <v>0.0002511111111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126">
        <v>43975.0</v>
      </c>
      <c r="B58" s="127">
        <v>2.841</v>
      </c>
      <c r="C58" s="62">
        <f t="shared" si="4"/>
        <v>0.08327448767</v>
      </c>
      <c r="D58" s="62">
        <f t="shared" si="5"/>
        <v>0.08301374693</v>
      </c>
      <c r="E58" s="62" t="str">
        <f t="shared" si="1"/>
        <v/>
      </c>
      <c r="F58" s="127">
        <v>3044.31</v>
      </c>
      <c r="G58" s="62">
        <f t="shared" si="6"/>
        <v>0.02962335097</v>
      </c>
      <c r="H58" s="62">
        <f t="shared" si="7"/>
        <v>0.02936261023</v>
      </c>
      <c r="I58" s="62" t="b">
        <f t="shared" si="8"/>
        <v>0</v>
      </c>
      <c r="J58" s="62" t="str">
        <f t="shared" si="2"/>
        <v/>
      </c>
      <c r="K58" s="128">
        <v>0.01408</v>
      </c>
      <c r="L58" s="62">
        <f t="shared" si="3"/>
        <v>0.0002607407407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126">
        <v>43982.0</v>
      </c>
      <c r="B59" s="127">
        <v>3.44</v>
      </c>
      <c r="C59" s="62">
        <f t="shared" si="4"/>
        <v>0.1913153685</v>
      </c>
      <c r="D59" s="62">
        <f t="shared" si="5"/>
        <v>0.1910491648</v>
      </c>
      <c r="E59" s="62" t="str">
        <f t="shared" si="1"/>
        <v/>
      </c>
      <c r="F59" s="127">
        <v>3193.93</v>
      </c>
      <c r="G59" s="62">
        <f t="shared" si="6"/>
        <v>0.04797785896</v>
      </c>
      <c r="H59" s="62">
        <f t="shared" si="7"/>
        <v>0.04771165526</v>
      </c>
      <c r="I59" s="62" t="b">
        <f t="shared" si="8"/>
        <v>0</v>
      </c>
      <c r="J59" s="62" t="str">
        <f t="shared" si="2"/>
        <v/>
      </c>
      <c r="K59" s="128">
        <v>0.014375</v>
      </c>
      <c r="L59" s="62">
        <f t="shared" si="3"/>
        <v>0.0002662037037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126">
        <v>43989.0</v>
      </c>
      <c r="B60" s="127">
        <v>2.85</v>
      </c>
      <c r="C60" s="62">
        <f t="shared" si="4"/>
        <v>-0.1881524771</v>
      </c>
      <c r="D60" s="62">
        <f t="shared" si="5"/>
        <v>-0.1884409956</v>
      </c>
      <c r="E60" s="62">
        <f t="shared" si="1"/>
        <v>-0.1884409956</v>
      </c>
      <c r="F60" s="127">
        <v>3041.31</v>
      </c>
      <c r="G60" s="62">
        <f t="shared" si="6"/>
        <v>-0.04896378981</v>
      </c>
      <c r="H60" s="62">
        <f t="shared" si="7"/>
        <v>-0.04925230833</v>
      </c>
      <c r="I60" s="62" t="b">
        <f t="shared" si="8"/>
        <v>1</v>
      </c>
      <c r="J60" s="62">
        <f t="shared" si="2"/>
        <v>-0.04925230833</v>
      </c>
      <c r="K60" s="128">
        <v>0.01558</v>
      </c>
      <c r="L60" s="62">
        <f t="shared" si="3"/>
        <v>0.0002885185185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126">
        <v>43996.0</v>
      </c>
      <c r="B61" s="127">
        <v>3.231</v>
      </c>
      <c r="C61" s="62">
        <f t="shared" si="4"/>
        <v>0.1254726926</v>
      </c>
      <c r="D61" s="62">
        <f t="shared" si="5"/>
        <v>0.1251901</v>
      </c>
      <c r="E61" s="62" t="str">
        <f t="shared" si="1"/>
        <v/>
      </c>
      <c r="F61" s="127">
        <v>3097.74</v>
      </c>
      <c r="G61" s="62">
        <f t="shared" si="6"/>
        <v>0.01838446971</v>
      </c>
      <c r="H61" s="62">
        <f t="shared" si="7"/>
        <v>0.01810187712</v>
      </c>
      <c r="I61" s="62" t="b">
        <f t="shared" si="8"/>
        <v>0</v>
      </c>
      <c r="J61" s="62" t="str">
        <f t="shared" si="2"/>
        <v/>
      </c>
      <c r="K61" s="128">
        <v>0.01526</v>
      </c>
      <c r="L61" s="62">
        <f t="shared" si="3"/>
        <v>0.0002825925926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126">
        <v>44003.0</v>
      </c>
      <c r="B62" s="127">
        <v>2.587</v>
      </c>
      <c r="C62" s="62">
        <f t="shared" si="4"/>
        <v>-0.2222927836</v>
      </c>
      <c r="D62" s="62">
        <f t="shared" si="5"/>
        <v>-0.2225687096</v>
      </c>
      <c r="E62" s="62">
        <f t="shared" si="1"/>
        <v>-0.2225687096</v>
      </c>
      <c r="F62" s="127">
        <v>3009.05</v>
      </c>
      <c r="G62" s="62">
        <f t="shared" si="6"/>
        <v>-0.02904839903</v>
      </c>
      <c r="H62" s="62">
        <f t="shared" si="7"/>
        <v>-0.02932432496</v>
      </c>
      <c r="I62" s="62" t="b">
        <f t="shared" si="8"/>
        <v>1</v>
      </c>
      <c r="J62" s="62">
        <f t="shared" si="2"/>
        <v>-0.02932432496</v>
      </c>
      <c r="K62" s="128">
        <v>0.0149</v>
      </c>
      <c r="L62" s="62">
        <f t="shared" si="3"/>
        <v>0.0002759259259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126">
        <v>44010.0</v>
      </c>
      <c r="B63" s="127">
        <v>3.031</v>
      </c>
      <c r="C63" s="62">
        <f t="shared" si="4"/>
        <v>0.1583936949</v>
      </c>
      <c r="D63" s="62">
        <f t="shared" si="5"/>
        <v>0.1581273986</v>
      </c>
      <c r="E63" s="62" t="str">
        <f t="shared" si="1"/>
        <v/>
      </c>
      <c r="F63" s="127">
        <v>3130.01</v>
      </c>
      <c r="G63" s="62">
        <f t="shared" si="6"/>
        <v>0.03941178511</v>
      </c>
      <c r="H63" s="62">
        <f t="shared" si="7"/>
        <v>0.03914548881</v>
      </c>
      <c r="I63" s="62" t="b">
        <f t="shared" si="8"/>
        <v>0</v>
      </c>
      <c r="J63" s="62" t="str">
        <f t="shared" si="2"/>
        <v/>
      </c>
      <c r="K63" s="128">
        <v>0.01438</v>
      </c>
      <c r="L63" s="62">
        <f t="shared" si="3"/>
        <v>0.0002662962963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126">
        <v>44017.0</v>
      </c>
      <c r="B64" s="127">
        <v>2.795</v>
      </c>
      <c r="C64" s="62">
        <f t="shared" si="4"/>
        <v>-0.08106049147</v>
      </c>
      <c r="D64" s="62">
        <f t="shared" si="5"/>
        <v>-0.08132252851</v>
      </c>
      <c r="E64" s="62" t="str">
        <f t="shared" si="1"/>
        <v/>
      </c>
      <c r="F64" s="127">
        <v>3185.04</v>
      </c>
      <c r="G64" s="62">
        <f t="shared" si="6"/>
        <v>0.01742864838</v>
      </c>
      <c r="H64" s="62">
        <f t="shared" si="7"/>
        <v>0.01716661134</v>
      </c>
      <c r="I64" s="62" t="b">
        <f t="shared" si="8"/>
        <v>0</v>
      </c>
      <c r="J64" s="62" t="str">
        <f t="shared" si="2"/>
        <v/>
      </c>
      <c r="K64" s="128">
        <v>0.01415</v>
      </c>
      <c r="L64" s="62">
        <f t="shared" si="3"/>
        <v>0.000262037037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126">
        <v>44024.0</v>
      </c>
      <c r="B65" s="127">
        <v>3.022</v>
      </c>
      <c r="C65" s="62">
        <f t="shared" si="4"/>
        <v>0.07808675724</v>
      </c>
      <c r="D65" s="62">
        <f t="shared" si="5"/>
        <v>0.0778323128</v>
      </c>
      <c r="E65" s="62" t="str">
        <f t="shared" si="1"/>
        <v/>
      </c>
      <c r="F65" s="127">
        <v>3224.73</v>
      </c>
      <c r="G65" s="62">
        <f t="shared" si="6"/>
        <v>0.012384378</v>
      </c>
      <c r="H65" s="62">
        <f t="shared" si="7"/>
        <v>0.01212993355</v>
      </c>
      <c r="I65" s="62" t="b">
        <f t="shared" si="8"/>
        <v>0</v>
      </c>
      <c r="J65" s="62" t="str">
        <f t="shared" si="2"/>
        <v/>
      </c>
      <c r="K65" s="128">
        <v>0.01374</v>
      </c>
      <c r="L65" s="62">
        <f t="shared" si="3"/>
        <v>0.0002544444444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126">
        <v>44031.0</v>
      </c>
      <c r="B66" s="127">
        <v>3.004</v>
      </c>
      <c r="C66" s="62">
        <f t="shared" si="4"/>
        <v>-0.005974129949</v>
      </c>
      <c r="D66" s="62">
        <f t="shared" si="5"/>
        <v>-0.006218574393</v>
      </c>
      <c r="E66" s="62">
        <f t="shared" si="1"/>
        <v>-0.006218574393</v>
      </c>
      <c r="F66" s="127">
        <v>3215.63</v>
      </c>
      <c r="G66" s="62">
        <f t="shared" si="6"/>
        <v>-0.002825930866</v>
      </c>
      <c r="H66" s="62">
        <f t="shared" si="7"/>
        <v>-0.00307037531</v>
      </c>
      <c r="I66" s="62" t="b">
        <f t="shared" si="8"/>
        <v>1</v>
      </c>
      <c r="J66" s="62">
        <f t="shared" si="2"/>
        <v>-0.00307037531</v>
      </c>
      <c r="K66" s="128">
        <v>0.0132</v>
      </c>
      <c r="L66" s="62">
        <f t="shared" si="3"/>
        <v>0.0002444444444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126">
        <v>44038.0</v>
      </c>
      <c r="B67" s="127">
        <v>3.322</v>
      </c>
      <c r="C67" s="62">
        <f t="shared" si="4"/>
        <v>0.1006222773</v>
      </c>
      <c r="D67" s="62">
        <f t="shared" si="5"/>
        <v>0.1003856106</v>
      </c>
      <c r="E67" s="62" t="str">
        <f t="shared" si="1"/>
        <v/>
      </c>
      <c r="F67" s="127">
        <v>3271.12</v>
      </c>
      <c r="G67" s="62">
        <f t="shared" si="6"/>
        <v>0.01710913897</v>
      </c>
      <c r="H67" s="62">
        <f t="shared" si="7"/>
        <v>0.0168724723</v>
      </c>
      <c r="I67" s="62" t="b">
        <f t="shared" si="8"/>
        <v>0</v>
      </c>
      <c r="J67" s="62" t="str">
        <f t="shared" si="2"/>
        <v/>
      </c>
      <c r="K67" s="128">
        <v>0.01278</v>
      </c>
      <c r="L67" s="62">
        <f t="shared" si="3"/>
        <v>0.0002366666667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126">
        <v>44045.0</v>
      </c>
      <c r="B68" s="127">
        <v>3.258</v>
      </c>
      <c r="C68" s="62">
        <f t="shared" si="4"/>
        <v>-0.01945350101</v>
      </c>
      <c r="D68" s="62">
        <f t="shared" si="5"/>
        <v>-0.01967979731</v>
      </c>
      <c r="E68" s="62" t="str">
        <f t="shared" si="1"/>
        <v/>
      </c>
      <c r="F68" s="127">
        <v>3351.28</v>
      </c>
      <c r="G68" s="62">
        <f t="shared" si="6"/>
        <v>0.0242099285</v>
      </c>
      <c r="H68" s="62">
        <f t="shared" si="7"/>
        <v>0.0239836322</v>
      </c>
      <c r="I68" s="62" t="b">
        <f t="shared" si="8"/>
        <v>0</v>
      </c>
      <c r="J68" s="62" t="str">
        <f t="shared" si="2"/>
        <v/>
      </c>
      <c r="K68" s="128">
        <v>0.01222</v>
      </c>
      <c r="L68" s="62">
        <f t="shared" si="3"/>
        <v>0.0002262962963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126">
        <v>44052.0</v>
      </c>
      <c r="B69" s="127">
        <v>3.158</v>
      </c>
      <c r="C69" s="62">
        <f t="shared" si="4"/>
        <v>-0.03117459435</v>
      </c>
      <c r="D69" s="62">
        <f t="shared" si="5"/>
        <v>-0.03139940916</v>
      </c>
      <c r="E69" s="62" t="str">
        <f t="shared" si="1"/>
        <v/>
      </c>
      <c r="F69" s="127">
        <v>3372.85</v>
      </c>
      <c r="G69" s="62">
        <f t="shared" si="6"/>
        <v>0.006415721882</v>
      </c>
      <c r="H69" s="62">
        <f t="shared" si="7"/>
        <v>0.006190907067</v>
      </c>
      <c r="I69" s="62" t="b">
        <f t="shared" si="8"/>
        <v>0</v>
      </c>
      <c r="J69" s="62" t="str">
        <f t="shared" si="2"/>
        <v/>
      </c>
      <c r="K69" s="128">
        <v>0.01214</v>
      </c>
      <c r="L69" s="62">
        <f t="shared" si="3"/>
        <v>0.0002248148148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126">
        <v>44059.0</v>
      </c>
      <c r="B70" s="127">
        <v>3.158</v>
      </c>
      <c r="C70" s="62">
        <f t="shared" si="4"/>
        <v>0</v>
      </c>
      <c r="D70" s="62">
        <f t="shared" si="5"/>
        <v>-0.0002522222222</v>
      </c>
      <c r="E70" s="62" t="str">
        <f t="shared" si="1"/>
        <v/>
      </c>
      <c r="F70" s="127">
        <v>3397.16</v>
      </c>
      <c r="G70" s="62">
        <f t="shared" si="6"/>
        <v>0.007181704159</v>
      </c>
      <c r="H70" s="62">
        <f t="shared" si="7"/>
        <v>0.006929481937</v>
      </c>
      <c r="I70" s="62" t="b">
        <f t="shared" si="8"/>
        <v>0</v>
      </c>
      <c r="J70" s="62" t="str">
        <f t="shared" si="2"/>
        <v/>
      </c>
      <c r="K70" s="128">
        <v>0.01362</v>
      </c>
      <c r="L70" s="62">
        <f t="shared" si="3"/>
        <v>0.0002522222222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126">
        <v>44066.0</v>
      </c>
      <c r="B71" s="127">
        <v>3.358</v>
      </c>
      <c r="C71" s="62">
        <f t="shared" si="4"/>
        <v>0.06140664282</v>
      </c>
      <c r="D71" s="62">
        <f t="shared" si="5"/>
        <v>0.0611481243</v>
      </c>
      <c r="E71" s="62" t="str">
        <f t="shared" si="1"/>
        <v/>
      </c>
      <c r="F71" s="127">
        <v>3508.01</v>
      </c>
      <c r="G71" s="62">
        <f t="shared" si="6"/>
        <v>0.03210913668</v>
      </c>
      <c r="H71" s="62">
        <f t="shared" si="7"/>
        <v>0.03185061816</v>
      </c>
      <c r="I71" s="62" t="b">
        <f t="shared" si="8"/>
        <v>0</v>
      </c>
      <c r="J71" s="62" t="str">
        <f t="shared" si="2"/>
        <v/>
      </c>
      <c r="K71" s="128">
        <v>0.01396</v>
      </c>
      <c r="L71" s="62">
        <f t="shared" si="3"/>
        <v>0.0002585185185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126">
        <v>44073.0</v>
      </c>
      <c r="B72" s="127">
        <v>3.213</v>
      </c>
      <c r="C72" s="62">
        <f t="shared" si="4"/>
        <v>-0.04414047852</v>
      </c>
      <c r="D72" s="62">
        <f t="shared" si="5"/>
        <v>-0.04440603408</v>
      </c>
      <c r="E72" s="62">
        <f t="shared" si="1"/>
        <v>-0.04440603408</v>
      </c>
      <c r="F72" s="127">
        <v>3426.96</v>
      </c>
      <c r="G72" s="62">
        <f t="shared" si="6"/>
        <v>-0.02337535432</v>
      </c>
      <c r="H72" s="62">
        <f t="shared" si="7"/>
        <v>-0.02364090988</v>
      </c>
      <c r="I72" s="62" t="b">
        <f t="shared" si="8"/>
        <v>1</v>
      </c>
      <c r="J72" s="62">
        <f t="shared" si="2"/>
        <v>-0.02364090988</v>
      </c>
      <c r="K72" s="128">
        <v>0.01434</v>
      </c>
      <c r="L72" s="62">
        <f t="shared" si="3"/>
        <v>0.0002655555556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126">
        <v>44080.0</v>
      </c>
      <c r="B73" s="127">
        <v>3.349</v>
      </c>
      <c r="C73" s="62">
        <f t="shared" si="4"/>
        <v>0.04145671368</v>
      </c>
      <c r="D73" s="62">
        <f t="shared" si="5"/>
        <v>0.04119375072</v>
      </c>
      <c r="E73" s="62">
        <f t="shared" si="1"/>
        <v>0.04119375072</v>
      </c>
      <c r="F73" s="127">
        <v>3340.97</v>
      </c>
      <c r="G73" s="62">
        <f t="shared" si="6"/>
        <v>-0.02541238682</v>
      </c>
      <c r="H73" s="62">
        <f t="shared" si="7"/>
        <v>-0.02567534978</v>
      </c>
      <c r="I73" s="62" t="b">
        <f t="shared" si="8"/>
        <v>1</v>
      </c>
      <c r="J73" s="62">
        <f t="shared" si="2"/>
        <v>-0.02567534978</v>
      </c>
      <c r="K73" s="128">
        <v>0.0142</v>
      </c>
      <c r="L73" s="62">
        <f t="shared" si="3"/>
        <v>0.000262962963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126">
        <v>44087.0</v>
      </c>
      <c r="B74" s="127">
        <v>4.175</v>
      </c>
      <c r="C74" s="62">
        <f t="shared" si="4"/>
        <v>0.2204525645</v>
      </c>
      <c r="D74" s="62">
        <f t="shared" si="5"/>
        <v>0.2201872867</v>
      </c>
      <c r="E74" s="62">
        <f t="shared" si="1"/>
        <v>0.2201872867</v>
      </c>
      <c r="F74" s="127">
        <v>3319.47</v>
      </c>
      <c r="G74" s="62">
        <f t="shared" si="6"/>
        <v>-0.006456052356</v>
      </c>
      <c r="H74" s="62">
        <f t="shared" si="7"/>
        <v>-0.006721330134</v>
      </c>
      <c r="I74" s="62" t="b">
        <f t="shared" si="8"/>
        <v>1</v>
      </c>
      <c r="J74" s="62">
        <f t="shared" si="2"/>
        <v>-0.006721330134</v>
      </c>
      <c r="K74" s="128">
        <v>0.014325</v>
      </c>
      <c r="L74" s="62">
        <f t="shared" si="3"/>
        <v>0.0002652777778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126">
        <v>44094.0</v>
      </c>
      <c r="B75" s="127">
        <v>3.658</v>
      </c>
      <c r="C75" s="62">
        <f t="shared" si="4"/>
        <v>-0.1321978083</v>
      </c>
      <c r="D75" s="62">
        <f t="shared" si="5"/>
        <v>-0.1324637343</v>
      </c>
      <c r="E75" s="62">
        <f t="shared" si="1"/>
        <v>-0.1324637343</v>
      </c>
      <c r="F75" s="127">
        <v>3298.46</v>
      </c>
      <c r="G75" s="62">
        <f t="shared" si="6"/>
        <v>-0.006349438748</v>
      </c>
      <c r="H75" s="62">
        <f t="shared" si="7"/>
        <v>-0.006615364674</v>
      </c>
      <c r="I75" s="62" t="b">
        <f t="shared" si="8"/>
        <v>1</v>
      </c>
      <c r="J75" s="62">
        <f t="shared" si="2"/>
        <v>-0.006615364674</v>
      </c>
      <c r="K75" s="128">
        <v>0.01436</v>
      </c>
      <c r="L75" s="62">
        <f t="shared" si="3"/>
        <v>0.0002659259259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126">
        <v>44101.0</v>
      </c>
      <c r="B76" s="127">
        <v>3.857</v>
      </c>
      <c r="C76" s="62">
        <f t="shared" si="4"/>
        <v>0.05297312926</v>
      </c>
      <c r="D76" s="62">
        <f t="shared" si="5"/>
        <v>0.05271127741</v>
      </c>
      <c r="E76" s="62" t="str">
        <f t="shared" si="1"/>
        <v/>
      </c>
      <c r="F76" s="127">
        <v>3348.44</v>
      </c>
      <c r="G76" s="62">
        <f t="shared" si="6"/>
        <v>0.01503887285</v>
      </c>
      <c r="H76" s="62">
        <f t="shared" si="7"/>
        <v>0.014777021</v>
      </c>
      <c r="I76" s="62" t="b">
        <f t="shared" si="8"/>
        <v>0</v>
      </c>
      <c r="J76" s="62" t="str">
        <f t="shared" si="2"/>
        <v/>
      </c>
      <c r="K76" s="128">
        <v>0.01414</v>
      </c>
      <c r="L76" s="62">
        <f t="shared" si="3"/>
        <v>0.0002618518519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126">
        <v>44108.0</v>
      </c>
      <c r="B77" s="127">
        <v>4.429</v>
      </c>
      <c r="C77" s="62">
        <f t="shared" si="4"/>
        <v>0.1382841457</v>
      </c>
      <c r="D77" s="62">
        <f t="shared" si="5"/>
        <v>0.1380167383</v>
      </c>
      <c r="E77" s="62" t="str">
        <f t="shared" si="1"/>
        <v/>
      </c>
      <c r="F77" s="127">
        <v>3477.13</v>
      </c>
      <c r="G77" s="62">
        <f t="shared" si="6"/>
        <v>0.03771267514</v>
      </c>
      <c r="H77" s="62">
        <f t="shared" si="7"/>
        <v>0.03744526774</v>
      </c>
      <c r="I77" s="62" t="b">
        <f t="shared" si="8"/>
        <v>0</v>
      </c>
      <c r="J77" s="62" t="str">
        <f t="shared" si="2"/>
        <v/>
      </c>
      <c r="K77" s="128">
        <v>0.01444</v>
      </c>
      <c r="L77" s="62">
        <f t="shared" si="3"/>
        <v>0.0002674074074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126">
        <v>44115.0</v>
      </c>
      <c r="B78" s="127">
        <v>4.511</v>
      </c>
      <c r="C78" s="62">
        <f t="shared" si="4"/>
        <v>0.01834503349</v>
      </c>
      <c r="D78" s="62">
        <f t="shared" si="5"/>
        <v>0.01805318163</v>
      </c>
      <c r="E78" s="62">
        <f t="shared" si="1"/>
        <v>0.01805318163</v>
      </c>
      <c r="F78" s="127">
        <v>3483.81</v>
      </c>
      <c r="G78" s="62">
        <f t="shared" si="6"/>
        <v>0.001919281606</v>
      </c>
      <c r="H78" s="62">
        <f t="shared" si="7"/>
        <v>0.001627429754</v>
      </c>
      <c r="I78" s="62" t="b">
        <f t="shared" si="8"/>
        <v>1</v>
      </c>
      <c r="J78" s="62">
        <f t="shared" si="2"/>
        <v>0.001627429754</v>
      </c>
      <c r="K78" s="128">
        <v>0.01576</v>
      </c>
      <c r="L78" s="62">
        <f t="shared" si="3"/>
        <v>0.0002918518519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126">
        <v>44122.0</v>
      </c>
      <c r="B79" s="127">
        <v>4.202</v>
      </c>
      <c r="C79" s="62">
        <f t="shared" si="4"/>
        <v>-0.070958256</v>
      </c>
      <c r="D79" s="62">
        <f t="shared" si="5"/>
        <v>-0.07123881156</v>
      </c>
      <c r="E79" s="62">
        <f t="shared" si="1"/>
        <v>-0.07123881156</v>
      </c>
      <c r="F79" s="127">
        <v>3465.39</v>
      </c>
      <c r="G79" s="62">
        <f t="shared" si="6"/>
        <v>-0.005301342065</v>
      </c>
      <c r="H79" s="62">
        <f t="shared" si="7"/>
        <v>-0.005581897621</v>
      </c>
      <c r="I79" s="62" t="b">
        <f t="shared" si="8"/>
        <v>1</v>
      </c>
      <c r="J79" s="62">
        <f t="shared" si="2"/>
        <v>-0.005581897621</v>
      </c>
      <c r="K79" s="128">
        <v>0.01515</v>
      </c>
      <c r="L79" s="62">
        <f t="shared" si="3"/>
        <v>0.0002805555556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126">
        <v>44129.0</v>
      </c>
      <c r="B80" s="127">
        <v>3.757</v>
      </c>
      <c r="C80" s="62">
        <f t="shared" si="4"/>
        <v>-0.1119398358</v>
      </c>
      <c r="D80" s="62">
        <f t="shared" si="5"/>
        <v>-0.1122390951</v>
      </c>
      <c r="E80" s="62">
        <f t="shared" si="1"/>
        <v>-0.1122390951</v>
      </c>
      <c r="F80" s="127">
        <v>3269.96</v>
      </c>
      <c r="G80" s="62">
        <f t="shared" si="6"/>
        <v>-0.058047428</v>
      </c>
      <c r="H80" s="62">
        <f t="shared" si="7"/>
        <v>-0.05834668726</v>
      </c>
      <c r="I80" s="62" t="b">
        <f t="shared" si="8"/>
        <v>1</v>
      </c>
      <c r="J80" s="62">
        <f t="shared" si="2"/>
        <v>-0.05834668726</v>
      </c>
      <c r="K80" s="128">
        <v>0.01616</v>
      </c>
      <c r="L80" s="62">
        <f t="shared" si="3"/>
        <v>0.0002992592593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126">
        <v>44136.0</v>
      </c>
      <c r="B81" s="127">
        <v>3.921</v>
      </c>
      <c r="C81" s="62">
        <f t="shared" si="4"/>
        <v>0.04272595672</v>
      </c>
      <c r="D81" s="62">
        <f t="shared" si="5"/>
        <v>0.04243003079</v>
      </c>
      <c r="E81" s="62" t="str">
        <f t="shared" si="1"/>
        <v/>
      </c>
      <c r="F81" s="127">
        <v>3509.44</v>
      </c>
      <c r="G81" s="62">
        <f t="shared" si="6"/>
        <v>0.07067872817</v>
      </c>
      <c r="H81" s="62">
        <f t="shared" si="7"/>
        <v>0.07038280225</v>
      </c>
      <c r="I81" s="62" t="b">
        <f t="shared" si="8"/>
        <v>0</v>
      </c>
      <c r="J81" s="62" t="str">
        <f t="shared" si="2"/>
        <v/>
      </c>
      <c r="K81" s="128">
        <v>0.01598</v>
      </c>
      <c r="L81" s="62">
        <f t="shared" si="3"/>
        <v>0.0002959259259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126">
        <v>44143.0</v>
      </c>
      <c r="B82" s="127">
        <v>4.211</v>
      </c>
      <c r="C82" s="62">
        <f t="shared" si="4"/>
        <v>0.07135342587</v>
      </c>
      <c r="D82" s="62">
        <f t="shared" si="5"/>
        <v>0.07105787031</v>
      </c>
      <c r="E82" s="62" t="str">
        <f t="shared" si="1"/>
        <v/>
      </c>
      <c r="F82" s="127">
        <v>3585.15</v>
      </c>
      <c r="G82" s="62">
        <f t="shared" si="6"/>
        <v>0.02134383359</v>
      </c>
      <c r="H82" s="62">
        <f t="shared" si="7"/>
        <v>0.02104827804</v>
      </c>
      <c r="I82" s="62" t="b">
        <f t="shared" si="8"/>
        <v>0</v>
      </c>
      <c r="J82" s="62" t="str">
        <f t="shared" si="2"/>
        <v/>
      </c>
      <c r="K82" s="128">
        <v>0.01596</v>
      </c>
      <c r="L82" s="62">
        <f t="shared" si="3"/>
        <v>0.0002955555556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126">
        <v>44150.0</v>
      </c>
      <c r="B83" s="127">
        <v>3.83</v>
      </c>
      <c r="C83" s="62">
        <f t="shared" si="4"/>
        <v>-0.09483534599</v>
      </c>
      <c r="D83" s="62">
        <f t="shared" si="5"/>
        <v>-0.09514877191</v>
      </c>
      <c r="E83" s="62">
        <f t="shared" si="1"/>
        <v>-0.09514877191</v>
      </c>
      <c r="F83" s="127">
        <v>3557.54</v>
      </c>
      <c r="G83" s="62">
        <f t="shared" si="6"/>
        <v>-0.007731019411</v>
      </c>
      <c r="H83" s="62">
        <f t="shared" si="7"/>
        <v>-0.008044445337</v>
      </c>
      <c r="I83" s="62" t="b">
        <f t="shared" si="8"/>
        <v>1</v>
      </c>
      <c r="J83" s="62">
        <f t="shared" si="2"/>
        <v>-0.008044445337</v>
      </c>
      <c r="K83" s="128">
        <v>0.016925</v>
      </c>
      <c r="L83" s="62">
        <f t="shared" si="3"/>
        <v>0.0003134259259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126">
        <v>44157.0</v>
      </c>
      <c r="B84" s="127">
        <v>4.502</v>
      </c>
      <c r="C84" s="62">
        <f t="shared" si="4"/>
        <v>0.1616569393</v>
      </c>
      <c r="D84" s="62">
        <f t="shared" si="5"/>
        <v>0.1613602726</v>
      </c>
      <c r="E84" s="62" t="str">
        <f t="shared" si="1"/>
        <v/>
      </c>
      <c r="F84" s="127">
        <v>3638.35</v>
      </c>
      <c r="G84" s="62">
        <f t="shared" si="6"/>
        <v>0.02246098741</v>
      </c>
      <c r="H84" s="62">
        <f t="shared" si="7"/>
        <v>0.02216432074</v>
      </c>
      <c r="I84" s="62" t="b">
        <f t="shared" si="8"/>
        <v>0</v>
      </c>
      <c r="J84" s="62" t="str">
        <f t="shared" si="2"/>
        <v/>
      </c>
      <c r="K84" s="128">
        <v>0.01602</v>
      </c>
      <c r="L84" s="62">
        <f t="shared" si="3"/>
        <v>0.0002966666667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126">
        <v>44164.0</v>
      </c>
      <c r="B85" s="127">
        <v>4.701</v>
      </c>
      <c r="C85" s="62">
        <f t="shared" si="4"/>
        <v>0.04325350956</v>
      </c>
      <c r="D85" s="62">
        <f t="shared" si="5"/>
        <v>0.04295952808</v>
      </c>
      <c r="E85" s="62" t="str">
        <f t="shared" si="1"/>
        <v/>
      </c>
      <c r="F85" s="127">
        <v>3699.12</v>
      </c>
      <c r="G85" s="62">
        <f t="shared" si="6"/>
        <v>0.01656467135</v>
      </c>
      <c r="H85" s="62">
        <f t="shared" si="7"/>
        <v>0.01627068987</v>
      </c>
      <c r="I85" s="62" t="b">
        <f t="shared" si="8"/>
        <v>0</v>
      </c>
      <c r="J85" s="62" t="str">
        <f t="shared" si="2"/>
        <v/>
      </c>
      <c r="K85" s="128">
        <v>0.015875</v>
      </c>
      <c r="L85" s="62">
        <f t="shared" si="3"/>
        <v>0.0002939814815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126">
        <v>44171.0</v>
      </c>
      <c r="B86" s="127">
        <v>4.52</v>
      </c>
      <c r="C86" s="62">
        <f t="shared" si="4"/>
        <v>-0.0392632582</v>
      </c>
      <c r="D86" s="62">
        <f t="shared" si="5"/>
        <v>-0.03957214709</v>
      </c>
      <c r="E86" s="62">
        <f t="shared" si="1"/>
        <v>-0.03957214709</v>
      </c>
      <c r="F86" s="127">
        <v>3663.46</v>
      </c>
      <c r="G86" s="62">
        <f t="shared" si="6"/>
        <v>-0.009686897487</v>
      </c>
      <c r="H86" s="62">
        <f t="shared" si="7"/>
        <v>-0.009995786376</v>
      </c>
      <c r="I86" s="62" t="b">
        <f t="shared" si="8"/>
        <v>1</v>
      </c>
      <c r="J86" s="62">
        <f t="shared" si="2"/>
        <v>-0.009995786376</v>
      </c>
      <c r="K86" s="128">
        <v>0.01668</v>
      </c>
      <c r="L86" s="62">
        <f t="shared" si="3"/>
        <v>0.0003088888889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126">
        <v>44178.0</v>
      </c>
      <c r="B87" s="127">
        <v>4.329</v>
      </c>
      <c r="C87" s="62">
        <f t="shared" si="4"/>
        <v>-0.04317542538</v>
      </c>
      <c r="D87" s="62">
        <f t="shared" si="5"/>
        <v>-0.0434839439</v>
      </c>
      <c r="E87" s="62" t="str">
        <f t="shared" si="1"/>
        <v/>
      </c>
      <c r="F87" s="127">
        <v>3709.41</v>
      </c>
      <c r="G87" s="62">
        <f t="shared" si="6"/>
        <v>0.01246477829</v>
      </c>
      <c r="H87" s="62">
        <f t="shared" si="7"/>
        <v>0.01215625977</v>
      </c>
      <c r="I87" s="62" t="b">
        <f t="shared" si="8"/>
        <v>0</v>
      </c>
      <c r="J87" s="62" t="str">
        <f t="shared" si="2"/>
        <v/>
      </c>
      <c r="K87" s="128">
        <v>0.01666</v>
      </c>
      <c r="L87" s="62">
        <f t="shared" si="3"/>
        <v>0.0003085185185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126">
        <v>44185.0</v>
      </c>
      <c r="B88" s="127">
        <v>4.129</v>
      </c>
      <c r="C88" s="62">
        <f t="shared" si="4"/>
        <v>-0.04730132156</v>
      </c>
      <c r="D88" s="62">
        <f t="shared" si="5"/>
        <v>-0.0476094697</v>
      </c>
      <c r="E88" s="62">
        <f t="shared" si="1"/>
        <v>-0.0476094697</v>
      </c>
      <c r="F88" s="127">
        <v>3703.06</v>
      </c>
      <c r="G88" s="62">
        <f t="shared" si="6"/>
        <v>-0.001713329444</v>
      </c>
      <c r="H88" s="62">
        <f t="shared" si="7"/>
        <v>-0.002021477593</v>
      </c>
      <c r="I88" s="62" t="b">
        <f t="shared" si="8"/>
        <v>1</v>
      </c>
      <c r="J88" s="62">
        <f t="shared" si="2"/>
        <v>-0.002021477593</v>
      </c>
      <c r="K88" s="128">
        <v>0.01664</v>
      </c>
      <c r="L88" s="62">
        <f t="shared" si="3"/>
        <v>0.0003081481481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126">
        <v>44192.0</v>
      </c>
      <c r="B89" s="127">
        <v>4.338</v>
      </c>
      <c r="C89" s="62">
        <f t="shared" si="4"/>
        <v>0.0493781655</v>
      </c>
      <c r="D89" s="62">
        <f t="shared" si="5"/>
        <v>0.04906844328</v>
      </c>
      <c r="E89" s="62" t="str">
        <f t="shared" si="1"/>
        <v/>
      </c>
      <c r="F89" s="127">
        <v>3756.07</v>
      </c>
      <c r="G89" s="62">
        <f t="shared" si="6"/>
        <v>0.01421369314</v>
      </c>
      <c r="H89" s="62">
        <f t="shared" si="7"/>
        <v>0.01390397092</v>
      </c>
      <c r="I89" s="62" t="b">
        <f t="shared" si="8"/>
        <v>0</v>
      </c>
      <c r="J89" s="62" t="str">
        <f t="shared" si="2"/>
        <v/>
      </c>
      <c r="K89" s="128">
        <v>0.016725</v>
      </c>
      <c r="L89" s="62">
        <f t="shared" si="3"/>
        <v>0.0003097222222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126">
        <v>44199.0</v>
      </c>
      <c r="B90" s="127">
        <v>4.456</v>
      </c>
      <c r="C90" s="62">
        <f t="shared" si="4"/>
        <v>0.02683809022</v>
      </c>
      <c r="D90" s="62">
        <f t="shared" si="5"/>
        <v>0.02653021985</v>
      </c>
      <c r="E90" s="62" t="str">
        <f t="shared" si="1"/>
        <v/>
      </c>
      <c r="F90" s="127">
        <v>3824.68</v>
      </c>
      <c r="G90" s="62">
        <f t="shared" si="6"/>
        <v>0.01810160563</v>
      </c>
      <c r="H90" s="62">
        <f t="shared" si="7"/>
        <v>0.01779373526</v>
      </c>
      <c r="I90" s="62" t="b">
        <f t="shared" si="8"/>
        <v>0</v>
      </c>
      <c r="J90" s="62" t="str">
        <f t="shared" si="2"/>
        <v/>
      </c>
      <c r="K90" s="128">
        <v>0.016625</v>
      </c>
      <c r="L90" s="62">
        <f t="shared" si="3"/>
        <v>0.0003078703704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126">
        <v>44206.0</v>
      </c>
      <c r="B91" s="127">
        <v>4.302</v>
      </c>
      <c r="C91" s="62">
        <f t="shared" si="4"/>
        <v>-0.03517147178</v>
      </c>
      <c r="D91" s="62">
        <f t="shared" si="5"/>
        <v>-0.03550073104</v>
      </c>
      <c r="E91" s="62">
        <f t="shared" si="1"/>
        <v>-0.03550073104</v>
      </c>
      <c r="F91" s="127">
        <v>3768.25</v>
      </c>
      <c r="G91" s="62">
        <f t="shared" si="6"/>
        <v>-0.01486410094</v>
      </c>
      <c r="H91" s="62">
        <f t="shared" si="7"/>
        <v>-0.0151933602</v>
      </c>
      <c r="I91" s="62" t="b">
        <f t="shared" si="8"/>
        <v>1</v>
      </c>
      <c r="J91" s="62">
        <f t="shared" si="2"/>
        <v>-0.0151933602</v>
      </c>
      <c r="K91" s="128">
        <v>0.01778</v>
      </c>
      <c r="L91" s="62">
        <f t="shared" si="3"/>
        <v>0.0003292592593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126">
        <v>44213.0</v>
      </c>
      <c r="B92" s="127">
        <v>4.438</v>
      </c>
      <c r="C92" s="62">
        <f t="shared" si="4"/>
        <v>0.03112379366</v>
      </c>
      <c r="D92" s="62">
        <f t="shared" si="5"/>
        <v>0.03077897885</v>
      </c>
      <c r="E92" s="62" t="str">
        <f t="shared" si="1"/>
        <v/>
      </c>
      <c r="F92" s="127">
        <v>3841.47</v>
      </c>
      <c r="G92" s="62">
        <f t="shared" si="6"/>
        <v>0.01924440314</v>
      </c>
      <c r="H92" s="62">
        <f t="shared" si="7"/>
        <v>0.01889958832</v>
      </c>
      <c r="I92" s="62" t="b">
        <f t="shared" si="8"/>
        <v>0</v>
      </c>
      <c r="J92" s="62" t="str">
        <f t="shared" si="2"/>
        <v/>
      </c>
      <c r="K92" s="128">
        <v>0.01862</v>
      </c>
      <c r="L92" s="62">
        <f t="shared" si="3"/>
        <v>0.0003448148148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126">
        <v>44220.0</v>
      </c>
      <c r="B93" s="127">
        <v>4.093</v>
      </c>
      <c r="C93" s="62">
        <f t="shared" si="4"/>
        <v>-0.080925627</v>
      </c>
      <c r="D93" s="62">
        <f t="shared" si="5"/>
        <v>-0.08126821959</v>
      </c>
      <c r="E93" s="62">
        <f t="shared" si="1"/>
        <v>-0.08126821959</v>
      </c>
      <c r="F93" s="127">
        <v>3714.24</v>
      </c>
      <c r="G93" s="62">
        <f t="shared" si="6"/>
        <v>-0.03368102465</v>
      </c>
      <c r="H93" s="62">
        <f t="shared" si="7"/>
        <v>-0.03402361724</v>
      </c>
      <c r="I93" s="62" t="b">
        <f t="shared" si="8"/>
        <v>1</v>
      </c>
      <c r="J93" s="62">
        <f t="shared" si="2"/>
        <v>-0.03402361724</v>
      </c>
      <c r="K93" s="128">
        <v>0.0185</v>
      </c>
      <c r="L93" s="62">
        <f t="shared" si="3"/>
        <v>0.0003425925926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126">
        <v>44227.0</v>
      </c>
      <c r="B94" s="127">
        <v>4.429</v>
      </c>
      <c r="C94" s="62">
        <f t="shared" si="4"/>
        <v>0.07889562743</v>
      </c>
      <c r="D94" s="62">
        <f t="shared" si="5"/>
        <v>0.0785597015</v>
      </c>
      <c r="E94" s="62" t="str">
        <f t="shared" si="1"/>
        <v/>
      </c>
      <c r="F94" s="127">
        <v>3886.83</v>
      </c>
      <c r="G94" s="62">
        <f t="shared" si="6"/>
        <v>0.04541983419</v>
      </c>
      <c r="H94" s="62">
        <f t="shared" si="7"/>
        <v>0.04508390826</v>
      </c>
      <c r="I94" s="62" t="b">
        <f t="shared" si="8"/>
        <v>0</v>
      </c>
      <c r="J94" s="62" t="str">
        <f t="shared" si="2"/>
        <v/>
      </c>
      <c r="K94" s="128">
        <v>0.01814</v>
      </c>
      <c r="L94" s="62">
        <f t="shared" si="3"/>
        <v>0.0003359259259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126">
        <v>44234.0</v>
      </c>
      <c r="B95" s="127">
        <v>4.728</v>
      </c>
      <c r="C95" s="62">
        <f t="shared" si="4"/>
        <v>0.06532845516</v>
      </c>
      <c r="D95" s="62">
        <f t="shared" si="5"/>
        <v>0.0649754922</v>
      </c>
      <c r="E95" s="62" t="str">
        <f t="shared" si="1"/>
        <v/>
      </c>
      <c r="F95" s="127">
        <v>3934.83</v>
      </c>
      <c r="G95" s="62">
        <f t="shared" si="6"/>
        <v>0.01227376352</v>
      </c>
      <c r="H95" s="62">
        <f t="shared" si="7"/>
        <v>0.01192080056</v>
      </c>
      <c r="I95" s="62" t="b">
        <f t="shared" si="8"/>
        <v>0</v>
      </c>
      <c r="J95" s="62" t="str">
        <f t="shared" si="2"/>
        <v/>
      </c>
      <c r="K95" s="128">
        <v>0.01906</v>
      </c>
      <c r="L95" s="62">
        <f t="shared" si="3"/>
        <v>0.000352962963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126">
        <v>44241.0</v>
      </c>
      <c r="B96" s="127">
        <v>4.62</v>
      </c>
      <c r="C96" s="62">
        <f t="shared" si="4"/>
        <v>-0.02310757501</v>
      </c>
      <c r="D96" s="62">
        <f t="shared" si="5"/>
        <v>-0.02346979723</v>
      </c>
      <c r="E96" s="62">
        <f t="shared" si="1"/>
        <v>-0.02346979723</v>
      </c>
      <c r="F96" s="127">
        <v>3906.71</v>
      </c>
      <c r="G96" s="62">
        <f t="shared" si="6"/>
        <v>-0.007172091334</v>
      </c>
      <c r="H96" s="62">
        <f t="shared" si="7"/>
        <v>-0.007534313556</v>
      </c>
      <c r="I96" s="62" t="b">
        <f t="shared" si="8"/>
        <v>1</v>
      </c>
      <c r="J96" s="62">
        <f t="shared" si="2"/>
        <v>-0.007534313556</v>
      </c>
      <c r="K96" s="128">
        <v>0.01956</v>
      </c>
      <c r="L96" s="62">
        <f t="shared" si="3"/>
        <v>0.0003622222222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126">
        <v>44248.0</v>
      </c>
      <c r="B97" s="127">
        <v>5.091</v>
      </c>
      <c r="C97" s="62">
        <f t="shared" si="4"/>
        <v>0.09707956983</v>
      </c>
      <c r="D97" s="62">
        <f t="shared" si="5"/>
        <v>0.09669253279</v>
      </c>
      <c r="E97" s="62">
        <f t="shared" si="1"/>
        <v>0.09669253279</v>
      </c>
      <c r="F97" s="127">
        <v>3811.15</v>
      </c>
      <c r="G97" s="62">
        <f t="shared" si="6"/>
        <v>-0.0247646067</v>
      </c>
      <c r="H97" s="62">
        <f t="shared" si="7"/>
        <v>-0.02515164374</v>
      </c>
      <c r="I97" s="62" t="b">
        <f t="shared" si="8"/>
        <v>1</v>
      </c>
      <c r="J97" s="62">
        <f t="shared" si="2"/>
        <v>-0.02515164374</v>
      </c>
      <c r="K97" s="128">
        <v>0.0209</v>
      </c>
      <c r="L97" s="62">
        <f t="shared" si="3"/>
        <v>0.000387037037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126">
        <v>44255.0</v>
      </c>
      <c r="B98" s="127">
        <v>5.754</v>
      </c>
      <c r="C98" s="62">
        <f t="shared" si="4"/>
        <v>0.1224209902</v>
      </c>
      <c r="D98" s="62">
        <f t="shared" si="5"/>
        <v>0.1220083976</v>
      </c>
      <c r="E98" s="62" t="str">
        <f t="shared" si="1"/>
        <v/>
      </c>
      <c r="F98" s="127">
        <v>3841.94</v>
      </c>
      <c r="G98" s="62">
        <f t="shared" si="6"/>
        <v>0.008046466493</v>
      </c>
      <c r="H98" s="62">
        <f t="shared" si="7"/>
        <v>0.0076338739</v>
      </c>
      <c r="I98" s="62" t="b">
        <f t="shared" si="8"/>
        <v>0</v>
      </c>
      <c r="J98" s="62" t="str">
        <f t="shared" si="2"/>
        <v/>
      </c>
      <c r="K98" s="128">
        <v>0.02228</v>
      </c>
      <c r="L98" s="62">
        <f t="shared" si="3"/>
        <v>0.0004125925926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126">
        <v>44262.0</v>
      </c>
      <c r="B99" s="127">
        <v>6.253</v>
      </c>
      <c r="C99" s="62">
        <f t="shared" si="4"/>
        <v>0.08316608346</v>
      </c>
      <c r="D99" s="62">
        <f t="shared" si="5"/>
        <v>0.08274867605</v>
      </c>
      <c r="E99" s="62" t="str">
        <f t="shared" si="1"/>
        <v/>
      </c>
      <c r="F99" s="127">
        <v>3943.34</v>
      </c>
      <c r="G99" s="62">
        <f t="shared" si="6"/>
        <v>0.02605063258</v>
      </c>
      <c r="H99" s="62">
        <f t="shared" si="7"/>
        <v>0.02563322517</v>
      </c>
      <c r="I99" s="62" t="b">
        <f t="shared" si="8"/>
        <v>0</v>
      </c>
      <c r="J99" s="62" t="str">
        <f t="shared" si="2"/>
        <v/>
      </c>
      <c r="K99" s="128">
        <v>0.02254</v>
      </c>
      <c r="L99" s="62">
        <f t="shared" si="3"/>
        <v>0.0004174074074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126">
        <v>44269.0</v>
      </c>
      <c r="B100" s="127">
        <v>6.344</v>
      </c>
      <c r="C100" s="62">
        <f t="shared" si="4"/>
        <v>0.01444813575</v>
      </c>
      <c r="D100" s="62">
        <f t="shared" si="5"/>
        <v>0.01402220982</v>
      </c>
      <c r="E100" s="62">
        <f t="shared" si="1"/>
        <v>0.01402220982</v>
      </c>
      <c r="F100" s="127">
        <v>3913.1</v>
      </c>
      <c r="G100" s="62">
        <f t="shared" si="6"/>
        <v>-0.007698181197</v>
      </c>
      <c r="H100" s="62">
        <f t="shared" si="7"/>
        <v>-0.008124107123</v>
      </c>
      <c r="I100" s="62" t="b">
        <f t="shared" si="8"/>
        <v>1</v>
      </c>
      <c r="J100" s="62">
        <f t="shared" si="2"/>
        <v>-0.008124107123</v>
      </c>
      <c r="K100" s="128">
        <v>0.023</v>
      </c>
      <c r="L100" s="62">
        <f t="shared" si="3"/>
        <v>0.0004259259259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126">
        <v>44276.0</v>
      </c>
      <c r="B101" s="127">
        <v>6.253</v>
      </c>
      <c r="C101" s="62">
        <f t="shared" si="4"/>
        <v>-0.01444813575</v>
      </c>
      <c r="D101" s="62">
        <f t="shared" si="5"/>
        <v>-0.01489517278</v>
      </c>
      <c r="E101" s="62" t="str">
        <f t="shared" si="1"/>
        <v/>
      </c>
      <c r="F101" s="127">
        <v>3974.54</v>
      </c>
      <c r="G101" s="62">
        <f t="shared" si="6"/>
        <v>0.0155791194</v>
      </c>
      <c r="H101" s="62">
        <f t="shared" si="7"/>
        <v>0.01513208236</v>
      </c>
      <c r="I101" s="62" t="b">
        <f t="shared" si="8"/>
        <v>0</v>
      </c>
      <c r="J101" s="62" t="str">
        <f t="shared" si="2"/>
        <v/>
      </c>
      <c r="K101" s="128">
        <v>0.02414</v>
      </c>
      <c r="L101" s="62">
        <f t="shared" si="3"/>
        <v>0.000447037037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126">
        <v>44283.0</v>
      </c>
      <c r="B102" s="127">
        <v>6.589</v>
      </c>
      <c r="C102" s="62">
        <f t="shared" si="4"/>
        <v>0.05234024335</v>
      </c>
      <c r="D102" s="62">
        <f t="shared" si="5"/>
        <v>0.05190542853</v>
      </c>
      <c r="E102" s="62" t="str">
        <f t="shared" si="1"/>
        <v/>
      </c>
      <c r="F102" s="127">
        <v>4019.87</v>
      </c>
      <c r="G102" s="62">
        <f t="shared" si="6"/>
        <v>0.01134054566</v>
      </c>
      <c r="H102" s="62">
        <f t="shared" si="7"/>
        <v>0.01090573085</v>
      </c>
      <c r="I102" s="62" t="b">
        <f t="shared" si="8"/>
        <v>0</v>
      </c>
      <c r="J102" s="62" t="str">
        <f t="shared" si="2"/>
        <v/>
      </c>
      <c r="K102" s="128">
        <v>0.02348</v>
      </c>
      <c r="L102" s="62">
        <f t="shared" si="3"/>
        <v>0.0004348148148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126">
        <v>44290.0</v>
      </c>
      <c r="B103" s="127">
        <v>6.489</v>
      </c>
      <c r="C103" s="62">
        <f t="shared" si="4"/>
        <v>-0.01529315629</v>
      </c>
      <c r="D103" s="62">
        <f t="shared" si="5"/>
        <v>-0.0157342674</v>
      </c>
      <c r="E103" s="62" t="str">
        <f t="shared" si="1"/>
        <v/>
      </c>
      <c r="F103" s="127">
        <v>4128.8</v>
      </c>
      <c r="G103" s="62">
        <f t="shared" si="6"/>
        <v>0.02673724405</v>
      </c>
      <c r="H103" s="62">
        <f t="shared" si="7"/>
        <v>0.02629613294</v>
      </c>
      <c r="I103" s="62" t="b">
        <f t="shared" si="8"/>
        <v>0</v>
      </c>
      <c r="J103" s="62" t="str">
        <f t="shared" si="2"/>
        <v/>
      </c>
      <c r="K103" s="128">
        <v>0.02382</v>
      </c>
      <c r="L103" s="62">
        <f t="shared" si="3"/>
        <v>0.0004411111111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126">
        <v>44297.0</v>
      </c>
      <c r="B104" s="127">
        <v>7.524</v>
      </c>
      <c r="C104" s="62">
        <f t="shared" si="4"/>
        <v>0.1479894758</v>
      </c>
      <c r="D104" s="62">
        <f t="shared" si="5"/>
        <v>0.1475565128</v>
      </c>
      <c r="E104" s="62" t="str">
        <f t="shared" si="1"/>
        <v/>
      </c>
      <c r="F104" s="127">
        <v>4185.47</v>
      </c>
      <c r="G104" s="62">
        <f t="shared" si="6"/>
        <v>0.01363219564</v>
      </c>
      <c r="H104" s="62">
        <f t="shared" si="7"/>
        <v>0.01319923267</v>
      </c>
      <c r="I104" s="62" t="b">
        <f t="shared" si="8"/>
        <v>0</v>
      </c>
      <c r="J104" s="62" t="str">
        <f t="shared" si="2"/>
        <v/>
      </c>
      <c r="K104" s="128">
        <v>0.02338</v>
      </c>
      <c r="L104" s="62">
        <f t="shared" si="3"/>
        <v>0.000432962963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126">
        <v>44304.0</v>
      </c>
      <c r="B105" s="127">
        <v>6.825</v>
      </c>
      <c r="C105" s="62">
        <f t="shared" si="4"/>
        <v>-0.09750557037</v>
      </c>
      <c r="D105" s="62">
        <f t="shared" si="5"/>
        <v>-0.09793038518</v>
      </c>
      <c r="E105" s="62">
        <f t="shared" si="1"/>
        <v>-0.09793038518</v>
      </c>
      <c r="F105" s="127">
        <v>4180.17</v>
      </c>
      <c r="G105" s="62">
        <f t="shared" si="6"/>
        <v>-0.001267087924</v>
      </c>
      <c r="H105" s="62">
        <f t="shared" si="7"/>
        <v>-0.001691902739</v>
      </c>
      <c r="I105" s="62" t="b">
        <f t="shared" si="8"/>
        <v>1</v>
      </c>
      <c r="J105" s="62">
        <f t="shared" si="2"/>
        <v>-0.001691902739</v>
      </c>
      <c r="K105" s="128">
        <v>0.02294</v>
      </c>
      <c r="L105" s="62">
        <f t="shared" si="3"/>
        <v>0.0004248148148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126">
        <v>44311.0</v>
      </c>
      <c r="B106" s="127">
        <v>6.444</v>
      </c>
      <c r="C106" s="62">
        <f t="shared" si="4"/>
        <v>-0.05744287576</v>
      </c>
      <c r="D106" s="62">
        <f t="shared" si="5"/>
        <v>-0.05786176465</v>
      </c>
      <c r="E106" s="62">
        <f t="shared" si="1"/>
        <v>-0.05786176465</v>
      </c>
      <c r="F106" s="127">
        <v>4181.17</v>
      </c>
      <c r="G106" s="62">
        <f t="shared" si="6"/>
        <v>0.0002391961109</v>
      </c>
      <c r="H106" s="62">
        <f t="shared" si="7"/>
        <v>-0.000179692778</v>
      </c>
      <c r="I106" s="62" t="b">
        <f t="shared" si="8"/>
        <v>1</v>
      </c>
      <c r="J106" s="62">
        <f t="shared" si="2"/>
        <v>-0.000179692778</v>
      </c>
      <c r="K106" s="128">
        <v>0.02262</v>
      </c>
      <c r="L106" s="62">
        <f t="shared" si="3"/>
        <v>0.0004188888889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126">
        <v>44318.0</v>
      </c>
      <c r="B107" s="127">
        <v>6.453</v>
      </c>
      <c r="C107" s="62">
        <f t="shared" si="4"/>
        <v>0.001395673639</v>
      </c>
      <c r="D107" s="62">
        <f t="shared" si="5"/>
        <v>0.0009723403056</v>
      </c>
      <c r="E107" s="62" t="str">
        <f t="shared" si="1"/>
        <v/>
      </c>
      <c r="F107" s="127">
        <v>4232.6</v>
      </c>
      <c r="G107" s="62">
        <f t="shared" si="6"/>
        <v>0.01222534977</v>
      </c>
      <c r="H107" s="62">
        <f t="shared" si="7"/>
        <v>0.01180201643</v>
      </c>
      <c r="I107" s="62" t="b">
        <f t="shared" si="8"/>
        <v>0</v>
      </c>
      <c r="J107" s="62" t="str">
        <f t="shared" si="2"/>
        <v/>
      </c>
      <c r="K107" s="128">
        <v>0.02286</v>
      </c>
      <c r="L107" s="62">
        <f t="shared" si="3"/>
        <v>0.0004233333333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126">
        <v>44325.0</v>
      </c>
      <c r="B108" s="127">
        <v>6.988</v>
      </c>
      <c r="C108" s="62">
        <f t="shared" si="4"/>
        <v>0.07964925332</v>
      </c>
      <c r="D108" s="62">
        <f t="shared" si="5"/>
        <v>0.07922925332</v>
      </c>
      <c r="E108" s="62">
        <f t="shared" si="1"/>
        <v>0.07922925332</v>
      </c>
      <c r="F108" s="127">
        <v>4173.85</v>
      </c>
      <c r="G108" s="62">
        <f t="shared" si="6"/>
        <v>-0.01397759019</v>
      </c>
      <c r="H108" s="62">
        <f t="shared" si="7"/>
        <v>-0.01439759019</v>
      </c>
      <c r="I108" s="62" t="b">
        <f t="shared" si="8"/>
        <v>1</v>
      </c>
      <c r="J108" s="62">
        <f t="shared" si="2"/>
        <v>-0.01439759019</v>
      </c>
      <c r="K108" s="128">
        <v>0.02268</v>
      </c>
      <c r="L108" s="62">
        <f t="shared" si="3"/>
        <v>0.00042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126">
        <v>44332.0</v>
      </c>
      <c r="B109" s="127">
        <v>6.716</v>
      </c>
      <c r="C109" s="62">
        <f t="shared" si="4"/>
        <v>-0.03970165306</v>
      </c>
      <c r="D109" s="62">
        <f t="shared" si="5"/>
        <v>-0.04013906046</v>
      </c>
      <c r="E109" s="62">
        <f t="shared" si="1"/>
        <v>-0.04013906046</v>
      </c>
      <c r="F109" s="127">
        <v>4155.86</v>
      </c>
      <c r="G109" s="62">
        <f t="shared" si="6"/>
        <v>-0.004319484825</v>
      </c>
      <c r="H109" s="62">
        <f t="shared" si="7"/>
        <v>-0.004756892233</v>
      </c>
      <c r="I109" s="62" t="b">
        <f t="shared" si="8"/>
        <v>1</v>
      </c>
      <c r="J109" s="62">
        <f t="shared" si="2"/>
        <v>-0.004756892233</v>
      </c>
      <c r="K109" s="128">
        <v>0.02362</v>
      </c>
      <c r="L109" s="62">
        <f t="shared" si="3"/>
        <v>0.0004374074074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126">
        <v>44339.0</v>
      </c>
      <c r="B110" s="127">
        <v>6.571</v>
      </c>
      <c r="C110" s="62">
        <f t="shared" si="4"/>
        <v>-0.0218267113</v>
      </c>
      <c r="D110" s="62">
        <f t="shared" si="5"/>
        <v>-0.0222630076</v>
      </c>
      <c r="E110" s="62" t="str">
        <f t="shared" si="1"/>
        <v/>
      </c>
      <c r="F110" s="127">
        <v>4204.11</v>
      </c>
      <c r="G110" s="62">
        <f t="shared" si="6"/>
        <v>0.0115432318</v>
      </c>
      <c r="H110" s="62">
        <f t="shared" si="7"/>
        <v>0.0111069355</v>
      </c>
      <c r="I110" s="62" t="b">
        <f t="shared" si="8"/>
        <v>0</v>
      </c>
      <c r="J110" s="62" t="str">
        <f t="shared" si="2"/>
        <v/>
      </c>
      <c r="K110" s="128">
        <v>0.02356</v>
      </c>
      <c r="L110" s="62">
        <f t="shared" si="3"/>
        <v>0.0004362962963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126">
        <v>44346.0</v>
      </c>
      <c r="B111" s="127">
        <v>6.571</v>
      </c>
      <c r="C111" s="62">
        <f t="shared" si="4"/>
        <v>0</v>
      </c>
      <c r="D111" s="62">
        <f t="shared" si="5"/>
        <v>-0.0004218518519</v>
      </c>
      <c r="E111" s="62" t="str">
        <f t="shared" si="1"/>
        <v/>
      </c>
      <c r="F111" s="127">
        <v>4229.89</v>
      </c>
      <c r="G111" s="62">
        <f t="shared" si="6"/>
        <v>0.006113369763</v>
      </c>
      <c r="H111" s="62">
        <f t="shared" si="7"/>
        <v>0.005691517911</v>
      </c>
      <c r="I111" s="62" t="b">
        <f t="shared" si="8"/>
        <v>0</v>
      </c>
      <c r="J111" s="62" t="str">
        <f t="shared" si="2"/>
        <v/>
      </c>
      <c r="K111" s="128">
        <v>0.02278</v>
      </c>
      <c r="L111" s="62">
        <f t="shared" si="3"/>
        <v>0.0004218518519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126">
        <v>44353.0</v>
      </c>
      <c r="B112" s="127">
        <v>6.988</v>
      </c>
      <c r="C112" s="62">
        <f t="shared" si="4"/>
        <v>0.06152836436</v>
      </c>
      <c r="D112" s="62">
        <f t="shared" si="5"/>
        <v>0.06110614213</v>
      </c>
      <c r="E112" s="62" t="str">
        <f t="shared" si="1"/>
        <v/>
      </c>
      <c r="F112" s="127">
        <v>4247.44</v>
      </c>
      <c r="G112" s="62">
        <f t="shared" si="6"/>
        <v>0.004140460516</v>
      </c>
      <c r="H112" s="62">
        <f t="shared" si="7"/>
        <v>0.003718238294</v>
      </c>
      <c r="I112" s="62" t="b">
        <f t="shared" si="8"/>
        <v>0</v>
      </c>
      <c r="J112" s="62" t="str">
        <f t="shared" si="2"/>
        <v/>
      </c>
      <c r="K112" s="128">
        <v>0.0228</v>
      </c>
      <c r="L112" s="62">
        <f t="shared" si="3"/>
        <v>0.0004222222222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126">
        <v>44360.0</v>
      </c>
      <c r="B113" s="127">
        <v>6.752</v>
      </c>
      <c r="C113" s="62">
        <f t="shared" si="4"/>
        <v>-0.03435563498</v>
      </c>
      <c r="D113" s="62">
        <f t="shared" si="5"/>
        <v>-0.03476044979</v>
      </c>
      <c r="E113" s="62">
        <f t="shared" si="1"/>
        <v>-0.03476044979</v>
      </c>
      <c r="F113" s="127">
        <v>4166.45</v>
      </c>
      <c r="G113" s="62">
        <f t="shared" si="6"/>
        <v>-0.01925209422</v>
      </c>
      <c r="H113" s="62">
        <f t="shared" si="7"/>
        <v>-0.01965690903</v>
      </c>
      <c r="I113" s="62" t="b">
        <f t="shared" si="8"/>
        <v>1</v>
      </c>
      <c r="J113" s="62">
        <f t="shared" si="2"/>
        <v>-0.01965690903</v>
      </c>
      <c r="K113" s="128">
        <v>0.02186</v>
      </c>
      <c r="L113" s="62">
        <f t="shared" si="3"/>
        <v>0.0004048148148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126">
        <v>44367.0</v>
      </c>
      <c r="B114" s="127">
        <v>6.426</v>
      </c>
      <c r="C114" s="62">
        <f t="shared" si="4"/>
        <v>-0.0494864966</v>
      </c>
      <c r="D114" s="62">
        <f t="shared" si="5"/>
        <v>-0.04988316327</v>
      </c>
      <c r="E114" s="62" t="str">
        <f t="shared" si="1"/>
        <v/>
      </c>
      <c r="F114" s="127">
        <v>4280.7</v>
      </c>
      <c r="G114" s="62">
        <f t="shared" si="6"/>
        <v>0.02705219333</v>
      </c>
      <c r="H114" s="62">
        <f t="shared" si="7"/>
        <v>0.02665552667</v>
      </c>
      <c r="I114" s="62" t="b">
        <f t="shared" si="8"/>
        <v>0</v>
      </c>
      <c r="J114" s="62" t="str">
        <f t="shared" si="2"/>
        <v/>
      </c>
      <c r="K114" s="128">
        <v>0.02142</v>
      </c>
      <c r="L114" s="62">
        <f t="shared" si="3"/>
        <v>0.0003966666667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126">
        <v>44374.0</v>
      </c>
      <c r="B115" s="127">
        <v>5.7</v>
      </c>
      <c r="C115" s="62">
        <f t="shared" si="4"/>
        <v>-0.1198860859</v>
      </c>
      <c r="D115" s="62">
        <f t="shared" si="5"/>
        <v>-0.1202779377</v>
      </c>
      <c r="E115" s="62" t="str">
        <f t="shared" si="1"/>
        <v/>
      </c>
      <c r="F115" s="127">
        <v>4352.34</v>
      </c>
      <c r="G115" s="62">
        <f t="shared" si="6"/>
        <v>0.01659708388</v>
      </c>
      <c r="H115" s="62">
        <f t="shared" si="7"/>
        <v>0.01620523203</v>
      </c>
      <c r="I115" s="62" t="b">
        <f t="shared" si="8"/>
        <v>0</v>
      </c>
      <c r="J115" s="62" t="str">
        <f t="shared" si="2"/>
        <v/>
      </c>
      <c r="K115" s="128">
        <v>0.02116</v>
      </c>
      <c r="L115" s="62">
        <f t="shared" si="3"/>
        <v>0.0003918518519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126">
        <v>44381.0</v>
      </c>
      <c r="B116" s="127">
        <v>6.008</v>
      </c>
      <c r="C116" s="62">
        <f t="shared" si="4"/>
        <v>0.05262573962</v>
      </c>
      <c r="D116" s="62">
        <f t="shared" si="5"/>
        <v>0.05224129518</v>
      </c>
      <c r="E116" s="62" t="str">
        <f t="shared" si="1"/>
        <v/>
      </c>
      <c r="F116" s="127">
        <v>4369.55</v>
      </c>
      <c r="G116" s="62">
        <f t="shared" si="6"/>
        <v>0.003946397475</v>
      </c>
      <c r="H116" s="62">
        <f t="shared" si="7"/>
        <v>0.00356195303</v>
      </c>
      <c r="I116" s="62" t="b">
        <f t="shared" si="8"/>
        <v>0</v>
      </c>
      <c r="J116" s="62" t="str">
        <f t="shared" si="2"/>
        <v/>
      </c>
      <c r="K116" s="128">
        <v>0.02076</v>
      </c>
      <c r="L116" s="62">
        <f t="shared" si="3"/>
        <v>0.0003844444444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126">
        <v>44388.0</v>
      </c>
      <c r="B117" s="127">
        <v>5.69</v>
      </c>
      <c r="C117" s="62">
        <f t="shared" si="4"/>
        <v>-0.05438166632</v>
      </c>
      <c r="D117" s="62">
        <f t="shared" si="5"/>
        <v>-0.05474462929</v>
      </c>
      <c r="E117" s="62">
        <f t="shared" si="1"/>
        <v>-0.05474462929</v>
      </c>
      <c r="F117" s="127">
        <v>4327.16</v>
      </c>
      <c r="G117" s="62">
        <f t="shared" si="6"/>
        <v>-0.009748591297</v>
      </c>
      <c r="H117" s="62">
        <f t="shared" si="7"/>
        <v>-0.01011155426</v>
      </c>
      <c r="I117" s="62" t="b">
        <f t="shared" si="8"/>
        <v>1</v>
      </c>
      <c r="J117" s="62">
        <f t="shared" si="2"/>
        <v>-0.01011155426</v>
      </c>
      <c r="K117" s="128">
        <v>0.0196</v>
      </c>
      <c r="L117" s="62">
        <f t="shared" si="3"/>
        <v>0.000362962963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126">
        <v>44395.0</v>
      </c>
      <c r="B118" s="127">
        <v>5.654</v>
      </c>
      <c r="C118" s="62">
        <f t="shared" si="4"/>
        <v>-0.006346988867</v>
      </c>
      <c r="D118" s="62">
        <f t="shared" si="5"/>
        <v>-0.006712544422</v>
      </c>
      <c r="E118" s="62" t="str">
        <f t="shared" si="1"/>
        <v/>
      </c>
      <c r="F118" s="127">
        <v>4411.79</v>
      </c>
      <c r="G118" s="62">
        <f t="shared" si="6"/>
        <v>0.01936906512</v>
      </c>
      <c r="H118" s="62">
        <f t="shared" si="7"/>
        <v>0.01900350956</v>
      </c>
      <c r="I118" s="62" t="b">
        <f t="shared" si="8"/>
        <v>0</v>
      </c>
      <c r="J118" s="62" t="str">
        <f t="shared" si="2"/>
        <v/>
      </c>
      <c r="K118" s="128">
        <v>0.01974</v>
      </c>
      <c r="L118" s="62">
        <f t="shared" si="3"/>
        <v>0.0003655555556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126">
        <v>44402.0</v>
      </c>
      <c r="B119" s="127">
        <v>5.473</v>
      </c>
      <c r="C119" s="62">
        <f t="shared" si="4"/>
        <v>-0.03253634711</v>
      </c>
      <c r="D119" s="62">
        <f t="shared" si="5"/>
        <v>-0.03288634711</v>
      </c>
      <c r="E119" s="62">
        <f t="shared" si="1"/>
        <v>-0.03288634711</v>
      </c>
      <c r="F119" s="127">
        <v>4395.26</v>
      </c>
      <c r="G119" s="62">
        <f t="shared" si="6"/>
        <v>-0.003753815275</v>
      </c>
      <c r="H119" s="62">
        <f t="shared" si="7"/>
        <v>-0.004103815275</v>
      </c>
      <c r="I119" s="62" t="b">
        <f t="shared" si="8"/>
        <v>1</v>
      </c>
      <c r="J119" s="62">
        <f t="shared" si="2"/>
        <v>-0.004103815275</v>
      </c>
      <c r="K119" s="128">
        <v>0.0189</v>
      </c>
      <c r="L119" s="62">
        <f t="shared" si="3"/>
        <v>0.00035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126">
        <v>44409.0</v>
      </c>
      <c r="B120" s="127">
        <v>5.89</v>
      </c>
      <c r="C120" s="62">
        <f t="shared" si="4"/>
        <v>0.0734290855</v>
      </c>
      <c r="D120" s="62">
        <f t="shared" si="5"/>
        <v>0.07307649291</v>
      </c>
      <c r="E120" s="62" t="str">
        <f t="shared" si="1"/>
        <v/>
      </c>
      <c r="F120" s="127">
        <v>4436.52</v>
      </c>
      <c r="G120" s="62">
        <f t="shared" si="6"/>
        <v>0.00934359782</v>
      </c>
      <c r="H120" s="62">
        <f t="shared" si="7"/>
        <v>0.008991005227</v>
      </c>
      <c r="I120" s="62" t="b">
        <f t="shared" si="8"/>
        <v>0</v>
      </c>
      <c r="J120" s="62" t="str">
        <f t="shared" si="2"/>
        <v/>
      </c>
      <c r="K120" s="128">
        <v>0.01904</v>
      </c>
      <c r="L120" s="62">
        <f t="shared" si="3"/>
        <v>0.0003525925926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126">
        <v>44416.0</v>
      </c>
      <c r="B121" s="127">
        <v>5.627</v>
      </c>
      <c r="C121" s="62">
        <f t="shared" si="4"/>
        <v>-0.04567955721</v>
      </c>
      <c r="D121" s="62">
        <f t="shared" si="5"/>
        <v>-0.04602548314</v>
      </c>
      <c r="E121" s="62" t="str">
        <f t="shared" si="1"/>
        <v/>
      </c>
      <c r="F121" s="127">
        <v>4468.0</v>
      </c>
      <c r="G121" s="62">
        <f t="shared" si="6"/>
        <v>0.007070595866</v>
      </c>
      <c r="H121" s="62">
        <f t="shared" si="7"/>
        <v>0.00672466994</v>
      </c>
      <c r="I121" s="62" t="b">
        <f t="shared" si="8"/>
        <v>0</v>
      </c>
      <c r="J121" s="62" t="str">
        <f t="shared" si="2"/>
        <v/>
      </c>
      <c r="K121" s="128">
        <v>0.01868</v>
      </c>
      <c r="L121" s="62">
        <f t="shared" si="3"/>
        <v>0.0003459259259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126">
        <v>44423.0</v>
      </c>
      <c r="B122" s="127">
        <v>5.7</v>
      </c>
      <c r="C122" s="62">
        <f t="shared" si="4"/>
        <v>0.01288973439</v>
      </c>
      <c r="D122" s="62">
        <f t="shared" si="5"/>
        <v>0.01252269735</v>
      </c>
      <c r="E122" s="62">
        <f t="shared" si="1"/>
        <v>0.01252269735</v>
      </c>
      <c r="F122" s="127">
        <v>4441.67</v>
      </c>
      <c r="G122" s="62">
        <f t="shared" si="6"/>
        <v>-0.005910449354</v>
      </c>
      <c r="H122" s="62">
        <f t="shared" si="7"/>
        <v>-0.006277486391</v>
      </c>
      <c r="I122" s="62" t="b">
        <f t="shared" si="8"/>
        <v>1</v>
      </c>
      <c r="J122" s="62">
        <f t="shared" si="2"/>
        <v>-0.006277486391</v>
      </c>
      <c r="K122" s="128">
        <v>0.01982</v>
      </c>
      <c r="L122" s="62">
        <f t="shared" si="3"/>
        <v>0.000367037037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126">
        <v>44430.0</v>
      </c>
      <c r="B123" s="127">
        <v>6.162</v>
      </c>
      <c r="C123" s="62">
        <f t="shared" si="4"/>
        <v>0.07793522533</v>
      </c>
      <c r="D123" s="62">
        <f t="shared" si="5"/>
        <v>0.07758337348</v>
      </c>
      <c r="E123" s="62" t="str">
        <f t="shared" si="1"/>
        <v/>
      </c>
      <c r="F123" s="127">
        <v>4509.37</v>
      </c>
      <c r="G123" s="62">
        <f t="shared" si="6"/>
        <v>0.01512702233</v>
      </c>
      <c r="H123" s="62">
        <f t="shared" si="7"/>
        <v>0.01477517047</v>
      </c>
      <c r="I123" s="62" t="b">
        <f t="shared" si="8"/>
        <v>0</v>
      </c>
      <c r="J123" s="62" t="str">
        <f t="shared" si="2"/>
        <v/>
      </c>
      <c r="K123" s="128">
        <v>0.019</v>
      </c>
      <c r="L123" s="62">
        <f t="shared" si="3"/>
        <v>0.0003518518519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126">
        <v>44437.0</v>
      </c>
      <c r="B124" s="127">
        <v>5.89</v>
      </c>
      <c r="C124" s="62">
        <f t="shared" si="4"/>
        <v>-0.04514540251</v>
      </c>
      <c r="D124" s="62">
        <f t="shared" si="5"/>
        <v>-0.0455005877</v>
      </c>
      <c r="E124" s="62" t="str">
        <f t="shared" si="1"/>
        <v/>
      </c>
      <c r="F124" s="127">
        <v>4535.43</v>
      </c>
      <c r="G124" s="62">
        <f t="shared" si="6"/>
        <v>0.005762442975</v>
      </c>
      <c r="H124" s="62">
        <f t="shared" si="7"/>
        <v>0.00540725779</v>
      </c>
      <c r="I124" s="62" t="b">
        <f t="shared" si="8"/>
        <v>0</v>
      </c>
      <c r="J124" s="62" t="str">
        <f t="shared" si="2"/>
        <v/>
      </c>
      <c r="K124" s="128">
        <v>0.01918</v>
      </c>
      <c r="L124" s="62">
        <f t="shared" si="3"/>
        <v>0.0003551851852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126">
        <v>44444.0</v>
      </c>
      <c r="B125" s="127">
        <v>5.418</v>
      </c>
      <c r="C125" s="62">
        <f t="shared" si="4"/>
        <v>-0.083529254</v>
      </c>
      <c r="D125" s="62">
        <f t="shared" si="5"/>
        <v>-0.08388406882</v>
      </c>
      <c r="E125" s="62">
        <f t="shared" si="1"/>
        <v>-0.08388406882</v>
      </c>
      <c r="F125" s="127">
        <v>4458.58</v>
      </c>
      <c r="G125" s="62">
        <f t="shared" si="6"/>
        <v>-0.01708956747</v>
      </c>
      <c r="H125" s="62">
        <f t="shared" si="7"/>
        <v>-0.01744438228</v>
      </c>
      <c r="I125" s="62" t="b">
        <f t="shared" si="8"/>
        <v>1</v>
      </c>
      <c r="J125" s="62">
        <f t="shared" si="2"/>
        <v>-0.01744438228</v>
      </c>
      <c r="K125" s="128">
        <v>0.01916</v>
      </c>
      <c r="L125" s="62">
        <f t="shared" si="3"/>
        <v>0.0003548148148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126">
        <v>44451.0</v>
      </c>
      <c r="B126" s="127">
        <v>5.572</v>
      </c>
      <c r="C126" s="62">
        <f t="shared" si="4"/>
        <v>0.02802731225</v>
      </c>
      <c r="D126" s="62">
        <f t="shared" si="5"/>
        <v>0.02766712707</v>
      </c>
      <c r="E126" s="62">
        <f t="shared" si="1"/>
        <v>0.02766712707</v>
      </c>
      <c r="F126" s="127">
        <v>4432.99</v>
      </c>
      <c r="G126" s="62">
        <f t="shared" si="6"/>
        <v>-0.005756029735</v>
      </c>
      <c r="H126" s="62">
        <f t="shared" si="7"/>
        <v>-0.00611621492</v>
      </c>
      <c r="I126" s="62" t="b">
        <f t="shared" si="8"/>
        <v>1</v>
      </c>
      <c r="J126" s="62">
        <f t="shared" si="2"/>
        <v>-0.00611621492</v>
      </c>
      <c r="K126" s="128">
        <v>0.01945</v>
      </c>
      <c r="L126" s="62">
        <f t="shared" si="3"/>
        <v>0.0003601851852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126">
        <v>44458.0</v>
      </c>
      <c r="B127" s="127">
        <v>5.337</v>
      </c>
      <c r="C127" s="62">
        <f t="shared" si="4"/>
        <v>-0.04309035857</v>
      </c>
      <c r="D127" s="62">
        <f t="shared" si="5"/>
        <v>-0.04343924745</v>
      </c>
      <c r="E127" s="62" t="str">
        <f t="shared" si="1"/>
        <v/>
      </c>
      <c r="F127" s="127">
        <v>4455.48</v>
      </c>
      <c r="G127" s="62">
        <f t="shared" si="6"/>
        <v>0.005060499275</v>
      </c>
      <c r="H127" s="62">
        <f t="shared" si="7"/>
        <v>0.004711610386</v>
      </c>
      <c r="I127" s="62" t="b">
        <f t="shared" si="8"/>
        <v>0</v>
      </c>
      <c r="J127" s="62" t="str">
        <f t="shared" si="2"/>
        <v/>
      </c>
      <c r="K127" s="128">
        <v>0.01884</v>
      </c>
      <c r="L127" s="62">
        <f t="shared" si="3"/>
        <v>0.0003488888889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126">
        <v>44465.0</v>
      </c>
      <c r="B128" s="127">
        <v>5.799</v>
      </c>
      <c r="C128" s="62">
        <f t="shared" si="4"/>
        <v>0.08302179154</v>
      </c>
      <c r="D128" s="62">
        <f t="shared" si="5"/>
        <v>0.08267142117</v>
      </c>
      <c r="E128" s="62">
        <f t="shared" si="1"/>
        <v>0.08267142117</v>
      </c>
      <c r="F128" s="127">
        <v>4357.04</v>
      </c>
      <c r="G128" s="62">
        <f t="shared" si="6"/>
        <v>-0.0223418715</v>
      </c>
      <c r="H128" s="62">
        <f t="shared" si="7"/>
        <v>-0.02269224187</v>
      </c>
      <c r="I128" s="62" t="b">
        <f t="shared" si="8"/>
        <v>1</v>
      </c>
      <c r="J128" s="62">
        <f t="shared" si="2"/>
        <v>-0.02269224187</v>
      </c>
      <c r="K128" s="128">
        <v>0.01892</v>
      </c>
      <c r="L128" s="62">
        <f t="shared" si="3"/>
        <v>0.0003503703704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126">
        <v>44472.0</v>
      </c>
      <c r="B129" s="127">
        <v>5.763</v>
      </c>
      <c r="C129" s="62">
        <f t="shared" si="4"/>
        <v>-0.00622731644</v>
      </c>
      <c r="D129" s="62">
        <f t="shared" si="5"/>
        <v>-0.00660768681</v>
      </c>
      <c r="E129" s="62" t="str">
        <f t="shared" si="1"/>
        <v/>
      </c>
      <c r="F129" s="127">
        <v>4391.34</v>
      </c>
      <c r="G129" s="62">
        <f t="shared" si="6"/>
        <v>0.007841491969</v>
      </c>
      <c r="H129" s="62">
        <f t="shared" si="7"/>
        <v>0.007461121599</v>
      </c>
      <c r="I129" s="62" t="b">
        <f t="shared" si="8"/>
        <v>0</v>
      </c>
      <c r="J129" s="62" t="str">
        <f t="shared" si="2"/>
        <v/>
      </c>
      <c r="K129" s="128">
        <v>0.02054</v>
      </c>
      <c r="L129" s="62">
        <f t="shared" si="3"/>
        <v>0.0003803703704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126">
        <v>44479.0</v>
      </c>
      <c r="B130" s="127">
        <v>5.445</v>
      </c>
      <c r="C130" s="62">
        <f t="shared" si="4"/>
        <v>-0.05676041607</v>
      </c>
      <c r="D130" s="62">
        <f t="shared" si="5"/>
        <v>-0.0571500457</v>
      </c>
      <c r="E130" s="62" t="str">
        <f t="shared" si="1"/>
        <v/>
      </c>
      <c r="F130" s="127">
        <v>4471.37</v>
      </c>
      <c r="G130" s="62">
        <f t="shared" si="6"/>
        <v>0.01806042967</v>
      </c>
      <c r="H130" s="62">
        <f t="shared" si="7"/>
        <v>0.01767080004</v>
      </c>
      <c r="I130" s="62" t="b">
        <f t="shared" si="8"/>
        <v>0</v>
      </c>
      <c r="J130" s="62" t="str">
        <f t="shared" si="2"/>
        <v/>
      </c>
      <c r="K130" s="128">
        <v>0.02104</v>
      </c>
      <c r="L130" s="62">
        <f t="shared" si="3"/>
        <v>0.0003896296296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126">
        <v>44486.0</v>
      </c>
      <c r="B131" s="127">
        <v>5.346</v>
      </c>
      <c r="C131" s="62">
        <f t="shared" si="4"/>
        <v>-0.01834913867</v>
      </c>
      <c r="D131" s="62">
        <f t="shared" si="5"/>
        <v>-0.01872969422</v>
      </c>
      <c r="E131" s="62" t="str">
        <f t="shared" si="1"/>
        <v/>
      </c>
      <c r="F131" s="127">
        <v>4544.9</v>
      </c>
      <c r="G131" s="62">
        <f t="shared" si="6"/>
        <v>0.01631087582</v>
      </c>
      <c r="H131" s="62">
        <f t="shared" si="7"/>
        <v>0.01593032027</v>
      </c>
      <c r="I131" s="62" t="b">
        <f t="shared" si="8"/>
        <v>0</v>
      </c>
      <c r="J131" s="62" t="str">
        <f t="shared" si="2"/>
        <v/>
      </c>
      <c r="K131" s="128">
        <v>0.02055</v>
      </c>
      <c r="L131" s="62">
        <f t="shared" si="3"/>
        <v>0.0003805555556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126">
        <v>44493.0</v>
      </c>
      <c r="B132" s="127">
        <v>5.237</v>
      </c>
      <c r="C132" s="62">
        <f t="shared" si="4"/>
        <v>-0.02059980242</v>
      </c>
      <c r="D132" s="62">
        <f t="shared" si="5"/>
        <v>-0.02098609872</v>
      </c>
      <c r="E132" s="62" t="str">
        <f t="shared" si="1"/>
        <v/>
      </c>
      <c r="F132" s="127">
        <v>4605.38</v>
      </c>
      <c r="G132" s="62">
        <f t="shared" si="6"/>
        <v>0.01321946012</v>
      </c>
      <c r="H132" s="62">
        <f t="shared" si="7"/>
        <v>0.01283316382</v>
      </c>
      <c r="I132" s="62" t="b">
        <f t="shared" si="8"/>
        <v>0</v>
      </c>
      <c r="J132" s="62" t="str">
        <f t="shared" si="2"/>
        <v/>
      </c>
      <c r="K132" s="128">
        <v>0.02086</v>
      </c>
      <c r="L132" s="62">
        <f t="shared" si="3"/>
        <v>0.0003862962963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126">
        <v>44500.0</v>
      </c>
      <c r="B133" s="127">
        <v>5.863</v>
      </c>
      <c r="C133" s="62">
        <f t="shared" si="4"/>
        <v>0.1129126027</v>
      </c>
      <c r="D133" s="62">
        <f t="shared" si="5"/>
        <v>0.1125429731</v>
      </c>
      <c r="E133" s="62" t="str">
        <f t="shared" si="1"/>
        <v/>
      </c>
      <c r="F133" s="127">
        <v>4697.53</v>
      </c>
      <c r="G133" s="62">
        <f t="shared" si="6"/>
        <v>0.01981165336</v>
      </c>
      <c r="H133" s="62">
        <f t="shared" si="7"/>
        <v>0.01944202373</v>
      </c>
      <c r="I133" s="62" t="b">
        <f t="shared" si="8"/>
        <v>0</v>
      </c>
      <c r="J133" s="62" t="str">
        <f t="shared" si="2"/>
        <v/>
      </c>
      <c r="K133" s="128">
        <v>0.01996</v>
      </c>
      <c r="L133" s="62">
        <f t="shared" si="3"/>
        <v>0.0003696296296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126">
        <v>44507.0</v>
      </c>
      <c r="B134" s="127">
        <v>6.289</v>
      </c>
      <c r="C134" s="62">
        <f t="shared" si="4"/>
        <v>0.07014065758</v>
      </c>
      <c r="D134" s="62">
        <f t="shared" si="5"/>
        <v>0.06977880573</v>
      </c>
      <c r="E134" s="62">
        <f t="shared" si="1"/>
        <v>0.06977880573</v>
      </c>
      <c r="F134" s="127">
        <v>4682.85</v>
      </c>
      <c r="G134" s="62">
        <f t="shared" si="6"/>
        <v>-0.003129939722</v>
      </c>
      <c r="H134" s="62">
        <f t="shared" si="7"/>
        <v>-0.003491791574</v>
      </c>
      <c r="I134" s="62" t="b">
        <f t="shared" si="8"/>
        <v>1</v>
      </c>
      <c r="J134" s="62">
        <f t="shared" si="2"/>
        <v>-0.003491791574</v>
      </c>
      <c r="K134" s="128">
        <v>0.01954</v>
      </c>
      <c r="L134" s="62">
        <f t="shared" si="3"/>
        <v>0.0003618518519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126">
        <v>44514.0</v>
      </c>
      <c r="B135" s="127">
        <v>5.772</v>
      </c>
      <c r="C135" s="62">
        <f t="shared" si="4"/>
        <v>-0.08578343465</v>
      </c>
      <c r="D135" s="62">
        <f t="shared" si="5"/>
        <v>-0.08613482354</v>
      </c>
      <c r="E135" s="62" t="str">
        <f t="shared" si="1"/>
        <v/>
      </c>
      <c r="F135" s="127">
        <v>4697.96</v>
      </c>
      <c r="G135" s="62">
        <f t="shared" si="6"/>
        <v>0.003221473</v>
      </c>
      <c r="H135" s="62">
        <f t="shared" si="7"/>
        <v>0.002870084111</v>
      </c>
      <c r="I135" s="62" t="b">
        <f t="shared" si="8"/>
        <v>0</v>
      </c>
      <c r="J135" s="62" t="str">
        <f t="shared" si="2"/>
        <v/>
      </c>
      <c r="K135" s="128">
        <v>0.018975</v>
      </c>
      <c r="L135" s="62">
        <f t="shared" si="3"/>
        <v>0.0003513888889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126">
        <v>44521.0</v>
      </c>
      <c r="B136" s="127">
        <v>5.636</v>
      </c>
      <c r="C136" s="62">
        <f t="shared" si="4"/>
        <v>-0.02384404688</v>
      </c>
      <c r="D136" s="62">
        <f t="shared" si="5"/>
        <v>-0.02421108391</v>
      </c>
      <c r="E136" s="62">
        <f t="shared" si="1"/>
        <v>-0.02421108391</v>
      </c>
      <c r="F136" s="127">
        <v>4594.62</v>
      </c>
      <c r="G136" s="62">
        <f t="shared" si="6"/>
        <v>-0.02224231814</v>
      </c>
      <c r="H136" s="62">
        <f t="shared" si="7"/>
        <v>-0.02260935517</v>
      </c>
      <c r="I136" s="62" t="b">
        <f t="shared" si="8"/>
        <v>1</v>
      </c>
      <c r="J136" s="62">
        <f t="shared" si="2"/>
        <v>-0.02260935517</v>
      </c>
      <c r="K136" s="128">
        <v>0.01982</v>
      </c>
      <c r="L136" s="62">
        <f t="shared" si="3"/>
        <v>0.000367037037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126">
        <v>44528.0</v>
      </c>
      <c r="B137" s="127">
        <v>5.382</v>
      </c>
      <c r="C137" s="62">
        <f t="shared" si="4"/>
        <v>-0.04611454173</v>
      </c>
      <c r="D137" s="62">
        <f t="shared" si="5"/>
        <v>-0.04647518988</v>
      </c>
      <c r="E137" s="62">
        <f t="shared" si="1"/>
        <v>-0.04647518988</v>
      </c>
      <c r="F137" s="127">
        <v>4538.43</v>
      </c>
      <c r="G137" s="62">
        <f t="shared" si="6"/>
        <v>-0.01230491654</v>
      </c>
      <c r="H137" s="62">
        <f t="shared" si="7"/>
        <v>-0.01266556468</v>
      </c>
      <c r="I137" s="62" t="b">
        <f t="shared" si="8"/>
        <v>1</v>
      </c>
      <c r="J137" s="62">
        <f t="shared" si="2"/>
        <v>-0.01266556468</v>
      </c>
      <c r="K137" s="128">
        <v>0.019475</v>
      </c>
      <c r="L137" s="62">
        <f t="shared" si="3"/>
        <v>0.0003606481481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126">
        <v>44535.0</v>
      </c>
      <c r="B138" s="127">
        <v>6.344</v>
      </c>
      <c r="C138" s="62">
        <f t="shared" si="4"/>
        <v>0.164449432</v>
      </c>
      <c r="D138" s="62">
        <f t="shared" si="5"/>
        <v>0.1641209135</v>
      </c>
      <c r="E138" s="62" t="str">
        <f t="shared" si="1"/>
        <v/>
      </c>
      <c r="F138" s="127">
        <v>4712.02</v>
      </c>
      <c r="G138" s="62">
        <f t="shared" si="6"/>
        <v>0.03753555355</v>
      </c>
      <c r="H138" s="62">
        <f t="shared" si="7"/>
        <v>0.03720703504</v>
      </c>
      <c r="I138" s="62" t="b">
        <f t="shared" si="8"/>
        <v>0</v>
      </c>
      <c r="J138" s="62" t="str">
        <f t="shared" si="2"/>
        <v/>
      </c>
      <c r="K138" s="128">
        <v>0.01774</v>
      </c>
      <c r="L138" s="62">
        <f t="shared" si="3"/>
        <v>0.0003285185185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126">
        <v>44542.0</v>
      </c>
      <c r="B139" s="127">
        <v>6.544</v>
      </c>
      <c r="C139" s="62">
        <f t="shared" si="4"/>
        <v>0.03103911497</v>
      </c>
      <c r="D139" s="62">
        <f t="shared" si="5"/>
        <v>0.03069948534</v>
      </c>
      <c r="E139" s="62">
        <f t="shared" si="1"/>
        <v>0.03069948534</v>
      </c>
      <c r="F139" s="127">
        <v>4620.64</v>
      </c>
      <c r="G139" s="62">
        <f t="shared" si="6"/>
        <v>-0.01958346718</v>
      </c>
      <c r="H139" s="62">
        <f t="shared" si="7"/>
        <v>-0.01992309681</v>
      </c>
      <c r="I139" s="62" t="b">
        <f t="shared" si="8"/>
        <v>1</v>
      </c>
      <c r="J139" s="62">
        <f t="shared" si="2"/>
        <v>-0.01992309681</v>
      </c>
      <c r="K139" s="128">
        <v>0.01834</v>
      </c>
      <c r="L139" s="62">
        <f t="shared" si="3"/>
        <v>0.0003396296296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126">
        <v>44549.0</v>
      </c>
      <c r="B140" s="127">
        <v>6.435</v>
      </c>
      <c r="C140" s="62">
        <f t="shared" si="4"/>
        <v>-0.01679675825</v>
      </c>
      <c r="D140" s="62">
        <f t="shared" si="5"/>
        <v>-0.01713675825</v>
      </c>
      <c r="E140" s="62" t="str">
        <f t="shared" si="1"/>
        <v/>
      </c>
      <c r="F140" s="127">
        <v>4725.79</v>
      </c>
      <c r="G140" s="62">
        <f t="shared" si="6"/>
        <v>0.0225015191</v>
      </c>
      <c r="H140" s="62">
        <f t="shared" si="7"/>
        <v>0.0221615191</v>
      </c>
      <c r="I140" s="62" t="b">
        <f t="shared" si="8"/>
        <v>0</v>
      </c>
      <c r="J140" s="62" t="str">
        <f t="shared" si="2"/>
        <v/>
      </c>
      <c r="K140" s="128">
        <v>0.01836</v>
      </c>
      <c r="L140" s="62">
        <f t="shared" si="3"/>
        <v>0.00034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126">
        <v>44556.0</v>
      </c>
      <c r="B141" s="127">
        <v>6.716</v>
      </c>
      <c r="C141" s="62">
        <f t="shared" si="4"/>
        <v>0.04274089817</v>
      </c>
      <c r="D141" s="62">
        <f t="shared" si="5"/>
        <v>0.04239321298</v>
      </c>
      <c r="E141" s="62" t="str">
        <f t="shared" si="1"/>
        <v/>
      </c>
      <c r="F141" s="127">
        <v>4766.18</v>
      </c>
      <c r="G141" s="62">
        <f t="shared" si="6"/>
        <v>0.008510402746</v>
      </c>
      <c r="H141" s="62">
        <f t="shared" si="7"/>
        <v>0.008162717561</v>
      </c>
      <c r="I141" s="62" t="b">
        <f t="shared" si="8"/>
        <v>0</v>
      </c>
      <c r="J141" s="62" t="str">
        <f t="shared" si="2"/>
        <v/>
      </c>
      <c r="K141" s="128">
        <v>0.018775</v>
      </c>
      <c r="L141" s="62">
        <f t="shared" si="3"/>
        <v>0.0003476851852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126">
        <v>44563.0</v>
      </c>
      <c r="B142" s="127">
        <v>6.68</v>
      </c>
      <c r="C142" s="62">
        <f t="shared" si="4"/>
        <v>-0.005374751667</v>
      </c>
      <c r="D142" s="62">
        <f t="shared" si="5"/>
        <v>-0.005729196111</v>
      </c>
      <c r="E142" s="62">
        <f t="shared" si="1"/>
        <v>-0.005729196111</v>
      </c>
      <c r="F142" s="127">
        <v>4677.03</v>
      </c>
      <c r="G142" s="62">
        <f t="shared" si="6"/>
        <v>-0.01888185239</v>
      </c>
      <c r="H142" s="62">
        <f t="shared" si="7"/>
        <v>-0.01923629684</v>
      </c>
      <c r="I142" s="62" t="b">
        <f t="shared" si="8"/>
        <v>1</v>
      </c>
      <c r="J142" s="62">
        <f t="shared" si="2"/>
        <v>-0.01923629684</v>
      </c>
      <c r="K142" s="128">
        <v>0.01914</v>
      </c>
      <c r="L142" s="62">
        <f t="shared" si="3"/>
        <v>0.0003544444444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126">
        <v>44570.0</v>
      </c>
      <c r="B143" s="127">
        <v>6.516</v>
      </c>
      <c r="C143" s="62">
        <f t="shared" si="4"/>
        <v>-0.02485729681</v>
      </c>
      <c r="D143" s="62">
        <f t="shared" si="5"/>
        <v>-0.02524137088</v>
      </c>
      <c r="E143" s="62">
        <f t="shared" si="1"/>
        <v>-0.02524137088</v>
      </c>
      <c r="F143" s="127">
        <v>4662.85</v>
      </c>
      <c r="G143" s="62">
        <f t="shared" si="6"/>
        <v>-0.003036443915</v>
      </c>
      <c r="H143" s="62">
        <f t="shared" si="7"/>
        <v>-0.003420517989</v>
      </c>
      <c r="I143" s="62" t="b">
        <f t="shared" si="8"/>
        <v>1</v>
      </c>
      <c r="J143" s="62">
        <f t="shared" si="2"/>
        <v>-0.003420517989</v>
      </c>
      <c r="K143" s="128">
        <v>0.02074</v>
      </c>
      <c r="L143" s="62">
        <f t="shared" si="3"/>
        <v>0.0003840740741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126">
        <v>44577.0</v>
      </c>
      <c r="B144" s="127">
        <v>5.899</v>
      </c>
      <c r="C144" s="62">
        <f t="shared" si="4"/>
        <v>-0.09947784572</v>
      </c>
      <c r="D144" s="62">
        <f t="shared" si="5"/>
        <v>-0.09986451239</v>
      </c>
      <c r="E144" s="62">
        <f t="shared" si="1"/>
        <v>-0.09986451239</v>
      </c>
      <c r="F144" s="127">
        <v>4397.94</v>
      </c>
      <c r="G144" s="62">
        <f t="shared" si="6"/>
        <v>-0.0584905997</v>
      </c>
      <c r="H144" s="62">
        <f t="shared" si="7"/>
        <v>-0.05887726637</v>
      </c>
      <c r="I144" s="62" t="b">
        <f t="shared" si="8"/>
        <v>1</v>
      </c>
      <c r="J144" s="62">
        <f t="shared" si="2"/>
        <v>-0.05887726637</v>
      </c>
      <c r="K144" s="128">
        <v>0.02088</v>
      </c>
      <c r="L144" s="62">
        <f t="shared" si="3"/>
        <v>0.0003866666667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126">
        <v>44584.0</v>
      </c>
      <c r="B145" s="127">
        <v>5.808</v>
      </c>
      <c r="C145" s="62">
        <f t="shared" si="4"/>
        <v>-0.0155465675</v>
      </c>
      <c r="D145" s="62">
        <f t="shared" si="5"/>
        <v>-0.01594147491</v>
      </c>
      <c r="E145" s="62" t="str">
        <f t="shared" si="1"/>
        <v/>
      </c>
      <c r="F145" s="127">
        <v>4431.85</v>
      </c>
      <c r="G145" s="62">
        <f t="shared" si="6"/>
        <v>0.007680854632</v>
      </c>
      <c r="H145" s="62">
        <f t="shared" si="7"/>
        <v>0.007285947225</v>
      </c>
      <c r="I145" s="62" t="b">
        <f t="shared" si="8"/>
        <v>0</v>
      </c>
      <c r="J145" s="62" t="str">
        <f t="shared" si="2"/>
        <v/>
      </c>
      <c r="K145" s="128">
        <v>0.021325</v>
      </c>
      <c r="L145" s="62">
        <f t="shared" si="3"/>
        <v>0.0003949074074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126">
        <v>44591.0</v>
      </c>
      <c r="B146" s="127">
        <v>5.818</v>
      </c>
      <c r="C146" s="62">
        <f t="shared" si="4"/>
        <v>0.001720282551</v>
      </c>
      <c r="D146" s="62">
        <f t="shared" si="5"/>
        <v>0.00132991218</v>
      </c>
      <c r="E146" s="62" t="str">
        <f t="shared" si="1"/>
        <v/>
      </c>
      <c r="F146" s="127">
        <v>4500.53</v>
      </c>
      <c r="G146" s="62">
        <f t="shared" si="6"/>
        <v>0.01537806351</v>
      </c>
      <c r="H146" s="62">
        <f t="shared" si="7"/>
        <v>0.01498769314</v>
      </c>
      <c r="I146" s="62" t="b">
        <f t="shared" si="8"/>
        <v>0</v>
      </c>
      <c r="J146" s="62" t="str">
        <f t="shared" si="2"/>
        <v/>
      </c>
      <c r="K146" s="128">
        <v>0.02108</v>
      </c>
      <c r="L146" s="62">
        <f t="shared" si="3"/>
        <v>0.0003903703704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126">
        <v>44598.0</v>
      </c>
      <c r="B147" s="127">
        <v>5.69</v>
      </c>
      <c r="C147" s="62">
        <f t="shared" si="4"/>
        <v>-0.02224631193</v>
      </c>
      <c r="D147" s="62">
        <f t="shared" si="5"/>
        <v>-0.0226429786</v>
      </c>
      <c r="E147" s="62">
        <f t="shared" si="1"/>
        <v>-0.0226429786</v>
      </c>
      <c r="F147" s="127">
        <v>4418.64</v>
      </c>
      <c r="G147" s="62">
        <f t="shared" si="6"/>
        <v>-0.01836321118</v>
      </c>
      <c r="H147" s="62">
        <f t="shared" si="7"/>
        <v>-0.01875987785</v>
      </c>
      <c r="I147" s="62" t="b">
        <f t="shared" si="8"/>
        <v>1</v>
      </c>
      <c r="J147" s="62">
        <f t="shared" si="2"/>
        <v>-0.01875987785</v>
      </c>
      <c r="K147" s="128">
        <v>0.02142</v>
      </c>
      <c r="L147" s="62">
        <f t="shared" si="3"/>
        <v>0.0003966666667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126">
        <v>44605.0</v>
      </c>
      <c r="B148" s="127">
        <v>5.554</v>
      </c>
      <c r="C148" s="62">
        <f t="shared" si="4"/>
        <v>-0.02419185925</v>
      </c>
      <c r="D148" s="62">
        <f t="shared" si="5"/>
        <v>-0.02460889629</v>
      </c>
      <c r="E148" s="62">
        <f t="shared" si="1"/>
        <v>-0.02460889629</v>
      </c>
      <c r="F148" s="127">
        <v>4348.87</v>
      </c>
      <c r="G148" s="62">
        <f t="shared" si="6"/>
        <v>-0.0159159152</v>
      </c>
      <c r="H148" s="62">
        <f t="shared" si="7"/>
        <v>-0.01633295223</v>
      </c>
      <c r="I148" s="62" t="b">
        <f t="shared" si="8"/>
        <v>1</v>
      </c>
      <c r="J148" s="62">
        <f t="shared" si="2"/>
        <v>-0.01633295223</v>
      </c>
      <c r="K148" s="128">
        <v>0.02252</v>
      </c>
      <c r="L148" s="62">
        <f t="shared" si="3"/>
        <v>0.000417037037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126">
        <v>44612.0</v>
      </c>
      <c r="B149" s="127">
        <v>5.854</v>
      </c>
      <c r="C149" s="62">
        <f t="shared" si="4"/>
        <v>0.05260679939</v>
      </c>
      <c r="D149" s="62">
        <f t="shared" si="5"/>
        <v>0.05217902161</v>
      </c>
      <c r="E149" s="62" t="str">
        <f t="shared" si="1"/>
        <v/>
      </c>
      <c r="F149" s="127">
        <v>4384.65</v>
      </c>
      <c r="G149" s="62">
        <f t="shared" si="6"/>
        <v>0.008193763839</v>
      </c>
      <c r="H149" s="62">
        <f t="shared" si="7"/>
        <v>0.007765986061</v>
      </c>
      <c r="I149" s="62" t="b">
        <f t="shared" si="8"/>
        <v>0</v>
      </c>
      <c r="J149" s="62" t="str">
        <f t="shared" si="2"/>
        <v/>
      </c>
      <c r="K149" s="128">
        <v>0.0231</v>
      </c>
      <c r="L149" s="62">
        <f t="shared" si="3"/>
        <v>0.0004277777778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126">
        <v>44619.0</v>
      </c>
      <c r="B150" s="127">
        <v>6.244</v>
      </c>
      <c r="C150" s="62">
        <f t="shared" si="4"/>
        <v>0.06449581438</v>
      </c>
      <c r="D150" s="62">
        <f t="shared" si="5"/>
        <v>0.06407451809</v>
      </c>
      <c r="E150" s="62">
        <f t="shared" si="1"/>
        <v>0.06407451809</v>
      </c>
      <c r="F150" s="127">
        <v>4328.87</v>
      </c>
      <c r="G150" s="62">
        <f t="shared" si="6"/>
        <v>-0.0128032671</v>
      </c>
      <c r="H150" s="62">
        <f t="shared" si="7"/>
        <v>-0.0132245634</v>
      </c>
      <c r="I150" s="62" t="b">
        <f t="shared" si="8"/>
        <v>1</v>
      </c>
      <c r="J150" s="62">
        <f t="shared" si="2"/>
        <v>-0.0132245634</v>
      </c>
      <c r="K150" s="128">
        <v>0.02275</v>
      </c>
      <c r="L150" s="62">
        <f t="shared" si="3"/>
        <v>0.0004212962963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126">
        <v>44626.0</v>
      </c>
      <c r="B151" s="127">
        <v>5.999</v>
      </c>
      <c r="C151" s="62">
        <f t="shared" si="4"/>
        <v>-0.04002821398</v>
      </c>
      <c r="D151" s="62">
        <f t="shared" si="5"/>
        <v>-0.04043265843</v>
      </c>
      <c r="E151" s="62">
        <f t="shared" si="1"/>
        <v>-0.04043265843</v>
      </c>
      <c r="F151" s="127">
        <v>4204.31</v>
      </c>
      <c r="G151" s="62">
        <f t="shared" si="6"/>
        <v>-0.02919634839</v>
      </c>
      <c r="H151" s="62">
        <f t="shared" si="7"/>
        <v>-0.02960079283</v>
      </c>
      <c r="I151" s="62" t="b">
        <f t="shared" si="8"/>
        <v>1</v>
      </c>
      <c r="J151" s="62">
        <f t="shared" si="2"/>
        <v>-0.02960079283</v>
      </c>
      <c r="K151" s="128">
        <v>0.02184</v>
      </c>
      <c r="L151" s="62">
        <f t="shared" si="3"/>
        <v>0.0004044444444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126">
        <v>44633.0</v>
      </c>
      <c r="B152" s="127">
        <v>6.171</v>
      </c>
      <c r="C152" s="62">
        <f t="shared" si="4"/>
        <v>0.02826811067</v>
      </c>
      <c r="D152" s="62">
        <f t="shared" si="5"/>
        <v>0.02784366622</v>
      </c>
      <c r="E152" s="62" t="str">
        <f t="shared" si="1"/>
        <v/>
      </c>
      <c r="F152" s="127">
        <v>4463.12</v>
      </c>
      <c r="G152" s="62">
        <f t="shared" si="6"/>
        <v>0.05973788344</v>
      </c>
      <c r="H152" s="62">
        <f t="shared" si="7"/>
        <v>0.05931343899</v>
      </c>
      <c r="I152" s="62" t="b">
        <f t="shared" si="8"/>
        <v>0</v>
      </c>
      <c r="J152" s="62" t="str">
        <f t="shared" si="2"/>
        <v/>
      </c>
      <c r="K152" s="128">
        <v>0.02292</v>
      </c>
      <c r="L152" s="62">
        <f t="shared" si="3"/>
        <v>0.0004244444444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126">
        <v>44640.0</v>
      </c>
      <c r="B153" s="127">
        <v>6.435</v>
      </c>
      <c r="C153" s="62">
        <f t="shared" si="4"/>
        <v>0.04189094171</v>
      </c>
      <c r="D153" s="62">
        <f t="shared" si="5"/>
        <v>0.04143390467</v>
      </c>
      <c r="E153" s="62" t="str">
        <f t="shared" si="1"/>
        <v/>
      </c>
      <c r="F153" s="127">
        <v>4543.06</v>
      </c>
      <c r="G153" s="62">
        <f t="shared" si="6"/>
        <v>0.01775272079</v>
      </c>
      <c r="H153" s="62">
        <f t="shared" si="7"/>
        <v>0.01729568376</v>
      </c>
      <c r="I153" s="62" t="b">
        <f t="shared" si="8"/>
        <v>0</v>
      </c>
      <c r="J153" s="62" t="str">
        <f t="shared" si="2"/>
        <v/>
      </c>
      <c r="K153" s="128">
        <v>0.02468</v>
      </c>
      <c r="L153" s="62">
        <f t="shared" si="3"/>
        <v>0.000457037037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126">
        <v>44647.0</v>
      </c>
      <c r="B154" s="127">
        <v>6.162</v>
      </c>
      <c r="C154" s="62">
        <f t="shared" si="4"/>
        <v>-0.04335044087</v>
      </c>
      <c r="D154" s="62">
        <f t="shared" si="5"/>
        <v>-0.04382377421</v>
      </c>
      <c r="E154" s="62">
        <f t="shared" si="1"/>
        <v>-0.04382377421</v>
      </c>
      <c r="F154" s="127">
        <v>4545.86</v>
      </c>
      <c r="G154" s="62">
        <f t="shared" si="6"/>
        <v>0.0006161348298</v>
      </c>
      <c r="H154" s="62">
        <f t="shared" si="7"/>
        <v>0.0001428014965</v>
      </c>
      <c r="I154" s="62" t="b">
        <f t="shared" si="8"/>
        <v>1</v>
      </c>
      <c r="J154" s="62">
        <f t="shared" si="2"/>
        <v>0.0001428014965</v>
      </c>
      <c r="K154" s="128">
        <v>0.02556</v>
      </c>
      <c r="L154" s="62">
        <f t="shared" si="3"/>
        <v>0.0004733333333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126">
        <v>44654.0</v>
      </c>
      <c r="B155" s="127">
        <v>6.389</v>
      </c>
      <c r="C155" s="62">
        <f t="shared" si="4"/>
        <v>0.03617636145</v>
      </c>
      <c r="D155" s="62">
        <f t="shared" si="5"/>
        <v>0.03571487996</v>
      </c>
      <c r="E155" s="62">
        <f t="shared" si="1"/>
        <v>0.03571487996</v>
      </c>
      <c r="F155" s="127">
        <v>4488.28</v>
      </c>
      <c r="G155" s="62">
        <f t="shared" si="6"/>
        <v>-0.01274737379</v>
      </c>
      <c r="H155" s="62">
        <f t="shared" si="7"/>
        <v>-0.01320885527</v>
      </c>
      <c r="I155" s="62" t="b">
        <f t="shared" si="8"/>
        <v>1</v>
      </c>
      <c r="J155" s="62">
        <f t="shared" si="2"/>
        <v>-0.01320885527</v>
      </c>
      <c r="K155" s="128">
        <v>0.02492</v>
      </c>
      <c r="L155" s="62">
        <f t="shared" si="3"/>
        <v>0.0004614814815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126">
        <v>44661.0</v>
      </c>
      <c r="B156" s="127">
        <v>6.398</v>
      </c>
      <c r="C156" s="62">
        <f t="shared" si="4"/>
        <v>0.001407679907</v>
      </c>
      <c r="D156" s="62">
        <f t="shared" si="5"/>
        <v>0.0009213836108</v>
      </c>
      <c r="E156" s="62">
        <f t="shared" si="1"/>
        <v>0.0009213836108</v>
      </c>
      <c r="F156" s="127">
        <v>4392.59</v>
      </c>
      <c r="G156" s="62">
        <f t="shared" si="6"/>
        <v>-0.02155052453</v>
      </c>
      <c r="H156" s="62">
        <f t="shared" si="7"/>
        <v>-0.02203682082</v>
      </c>
      <c r="I156" s="62" t="b">
        <f t="shared" si="8"/>
        <v>1</v>
      </c>
      <c r="J156" s="62">
        <f t="shared" si="2"/>
        <v>-0.02203682082</v>
      </c>
      <c r="K156" s="128">
        <v>0.02626</v>
      </c>
      <c r="L156" s="62">
        <f t="shared" si="3"/>
        <v>0.0004862962963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126">
        <v>44668.0</v>
      </c>
      <c r="B157" s="127">
        <v>6.271</v>
      </c>
      <c r="C157" s="62">
        <f t="shared" si="4"/>
        <v>-0.02004960997</v>
      </c>
      <c r="D157" s="62">
        <f t="shared" si="5"/>
        <v>-0.02057692478</v>
      </c>
      <c r="E157" s="62">
        <f t="shared" si="1"/>
        <v>-0.02057692478</v>
      </c>
      <c r="F157" s="127">
        <v>4271.78</v>
      </c>
      <c r="G157" s="62">
        <f t="shared" si="6"/>
        <v>-0.02788842814</v>
      </c>
      <c r="H157" s="62">
        <f t="shared" si="7"/>
        <v>-0.02841574295</v>
      </c>
      <c r="I157" s="62" t="b">
        <f t="shared" si="8"/>
        <v>1</v>
      </c>
      <c r="J157" s="62">
        <f t="shared" si="2"/>
        <v>-0.02841574295</v>
      </c>
      <c r="K157" s="128">
        <v>0.028475</v>
      </c>
      <c r="L157" s="62">
        <f t="shared" si="3"/>
        <v>0.0005273148148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126">
        <v>44675.0</v>
      </c>
      <c r="B158" s="127">
        <v>6.244</v>
      </c>
      <c r="C158" s="62">
        <f t="shared" si="4"/>
        <v>-0.004314828908</v>
      </c>
      <c r="D158" s="62">
        <f t="shared" si="5"/>
        <v>-0.004861125204</v>
      </c>
      <c r="E158" s="62">
        <f t="shared" si="1"/>
        <v>-0.004861125204</v>
      </c>
      <c r="F158" s="127">
        <v>4131.93</v>
      </c>
      <c r="G158" s="62">
        <f t="shared" si="6"/>
        <v>-0.03328599204</v>
      </c>
      <c r="H158" s="62">
        <f t="shared" si="7"/>
        <v>-0.03383228834</v>
      </c>
      <c r="I158" s="62" t="b">
        <f t="shared" si="8"/>
        <v>1</v>
      </c>
      <c r="J158" s="62">
        <f t="shared" si="2"/>
        <v>-0.03383228834</v>
      </c>
      <c r="K158" s="128">
        <v>0.0295</v>
      </c>
      <c r="L158" s="62">
        <f t="shared" si="3"/>
        <v>0.0005462962963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126">
        <v>44682.0</v>
      </c>
      <c r="B159" s="127">
        <v>6.498</v>
      </c>
      <c r="C159" s="62">
        <f t="shared" si="4"/>
        <v>0.03987343459</v>
      </c>
      <c r="D159" s="62">
        <f t="shared" si="5"/>
        <v>0.03933528645</v>
      </c>
      <c r="E159" s="62">
        <f t="shared" si="1"/>
        <v>0.03933528645</v>
      </c>
      <c r="F159" s="127">
        <v>4123.34</v>
      </c>
      <c r="G159" s="62">
        <f t="shared" si="6"/>
        <v>-0.002081095615</v>
      </c>
      <c r="H159" s="62">
        <f t="shared" si="7"/>
        <v>-0.002619243763</v>
      </c>
      <c r="I159" s="62" t="b">
        <f t="shared" si="8"/>
        <v>1</v>
      </c>
      <c r="J159" s="62">
        <f t="shared" si="2"/>
        <v>-0.002619243763</v>
      </c>
      <c r="K159" s="128">
        <v>0.02906</v>
      </c>
      <c r="L159" s="62">
        <f t="shared" si="3"/>
        <v>0.0005381481481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126">
        <v>44689.0</v>
      </c>
      <c r="B160" s="127">
        <v>7.261</v>
      </c>
      <c r="C160" s="62">
        <f t="shared" si="4"/>
        <v>0.1110231232</v>
      </c>
      <c r="D160" s="62">
        <f t="shared" si="5"/>
        <v>0.1104494194</v>
      </c>
      <c r="E160" s="62">
        <f t="shared" si="1"/>
        <v>0.1104494194</v>
      </c>
      <c r="F160" s="127">
        <v>4023.89</v>
      </c>
      <c r="G160" s="62">
        <f t="shared" si="6"/>
        <v>-0.02441441811</v>
      </c>
      <c r="H160" s="62">
        <f t="shared" si="7"/>
        <v>-0.02498812181</v>
      </c>
      <c r="I160" s="62" t="b">
        <f t="shared" si="8"/>
        <v>1</v>
      </c>
      <c r="J160" s="62">
        <f t="shared" si="2"/>
        <v>-0.02498812181</v>
      </c>
      <c r="K160" s="128">
        <v>0.03098</v>
      </c>
      <c r="L160" s="62">
        <f t="shared" si="3"/>
        <v>0.0005737037037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126">
        <v>44696.0</v>
      </c>
      <c r="B161" s="127">
        <v>7.006</v>
      </c>
      <c r="C161" s="62">
        <f t="shared" si="4"/>
        <v>-0.03575063562</v>
      </c>
      <c r="D161" s="62">
        <f t="shared" si="5"/>
        <v>-0.03632322822</v>
      </c>
      <c r="E161" s="62">
        <f t="shared" si="1"/>
        <v>-0.03632322822</v>
      </c>
      <c r="F161" s="127">
        <v>3901.36</v>
      </c>
      <c r="G161" s="62">
        <f t="shared" si="6"/>
        <v>-0.03092388614</v>
      </c>
      <c r="H161" s="62">
        <f t="shared" si="7"/>
        <v>-0.03149647874</v>
      </c>
      <c r="I161" s="62" t="b">
        <f t="shared" si="8"/>
        <v>1</v>
      </c>
      <c r="J161" s="62">
        <f t="shared" si="2"/>
        <v>-0.03149647874</v>
      </c>
      <c r="K161" s="128">
        <v>0.03092</v>
      </c>
      <c r="L161" s="62">
        <f t="shared" si="3"/>
        <v>0.0005725925926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126">
        <v>44703.0</v>
      </c>
      <c r="B162" s="127">
        <v>8.123</v>
      </c>
      <c r="C162" s="62">
        <f t="shared" si="4"/>
        <v>0.1479326193</v>
      </c>
      <c r="D162" s="62">
        <f t="shared" si="5"/>
        <v>0.14736336</v>
      </c>
      <c r="E162" s="62" t="str">
        <f t="shared" si="1"/>
        <v/>
      </c>
      <c r="F162" s="127">
        <v>4158.24</v>
      </c>
      <c r="G162" s="62">
        <f t="shared" si="6"/>
        <v>0.06376669753</v>
      </c>
      <c r="H162" s="62">
        <f t="shared" si="7"/>
        <v>0.06319743827</v>
      </c>
      <c r="I162" s="62" t="b">
        <f t="shared" si="8"/>
        <v>0</v>
      </c>
      <c r="J162" s="62" t="str">
        <f t="shared" si="2"/>
        <v/>
      </c>
      <c r="K162" s="128">
        <v>0.03074</v>
      </c>
      <c r="L162" s="62">
        <f t="shared" si="3"/>
        <v>0.0005692592593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126">
        <v>44710.0</v>
      </c>
      <c r="B163" s="127">
        <v>8.114</v>
      </c>
      <c r="C163" s="62">
        <f t="shared" si="4"/>
        <v>-0.001108579285</v>
      </c>
      <c r="D163" s="62">
        <f t="shared" si="5"/>
        <v>-0.00166376447</v>
      </c>
      <c r="E163" s="62">
        <f t="shared" si="1"/>
        <v>-0.00166376447</v>
      </c>
      <c r="F163" s="127">
        <v>4108.54</v>
      </c>
      <c r="G163" s="62">
        <f t="shared" si="6"/>
        <v>-0.01202417357</v>
      </c>
      <c r="H163" s="62">
        <f t="shared" si="7"/>
        <v>-0.01257935876</v>
      </c>
      <c r="I163" s="62" t="b">
        <f t="shared" si="8"/>
        <v>1</v>
      </c>
      <c r="J163" s="62">
        <f t="shared" si="2"/>
        <v>-0.01257935876</v>
      </c>
      <c r="K163" s="128">
        <v>0.02998</v>
      </c>
      <c r="L163" s="62">
        <f t="shared" si="3"/>
        <v>0.0005551851852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126">
        <v>44717.0</v>
      </c>
      <c r="B164" s="127">
        <v>8.177</v>
      </c>
      <c r="C164" s="62">
        <f t="shared" si="4"/>
        <v>0.007734370396</v>
      </c>
      <c r="D164" s="62">
        <f t="shared" si="5"/>
        <v>0.007162148173</v>
      </c>
      <c r="E164" s="62">
        <f t="shared" si="1"/>
        <v>0.007162148173</v>
      </c>
      <c r="F164" s="127">
        <v>3900.86</v>
      </c>
      <c r="G164" s="62">
        <f t="shared" si="6"/>
        <v>-0.05187069261</v>
      </c>
      <c r="H164" s="62">
        <f t="shared" si="7"/>
        <v>-0.05244291483</v>
      </c>
      <c r="I164" s="62" t="b">
        <f t="shared" si="8"/>
        <v>1</v>
      </c>
      <c r="J164" s="62">
        <f t="shared" si="2"/>
        <v>-0.05244291483</v>
      </c>
      <c r="K164" s="128">
        <v>0.0309</v>
      </c>
      <c r="L164" s="62">
        <f t="shared" si="3"/>
        <v>0.0005722222222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126">
        <v>44724.0</v>
      </c>
      <c r="B165" s="127">
        <v>8.159</v>
      </c>
      <c r="C165" s="62">
        <f t="shared" si="4"/>
        <v>-0.002203722733</v>
      </c>
      <c r="D165" s="62">
        <f t="shared" si="5"/>
        <v>-0.002791870881</v>
      </c>
      <c r="E165" s="62">
        <f t="shared" si="1"/>
        <v>-0.002791870881</v>
      </c>
      <c r="F165" s="127">
        <v>3674.84</v>
      </c>
      <c r="G165" s="62">
        <f t="shared" si="6"/>
        <v>-0.05968744734</v>
      </c>
      <c r="H165" s="62">
        <f t="shared" si="7"/>
        <v>-0.06027559549</v>
      </c>
      <c r="I165" s="62" t="b">
        <f t="shared" si="8"/>
        <v>1</v>
      </c>
      <c r="J165" s="62">
        <f t="shared" si="2"/>
        <v>-0.06027559549</v>
      </c>
      <c r="K165" s="128">
        <v>0.03176</v>
      </c>
      <c r="L165" s="62">
        <f t="shared" si="3"/>
        <v>0.0005881481481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126">
        <v>44731.0</v>
      </c>
      <c r="B166" s="127">
        <v>8.631</v>
      </c>
      <c r="C166" s="62">
        <f t="shared" si="4"/>
        <v>0.05623876079</v>
      </c>
      <c r="D166" s="62">
        <f t="shared" si="5"/>
        <v>0.05561246449</v>
      </c>
      <c r="E166" s="62" t="str">
        <f t="shared" si="1"/>
        <v/>
      </c>
      <c r="F166" s="127">
        <v>3911.74</v>
      </c>
      <c r="G166" s="62">
        <f t="shared" si="6"/>
        <v>0.06247269349</v>
      </c>
      <c r="H166" s="62">
        <f t="shared" si="7"/>
        <v>0.0618463972</v>
      </c>
      <c r="I166" s="62" t="b">
        <f t="shared" si="8"/>
        <v>0</v>
      </c>
      <c r="J166" s="62" t="str">
        <f t="shared" si="2"/>
        <v/>
      </c>
      <c r="K166" s="128">
        <v>0.03382</v>
      </c>
      <c r="L166" s="62">
        <f t="shared" si="3"/>
        <v>0.0006262962963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126">
        <v>44738.0</v>
      </c>
      <c r="B167" s="127">
        <v>8.332</v>
      </c>
      <c r="C167" s="62">
        <f t="shared" si="4"/>
        <v>-0.03525684984</v>
      </c>
      <c r="D167" s="62">
        <f t="shared" si="5"/>
        <v>-0.03586379428</v>
      </c>
      <c r="E167" s="62">
        <f t="shared" si="1"/>
        <v>-0.03586379428</v>
      </c>
      <c r="F167" s="127">
        <v>3825.33</v>
      </c>
      <c r="G167" s="62">
        <f t="shared" si="6"/>
        <v>-0.02233754973</v>
      </c>
      <c r="H167" s="62">
        <f t="shared" si="7"/>
        <v>-0.02294449417</v>
      </c>
      <c r="I167" s="62" t="b">
        <f t="shared" si="8"/>
        <v>1</v>
      </c>
      <c r="J167" s="62">
        <f t="shared" si="2"/>
        <v>-0.02294449417</v>
      </c>
      <c r="K167" s="128">
        <v>0.032775</v>
      </c>
      <c r="L167" s="62">
        <f t="shared" si="3"/>
        <v>0.0006069444444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126">
        <v>44745.0</v>
      </c>
      <c r="B168" s="127">
        <v>8.223</v>
      </c>
      <c r="C168" s="62">
        <f t="shared" si="4"/>
        <v>-0.01316841741</v>
      </c>
      <c r="D168" s="62">
        <f t="shared" si="5"/>
        <v>-0.01376397297</v>
      </c>
      <c r="E168" s="62" t="str">
        <f t="shared" si="1"/>
        <v/>
      </c>
      <c r="F168" s="127">
        <v>3899.38</v>
      </c>
      <c r="G168" s="62">
        <f t="shared" si="6"/>
        <v>0.01917282807</v>
      </c>
      <c r="H168" s="62">
        <f t="shared" si="7"/>
        <v>0.01857727252</v>
      </c>
      <c r="I168" s="62" t="b">
        <f t="shared" si="8"/>
        <v>0</v>
      </c>
      <c r="J168" s="62" t="str">
        <f t="shared" si="2"/>
        <v/>
      </c>
      <c r="K168" s="128">
        <v>0.03216</v>
      </c>
      <c r="L168" s="62">
        <f t="shared" si="3"/>
        <v>0.0005955555556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126">
        <v>44752.0</v>
      </c>
      <c r="B169" s="127">
        <v>8.395</v>
      </c>
      <c r="C169" s="62">
        <f t="shared" si="4"/>
        <v>0.02070118454</v>
      </c>
      <c r="D169" s="62">
        <f t="shared" si="5"/>
        <v>0.02011507343</v>
      </c>
      <c r="E169" s="62">
        <f t="shared" si="1"/>
        <v>0.02011507343</v>
      </c>
      <c r="F169" s="127">
        <v>3863.16</v>
      </c>
      <c r="G169" s="62">
        <f t="shared" si="6"/>
        <v>-0.009332064726</v>
      </c>
      <c r="H169" s="62">
        <f t="shared" si="7"/>
        <v>-0.009918175837</v>
      </c>
      <c r="I169" s="62" t="b">
        <f t="shared" si="8"/>
        <v>1</v>
      </c>
      <c r="J169" s="62">
        <f t="shared" si="2"/>
        <v>-0.009918175837</v>
      </c>
      <c r="K169" s="128">
        <v>0.03165</v>
      </c>
      <c r="L169" s="62">
        <f t="shared" si="3"/>
        <v>0.0005861111111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126">
        <v>44759.0</v>
      </c>
      <c r="B170" s="127">
        <v>8.386</v>
      </c>
      <c r="C170" s="62">
        <f t="shared" si="4"/>
        <v>-0.001072641781</v>
      </c>
      <c r="D170" s="62">
        <f t="shared" si="5"/>
        <v>-0.001650419559</v>
      </c>
      <c r="E170" s="62" t="str">
        <f t="shared" si="1"/>
        <v/>
      </c>
      <c r="F170" s="127">
        <v>3961.63</v>
      </c>
      <c r="G170" s="62">
        <f t="shared" si="6"/>
        <v>0.02517005532</v>
      </c>
      <c r="H170" s="62">
        <f t="shared" si="7"/>
        <v>0.02459227755</v>
      </c>
      <c r="I170" s="62" t="b">
        <f t="shared" si="8"/>
        <v>0</v>
      </c>
      <c r="J170" s="62" t="str">
        <f t="shared" si="2"/>
        <v/>
      </c>
      <c r="K170" s="128">
        <v>0.0312</v>
      </c>
      <c r="L170" s="62">
        <f t="shared" si="3"/>
        <v>0.0005777777778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126">
        <v>44766.0</v>
      </c>
      <c r="B171" s="127">
        <v>8.468</v>
      </c>
      <c r="C171" s="62">
        <f t="shared" si="4"/>
        <v>0.009730704524</v>
      </c>
      <c r="D171" s="62">
        <f t="shared" si="5"/>
        <v>0.009154408228</v>
      </c>
      <c r="E171" s="62" t="str">
        <f t="shared" si="1"/>
        <v/>
      </c>
      <c r="F171" s="127">
        <v>4130.29</v>
      </c>
      <c r="G171" s="62">
        <f t="shared" si="6"/>
        <v>0.04169206569</v>
      </c>
      <c r="H171" s="62">
        <f t="shared" si="7"/>
        <v>0.04111576939</v>
      </c>
      <c r="I171" s="62" t="b">
        <f t="shared" si="8"/>
        <v>0</v>
      </c>
      <c r="J171" s="62" t="str">
        <f t="shared" si="2"/>
        <v/>
      </c>
      <c r="K171" s="128">
        <v>0.03112</v>
      </c>
      <c r="L171" s="62">
        <f t="shared" si="3"/>
        <v>0.0005762962963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126">
        <v>44773.0</v>
      </c>
      <c r="B172" s="127">
        <v>7.569</v>
      </c>
      <c r="C172" s="62">
        <f t="shared" si="4"/>
        <v>-0.1122333949</v>
      </c>
      <c r="D172" s="62">
        <f t="shared" si="5"/>
        <v>-0.1127933949</v>
      </c>
      <c r="E172" s="62" t="str">
        <f t="shared" si="1"/>
        <v/>
      </c>
      <c r="F172" s="127">
        <v>4145.19</v>
      </c>
      <c r="G172" s="62">
        <f t="shared" si="6"/>
        <v>0.003601003471</v>
      </c>
      <c r="H172" s="62">
        <f t="shared" si="7"/>
        <v>0.003041003471</v>
      </c>
      <c r="I172" s="62" t="b">
        <f t="shared" si="8"/>
        <v>0</v>
      </c>
      <c r="J172" s="62" t="str">
        <f t="shared" si="2"/>
        <v/>
      </c>
      <c r="K172" s="128">
        <v>0.03024</v>
      </c>
      <c r="L172" s="62">
        <f t="shared" si="3"/>
        <v>0.00056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126">
        <v>44780.0</v>
      </c>
      <c r="B173" s="127">
        <v>8.304</v>
      </c>
      <c r="C173" s="62">
        <f t="shared" si="4"/>
        <v>0.0926763681</v>
      </c>
      <c r="D173" s="62">
        <f t="shared" si="5"/>
        <v>0.09212414587</v>
      </c>
      <c r="E173" s="62" t="str">
        <f t="shared" si="1"/>
        <v/>
      </c>
      <c r="F173" s="127">
        <v>4280.15</v>
      </c>
      <c r="G173" s="62">
        <f t="shared" si="6"/>
        <v>0.03203942981</v>
      </c>
      <c r="H173" s="62">
        <f t="shared" si="7"/>
        <v>0.03148720759</v>
      </c>
      <c r="I173" s="62" t="b">
        <f t="shared" si="8"/>
        <v>0</v>
      </c>
      <c r="J173" s="62" t="str">
        <f t="shared" si="2"/>
        <v/>
      </c>
      <c r="K173" s="128">
        <v>0.02982</v>
      </c>
      <c r="L173" s="62">
        <f t="shared" si="3"/>
        <v>0.0005522222222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126">
        <v>44787.0</v>
      </c>
      <c r="B174" s="127">
        <v>9.341</v>
      </c>
      <c r="C174" s="62">
        <f t="shared" si="4"/>
        <v>0.1176759865</v>
      </c>
      <c r="D174" s="62">
        <f t="shared" si="5"/>
        <v>0.1171085791</v>
      </c>
      <c r="E174" s="62">
        <f t="shared" si="1"/>
        <v>0.1171085791</v>
      </c>
      <c r="F174" s="127">
        <v>4228.48</v>
      </c>
      <c r="G174" s="62">
        <f t="shared" si="6"/>
        <v>-0.01214546529</v>
      </c>
      <c r="H174" s="62">
        <f t="shared" si="7"/>
        <v>-0.0127128727</v>
      </c>
      <c r="I174" s="62" t="b">
        <f t="shared" si="8"/>
        <v>1</v>
      </c>
      <c r="J174" s="62">
        <f t="shared" si="2"/>
        <v>-0.0127128727</v>
      </c>
      <c r="K174" s="128">
        <v>0.03064</v>
      </c>
      <c r="L174" s="62">
        <f t="shared" si="3"/>
        <v>0.0005674074074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126">
        <v>44794.0</v>
      </c>
      <c r="B175" s="127">
        <v>8.571</v>
      </c>
      <c r="C175" s="62">
        <f t="shared" si="4"/>
        <v>-0.08602890097</v>
      </c>
      <c r="D175" s="62">
        <f t="shared" si="5"/>
        <v>-0.0866111232</v>
      </c>
      <c r="E175" s="62">
        <f t="shared" si="1"/>
        <v>-0.0866111232</v>
      </c>
      <c r="F175" s="127">
        <v>4057.66</v>
      </c>
      <c r="G175" s="62">
        <f t="shared" si="6"/>
        <v>-0.04123613764</v>
      </c>
      <c r="H175" s="62">
        <f t="shared" si="7"/>
        <v>-0.04181835986</v>
      </c>
      <c r="I175" s="62" t="b">
        <f t="shared" si="8"/>
        <v>1</v>
      </c>
      <c r="J175" s="62">
        <f t="shared" si="2"/>
        <v>-0.04181835986</v>
      </c>
      <c r="K175" s="128">
        <v>0.03144</v>
      </c>
      <c r="L175" s="62">
        <f t="shared" si="3"/>
        <v>0.0005822222222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126">
        <v>44801.0</v>
      </c>
      <c r="B176" s="127">
        <v>8.008</v>
      </c>
      <c r="C176" s="62">
        <f t="shared" si="4"/>
        <v>-0.0679433699</v>
      </c>
      <c r="D176" s="62">
        <f t="shared" si="5"/>
        <v>-0.06854633287</v>
      </c>
      <c r="E176" s="62">
        <f t="shared" si="1"/>
        <v>-0.06854633287</v>
      </c>
      <c r="F176" s="127">
        <v>3924.26</v>
      </c>
      <c r="G176" s="62">
        <f t="shared" si="6"/>
        <v>-0.03342865435</v>
      </c>
      <c r="H176" s="62">
        <f t="shared" si="7"/>
        <v>-0.03403161731</v>
      </c>
      <c r="I176" s="62" t="b">
        <f t="shared" si="8"/>
        <v>1</v>
      </c>
      <c r="J176" s="62">
        <f t="shared" si="2"/>
        <v>-0.03403161731</v>
      </c>
      <c r="K176" s="128">
        <v>0.03256</v>
      </c>
      <c r="L176" s="62">
        <f t="shared" si="3"/>
        <v>0.000602962963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126">
        <v>44808.0</v>
      </c>
      <c r="B177" s="127">
        <v>8.101</v>
      </c>
      <c r="C177" s="62">
        <f t="shared" si="4"/>
        <v>0.01154646884</v>
      </c>
      <c r="D177" s="62">
        <f t="shared" si="5"/>
        <v>0.01093646884</v>
      </c>
      <c r="E177" s="62" t="str">
        <f t="shared" si="1"/>
        <v/>
      </c>
      <c r="F177" s="127">
        <v>4067.36</v>
      </c>
      <c r="G177" s="62">
        <f t="shared" si="6"/>
        <v>0.03581634191</v>
      </c>
      <c r="H177" s="62">
        <f t="shared" si="7"/>
        <v>0.03520634191</v>
      </c>
      <c r="I177" s="62" t="b">
        <f t="shared" si="8"/>
        <v>0</v>
      </c>
      <c r="J177" s="62" t="str">
        <f t="shared" si="2"/>
        <v/>
      </c>
      <c r="K177" s="128">
        <v>0.03294</v>
      </c>
      <c r="L177" s="62">
        <f t="shared" si="3"/>
        <v>0.00061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126">
        <v>44815.0</v>
      </c>
      <c r="B178" s="127">
        <v>7.698</v>
      </c>
      <c r="C178" s="62">
        <f t="shared" si="4"/>
        <v>-0.05102695599</v>
      </c>
      <c r="D178" s="62">
        <f t="shared" si="5"/>
        <v>-0.05166723376</v>
      </c>
      <c r="E178" s="62">
        <f t="shared" si="1"/>
        <v>-0.05166723376</v>
      </c>
      <c r="F178" s="127">
        <v>3873.33</v>
      </c>
      <c r="G178" s="62">
        <f t="shared" si="6"/>
        <v>-0.04887953817</v>
      </c>
      <c r="H178" s="62">
        <f t="shared" si="7"/>
        <v>-0.04951981595</v>
      </c>
      <c r="I178" s="62" t="b">
        <f t="shared" si="8"/>
        <v>1</v>
      </c>
      <c r="J178" s="62">
        <f t="shared" si="2"/>
        <v>-0.04951981595</v>
      </c>
      <c r="K178" s="128">
        <v>0.034575</v>
      </c>
      <c r="L178" s="62">
        <f t="shared" si="3"/>
        <v>0.0006402777778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126">
        <v>44822.0</v>
      </c>
      <c r="B179" s="127">
        <v>7.303</v>
      </c>
      <c r="C179" s="62">
        <f t="shared" si="4"/>
        <v>-0.05267533222</v>
      </c>
      <c r="D179" s="62">
        <f t="shared" si="5"/>
        <v>-0.05332385074</v>
      </c>
      <c r="E179" s="62">
        <f t="shared" si="1"/>
        <v>-0.05332385074</v>
      </c>
      <c r="F179" s="127">
        <v>3693.23</v>
      </c>
      <c r="G179" s="62">
        <f t="shared" si="6"/>
        <v>-0.04761318825</v>
      </c>
      <c r="H179" s="62">
        <f t="shared" si="7"/>
        <v>-0.04826170677</v>
      </c>
      <c r="I179" s="62" t="b">
        <f t="shared" si="8"/>
        <v>1</v>
      </c>
      <c r="J179" s="62">
        <f t="shared" si="2"/>
        <v>-0.04826170677</v>
      </c>
      <c r="K179" s="128">
        <v>0.03502</v>
      </c>
      <c r="L179" s="62">
        <f t="shared" si="3"/>
        <v>0.0006485185185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126">
        <v>44829.0</v>
      </c>
      <c r="B180" s="127">
        <v>7.257</v>
      </c>
      <c r="C180" s="62">
        <f t="shared" si="4"/>
        <v>-0.006318702342</v>
      </c>
      <c r="D180" s="62">
        <f t="shared" si="5"/>
        <v>-0.006980554194</v>
      </c>
      <c r="E180" s="62">
        <f t="shared" si="1"/>
        <v>-0.006980554194</v>
      </c>
      <c r="F180" s="127">
        <v>3585.62</v>
      </c>
      <c r="G180" s="62">
        <f t="shared" si="6"/>
        <v>-0.029570012</v>
      </c>
      <c r="H180" s="62">
        <f t="shared" si="7"/>
        <v>-0.03023186386</v>
      </c>
      <c r="I180" s="62" t="b">
        <f t="shared" si="8"/>
        <v>1</v>
      </c>
      <c r="J180" s="62">
        <f t="shared" si="2"/>
        <v>-0.03023186386</v>
      </c>
      <c r="K180" s="128">
        <v>0.03574</v>
      </c>
      <c r="L180" s="62">
        <f t="shared" si="3"/>
        <v>0.0006618518519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126">
        <v>44836.0</v>
      </c>
      <c r="B181" s="127">
        <v>7.275</v>
      </c>
      <c r="C181" s="62">
        <f t="shared" si="4"/>
        <v>0.002477292762</v>
      </c>
      <c r="D181" s="62">
        <f t="shared" si="5"/>
        <v>0.001781366836</v>
      </c>
      <c r="E181" s="62" t="str">
        <f t="shared" si="1"/>
        <v/>
      </c>
      <c r="F181" s="127">
        <v>3639.66</v>
      </c>
      <c r="G181" s="62">
        <f t="shared" si="6"/>
        <v>0.01495886878</v>
      </c>
      <c r="H181" s="62">
        <f t="shared" si="7"/>
        <v>0.01426294285</v>
      </c>
      <c r="I181" s="62" t="b">
        <f t="shared" si="8"/>
        <v>0</v>
      </c>
      <c r="J181" s="62" t="str">
        <f t="shared" si="2"/>
        <v/>
      </c>
      <c r="K181" s="128">
        <v>0.03758</v>
      </c>
      <c r="L181" s="62">
        <f t="shared" si="3"/>
        <v>0.0006959259259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126">
        <v>44843.0</v>
      </c>
      <c r="B182" s="127">
        <v>7.36</v>
      </c>
      <c r="C182" s="62">
        <f t="shared" si="4"/>
        <v>0.01161611968</v>
      </c>
      <c r="D182" s="62">
        <f t="shared" si="5"/>
        <v>0.01091686042</v>
      </c>
      <c r="E182" s="62">
        <f t="shared" si="1"/>
        <v>0.01091686042</v>
      </c>
      <c r="F182" s="127">
        <v>3583.07</v>
      </c>
      <c r="G182" s="62">
        <f t="shared" si="6"/>
        <v>-0.01567029586</v>
      </c>
      <c r="H182" s="62">
        <f t="shared" si="7"/>
        <v>-0.01636955512</v>
      </c>
      <c r="I182" s="62" t="b">
        <f t="shared" si="8"/>
        <v>1</v>
      </c>
      <c r="J182" s="62">
        <f t="shared" si="2"/>
        <v>-0.01636955512</v>
      </c>
      <c r="K182" s="128">
        <v>0.03776</v>
      </c>
      <c r="L182" s="62">
        <f t="shared" si="3"/>
        <v>0.0006992592593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126">
        <v>44850.0</v>
      </c>
      <c r="B183" s="127">
        <v>7.745</v>
      </c>
      <c r="C183" s="62">
        <f t="shared" si="4"/>
        <v>0.05098754113</v>
      </c>
      <c r="D183" s="62">
        <f t="shared" si="5"/>
        <v>0.05025698557</v>
      </c>
      <c r="E183" s="62" t="str">
        <f t="shared" si="1"/>
        <v/>
      </c>
      <c r="F183" s="127">
        <v>3752.75</v>
      </c>
      <c r="G183" s="62">
        <f t="shared" si="6"/>
        <v>0.04626892973</v>
      </c>
      <c r="H183" s="62">
        <f t="shared" si="7"/>
        <v>0.04553837417</v>
      </c>
      <c r="I183" s="62" t="b">
        <f t="shared" si="8"/>
        <v>0</v>
      </c>
      <c r="J183" s="62" t="str">
        <f t="shared" si="2"/>
        <v/>
      </c>
      <c r="K183" s="128">
        <v>0.03945</v>
      </c>
      <c r="L183" s="62">
        <f t="shared" si="3"/>
        <v>0.0007305555556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126">
        <v>44857.0</v>
      </c>
      <c r="B184" s="127">
        <v>8.195</v>
      </c>
      <c r="C184" s="62">
        <f t="shared" si="4"/>
        <v>0.05647673833</v>
      </c>
      <c r="D184" s="62">
        <f t="shared" si="5"/>
        <v>0.05570636796</v>
      </c>
      <c r="E184" s="62" t="str">
        <f t="shared" si="1"/>
        <v/>
      </c>
      <c r="F184" s="127">
        <v>3901.06</v>
      </c>
      <c r="G184" s="62">
        <f t="shared" si="6"/>
        <v>0.03875940652</v>
      </c>
      <c r="H184" s="62">
        <f t="shared" si="7"/>
        <v>0.03798903615</v>
      </c>
      <c r="I184" s="62" t="b">
        <f t="shared" si="8"/>
        <v>0</v>
      </c>
      <c r="J184" s="62" t="str">
        <f t="shared" si="2"/>
        <v/>
      </c>
      <c r="K184" s="128">
        <v>0.0416</v>
      </c>
      <c r="L184" s="62">
        <f t="shared" si="3"/>
        <v>0.0007703703704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126">
        <v>44864.0</v>
      </c>
      <c r="B185" s="127">
        <v>7.397</v>
      </c>
      <c r="C185" s="62">
        <f t="shared" si="4"/>
        <v>-0.1024496996</v>
      </c>
      <c r="D185" s="62">
        <f t="shared" si="5"/>
        <v>-0.1032319218</v>
      </c>
      <c r="E185" s="62">
        <f t="shared" si="1"/>
        <v>-0.1032319218</v>
      </c>
      <c r="F185" s="127">
        <v>3770.55</v>
      </c>
      <c r="G185" s="62">
        <f t="shared" si="6"/>
        <v>-0.03402743166</v>
      </c>
      <c r="H185" s="62">
        <f t="shared" si="7"/>
        <v>-0.03480965389</v>
      </c>
      <c r="I185" s="62" t="b">
        <f t="shared" si="8"/>
        <v>1</v>
      </c>
      <c r="J185" s="62">
        <f t="shared" si="2"/>
        <v>-0.03480965389</v>
      </c>
      <c r="K185" s="128">
        <v>0.04224</v>
      </c>
      <c r="L185" s="62">
        <f t="shared" si="3"/>
        <v>0.0007822222222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126">
        <v>44871.0</v>
      </c>
      <c r="B186" s="127">
        <v>7.05</v>
      </c>
      <c r="C186" s="62">
        <f t="shared" si="4"/>
        <v>-0.04804689578</v>
      </c>
      <c r="D186" s="62">
        <f t="shared" si="5"/>
        <v>-0.04882319208</v>
      </c>
      <c r="E186" s="62" t="str">
        <f t="shared" si="1"/>
        <v/>
      </c>
      <c r="F186" s="127">
        <v>3992.93</v>
      </c>
      <c r="G186" s="62">
        <f t="shared" si="6"/>
        <v>0.05730441784</v>
      </c>
      <c r="H186" s="62">
        <f t="shared" si="7"/>
        <v>0.05652812154</v>
      </c>
      <c r="I186" s="62" t="b">
        <f t="shared" si="8"/>
        <v>0</v>
      </c>
      <c r="J186" s="62" t="str">
        <f t="shared" si="2"/>
        <v/>
      </c>
      <c r="K186" s="128">
        <v>0.04192</v>
      </c>
      <c r="L186" s="62">
        <f t="shared" si="3"/>
        <v>0.0007762962963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126">
        <v>44878.0</v>
      </c>
      <c r="B187" s="127">
        <v>7.285</v>
      </c>
      <c r="C187" s="62">
        <f t="shared" si="4"/>
        <v>0.03278982282</v>
      </c>
      <c r="D187" s="62">
        <f t="shared" si="5"/>
        <v>0.03200463764</v>
      </c>
      <c r="E187" s="62">
        <f t="shared" si="1"/>
        <v>0.03200463764</v>
      </c>
      <c r="F187" s="127">
        <v>3965.34</v>
      </c>
      <c r="G187" s="62">
        <f t="shared" si="6"/>
        <v>-0.006933695523</v>
      </c>
      <c r="H187" s="62">
        <f t="shared" si="7"/>
        <v>-0.007718880708</v>
      </c>
      <c r="I187" s="62" t="b">
        <f t="shared" si="8"/>
        <v>1</v>
      </c>
      <c r="J187" s="62">
        <f t="shared" si="2"/>
        <v>-0.007718880708</v>
      </c>
      <c r="K187" s="128">
        <v>0.0424</v>
      </c>
      <c r="L187" s="62">
        <f t="shared" si="3"/>
        <v>0.0007851851852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126">
        <v>44885.0</v>
      </c>
      <c r="B188" s="127">
        <v>6.947</v>
      </c>
      <c r="C188" s="62">
        <f t="shared" si="4"/>
        <v>-0.04750752794</v>
      </c>
      <c r="D188" s="62">
        <f t="shared" si="5"/>
        <v>-0.04823752794</v>
      </c>
      <c r="E188" s="62" t="str">
        <f t="shared" si="1"/>
        <v/>
      </c>
      <c r="F188" s="127">
        <v>4026.12</v>
      </c>
      <c r="G188" s="62">
        <f t="shared" si="6"/>
        <v>0.01521153131</v>
      </c>
      <c r="H188" s="62">
        <f t="shared" si="7"/>
        <v>0.01448153131</v>
      </c>
      <c r="I188" s="62" t="b">
        <f t="shared" si="8"/>
        <v>0</v>
      </c>
      <c r="J188" s="62" t="str">
        <f t="shared" si="2"/>
        <v/>
      </c>
      <c r="K188" s="128">
        <v>0.03942</v>
      </c>
      <c r="L188" s="62">
        <f t="shared" si="3"/>
        <v>0.00073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126">
        <v>44892.0</v>
      </c>
      <c r="B189" s="127">
        <v>6.59</v>
      </c>
      <c r="C189" s="62">
        <f t="shared" si="4"/>
        <v>-0.0527565632</v>
      </c>
      <c r="D189" s="62">
        <f t="shared" si="5"/>
        <v>-0.05346119283</v>
      </c>
      <c r="E189" s="62" t="str">
        <f t="shared" si="1"/>
        <v/>
      </c>
      <c r="F189" s="127">
        <v>4071.7</v>
      </c>
      <c r="G189" s="62">
        <f t="shared" si="6"/>
        <v>0.01125746963</v>
      </c>
      <c r="H189" s="62">
        <f t="shared" si="7"/>
        <v>0.01055284</v>
      </c>
      <c r="I189" s="62" t="b">
        <f t="shared" si="8"/>
        <v>0</v>
      </c>
      <c r="J189" s="62" t="str">
        <f t="shared" si="2"/>
        <v/>
      </c>
      <c r="K189" s="128">
        <v>0.03805</v>
      </c>
      <c r="L189" s="62">
        <f t="shared" si="3"/>
        <v>0.0007046296296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126">
        <v>44899.0</v>
      </c>
      <c r="B190" s="127">
        <v>6.346</v>
      </c>
      <c r="C190" s="62">
        <f t="shared" si="4"/>
        <v>-0.03772865535</v>
      </c>
      <c r="D190" s="62">
        <f t="shared" si="5"/>
        <v>-0.03841569239</v>
      </c>
      <c r="E190" s="62">
        <f t="shared" si="1"/>
        <v>-0.03841569239</v>
      </c>
      <c r="F190" s="127">
        <v>3934.38</v>
      </c>
      <c r="G190" s="62">
        <f t="shared" si="6"/>
        <v>-0.03430729356</v>
      </c>
      <c r="H190" s="62">
        <f t="shared" si="7"/>
        <v>-0.0349943306</v>
      </c>
      <c r="I190" s="62" t="b">
        <f t="shared" si="8"/>
        <v>1</v>
      </c>
      <c r="J190" s="62">
        <f t="shared" si="2"/>
        <v>-0.0349943306</v>
      </c>
      <c r="K190" s="128">
        <v>0.0371</v>
      </c>
      <c r="L190" s="62">
        <f t="shared" si="3"/>
        <v>0.000687037037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126">
        <v>44906.0</v>
      </c>
      <c r="B191" s="127">
        <v>6.44</v>
      </c>
      <c r="C191" s="62">
        <f t="shared" si="4"/>
        <v>0.01470384696</v>
      </c>
      <c r="D191" s="62">
        <f t="shared" si="5"/>
        <v>0.01405347658</v>
      </c>
      <c r="E191" s="62">
        <f t="shared" si="1"/>
        <v>0.01405347658</v>
      </c>
      <c r="F191" s="127">
        <v>3852.36</v>
      </c>
      <c r="G191" s="62">
        <f t="shared" si="6"/>
        <v>-0.02106736159</v>
      </c>
      <c r="H191" s="62">
        <f t="shared" si="7"/>
        <v>-0.02171773196</v>
      </c>
      <c r="I191" s="62" t="b">
        <f t="shared" si="8"/>
        <v>1</v>
      </c>
      <c r="J191" s="62">
        <f t="shared" si="2"/>
        <v>-0.02171773196</v>
      </c>
      <c r="K191" s="128">
        <v>0.03512</v>
      </c>
      <c r="L191" s="62">
        <f t="shared" si="3"/>
        <v>0.0006503703704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126">
        <v>44913.0</v>
      </c>
      <c r="B192" s="127">
        <v>6.064</v>
      </c>
      <c r="C192" s="62">
        <f t="shared" si="4"/>
        <v>-0.06015889178</v>
      </c>
      <c r="D192" s="62">
        <f t="shared" si="5"/>
        <v>-0.06081185474</v>
      </c>
      <c r="E192" s="62">
        <f t="shared" si="1"/>
        <v>-0.06081185474</v>
      </c>
      <c r="F192" s="127">
        <v>3844.82</v>
      </c>
      <c r="G192" s="62">
        <f t="shared" si="6"/>
        <v>-0.001959159695</v>
      </c>
      <c r="H192" s="62">
        <f t="shared" si="7"/>
        <v>-0.002612122658</v>
      </c>
      <c r="I192" s="62" t="b">
        <f t="shared" si="8"/>
        <v>1</v>
      </c>
      <c r="J192" s="62">
        <f t="shared" si="2"/>
        <v>-0.002612122658</v>
      </c>
      <c r="K192" s="128">
        <v>0.03526</v>
      </c>
      <c r="L192" s="62">
        <f t="shared" si="3"/>
        <v>0.000652962963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126">
        <v>44920.0</v>
      </c>
      <c r="B193" s="127">
        <v>6.393</v>
      </c>
      <c r="C193" s="62">
        <f t="shared" si="4"/>
        <v>0.05283399344</v>
      </c>
      <c r="D193" s="62">
        <f t="shared" si="5"/>
        <v>0.0521432527</v>
      </c>
      <c r="E193" s="62">
        <f t="shared" si="1"/>
        <v>0.0521432527</v>
      </c>
      <c r="F193" s="127">
        <v>3839.5</v>
      </c>
      <c r="G193" s="62">
        <f t="shared" si="6"/>
        <v>-0.001384638029</v>
      </c>
      <c r="H193" s="62">
        <f t="shared" si="7"/>
        <v>-0.00207537877</v>
      </c>
      <c r="I193" s="62" t="b">
        <f t="shared" si="8"/>
        <v>1</v>
      </c>
      <c r="J193" s="62">
        <f t="shared" si="2"/>
        <v>-0.00207537877</v>
      </c>
      <c r="K193" s="128">
        <v>0.0373</v>
      </c>
      <c r="L193" s="62">
        <f t="shared" si="3"/>
        <v>0.0006907407407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126">
        <v>44927.0</v>
      </c>
      <c r="B194" s="127">
        <v>6.721</v>
      </c>
      <c r="C194" s="62">
        <f t="shared" si="4"/>
        <v>0.0500333112</v>
      </c>
      <c r="D194" s="62">
        <f t="shared" si="5"/>
        <v>0.04930182972</v>
      </c>
      <c r="E194" s="62" t="str">
        <f t="shared" si="1"/>
        <v/>
      </c>
      <c r="F194" s="127">
        <v>3895.08</v>
      </c>
      <c r="G194" s="62">
        <f t="shared" si="6"/>
        <v>0.01437206848</v>
      </c>
      <c r="H194" s="62">
        <f t="shared" si="7"/>
        <v>0.01364058699</v>
      </c>
      <c r="I194" s="62" t="b">
        <f t="shared" si="8"/>
        <v>0</v>
      </c>
      <c r="J194" s="62" t="str">
        <f t="shared" si="2"/>
        <v/>
      </c>
      <c r="K194" s="128">
        <v>0.0395</v>
      </c>
      <c r="L194" s="62">
        <f t="shared" si="3"/>
        <v>0.0007314814815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126">
        <v>44934.0</v>
      </c>
      <c r="B195" s="127">
        <v>7.069</v>
      </c>
      <c r="C195" s="62">
        <f t="shared" si="4"/>
        <v>0.0504820742</v>
      </c>
      <c r="D195" s="62">
        <f t="shared" si="5"/>
        <v>0.04978114828</v>
      </c>
      <c r="E195" s="62" t="str">
        <f t="shared" si="1"/>
        <v/>
      </c>
      <c r="F195" s="127">
        <v>3999.09</v>
      </c>
      <c r="G195" s="62">
        <f t="shared" si="6"/>
        <v>0.02635261697</v>
      </c>
      <c r="H195" s="62">
        <f t="shared" si="7"/>
        <v>0.02565169105</v>
      </c>
      <c r="I195" s="62" t="b">
        <f t="shared" si="8"/>
        <v>0</v>
      </c>
      <c r="J195" s="62" t="str">
        <f t="shared" si="2"/>
        <v/>
      </c>
      <c r="K195" s="128">
        <v>0.03785</v>
      </c>
      <c r="L195" s="62">
        <f t="shared" si="3"/>
        <v>0.0007009259259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126">
        <v>44941.0</v>
      </c>
      <c r="B196" s="127">
        <v>7.05</v>
      </c>
      <c r="C196" s="62">
        <f t="shared" si="4"/>
        <v>-0.002691410365</v>
      </c>
      <c r="D196" s="62">
        <f t="shared" si="5"/>
        <v>-0.00336696592</v>
      </c>
      <c r="E196" s="62">
        <f t="shared" si="1"/>
        <v>-0.00336696592</v>
      </c>
      <c r="F196" s="127">
        <v>3972.61</v>
      </c>
      <c r="G196" s="62">
        <f t="shared" si="6"/>
        <v>-0.006643525821</v>
      </c>
      <c r="H196" s="62">
        <f t="shared" si="7"/>
        <v>-0.007319081377</v>
      </c>
      <c r="I196" s="62" t="b">
        <f t="shared" si="8"/>
        <v>1</v>
      </c>
      <c r="J196" s="62">
        <f t="shared" si="2"/>
        <v>-0.007319081377</v>
      </c>
      <c r="K196" s="128">
        <v>0.03648</v>
      </c>
      <c r="L196" s="62">
        <f t="shared" si="3"/>
        <v>0.0006755555556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126">
        <v>44948.0</v>
      </c>
      <c r="B197" s="127">
        <v>6.75</v>
      </c>
      <c r="C197" s="62">
        <f t="shared" si="4"/>
        <v>-0.04348511194</v>
      </c>
      <c r="D197" s="62">
        <f t="shared" si="5"/>
        <v>-0.04415224157</v>
      </c>
      <c r="E197" s="62" t="str">
        <f t="shared" si="1"/>
        <v/>
      </c>
      <c r="F197" s="127">
        <v>4070.56</v>
      </c>
      <c r="G197" s="62">
        <f t="shared" si="6"/>
        <v>0.02435727271</v>
      </c>
      <c r="H197" s="62">
        <f t="shared" si="7"/>
        <v>0.02369014308</v>
      </c>
      <c r="I197" s="62" t="b">
        <f t="shared" si="8"/>
        <v>0</v>
      </c>
      <c r="J197" s="62" t="str">
        <f t="shared" si="2"/>
        <v/>
      </c>
      <c r="K197" s="128">
        <v>0.036025</v>
      </c>
      <c r="L197" s="62">
        <f t="shared" si="3"/>
        <v>0.0006671296296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126">
        <v>44955.0</v>
      </c>
      <c r="B198" s="127">
        <v>6.872</v>
      </c>
      <c r="C198" s="62">
        <f t="shared" si="4"/>
        <v>0.0179126798</v>
      </c>
      <c r="D198" s="62">
        <f t="shared" si="5"/>
        <v>0.01723897609</v>
      </c>
      <c r="E198" s="62" t="str">
        <f t="shared" si="1"/>
        <v/>
      </c>
      <c r="F198" s="127">
        <v>4136.48</v>
      </c>
      <c r="G198" s="62">
        <f t="shared" si="6"/>
        <v>0.0160646025</v>
      </c>
      <c r="H198" s="62">
        <f t="shared" si="7"/>
        <v>0.0153908988</v>
      </c>
      <c r="I198" s="62" t="b">
        <f t="shared" si="8"/>
        <v>0</v>
      </c>
      <c r="J198" s="62" t="str">
        <f t="shared" si="2"/>
        <v/>
      </c>
      <c r="K198" s="128">
        <v>0.03638</v>
      </c>
      <c r="L198" s="62">
        <f t="shared" si="3"/>
        <v>0.0006737037037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126">
        <v>44962.0</v>
      </c>
      <c r="B199" s="127">
        <v>6.768</v>
      </c>
      <c r="C199" s="62">
        <f t="shared" si="4"/>
        <v>-0.01524956238</v>
      </c>
      <c r="D199" s="62">
        <f t="shared" si="5"/>
        <v>-0.01591771053</v>
      </c>
      <c r="E199" s="62">
        <f t="shared" si="1"/>
        <v>-0.01591771053</v>
      </c>
      <c r="F199" s="127">
        <v>4090.46</v>
      </c>
      <c r="G199" s="62">
        <f t="shared" si="6"/>
        <v>-0.01118775146</v>
      </c>
      <c r="H199" s="62">
        <f t="shared" si="7"/>
        <v>-0.01185589961</v>
      </c>
      <c r="I199" s="62" t="b">
        <f t="shared" si="8"/>
        <v>1</v>
      </c>
      <c r="J199" s="62">
        <f t="shared" si="2"/>
        <v>-0.01185589961</v>
      </c>
      <c r="K199" s="128">
        <v>0.03608</v>
      </c>
      <c r="L199" s="62">
        <f t="shared" si="3"/>
        <v>0.0006681481481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126">
        <v>44969.0</v>
      </c>
      <c r="B200" s="127">
        <v>6.712</v>
      </c>
      <c r="C200" s="62">
        <f t="shared" si="4"/>
        <v>-0.008308653139</v>
      </c>
      <c r="D200" s="62">
        <f t="shared" si="5"/>
        <v>-0.00900013462</v>
      </c>
      <c r="E200" s="62">
        <f t="shared" si="1"/>
        <v>-0.00900013462</v>
      </c>
      <c r="F200" s="127">
        <v>4079.09</v>
      </c>
      <c r="G200" s="62">
        <f t="shared" si="6"/>
        <v>-0.002783508845</v>
      </c>
      <c r="H200" s="62">
        <f t="shared" si="7"/>
        <v>-0.003474990326</v>
      </c>
      <c r="I200" s="62" t="b">
        <f t="shared" si="8"/>
        <v>1</v>
      </c>
      <c r="J200" s="62">
        <f t="shared" si="2"/>
        <v>-0.003474990326</v>
      </c>
      <c r="K200" s="128">
        <v>0.03734</v>
      </c>
      <c r="L200" s="62">
        <f t="shared" si="3"/>
        <v>0.0006914814815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126">
        <v>44976.0</v>
      </c>
      <c r="B201" s="127">
        <v>6.656</v>
      </c>
      <c r="C201" s="62">
        <f t="shared" si="4"/>
        <v>-0.008378265646</v>
      </c>
      <c r="D201" s="62">
        <f t="shared" si="5"/>
        <v>-0.009091228609</v>
      </c>
      <c r="E201" s="62">
        <f t="shared" si="1"/>
        <v>-0.009091228609</v>
      </c>
      <c r="F201" s="127">
        <v>3970.04</v>
      </c>
      <c r="G201" s="62">
        <f t="shared" si="6"/>
        <v>-0.02709775411</v>
      </c>
      <c r="H201" s="62">
        <f t="shared" si="7"/>
        <v>-0.02781071707</v>
      </c>
      <c r="I201" s="62" t="b">
        <f t="shared" si="8"/>
        <v>1</v>
      </c>
      <c r="J201" s="62">
        <f t="shared" si="2"/>
        <v>-0.02781071707</v>
      </c>
      <c r="K201" s="128">
        <v>0.0385</v>
      </c>
      <c r="L201" s="62">
        <f t="shared" si="3"/>
        <v>0.000712962963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126">
        <v>44983.0</v>
      </c>
      <c r="B202" s="127">
        <v>6.919</v>
      </c>
      <c r="C202" s="62">
        <f t="shared" si="4"/>
        <v>0.038752547</v>
      </c>
      <c r="D202" s="62">
        <f t="shared" si="5"/>
        <v>0.03802430626</v>
      </c>
      <c r="E202" s="62" t="str">
        <f t="shared" si="1"/>
        <v/>
      </c>
      <c r="F202" s="127">
        <v>4045.64</v>
      </c>
      <c r="G202" s="62">
        <f t="shared" si="6"/>
        <v>0.0188635878</v>
      </c>
      <c r="H202" s="62">
        <f t="shared" si="7"/>
        <v>0.01813534706</v>
      </c>
      <c r="I202" s="62" t="b">
        <f t="shared" si="8"/>
        <v>0</v>
      </c>
      <c r="J202" s="62" t="str">
        <f t="shared" si="2"/>
        <v/>
      </c>
      <c r="K202" s="128">
        <v>0.039325</v>
      </c>
      <c r="L202" s="62">
        <f t="shared" si="3"/>
        <v>0.0007282407407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126">
        <v>44990.0</v>
      </c>
      <c r="B203" s="127">
        <v>6.055</v>
      </c>
      <c r="C203" s="62">
        <f t="shared" si="4"/>
        <v>-0.1333868735</v>
      </c>
      <c r="D203" s="62">
        <f t="shared" si="5"/>
        <v>-0.1341187254</v>
      </c>
      <c r="E203" s="62">
        <f t="shared" si="1"/>
        <v>-0.1341187254</v>
      </c>
      <c r="F203" s="127">
        <v>3861.59</v>
      </c>
      <c r="G203" s="62">
        <f t="shared" si="6"/>
        <v>-0.04656074226</v>
      </c>
      <c r="H203" s="62">
        <f t="shared" si="7"/>
        <v>-0.04729259411</v>
      </c>
      <c r="I203" s="62" t="b">
        <f t="shared" si="8"/>
        <v>1</v>
      </c>
      <c r="J203" s="62">
        <f t="shared" si="2"/>
        <v>-0.04729259411</v>
      </c>
      <c r="K203" s="128">
        <v>0.03952</v>
      </c>
      <c r="L203" s="62">
        <f t="shared" si="3"/>
        <v>0.0007318518519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126">
        <v>44997.0</v>
      </c>
      <c r="B204" s="127">
        <v>5.773</v>
      </c>
      <c r="C204" s="62">
        <f t="shared" si="4"/>
        <v>-0.04769250093</v>
      </c>
      <c r="D204" s="62">
        <f t="shared" si="5"/>
        <v>-0.04840583426</v>
      </c>
      <c r="E204" s="62" t="str">
        <f t="shared" si="1"/>
        <v/>
      </c>
      <c r="F204" s="127">
        <v>3916.64</v>
      </c>
      <c r="G204" s="62">
        <f t="shared" si="6"/>
        <v>0.01415512763</v>
      </c>
      <c r="H204" s="62">
        <f t="shared" si="7"/>
        <v>0.01344179429</v>
      </c>
      <c r="I204" s="62" t="b">
        <f t="shared" si="8"/>
        <v>0</v>
      </c>
      <c r="J204" s="62" t="str">
        <f t="shared" si="2"/>
        <v/>
      </c>
      <c r="K204" s="128">
        <v>0.03852</v>
      </c>
      <c r="L204" s="62">
        <f t="shared" si="3"/>
        <v>0.0007133333333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126">
        <v>45004.0</v>
      </c>
      <c r="B205" s="127">
        <v>5.632</v>
      </c>
      <c r="C205" s="62">
        <f t="shared" si="4"/>
        <v>-0.02472725722</v>
      </c>
      <c r="D205" s="62">
        <f t="shared" si="5"/>
        <v>-0.02541170167</v>
      </c>
      <c r="E205" s="62" t="str">
        <f t="shared" si="1"/>
        <v/>
      </c>
      <c r="F205" s="127">
        <v>3970.99</v>
      </c>
      <c r="G205" s="62">
        <f t="shared" si="6"/>
        <v>0.0137812905</v>
      </c>
      <c r="H205" s="62">
        <f t="shared" si="7"/>
        <v>0.01309684606</v>
      </c>
      <c r="I205" s="62" t="b">
        <f t="shared" si="8"/>
        <v>0</v>
      </c>
      <c r="J205" s="62" t="str">
        <f t="shared" si="2"/>
        <v/>
      </c>
      <c r="K205" s="128">
        <v>0.03696</v>
      </c>
      <c r="L205" s="62">
        <f t="shared" si="3"/>
        <v>0.0006844444444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126">
        <v>45011.0</v>
      </c>
      <c r="B206" s="127">
        <v>5.689</v>
      </c>
      <c r="C206" s="62">
        <f t="shared" si="4"/>
        <v>0.01006986691</v>
      </c>
      <c r="D206" s="62">
        <f t="shared" si="5"/>
        <v>0.009389866913</v>
      </c>
      <c r="E206" s="62" t="str">
        <f t="shared" si="1"/>
        <v/>
      </c>
      <c r="F206" s="127">
        <v>4109.31</v>
      </c>
      <c r="G206" s="62">
        <f t="shared" si="6"/>
        <v>0.03423969731</v>
      </c>
      <c r="H206" s="62">
        <f t="shared" si="7"/>
        <v>0.03355969731</v>
      </c>
      <c r="I206" s="62" t="b">
        <f t="shared" si="8"/>
        <v>0</v>
      </c>
      <c r="J206" s="62" t="str">
        <f t="shared" si="2"/>
        <v/>
      </c>
      <c r="K206" s="128">
        <v>0.03672</v>
      </c>
      <c r="L206" s="62">
        <f t="shared" si="3"/>
        <v>0.00068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126">
        <v>45018.0</v>
      </c>
      <c r="B207" s="127">
        <v>5.839</v>
      </c>
      <c r="C207" s="62">
        <f t="shared" si="4"/>
        <v>0.02602506353</v>
      </c>
      <c r="D207" s="62">
        <f t="shared" si="5"/>
        <v>0.02533135983</v>
      </c>
      <c r="E207" s="62">
        <f t="shared" si="1"/>
        <v>0.02533135983</v>
      </c>
      <c r="F207" s="127">
        <v>4105.02</v>
      </c>
      <c r="G207" s="62">
        <f t="shared" si="6"/>
        <v>-0.001044516203</v>
      </c>
      <c r="H207" s="62">
        <f t="shared" si="7"/>
        <v>-0.001738219906</v>
      </c>
      <c r="I207" s="62" t="b">
        <f t="shared" si="8"/>
        <v>1</v>
      </c>
      <c r="J207" s="62">
        <f t="shared" si="2"/>
        <v>-0.001738219906</v>
      </c>
      <c r="K207" s="128">
        <v>0.03746</v>
      </c>
      <c r="L207" s="62">
        <f t="shared" si="3"/>
        <v>0.0006937037037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126">
        <v>45025.0</v>
      </c>
      <c r="B208" s="127">
        <v>6.158</v>
      </c>
      <c r="C208" s="62">
        <f t="shared" si="4"/>
        <v>0.0531925002</v>
      </c>
      <c r="D208" s="62">
        <f t="shared" si="5"/>
        <v>0.05252768539</v>
      </c>
      <c r="E208" s="62" t="str">
        <f t="shared" si="1"/>
        <v/>
      </c>
      <c r="F208" s="127">
        <v>4137.64</v>
      </c>
      <c r="G208" s="62">
        <f t="shared" si="6"/>
        <v>0.007914961989</v>
      </c>
      <c r="H208" s="62">
        <f t="shared" si="7"/>
        <v>0.007250147174</v>
      </c>
      <c r="I208" s="62" t="b">
        <f t="shared" si="8"/>
        <v>0</v>
      </c>
      <c r="J208" s="62" t="str">
        <f t="shared" si="2"/>
        <v/>
      </c>
      <c r="K208" s="128">
        <v>0.0359</v>
      </c>
      <c r="L208" s="62">
        <f t="shared" si="3"/>
        <v>0.0006648148148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126">
        <v>45032.0</v>
      </c>
      <c r="B209" s="127">
        <v>6.074</v>
      </c>
      <c r="C209" s="62">
        <f t="shared" si="4"/>
        <v>-0.01373468288</v>
      </c>
      <c r="D209" s="62">
        <f t="shared" si="5"/>
        <v>-0.01441283103</v>
      </c>
      <c r="E209" s="62">
        <f t="shared" si="1"/>
        <v>-0.01441283103</v>
      </c>
      <c r="F209" s="127">
        <v>4133.52</v>
      </c>
      <c r="G209" s="62">
        <f t="shared" si="6"/>
        <v>-0.0009962327753</v>
      </c>
      <c r="H209" s="62">
        <f t="shared" si="7"/>
        <v>-0.001674380923</v>
      </c>
      <c r="I209" s="62" t="b">
        <f t="shared" si="8"/>
        <v>1</v>
      </c>
      <c r="J209" s="62">
        <f t="shared" si="2"/>
        <v>-0.001674380923</v>
      </c>
      <c r="K209" s="128">
        <v>0.03662</v>
      </c>
      <c r="L209" s="62">
        <f t="shared" si="3"/>
        <v>0.0006781481481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126">
        <v>45039.0</v>
      </c>
      <c r="B210" s="127">
        <v>6.036</v>
      </c>
      <c r="C210" s="62">
        <f t="shared" si="4"/>
        <v>-0.006275825718</v>
      </c>
      <c r="D210" s="62">
        <f t="shared" si="5"/>
        <v>-0.006976566459</v>
      </c>
      <c r="E210" s="62" t="str">
        <f t="shared" si="1"/>
        <v/>
      </c>
      <c r="F210" s="127">
        <v>4169.48</v>
      </c>
      <c r="G210" s="62">
        <f t="shared" si="6"/>
        <v>0.008661983582</v>
      </c>
      <c r="H210" s="62">
        <f t="shared" si="7"/>
        <v>0.007961242841</v>
      </c>
      <c r="I210" s="62" t="b">
        <f t="shared" si="8"/>
        <v>0</v>
      </c>
      <c r="J210" s="62" t="str">
        <f t="shared" si="2"/>
        <v/>
      </c>
      <c r="K210" s="128">
        <v>0.03784</v>
      </c>
      <c r="L210" s="62">
        <f t="shared" si="3"/>
        <v>0.0007007407407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126">
        <v>45046.0</v>
      </c>
      <c r="B211" s="127">
        <v>5.567</v>
      </c>
      <c r="C211" s="62">
        <f t="shared" si="4"/>
        <v>-0.0808852317</v>
      </c>
      <c r="D211" s="62">
        <f t="shared" si="5"/>
        <v>-0.08157078726</v>
      </c>
      <c r="E211" s="62">
        <f t="shared" si="1"/>
        <v>-0.08157078726</v>
      </c>
      <c r="F211" s="127">
        <v>4136.25</v>
      </c>
      <c r="G211" s="62">
        <f t="shared" si="6"/>
        <v>-0.008001747541</v>
      </c>
      <c r="H211" s="62">
        <f t="shared" si="7"/>
        <v>-0.008687303097</v>
      </c>
      <c r="I211" s="62" t="b">
        <f t="shared" si="8"/>
        <v>1</v>
      </c>
      <c r="J211" s="62">
        <f t="shared" si="2"/>
        <v>-0.008687303097</v>
      </c>
      <c r="K211" s="128">
        <v>0.03702</v>
      </c>
      <c r="L211" s="62">
        <f t="shared" si="3"/>
        <v>0.0006855555556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126">
        <v>45053.0</v>
      </c>
      <c r="B212" s="127">
        <v>5.285</v>
      </c>
      <c r="C212" s="62">
        <f t="shared" si="4"/>
        <v>-0.05198368988</v>
      </c>
      <c r="D212" s="62">
        <f t="shared" si="5"/>
        <v>-0.05267813432</v>
      </c>
      <c r="E212" s="62">
        <f t="shared" si="1"/>
        <v>-0.05267813432</v>
      </c>
      <c r="F212" s="127">
        <v>4124.08</v>
      </c>
      <c r="G212" s="62">
        <f t="shared" si="6"/>
        <v>-0.002946615645</v>
      </c>
      <c r="H212" s="62">
        <f t="shared" si="7"/>
        <v>-0.003641060089</v>
      </c>
      <c r="I212" s="62" t="b">
        <f t="shared" si="8"/>
        <v>1</v>
      </c>
      <c r="J212" s="62">
        <f t="shared" si="2"/>
        <v>-0.003641060089</v>
      </c>
      <c r="K212" s="128">
        <v>0.0375</v>
      </c>
      <c r="L212" s="62">
        <f t="shared" si="3"/>
        <v>0.0006944444444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126">
        <v>45060.0</v>
      </c>
      <c r="B213" s="127">
        <v>5.21</v>
      </c>
      <c r="C213" s="62">
        <f t="shared" si="4"/>
        <v>-0.01429276356</v>
      </c>
      <c r="D213" s="62">
        <f t="shared" si="5"/>
        <v>-0.01499646726</v>
      </c>
      <c r="E213" s="62" t="str">
        <f t="shared" si="1"/>
        <v/>
      </c>
      <c r="F213" s="127">
        <v>4191.98</v>
      </c>
      <c r="G213" s="62">
        <f t="shared" si="6"/>
        <v>0.01633021141</v>
      </c>
      <c r="H213" s="62">
        <f t="shared" si="7"/>
        <v>0.0156265077</v>
      </c>
      <c r="I213" s="62" t="b">
        <f t="shared" si="8"/>
        <v>0</v>
      </c>
      <c r="J213" s="62" t="str">
        <f t="shared" si="2"/>
        <v/>
      </c>
      <c r="K213" s="128">
        <v>0.038</v>
      </c>
      <c r="L213" s="62">
        <f t="shared" si="3"/>
        <v>0.0007037037037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126">
        <v>45067.0</v>
      </c>
      <c r="B214" s="127">
        <v>5.266</v>
      </c>
      <c r="C214" s="62">
        <f t="shared" si="4"/>
        <v>0.01069120531</v>
      </c>
      <c r="D214" s="62">
        <f t="shared" si="5"/>
        <v>0.009970834938</v>
      </c>
      <c r="E214" s="62" t="str">
        <f t="shared" si="1"/>
        <v/>
      </c>
      <c r="F214" s="127">
        <v>4205.45</v>
      </c>
      <c r="G214" s="62">
        <f t="shared" si="6"/>
        <v>0.003208127142</v>
      </c>
      <c r="H214" s="62">
        <f t="shared" si="7"/>
        <v>0.002487756772</v>
      </c>
      <c r="I214" s="62" t="b">
        <f t="shared" si="8"/>
        <v>0</v>
      </c>
      <c r="J214" s="62" t="str">
        <f t="shared" si="2"/>
        <v/>
      </c>
      <c r="K214" s="128">
        <v>0.0389</v>
      </c>
      <c r="L214" s="62">
        <f t="shared" si="3"/>
        <v>0.0007203703704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126">
        <v>45074.0</v>
      </c>
      <c r="B215" s="127">
        <v>5.51</v>
      </c>
      <c r="C215" s="62">
        <f t="shared" si="4"/>
        <v>0.04529356209</v>
      </c>
      <c r="D215" s="62">
        <f t="shared" si="5"/>
        <v>0.04455763616</v>
      </c>
      <c r="E215" s="62" t="str">
        <f t="shared" si="1"/>
        <v/>
      </c>
      <c r="F215" s="127">
        <v>4282.37</v>
      </c>
      <c r="G215" s="62">
        <f t="shared" si="6"/>
        <v>0.0181252915</v>
      </c>
      <c r="H215" s="62">
        <f t="shared" si="7"/>
        <v>0.01738936557</v>
      </c>
      <c r="I215" s="62" t="b">
        <f t="shared" si="8"/>
        <v>0</v>
      </c>
      <c r="J215" s="62" t="str">
        <f t="shared" si="2"/>
        <v/>
      </c>
      <c r="K215" s="128">
        <v>0.03974</v>
      </c>
      <c r="L215" s="62">
        <f t="shared" si="3"/>
        <v>0.0007359259259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126">
        <v>45081.0</v>
      </c>
      <c r="B216" s="127">
        <v>5.604</v>
      </c>
      <c r="C216" s="62">
        <f t="shared" si="4"/>
        <v>0.01691600531</v>
      </c>
      <c r="D216" s="62">
        <f t="shared" si="5"/>
        <v>0.01619980161</v>
      </c>
      <c r="E216" s="62" t="str">
        <f t="shared" si="1"/>
        <v/>
      </c>
      <c r="F216" s="127">
        <v>4298.86</v>
      </c>
      <c r="G216" s="62">
        <f t="shared" si="6"/>
        <v>0.003843276616</v>
      </c>
      <c r="H216" s="62">
        <f t="shared" si="7"/>
        <v>0.003127072912</v>
      </c>
      <c r="I216" s="62" t="b">
        <f t="shared" si="8"/>
        <v>0</v>
      </c>
      <c r="J216" s="62" t="str">
        <f t="shared" si="2"/>
        <v/>
      </c>
      <c r="K216" s="128">
        <v>0.038675</v>
      </c>
      <c r="L216" s="62">
        <f t="shared" si="3"/>
        <v>0.0007162037037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126">
        <v>45088.0</v>
      </c>
      <c r="B217" s="127">
        <v>5.576</v>
      </c>
      <c r="C217" s="62">
        <f t="shared" si="4"/>
        <v>-0.005008955017</v>
      </c>
      <c r="D217" s="62">
        <f t="shared" si="5"/>
        <v>-0.005730806868</v>
      </c>
      <c r="E217" s="62" t="str">
        <f t="shared" si="1"/>
        <v/>
      </c>
      <c r="F217" s="127">
        <v>4409.59</v>
      </c>
      <c r="G217" s="62">
        <f t="shared" si="6"/>
        <v>0.02543184334</v>
      </c>
      <c r="H217" s="62">
        <f t="shared" si="7"/>
        <v>0.02470999149</v>
      </c>
      <c r="I217" s="62" t="b">
        <f t="shared" si="8"/>
        <v>0</v>
      </c>
      <c r="J217" s="62" t="str">
        <f t="shared" si="2"/>
        <v/>
      </c>
      <c r="K217" s="128">
        <v>0.03898</v>
      </c>
      <c r="L217" s="62">
        <f t="shared" si="3"/>
        <v>0.0007218518519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126">
        <v>45095.0</v>
      </c>
      <c r="B218" s="127">
        <v>5.201</v>
      </c>
      <c r="C218" s="62">
        <f t="shared" si="4"/>
        <v>-0.06962075867</v>
      </c>
      <c r="D218" s="62">
        <f t="shared" si="5"/>
        <v>-0.07034001793</v>
      </c>
      <c r="E218" s="62">
        <f t="shared" si="1"/>
        <v>-0.07034001793</v>
      </c>
      <c r="F218" s="127">
        <v>4348.33</v>
      </c>
      <c r="G218" s="62">
        <f t="shared" si="6"/>
        <v>-0.01398985127</v>
      </c>
      <c r="H218" s="62">
        <f t="shared" si="7"/>
        <v>-0.01470911053</v>
      </c>
      <c r="I218" s="62" t="b">
        <f t="shared" si="8"/>
        <v>1</v>
      </c>
      <c r="J218" s="62">
        <f t="shared" si="2"/>
        <v>-0.01470911053</v>
      </c>
      <c r="K218" s="128">
        <v>0.03884</v>
      </c>
      <c r="L218" s="62">
        <f t="shared" si="3"/>
        <v>0.0007192592593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126">
        <v>45102.0</v>
      </c>
      <c r="B219" s="127">
        <v>5.191</v>
      </c>
      <c r="C219" s="62">
        <f t="shared" si="4"/>
        <v>-0.001924557946</v>
      </c>
      <c r="D219" s="62">
        <f t="shared" si="5"/>
        <v>-0.002634743131</v>
      </c>
      <c r="E219" s="62" t="str">
        <f t="shared" si="1"/>
        <v/>
      </c>
      <c r="F219" s="127">
        <v>4450.38</v>
      </c>
      <c r="G219" s="62">
        <f t="shared" si="6"/>
        <v>0.02319762245</v>
      </c>
      <c r="H219" s="62">
        <f t="shared" si="7"/>
        <v>0.02248743726</v>
      </c>
      <c r="I219" s="62" t="b">
        <f t="shared" si="8"/>
        <v>0</v>
      </c>
      <c r="J219" s="62" t="str">
        <f t="shared" si="2"/>
        <v/>
      </c>
      <c r="K219" s="128">
        <v>0.03835</v>
      </c>
      <c r="L219" s="62">
        <f t="shared" si="3"/>
        <v>0.0007101851852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126">
        <v>45109.0</v>
      </c>
      <c r="B220" s="127">
        <v>5.351</v>
      </c>
      <c r="C220" s="62">
        <f t="shared" si="4"/>
        <v>0.03035710248</v>
      </c>
      <c r="D220" s="62">
        <f t="shared" si="5"/>
        <v>0.02964413952</v>
      </c>
      <c r="E220" s="62">
        <f t="shared" si="1"/>
        <v>0.02964413952</v>
      </c>
      <c r="F220" s="127">
        <v>4398.95</v>
      </c>
      <c r="G220" s="62">
        <f t="shared" si="6"/>
        <v>-0.01162360971</v>
      </c>
      <c r="H220" s="62">
        <f t="shared" si="7"/>
        <v>-0.01233657267</v>
      </c>
      <c r="I220" s="62" t="b">
        <f t="shared" si="8"/>
        <v>1</v>
      </c>
      <c r="J220" s="62">
        <f t="shared" si="2"/>
        <v>-0.01233657267</v>
      </c>
      <c r="K220" s="128">
        <v>0.0385</v>
      </c>
      <c r="L220" s="62">
        <f t="shared" si="3"/>
        <v>0.000712962963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126">
        <v>45116.0</v>
      </c>
      <c r="B221" s="127">
        <v>5.351</v>
      </c>
      <c r="C221" s="62">
        <f t="shared" si="4"/>
        <v>0</v>
      </c>
      <c r="D221" s="62">
        <f t="shared" si="5"/>
        <v>-0.0007351851852</v>
      </c>
      <c r="E221" s="62" t="str">
        <f t="shared" si="1"/>
        <v/>
      </c>
      <c r="F221" s="127">
        <v>4505.42</v>
      </c>
      <c r="G221" s="62">
        <f t="shared" si="6"/>
        <v>0.02391524038</v>
      </c>
      <c r="H221" s="62">
        <f t="shared" si="7"/>
        <v>0.02318005519</v>
      </c>
      <c r="I221" s="62" t="b">
        <f t="shared" si="8"/>
        <v>0</v>
      </c>
      <c r="J221" s="62" t="str">
        <f t="shared" si="2"/>
        <v/>
      </c>
      <c r="K221" s="128">
        <v>0.0397</v>
      </c>
      <c r="L221" s="62">
        <f t="shared" si="3"/>
        <v>0.0007351851852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126">
        <v>45123.0</v>
      </c>
      <c r="B222" s="127">
        <v>5.276</v>
      </c>
      <c r="C222" s="62">
        <f t="shared" si="4"/>
        <v>-0.01411522447</v>
      </c>
      <c r="D222" s="62">
        <f t="shared" si="5"/>
        <v>-0.0148511504</v>
      </c>
      <c r="E222" s="62" t="str">
        <f t="shared" si="1"/>
        <v/>
      </c>
      <c r="F222" s="127">
        <v>4536.34</v>
      </c>
      <c r="G222" s="62">
        <f t="shared" si="6"/>
        <v>0.006839403065</v>
      </c>
      <c r="H222" s="62">
        <f t="shared" si="7"/>
        <v>0.006103477139</v>
      </c>
      <c r="I222" s="62" t="b">
        <f t="shared" si="8"/>
        <v>0</v>
      </c>
      <c r="J222" s="62" t="str">
        <f t="shared" si="2"/>
        <v/>
      </c>
      <c r="K222" s="128">
        <v>0.03974</v>
      </c>
      <c r="L222" s="62">
        <f t="shared" si="3"/>
        <v>0.0007359259259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126">
        <v>45130.0</v>
      </c>
      <c r="B223" s="127">
        <v>5.435</v>
      </c>
      <c r="C223" s="62">
        <f t="shared" si="4"/>
        <v>0.02969128572</v>
      </c>
      <c r="D223" s="62">
        <f t="shared" si="5"/>
        <v>0.02896869313</v>
      </c>
      <c r="E223" s="62" t="str">
        <f t="shared" si="1"/>
        <v/>
      </c>
      <c r="F223" s="127">
        <v>4582.23</v>
      </c>
      <c r="G223" s="62">
        <f t="shared" si="6"/>
        <v>0.01006525967</v>
      </c>
      <c r="H223" s="62">
        <f t="shared" si="7"/>
        <v>0.009342667075</v>
      </c>
      <c r="I223" s="62" t="b">
        <f t="shared" si="8"/>
        <v>0</v>
      </c>
      <c r="J223" s="62" t="str">
        <f t="shared" si="2"/>
        <v/>
      </c>
      <c r="K223" s="128">
        <v>0.03902</v>
      </c>
      <c r="L223" s="62">
        <f t="shared" si="3"/>
        <v>0.0007225925926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126">
        <v>45137.0</v>
      </c>
      <c r="B224" s="127">
        <v>5.163</v>
      </c>
      <c r="C224" s="62">
        <f t="shared" si="4"/>
        <v>-0.05134171468</v>
      </c>
      <c r="D224" s="62">
        <f t="shared" si="5"/>
        <v>-0.05207875171</v>
      </c>
      <c r="E224" s="62">
        <f t="shared" si="1"/>
        <v>-0.05207875171</v>
      </c>
      <c r="F224" s="127">
        <v>4478.03</v>
      </c>
      <c r="G224" s="62">
        <f t="shared" si="6"/>
        <v>-0.02300256162</v>
      </c>
      <c r="H224" s="62">
        <f t="shared" si="7"/>
        <v>-0.02373959866</v>
      </c>
      <c r="I224" s="62" t="b">
        <f t="shared" si="8"/>
        <v>1</v>
      </c>
      <c r="J224" s="62">
        <f t="shared" si="2"/>
        <v>-0.02373959866</v>
      </c>
      <c r="K224" s="128">
        <v>0.0398</v>
      </c>
      <c r="L224" s="62">
        <f t="shared" si="3"/>
        <v>0.000737037037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126">
        <v>45144.0</v>
      </c>
      <c r="B225" s="127">
        <v>5.219</v>
      </c>
      <c r="C225" s="62">
        <f t="shared" si="4"/>
        <v>0.01078800676</v>
      </c>
      <c r="D225" s="62">
        <f t="shared" si="5"/>
        <v>0.01001652528</v>
      </c>
      <c r="E225" s="62">
        <f t="shared" si="1"/>
        <v>0.01001652528</v>
      </c>
      <c r="F225" s="127">
        <v>4464.05</v>
      </c>
      <c r="G225" s="62">
        <f t="shared" si="6"/>
        <v>-0.00312679184</v>
      </c>
      <c r="H225" s="62">
        <f t="shared" si="7"/>
        <v>-0.003898273322</v>
      </c>
      <c r="I225" s="62" t="b">
        <f t="shared" si="8"/>
        <v>1</v>
      </c>
      <c r="J225" s="62">
        <f t="shared" si="2"/>
        <v>-0.003898273322</v>
      </c>
      <c r="K225" s="128">
        <v>0.04166</v>
      </c>
      <c r="L225" s="62">
        <f t="shared" si="3"/>
        <v>0.0007714814815</v>
      </c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126">
        <v>45151.0</v>
      </c>
      <c r="B226" s="127">
        <v>4.947</v>
      </c>
      <c r="C226" s="62">
        <f t="shared" si="4"/>
        <v>-0.05352448042</v>
      </c>
      <c r="D226" s="62">
        <f t="shared" si="5"/>
        <v>-0.05430818412</v>
      </c>
      <c r="E226" s="62">
        <f t="shared" si="1"/>
        <v>-0.05430818412</v>
      </c>
      <c r="F226" s="127">
        <v>4369.71</v>
      </c>
      <c r="G226" s="62">
        <f t="shared" si="6"/>
        <v>-0.02135978038</v>
      </c>
      <c r="H226" s="62">
        <f t="shared" si="7"/>
        <v>-0.02214348409</v>
      </c>
      <c r="I226" s="62" t="b">
        <f t="shared" si="8"/>
        <v>1</v>
      </c>
      <c r="J226" s="62">
        <f t="shared" si="2"/>
        <v>-0.02214348409</v>
      </c>
      <c r="K226" s="128">
        <v>0.04232</v>
      </c>
      <c r="L226" s="62">
        <f t="shared" si="3"/>
        <v>0.0007837037037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126">
        <v>45158.0</v>
      </c>
      <c r="B227" s="127">
        <v>4.891</v>
      </c>
      <c r="C227" s="62">
        <f t="shared" si="4"/>
        <v>-0.01138455069</v>
      </c>
      <c r="D227" s="62">
        <f t="shared" si="5"/>
        <v>-0.01219121736</v>
      </c>
      <c r="E227" s="62" t="str">
        <f t="shared" si="1"/>
        <v/>
      </c>
      <c r="F227" s="127">
        <v>4405.71</v>
      </c>
      <c r="G227" s="62">
        <f t="shared" si="6"/>
        <v>0.008204781527</v>
      </c>
      <c r="H227" s="62">
        <f t="shared" si="7"/>
        <v>0.007398114861</v>
      </c>
      <c r="I227" s="62" t="b">
        <f t="shared" si="8"/>
        <v>0</v>
      </c>
      <c r="J227" s="62" t="str">
        <f t="shared" si="2"/>
        <v/>
      </c>
      <c r="K227" s="128">
        <v>0.04356</v>
      </c>
      <c r="L227" s="62">
        <f t="shared" si="3"/>
        <v>0.0008066666667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126">
        <v>45165.0</v>
      </c>
      <c r="B228" s="127">
        <v>4.75</v>
      </c>
      <c r="C228" s="62">
        <f t="shared" si="4"/>
        <v>-0.02925216351</v>
      </c>
      <c r="D228" s="62">
        <f t="shared" si="5"/>
        <v>-0.0300573487</v>
      </c>
      <c r="E228" s="62" t="str">
        <f t="shared" si="1"/>
        <v/>
      </c>
      <c r="F228" s="127">
        <v>4515.77</v>
      </c>
      <c r="G228" s="62">
        <f t="shared" si="6"/>
        <v>0.02467428809</v>
      </c>
      <c r="H228" s="62">
        <f t="shared" si="7"/>
        <v>0.0238691029</v>
      </c>
      <c r="I228" s="62" t="b">
        <f t="shared" si="8"/>
        <v>0</v>
      </c>
      <c r="J228" s="62" t="str">
        <f t="shared" si="2"/>
        <v/>
      </c>
      <c r="K228" s="128">
        <v>0.04348</v>
      </c>
      <c r="L228" s="62">
        <f t="shared" si="3"/>
        <v>0.0008051851852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126">
        <v>45172.0</v>
      </c>
      <c r="B229" s="127">
        <v>4.544</v>
      </c>
      <c r="C229" s="62">
        <f t="shared" si="4"/>
        <v>-0.04433693663</v>
      </c>
      <c r="D229" s="62">
        <f t="shared" si="5"/>
        <v>-0.04512360329</v>
      </c>
      <c r="E229" s="62">
        <f t="shared" si="1"/>
        <v>-0.04512360329</v>
      </c>
      <c r="F229" s="127">
        <v>4457.49</v>
      </c>
      <c r="G229" s="62">
        <f t="shared" si="6"/>
        <v>-0.01298988762</v>
      </c>
      <c r="H229" s="62">
        <f t="shared" si="7"/>
        <v>-0.01377655429</v>
      </c>
      <c r="I229" s="62" t="b">
        <f t="shared" si="8"/>
        <v>1</v>
      </c>
      <c r="J229" s="62">
        <f t="shared" si="2"/>
        <v>-0.01377655429</v>
      </c>
      <c r="K229" s="128">
        <v>0.04248</v>
      </c>
      <c r="L229" s="62">
        <f t="shared" si="3"/>
        <v>0.0007866666667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126">
        <v>45179.0</v>
      </c>
      <c r="B230" s="127">
        <v>4.487</v>
      </c>
      <c r="C230" s="62">
        <f t="shared" si="4"/>
        <v>-0.01262335443</v>
      </c>
      <c r="D230" s="62">
        <f t="shared" si="5"/>
        <v>-0.01343076183</v>
      </c>
      <c r="E230" s="62">
        <f t="shared" si="1"/>
        <v>-0.01343076183</v>
      </c>
      <c r="F230" s="127">
        <v>4450.32</v>
      </c>
      <c r="G230" s="62">
        <f t="shared" si="6"/>
        <v>-0.001609823638</v>
      </c>
      <c r="H230" s="62">
        <f t="shared" si="7"/>
        <v>-0.002417231045</v>
      </c>
      <c r="I230" s="62" t="b">
        <f t="shared" si="8"/>
        <v>1</v>
      </c>
      <c r="J230" s="62">
        <f t="shared" si="2"/>
        <v>-0.002417231045</v>
      </c>
      <c r="K230" s="128">
        <v>0.0436</v>
      </c>
      <c r="L230" s="62">
        <f t="shared" si="3"/>
        <v>0.0008074074074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126">
        <v>45186.0</v>
      </c>
      <c r="B231" s="127">
        <v>4.544</v>
      </c>
      <c r="C231" s="62">
        <f t="shared" si="4"/>
        <v>0.01262335443</v>
      </c>
      <c r="D231" s="62">
        <f t="shared" si="5"/>
        <v>0.01181335443</v>
      </c>
      <c r="E231" s="62">
        <f t="shared" si="1"/>
        <v>0.01181335443</v>
      </c>
      <c r="F231" s="127">
        <v>4320.06</v>
      </c>
      <c r="G231" s="62">
        <f t="shared" si="6"/>
        <v>-0.02970671266</v>
      </c>
      <c r="H231" s="62">
        <f t="shared" si="7"/>
        <v>-0.03051671266</v>
      </c>
      <c r="I231" s="62" t="b">
        <f t="shared" si="8"/>
        <v>1</v>
      </c>
      <c r="J231" s="62">
        <f t="shared" si="2"/>
        <v>-0.03051671266</v>
      </c>
      <c r="K231" s="128">
        <v>0.04374</v>
      </c>
      <c r="L231" s="62">
        <f t="shared" si="3"/>
        <v>0.00081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126">
        <v>45193.0</v>
      </c>
      <c r="B232" s="127">
        <v>4.459</v>
      </c>
      <c r="C232" s="62">
        <f t="shared" si="4"/>
        <v>-0.01888315577</v>
      </c>
      <c r="D232" s="62">
        <f t="shared" si="5"/>
        <v>-0.01970982244</v>
      </c>
      <c r="E232" s="62">
        <f t="shared" si="1"/>
        <v>-0.01970982244</v>
      </c>
      <c r="F232" s="127">
        <v>4288.05</v>
      </c>
      <c r="G232" s="62">
        <f t="shared" si="6"/>
        <v>-0.0074372069</v>
      </c>
      <c r="H232" s="62">
        <f t="shared" si="7"/>
        <v>-0.008263873567</v>
      </c>
      <c r="I232" s="62" t="b">
        <f t="shared" si="8"/>
        <v>1</v>
      </c>
      <c r="J232" s="62">
        <f t="shared" si="2"/>
        <v>-0.008263873567</v>
      </c>
      <c r="K232" s="128">
        <v>0.04464</v>
      </c>
      <c r="L232" s="62">
        <f t="shared" si="3"/>
        <v>0.0008266666667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126">
        <v>45200.0</v>
      </c>
      <c r="B233" s="127">
        <v>4.487</v>
      </c>
      <c r="C233" s="62">
        <f t="shared" si="4"/>
        <v>0.006259801349</v>
      </c>
      <c r="D233" s="62">
        <f t="shared" si="5"/>
        <v>0.005387949497</v>
      </c>
      <c r="E233" s="62" t="str">
        <f t="shared" si="1"/>
        <v/>
      </c>
      <c r="F233" s="127">
        <v>4308.5</v>
      </c>
      <c r="G233" s="62">
        <f t="shared" si="6"/>
        <v>0.004757731549</v>
      </c>
      <c r="H233" s="62">
        <f t="shared" si="7"/>
        <v>0.003885879698</v>
      </c>
      <c r="I233" s="62" t="b">
        <f t="shared" si="8"/>
        <v>0</v>
      </c>
      <c r="J233" s="62" t="str">
        <f t="shared" si="2"/>
        <v/>
      </c>
      <c r="K233" s="128">
        <v>0.04708</v>
      </c>
      <c r="L233" s="62">
        <f t="shared" si="3"/>
        <v>0.0008718518519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126">
        <v>45207.0</v>
      </c>
      <c r="B234" s="127">
        <v>4.318</v>
      </c>
      <c r="C234" s="62">
        <f t="shared" si="4"/>
        <v>-0.0383919949</v>
      </c>
      <c r="D234" s="62">
        <f t="shared" si="5"/>
        <v>-0.0392982912</v>
      </c>
      <c r="E234" s="62" t="str">
        <f t="shared" si="1"/>
        <v/>
      </c>
      <c r="F234" s="127">
        <v>4327.78</v>
      </c>
      <c r="G234" s="62">
        <f t="shared" si="6"/>
        <v>0.004464892762</v>
      </c>
      <c r="H234" s="62">
        <f t="shared" si="7"/>
        <v>0.003558596465</v>
      </c>
      <c r="I234" s="62" t="b">
        <f t="shared" si="8"/>
        <v>0</v>
      </c>
      <c r="J234" s="62" t="str">
        <f t="shared" si="2"/>
        <v/>
      </c>
      <c r="K234" s="128">
        <v>0.04894</v>
      </c>
      <c r="L234" s="62">
        <f t="shared" si="3"/>
        <v>0.0009062962963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126">
        <v>45214.0</v>
      </c>
      <c r="B235" s="127">
        <v>4.459</v>
      </c>
      <c r="C235" s="62">
        <f t="shared" si="4"/>
        <v>0.03213219355</v>
      </c>
      <c r="D235" s="62">
        <f t="shared" si="5"/>
        <v>0.03124237874</v>
      </c>
      <c r="E235" s="62">
        <f t="shared" si="1"/>
        <v>0.03124237874</v>
      </c>
      <c r="F235" s="127">
        <v>4224.16</v>
      </c>
      <c r="G235" s="62">
        <f t="shared" si="6"/>
        <v>-0.02423428398</v>
      </c>
      <c r="H235" s="62">
        <f t="shared" si="7"/>
        <v>-0.0251240988</v>
      </c>
      <c r="I235" s="62" t="b">
        <f t="shared" si="8"/>
        <v>1</v>
      </c>
      <c r="J235" s="62">
        <f t="shared" si="2"/>
        <v>-0.0251240988</v>
      </c>
      <c r="K235" s="128">
        <v>0.04805</v>
      </c>
      <c r="L235" s="62">
        <f t="shared" si="3"/>
        <v>0.0008898148148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126">
        <v>45221.0</v>
      </c>
      <c r="B236" s="127">
        <v>4.431</v>
      </c>
      <c r="C236" s="62">
        <f t="shared" si="4"/>
        <v>-0.006299233428</v>
      </c>
      <c r="D236" s="62">
        <f t="shared" si="5"/>
        <v>-0.007225529724</v>
      </c>
      <c r="E236" s="62">
        <f t="shared" si="1"/>
        <v>-0.007225529724</v>
      </c>
      <c r="F236" s="127">
        <v>4117.37</v>
      </c>
      <c r="G236" s="62">
        <f t="shared" si="6"/>
        <v>-0.02560581446</v>
      </c>
      <c r="H236" s="62">
        <f t="shared" si="7"/>
        <v>-0.02653211076</v>
      </c>
      <c r="I236" s="62" t="b">
        <f t="shared" si="8"/>
        <v>1</v>
      </c>
      <c r="J236" s="62">
        <f t="shared" si="2"/>
        <v>-0.02653211076</v>
      </c>
      <c r="K236" s="128">
        <v>0.05002</v>
      </c>
      <c r="L236" s="62">
        <f t="shared" si="3"/>
        <v>0.0009262962963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126">
        <v>45228.0</v>
      </c>
      <c r="B237" s="127">
        <v>4.421</v>
      </c>
      <c r="C237" s="62">
        <f t="shared" si="4"/>
        <v>-0.002259377373</v>
      </c>
      <c r="D237" s="62">
        <f t="shared" si="5"/>
        <v>-0.003189007003</v>
      </c>
      <c r="E237" s="62" t="str">
        <f t="shared" si="1"/>
        <v/>
      </c>
      <c r="F237" s="127">
        <v>4358.34</v>
      </c>
      <c r="G237" s="62">
        <f t="shared" si="6"/>
        <v>0.0568766409</v>
      </c>
      <c r="H237" s="62">
        <f t="shared" si="7"/>
        <v>0.05594701127</v>
      </c>
      <c r="I237" s="62" t="b">
        <f t="shared" si="8"/>
        <v>0</v>
      </c>
      <c r="J237" s="62" t="str">
        <f t="shared" si="2"/>
        <v/>
      </c>
      <c r="K237" s="128">
        <v>0.0502</v>
      </c>
      <c r="L237" s="62">
        <f t="shared" si="3"/>
        <v>0.0009296296296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126">
        <v>45235.0</v>
      </c>
      <c r="B238" s="127">
        <v>4.572</v>
      </c>
      <c r="C238" s="62">
        <f t="shared" si="4"/>
        <v>0.03358483109</v>
      </c>
      <c r="D238" s="62">
        <f t="shared" si="5"/>
        <v>0.03267260887</v>
      </c>
      <c r="E238" s="62" t="str">
        <f t="shared" si="1"/>
        <v/>
      </c>
      <c r="F238" s="127">
        <v>4415.24</v>
      </c>
      <c r="G238" s="62">
        <f t="shared" si="6"/>
        <v>0.0129709418</v>
      </c>
      <c r="H238" s="62">
        <f t="shared" si="7"/>
        <v>0.01205871957</v>
      </c>
      <c r="I238" s="62" t="b">
        <f t="shared" si="8"/>
        <v>0</v>
      </c>
      <c r="J238" s="62" t="str">
        <f t="shared" si="2"/>
        <v/>
      </c>
      <c r="K238" s="128">
        <v>0.04926</v>
      </c>
      <c r="L238" s="62">
        <f t="shared" si="3"/>
        <v>0.0009122222222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126">
        <v>45242.0</v>
      </c>
      <c r="B239" s="127">
        <v>4.9</v>
      </c>
      <c r="C239" s="62">
        <f t="shared" si="4"/>
        <v>0.06928445918</v>
      </c>
      <c r="D239" s="62">
        <f t="shared" si="5"/>
        <v>0.0684055703</v>
      </c>
      <c r="E239" s="62" t="str">
        <f t="shared" si="1"/>
        <v/>
      </c>
      <c r="F239" s="127">
        <v>4514.02</v>
      </c>
      <c r="G239" s="62">
        <f t="shared" si="6"/>
        <v>0.02212591633</v>
      </c>
      <c r="H239" s="62">
        <f t="shared" si="7"/>
        <v>0.02124702744</v>
      </c>
      <c r="I239" s="62" t="b">
        <f t="shared" si="8"/>
        <v>0</v>
      </c>
      <c r="J239" s="62" t="str">
        <f t="shared" si="2"/>
        <v/>
      </c>
      <c r="K239" s="128">
        <v>0.04746</v>
      </c>
      <c r="L239" s="62">
        <f t="shared" si="3"/>
        <v>0.0008788888889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126">
        <v>45249.0</v>
      </c>
      <c r="B240" s="127">
        <v>4.947</v>
      </c>
      <c r="C240" s="62">
        <f t="shared" si="4"/>
        <v>0.009546127129</v>
      </c>
      <c r="D240" s="62">
        <f t="shared" si="5"/>
        <v>0.008684645648</v>
      </c>
      <c r="E240" s="62" t="str">
        <f t="shared" si="1"/>
        <v/>
      </c>
      <c r="F240" s="127">
        <v>4559.34</v>
      </c>
      <c r="G240" s="62">
        <f t="shared" si="6"/>
        <v>0.009989767163</v>
      </c>
      <c r="H240" s="62">
        <f t="shared" si="7"/>
        <v>0.009128285682</v>
      </c>
      <c r="I240" s="62" t="b">
        <f t="shared" si="8"/>
        <v>0</v>
      </c>
      <c r="J240" s="62" t="str">
        <f t="shared" si="2"/>
        <v/>
      </c>
      <c r="K240" s="128">
        <v>0.04652</v>
      </c>
      <c r="L240" s="62">
        <f t="shared" si="3"/>
        <v>0.0008614814815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126">
        <v>45256.0</v>
      </c>
      <c r="B241" s="127">
        <v>4.863</v>
      </c>
      <c r="C241" s="62">
        <f t="shared" si="4"/>
        <v>-0.01712580082</v>
      </c>
      <c r="D241" s="62">
        <f t="shared" si="5"/>
        <v>-0.01797256008</v>
      </c>
      <c r="E241" s="62" t="str">
        <f t="shared" si="1"/>
        <v/>
      </c>
      <c r="F241" s="127">
        <v>4594.63</v>
      </c>
      <c r="G241" s="62">
        <f t="shared" si="6"/>
        <v>0.00771035405</v>
      </c>
      <c r="H241" s="62">
        <f t="shared" si="7"/>
        <v>0.006863594791</v>
      </c>
      <c r="I241" s="62" t="b">
        <f t="shared" si="8"/>
        <v>0</v>
      </c>
      <c r="J241" s="62" t="str">
        <f t="shared" si="2"/>
        <v/>
      </c>
      <c r="K241" s="128">
        <v>0.045725</v>
      </c>
      <c r="L241" s="62">
        <f t="shared" si="3"/>
        <v>0.0008467592593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126">
        <v>45263.0</v>
      </c>
      <c r="B242" s="127">
        <v>4.938</v>
      </c>
      <c r="C242" s="62">
        <f t="shared" si="4"/>
        <v>0.0153048595</v>
      </c>
      <c r="D242" s="62">
        <f t="shared" si="5"/>
        <v>0.01447411876</v>
      </c>
      <c r="E242" s="62">
        <f t="shared" si="1"/>
        <v>0.01447411876</v>
      </c>
      <c r="F242" s="127">
        <v>4604.37</v>
      </c>
      <c r="G242" s="62">
        <f t="shared" si="6"/>
        <v>0.002117622272</v>
      </c>
      <c r="H242" s="62">
        <f t="shared" si="7"/>
        <v>0.001286881531</v>
      </c>
      <c r="I242" s="62" t="b">
        <f t="shared" si="8"/>
        <v>1</v>
      </c>
      <c r="J242" s="62">
        <f t="shared" si="2"/>
        <v>0.001286881531</v>
      </c>
      <c r="K242" s="128">
        <v>0.04486</v>
      </c>
      <c r="L242" s="62">
        <f t="shared" si="3"/>
        <v>0.0008307407407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126">
        <v>45270.0</v>
      </c>
      <c r="B243" s="127">
        <v>4.835</v>
      </c>
      <c r="C243" s="62">
        <f t="shared" si="4"/>
        <v>-0.02107926202</v>
      </c>
      <c r="D243" s="62">
        <f t="shared" si="5"/>
        <v>-0.02187592868</v>
      </c>
      <c r="E243" s="62" t="str">
        <f t="shared" si="1"/>
        <v/>
      </c>
      <c r="F243" s="127">
        <v>4719.19</v>
      </c>
      <c r="G243" s="62">
        <f t="shared" si="6"/>
        <v>0.02463132217</v>
      </c>
      <c r="H243" s="62">
        <f t="shared" si="7"/>
        <v>0.0238346555</v>
      </c>
      <c r="I243" s="62" t="b">
        <f t="shared" si="8"/>
        <v>0</v>
      </c>
      <c r="J243" s="62" t="str">
        <f t="shared" si="2"/>
        <v/>
      </c>
      <c r="K243" s="128">
        <v>0.04302</v>
      </c>
      <c r="L243" s="62">
        <f t="shared" si="3"/>
        <v>0.0007966666667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126">
        <v>45277.0</v>
      </c>
      <c r="B244" s="127">
        <v>5.191</v>
      </c>
      <c r="C244" s="62">
        <f t="shared" si="4"/>
        <v>0.07104522794</v>
      </c>
      <c r="D244" s="62">
        <f t="shared" si="5"/>
        <v>0.07027337609</v>
      </c>
      <c r="E244" s="62" t="str">
        <f t="shared" si="1"/>
        <v/>
      </c>
      <c r="F244" s="127">
        <v>4754.63</v>
      </c>
      <c r="G244" s="62">
        <f t="shared" si="6"/>
        <v>0.00748170544</v>
      </c>
      <c r="H244" s="62">
        <f t="shared" si="7"/>
        <v>0.006709853588</v>
      </c>
      <c r="I244" s="62" t="b">
        <f t="shared" si="8"/>
        <v>0</v>
      </c>
      <c r="J244" s="62" t="str">
        <f t="shared" si="2"/>
        <v/>
      </c>
      <c r="K244" s="128">
        <v>0.04168</v>
      </c>
      <c r="L244" s="62">
        <f t="shared" si="3"/>
        <v>0.0007718518519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126">
        <v>45284.0</v>
      </c>
      <c r="B245" s="127">
        <v>5.266</v>
      </c>
      <c r="C245" s="62">
        <f t="shared" si="4"/>
        <v>0.01434470423</v>
      </c>
      <c r="D245" s="62">
        <f t="shared" si="5"/>
        <v>0.0135987783</v>
      </c>
      <c r="E245" s="62" t="str">
        <f t="shared" si="1"/>
        <v/>
      </c>
      <c r="F245" s="127">
        <v>4769.83</v>
      </c>
      <c r="G245" s="62">
        <f t="shared" si="6"/>
        <v>0.003191784711</v>
      </c>
      <c r="H245" s="62">
        <f t="shared" si="7"/>
        <v>0.002445858785</v>
      </c>
      <c r="I245" s="62" t="b">
        <f t="shared" si="8"/>
        <v>0</v>
      </c>
      <c r="J245" s="62" t="str">
        <f t="shared" si="2"/>
        <v/>
      </c>
      <c r="K245" s="128">
        <v>0.04028</v>
      </c>
      <c r="L245" s="62">
        <f t="shared" si="3"/>
        <v>0.0007459259259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126">
        <v>45291.0</v>
      </c>
      <c r="B246" s="127">
        <v>4.928</v>
      </c>
      <c r="C246" s="62">
        <f t="shared" si="4"/>
        <v>-0.06633783484</v>
      </c>
      <c r="D246" s="62">
        <f t="shared" si="5"/>
        <v>-0.06707857558</v>
      </c>
      <c r="E246" s="62">
        <f t="shared" si="1"/>
        <v>-0.06707857558</v>
      </c>
      <c r="F246" s="127">
        <v>4697.24</v>
      </c>
      <c r="G246" s="62">
        <f t="shared" si="6"/>
        <v>-0.01533556267</v>
      </c>
      <c r="H246" s="62">
        <f t="shared" si="7"/>
        <v>-0.01607630341</v>
      </c>
      <c r="I246" s="62" t="b">
        <f t="shared" si="8"/>
        <v>1</v>
      </c>
      <c r="J246" s="62">
        <f t="shared" si="2"/>
        <v>-0.01607630341</v>
      </c>
      <c r="K246" s="128">
        <v>0.04</v>
      </c>
      <c r="L246" s="62">
        <f t="shared" si="3"/>
        <v>0.0007407407407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126">
        <v>45298.0</v>
      </c>
      <c r="B247" s="127">
        <v>4.928</v>
      </c>
      <c r="C247" s="62">
        <f t="shared" si="4"/>
        <v>0</v>
      </c>
      <c r="D247" s="62">
        <f t="shared" si="5"/>
        <v>-0.0007625</v>
      </c>
      <c r="E247" s="62" t="str">
        <f t="shared" si="1"/>
        <v/>
      </c>
      <c r="F247" s="127">
        <v>4783.83</v>
      </c>
      <c r="G247" s="62">
        <f t="shared" si="6"/>
        <v>0.01826637872</v>
      </c>
      <c r="H247" s="62">
        <f t="shared" si="7"/>
        <v>0.01750387872</v>
      </c>
      <c r="I247" s="62" t="b">
        <f t="shared" si="8"/>
        <v>0</v>
      </c>
      <c r="J247" s="62" t="str">
        <f t="shared" si="2"/>
        <v/>
      </c>
      <c r="K247" s="128">
        <v>0.041175</v>
      </c>
      <c r="L247" s="62">
        <f t="shared" si="3"/>
        <v>0.0007625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126">
        <v>45305.0</v>
      </c>
      <c r="B248" s="127">
        <v>4.994</v>
      </c>
      <c r="C248" s="62">
        <f t="shared" si="4"/>
        <v>0.01330396563</v>
      </c>
      <c r="D248" s="62">
        <f t="shared" si="5"/>
        <v>0.01252878044</v>
      </c>
      <c r="E248" s="62" t="str">
        <f t="shared" si="1"/>
        <v/>
      </c>
      <c r="F248" s="127">
        <v>4839.81</v>
      </c>
      <c r="G248" s="62">
        <f t="shared" si="6"/>
        <v>0.01163398286</v>
      </c>
      <c r="H248" s="62">
        <f t="shared" si="7"/>
        <v>0.01085879767</v>
      </c>
      <c r="I248" s="62" t="b">
        <f t="shared" si="8"/>
        <v>0</v>
      </c>
      <c r="J248" s="62" t="str">
        <f t="shared" si="2"/>
        <v/>
      </c>
      <c r="K248" s="128">
        <v>0.04186</v>
      </c>
      <c r="L248" s="62">
        <f t="shared" si="3"/>
        <v>0.0007751851852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126">
        <v>45312.0</v>
      </c>
      <c r="B249" s="127">
        <v>5.041</v>
      </c>
      <c r="C249" s="62">
        <f t="shared" si="4"/>
        <v>0.009367283243</v>
      </c>
      <c r="D249" s="62">
        <f t="shared" si="5"/>
        <v>0.008564505465</v>
      </c>
      <c r="E249" s="62" t="str">
        <f t="shared" si="1"/>
        <v/>
      </c>
      <c r="F249" s="127">
        <v>4890.97</v>
      </c>
      <c r="G249" s="62">
        <f t="shared" si="6"/>
        <v>0.01051518406</v>
      </c>
      <c r="H249" s="62">
        <f t="shared" si="7"/>
        <v>0.009712406286</v>
      </c>
      <c r="I249" s="62" t="b">
        <f t="shared" si="8"/>
        <v>0</v>
      </c>
      <c r="J249" s="62" t="str">
        <f t="shared" si="2"/>
        <v/>
      </c>
      <c r="K249" s="128">
        <v>0.04335</v>
      </c>
      <c r="L249" s="62">
        <f t="shared" si="3"/>
        <v>0.0008027777778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126">
        <v>45319.0</v>
      </c>
      <c r="B250" s="127">
        <v>4.9</v>
      </c>
      <c r="C250" s="62">
        <f t="shared" si="4"/>
        <v>-0.02836926998</v>
      </c>
      <c r="D250" s="62">
        <f t="shared" si="5"/>
        <v>-0.02917926998</v>
      </c>
      <c r="E250" s="62" t="str">
        <f t="shared" si="1"/>
        <v/>
      </c>
      <c r="F250" s="127">
        <v>4958.61</v>
      </c>
      <c r="G250" s="62">
        <f t="shared" si="6"/>
        <v>0.0137348117</v>
      </c>
      <c r="H250" s="62">
        <f t="shared" si="7"/>
        <v>0.0129248117</v>
      </c>
      <c r="I250" s="62" t="b">
        <f t="shared" si="8"/>
        <v>0</v>
      </c>
      <c r="J250" s="62" t="str">
        <f t="shared" si="2"/>
        <v/>
      </c>
      <c r="K250" s="128">
        <v>0.04374</v>
      </c>
      <c r="L250" s="62">
        <f t="shared" si="3"/>
        <v>0.00081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126">
        <v>45326.0</v>
      </c>
      <c r="B251" s="127">
        <v>4.947</v>
      </c>
      <c r="C251" s="62">
        <f t="shared" si="4"/>
        <v>0.009546127129</v>
      </c>
      <c r="D251" s="62">
        <f t="shared" si="5"/>
        <v>0.008763534536</v>
      </c>
      <c r="E251" s="62" t="str">
        <f t="shared" si="1"/>
        <v/>
      </c>
      <c r="F251" s="127">
        <v>5026.61</v>
      </c>
      <c r="G251" s="62">
        <f t="shared" si="6"/>
        <v>0.01362034111</v>
      </c>
      <c r="H251" s="62">
        <f t="shared" si="7"/>
        <v>0.01283774852</v>
      </c>
      <c r="I251" s="62" t="b">
        <f t="shared" si="8"/>
        <v>0</v>
      </c>
      <c r="J251" s="62" t="str">
        <f t="shared" si="2"/>
        <v/>
      </c>
      <c r="K251" s="128">
        <v>0.04226</v>
      </c>
      <c r="L251" s="62">
        <f t="shared" si="3"/>
        <v>0.0007825925926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126">
        <v>45333.0</v>
      </c>
      <c r="B252" s="127">
        <v>5.032</v>
      </c>
      <c r="C252" s="62">
        <f t="shared" si="4"/>
        <v>0.01703618715</v>
      </c>
      <c r="D252" s="62">
        <f t="shared" si="5"/>
        <v>0.01623322419</v>
      </c>
      <c r="E252" s="62">
        <f t="shared" si="1"/>
        <v>0.01623322419</v>
      </c>
      <c r="F252" s="127">
        <v>5005.57</v>
      </c>
      <c r="G252" s="62">
        <f t="shared" si="6"/>
        <v>-0.004194508242</v>
      </c>
      <c r="H252" s="62">
        <f t="shared" si="7"/>
        <v>-0.004997471205</v>
      </c>
      <c r="I252" s="62" t="b">
        <f t="shared" si="8"/>
        <v>1</v>
      </c>
      <c r="J252" s="62">
        <f t="shared" si="2"/>
        <v>-0.004997471205</v>
      </c>
      <c r="K252" s="128">
        <v>0.04336</v>
      </c>
      <c r="L252" s="62">
        <f t="shared" si="3"/>
        <v>0.000802962963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126">
        <v>45340.0</v>
      </c>
      <c r="B253" s="127">
        <v>4.9</v>
      </c>
      <c r="C253" s="62">
        <f t="shared" si="4"/>
        <v>-0.02658231428</v>
      </c>
      <c r="D253" s="62">
        <f t="shared" si="5"/>
        <v>-0.02740268465</v>
      </c>
      <c r="E253" s="62" t="str">
        <f t="shared" si="1"/>
        <v/>
      </c>
      <c r="F253" s="127">
        <v>5088.8</v>
      </c>
      <c r="G253" s="62">
        <f t="shared" si="6"/>
        <v>0.01649075399</v>
      </c>
      <c r="H253" s="62">
        <f t="shared" si="7"/>
        <v>0.01567038362</v>
      </c>
      <c r="I253" s="62" t="b">
        <f t="shared" si="8"/>
        <v>0</v>
      </c>
      <c r="J253" s="62" t="str">
        <f t="shared" si="2"/>
        <v/>
      </c>
      <c r="K253" s="128">
        <v>0.0443</v>
      </c>
      <c r="L253" s="62">
        <f t="shared" si="3"/>
        <v>0.0008203703704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126">
        <v>45347.0</v>
      </c>
      <c r="B254" s="127">
        <v>4.835</v>
      </c>
      <c r="C254" s="62">
        <f t="shared" si="4"/>
        <v>-0.01335407621</v>
      </c>
      <c r="D254" s="62">
        <f t="shared" si="5"/>
        <v>-0.0141767614</v>
      </c>
      <c r="E254" s="62" t="str">
        <f t="shared" si="1"/>
        <v/>
      </c>
      <c r="F254" s="127">
        <v>5137.08</v>
      </c>
      <c r="G254" s="62">
        <f t="shared" si="6"/>
        <v>0.009442778273</v>
      </c>
      <c r="H254" s="62">
        <f t="shared" si="7"/>
        <v>0.008620093088</v>
      </c>
      <c r="I254" s="62" t="b">
        <f t="shared" si="8"/>
        <v>0</v>
      </c>
      <c r="J254" s="62" t="str">
        <f t="shared" si="2"/>
        <v/>
      </c>
      <c r="K254" s="128">
        <v>0.044425</v>
      </c>
      <c r="L254" s="62">
        <f t="shared" si="3"/>
        <v>0.0008226851852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126">
        <v>45354.0</v>
      </c>
      <c r="B255" s="127">
        <v>5.332</v>
      </c>
      <c r="C255" s="62">
        <f t="shared" si="4"/>
        <v>0.09784527341</v>
      </c>
      <c r="D255" s="62">
        <f t="shared" si="5"/>
        <v>0.09703231045</v>
      </c>
      <c r="E255" s="62">
        <f t="shared" si="1"/>
        <v>0.09703231045</v>
      </c>
      <c r="F255" s="127">
        <v>5123.69</v>
      </c>
      <c r="G255" s="62">
        <f t="shared" si="6"/>
        <v>-0.002609942061</v>
      </c>
      <c r="H255" s="62">
        <f t="shared" si="7"/>
        <v>-0.003422905024</v>
      </c>
      <c r="I255" s="62" t="b">
        <f t="shared" si="8"/>
        <v>1</v>
      </c>
      <c r="J255" s="62">
        <f t="shared" si="2"/>
        <v>-0.003422905024</v>
      </c>
      <c r="K255" s="128">
        <v>0.0439</v>
      </c>
      <c r="L255" s="62">
        <f t="shared" si="3"/>
        <v>0.000812962963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126">
        <v>45361.0</v>
      </c>
      <c r="B256" s="127">
        <v>6.233</v>
      </c>
      <c r="C256" s="62">
        <f t="shared" si="4"/>
        <v>0.1561313555</v>
      </c>
      <c r="D256" s="62">
        <f t="shared" si="5"/>
        <v>0.1553395037</v>
      </c>
      <c r="E256" s="62">
        <f t="shared" si="1"/>
        <v>0.1553395037</v>
      </c>
      <c r="F256" s="127">
        <v>5117.09</v>
      </c>
      <c r="G256" s="62">
        <f t="shared" si="6"/>
        <v>-0.001288964496</v>
      </c>
      <c r="H256" s="62">
        <f t="shared" si="7"/>
        <v>-0.002080816347</v>
      </c>
      <c r="I256" s="62" t="b">
        <f t="shared" si="8"/>
        <v>1</v>
      </c>
      <c r="J256" s="62">
        <f t="shared" si="2"/>
        <v>-0.002080816347</v>
      </c>
      <c r="K256" s="128">
        <v>0.04276</v>
      </c>
      <c r="L256" s="62">
        <f t="shared" si="3"/>
        <v>0.0007918518519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126">
        <v>45368.0</v>
      </c>
      <c r="B257" s="127">
        <v>6.609</v>
      </c>
      <c r="C257" s="62">
        <f t="shared" si="4"/>
        <v>0.05857459866</v>
      </c>
      <c r="D257" s="62">
        <f t="shared" si="5"/>
        <v>0.05776756162</v>
      </c>
      <c r="E257" s="62" t="str">
        <f t="shared" si="1"/>
        <v/>
      </c>
      <c r="F257" s="127">
        <v>5234.18</v>
      </c>
      <c r="G257" s="62">
        <f t="shared" si="6"/>
        <v>0.02262427594</v>
      </c>
      <c r="H257" s="62">
        <f t="shared" si="7"/>
        <v>0.0218172389</v>
      </c>
      <c r="I257" s="62" t="b">
        <f t="shared" si="8"/>
        <v>0</v>
      </c>
      <c r="J257" s="62" t="str">
        <f t="shared" si="2"/>
        <v/>
      </c>
      <c r="K257" s="128">
        <v>0.04358</v>
      </c>
      <c r="L257" s="62">
        <f t="shared" si="3"/>
        <v>0.000807037037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126">
        <v>45375.0</v>
      </c>
      <c r="B258" s="127">
        <v>6.881</v>
      </c>
      <c r="C258" s="62">
        <f t="shared" si="4"/>
        <v>0.04033163373</v>
      </c>
      <c r="D258" s="62">
        <f t="shared" si="5"/>
        <v>0.03951015225</v>
      </c>
      <c r="E258" s="62" t="str">
        <f t="shared" si="1"/>
        <v/>
      </c>
      <c r="F258" s="127">
        <v>5254.35</v>
      </c>
      <c r="G258" s="62">
        <f t="shared" si="6"/>
        <v>0.003846110916</v>
      </c>
      <c r="H258" s="62">
        <f t="shared" si="7"/>
        <v>0.003024629435</v>
      </c>
      <c r="I258" s="62" t="b">
        <f t="shared" si="8"/>
        <v>0</v>
      </c>
      <c r="J258" s="62" t="str">
        <f t="shared" si="2"/>
        <v/>
      </c>
      <c r="K258" s="128">
        <v>0.04436</v>
      </c>
      <c r="L258" s="62">
        <f t="shared" si="3"/>
        <v>0.0008214814815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126">
        <v>45382.0</v>
      </c>
      <c r="B259" s="127">
        <v>7.679</v>
      </c>
      <c r="C259" s="62">
        <f t="shared" si="4"/>
        <v>0.1097253401</v>
      </c>
      <c r="D259" s="62">
        <f t="shared" si="5"/>
        <v>0.108914229</v>
      </c>
      <c r="E259" s="62">
        <f t="shared" si="1"/>
        <v>0.108914229</v>
      </c>
      <c r="F259" s="127">
        <v>5204.34</v>
      </c>
      <c r="G259" s="62">
        <f t="shared" si="6"/>
        <v>-0.009563412082</v>
      </c>
      <c r="H259" s="62">
        <f t="shared" si="7"/>
        <v>-0.01037452319</v>
      </c>
      <c r="I259" s="62" t="b">
        <f t="shared" si="8"/>
        <v>1</v>
      </c>
      <c r="J259" s="62">
        <f t="shared" si="2"/>
        <v>-0.01037452319</v>
      </c>
      <c r="K259" s="128">
        <v>0.0438</v>
      </c>
      <c r="L259" s="62">
        <f t="shared" si="3"/>
        <v>0.0008111111111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126">
        <v>45389.0</v>
      </c>
      <c r="B260" s="127">
        <v>7.444</v>
      </c>
      <c r="C260" s="62">
        <f t="shared" si="4"/>
        <v>-0.03108099157</v>
      </c>
      <c r="D260" s="62">
        <f t="shared" si="5"/>
        <v>-0.0319143249</v>
      </c>
      <c r="E260" s="62">
        <f t="shared" si="1"/>
        <v>-0.0319143249</v>
      </c>
      <c r="F260" s="127">
        <v>5123.41</v>
      </c>
      <c r="G260" s="62">
        <f t="shared" si="6"/>
        <v>-0.01567265989</v>
      </c>
      <c r="H260" s="62">
        <f t="shared" si="7"/>
        <v>-0.01650599322</v>
      </c>
      <c r="I260" s="62" t="b">
        <f t="shared" si="8"/>
        <v>1</v>
      </c>
      <c r="J260" s="62">
        <f t="shared" si="2"/>
        <v>-0.01650599322</v>
      </c>
      <c r="K260" s="128">
        <v>0.045</v>
      </c>
      <c r="L260" s="62">
        <f t="shared" si="3"/>
        <v>0.0008333333333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126">
        <v>45396.0</v>
      </c>
      <c r="B261" s="127">
        <v>7.332</v>
      </c>
      <c r="C261" s="62">
        <f t="shared" si="4"/>
        <v>-0.0151600088</v>
      </c>
      <c r="D261" s="62">
        <f t="shared" si="5"/>
        <v>-0.0160100088</v>
      </c>
      <c r="E261" s="62">
        <f t="shared" si="1"/>
        <v>-0.0160100088</v>
      </c>
      <c r="F261" s="127">
        <v>4967.23</v>
      </c>
      <c r="G261" s="62">
        <f t="shared" si="6"/>
        <v>-0.03095789232</v>
      </c>
      <c r="H261" s="62">
        <f t="shared" si="7"/>
        <v>-0.03180789232</v>
      </c>
      <c r="I261" s="62" t="b">
        <f t="shared" si="8"/>
        <v>1</v>
      </c>
      <c r="J261" s="62">
        <f t="shared" si="2"/>
        <v>-0.03180789232</v>
      </c>
      <c r="K261" s="128">
        <v>0.0459</v>
      </c>
      <c r="L261" s="62">
        <f t="shared" si="3"/>
        <v>0.00085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126">
        <v>45403.0</v>
      </c>
      <c r="B262" s="127">
        <v>7.332</v>
      </c>
      <c r="C262" s="62">
        <f t="shared" si="4"/>
        <v>0</v>
      </c>
      <c r="D262" s="62">
        <f t="shared" si="5"/>
        <v>-0.000877037037</v>
      </c>
      <c r="E262" s="62" t="str">
        <f t="shared" si="1"/>
        <v/>
      </c>
      <c r="F262" s="127">
        <v>5099.96</v>
      </c>
      <c r="G262" s="62">
        <f t="shared" si="6"/>
        <v>0.02637035589</v>
      </c>
      <c r="H262" s="62">
        <f t="shared" si="7"/>
        <v>0.02549331886</v>
      </c>
      <c r="I262" s="62" t="b">
        <f t="shared" si="8"/>
        <v>0</v>
      </c>
      <c r="J262" s="62" t="str">
        <f t="shared" si="2"/>
        <v/>
      </c>
      <c r="K262" s="128">
        <v>0.04736</v>
      </c>
      <c r="L262" s="62">
        <f t="shared" si="3"/>
        <v>0.000877037037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126">
        <v>45410.0</v>
      </c>
      <c r="B263" s="127">
        <v>7.735</v>
      </c>
      <c r="C263" s="62">
        <f t="shared" si="4"/>
        <v>0.05350715405</v>
      </c>
      <c r="D263" s="62">
        <f t="shared" si="5"/>
        <v>0.05262456145</v>
      </c>
      <c r="E263" s="62" t="str">
        <f t="shared" si="1"/>
        <v/>
      </c>
      <c r="F263" s="127">
        <v>5127.79</v>
      </c>
      <c r="G263" s="62">
        <f t="shared" si="6"/>
        <v>0.005442070579</v>
      </c>
      <c r="H263" s="62">
        <f t="shared" si="7"/>
        <v>0.004559477987</v>
      </c>
      <c r="I263" s="62" t="b">
        <f t="shared" si="8"/>
        <v>0</v>
      </c>
      <c r="J263" s="62" t="str">
        <f t="shared" si="2"/>
        <v/>
      </c>
      <c r="K263" s="128">
        <v>0.04766</v>
      </c>
      <c r="L263" s="62">
        <f t="shared" si="3"/>
        <v>0.0008825925926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126">
        <v>45417.0</v>
      </c>
      <c r="B264" s="127">
        <v>7.397</v>
      </c>
      <c r="C264" s="62">
        <f t="shared" si="4"/>
        <v>-0.04468097142</v>
      </c>
      <c r="D264" s="62">
        <f t="shared" si="5"/>
        <v>-0.04555726772</v>
      </c>
      <c r="E264" s="62" t="str">
        <f t="shared" si="1"/>
        <v/>
      </c>
      <c r="F264" s="127">
        <v>5222.68</v>
      </c>
      <c r="G264" s="62">
        <f t="shared" si="6"/>
        <v>0.01833591296</v>
      </c>
      <c r="H264" s="62">
        <f t="shared" si="7"/>
        <v>0.01745961667</v>
      </c>
      <c r="I264" s="62" t="b">
        <f t="shared" si="8"/>
        <v>0</v>
      </c>
      <c r="J264" s="62" t="str">
        <f t="shared" si="2"/>
        <v/>
      </c>
      <c r="K264" s="128">
        <v>0.04732</v>
      </c>
      <c r="L264" s="62">
        <f t="shared" si="3"/>
        <v>0.0008762962963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126">
        <v>45424.0</v>
      </c>
      <c r="B265" s="127">
        <v>6.825</v>
      </c>
      <c r="C265" s="62">
        <f t="shared" si="4"/>
        <v>-0.08048217153</v>
      </c>
      <c r="D265" s="62">
        <f t="shared" si="5"/>
        <v>-0.0813388382</v>
      </c>
      <c r="E265" s="62" t="str">
        <f t="shared" si="1"/>
        <v/>
      </c>
      <c r="F265" s="127">
        <v>5303.27</v>
      </c>
      <c r="G265" s="62">
        <f t="shared" si="6"/>
        <v>0.01531293133</v>
      </c>
      <c r="H265" s="62">
        <f t="shared" si="7"/>
        <v>0.01445626466</v>
      </c>
      <c r="I265" s="62" t="b">
        <f t="shared" si="8"/>
        <v>0</v>
      </c>
      <c r="J265" s="62" t="str">
        <f t="shared" si="2"/>
        <v/>
      </c>
      <c r="K265" s="128">
        <v>0.04626</v>
      </c>
      <c r="L265" s="62">
        <f t="shared" si="3"/>
        <v>0.0008566666667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126">
        <v>45431.0</v>
      </c>
      <c r="B266" s="127">
        <v>7.219</v>
      </c>
      <c r="C266" s="62">
        <f t="shared" si="4"/>
        <v>0.05612409809</v>
      </c>
      <c r="D266" s="62">
        <f t="shared" si="5"/>
        <v>0.0552789129</v>
      </c>
      <c r="E266" s="62">
        <f t="shared" si="1"/>
        <v>0.0552789129</v>
      </c>
      <c r="F266" s="127">
        <v>5304.72</v>
      </c>
      <c r="G266" s="62">
        <f t="shared" si="6"/>
        <v>0.0002733788416</v>
      </c>
      <c r="H266" s="62">
        <f t="shared" si="7"/>
        <v>-0.0005718063436</v>
      </c>
      <c r="I266" s="62" t="b">
        <f t="shared" si="8"/>
        <v>1</v>
      </c>
      <c r="J266" s="62">
        <f t="shared" si="2"/>
        <v>-0.0005718063436</v>
      </c>
      <c r="K266" s="128">
        <v>0.04564</v>
      </c>
      <c r="L266" s="62">
        <f t="shared" si="3"/>
        <v>0.0008451851852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126">
        <v>45438.0</v>
      </c>
      <c r="B267" s="127">
        <v>6.9</v>
      </c>
      <c r="C267" s="62">
        <f t="shared" si="4"/>
        <v>-0.04519502755</v>
      </c>
      <c r="D267" s="62">
        <f t="shared" si="5"/>
        <v>-0.04604058311</v>
      </c>
      <c r="E267" s="62">
        <f t="shared" si="1"/>
        <v>-0.04604058311</v>
      </c>
      <c r="F267" s="127">
        <v>5277.51</v>
      </c>
      <c r="G267" s="62">
        <f t="shared" si="6"/>
        <v>-0.005142594702</v>
      </c>
      <c r="H267" s="62">
        <f t="shared" si="7"/>
        <v>-0.005988150258</v>
      </c>
      <c r="I267" s="62" t="b">
        <f t="shared" si="8"/>
        <v>1</v>
      </c>
      <c r="J267" s="62">
        <f t="shared" si="2"/>
        <v>-0.005988150258</v>
      </c>
      <c r="K267" s="128">
        <v>0.04566</v>
      </c>
      <c r="L267" s="62">
        <f t="shared" si="3"/>
        <v>0.0008455555556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126">
        <v>45445.0</v>
      </c>
      <c r="B268" s="127">
        <v>6.609</v>
      </c>
      <c r="C268" s="62">
        <f t="shared" si="4"/>
        <v>-0.04308905511</v>
      </c>
      <c r="D268" s="62">
        <f t="shared" si="5"/>
        <v>-0.04395664771</v>
      </c>
      <c r="E268" s="62" t="str">
        <f t="shared" si="1"/>
        <v/>
      </c>
      <c r="F268" s="127">
        <v>5346.99</v>
      </c>
      <c r="G268" s="62">
        <f t="shared" si="6"/>
        <v>0.01307939018</v>
      </c>
      <c r="H268" s="62">
        <f t="shared" si="7"/>
        <v>0.01221179759</v>
      </c>
      <c r="I268" s="62" t="b">
        <f t="shared" si="8"/>
        <v>0</v>
      </c>
      <c r="J268" s="62" t="str">
        <f t="shared" si="2"/>
        <v/>
      </c>
      <c r="K268" s="128">
        <v>0.04685</v>
      </c>
      <c r="L268" s="62">
        <f t="shared" si="3"/>
        <v>0.0008675925926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126">
        <v>45452.0</v>
      </c>
      <c r="B269" s="127">
        <v>6.29</v>
      </c>
      <c r="C269" s="62">
        <f t="shared" si="4"/>
        <v>-0.04947128578</v>
      </c>
      <c r="D269" s="62">
        <f t="shared" si="5"/>
        <v>-0.05030276726</v>
      </c>
      <c r="E269" s="62" t="str">
        <f t="shared" si="1"/>
        <v/>
      </c>
      <c r="F269" s="127">
        <v>5431.6</v>
      </c>
      <c r="G269" s="62">
        <f t="shared" si="6"/>
        <v>0.01569996409</v>
      </c>
      <c r="H269" s="62">
        <f t="shared" si="7"/>
        <v>0.0148684826</v>
      </c>
      <c r="I269" s="62" t="b">
        <f t="shared" si="8"/>
        <v>0</v>
      </c>
      <c r="J269" s="62" t="str">
        <f t="shared" si="2"/>
        <v/>
      </c>
      <c r="K269" s="128">
        <v>0.0449</v>
      </c>
      <c r="L269" s="62">
        <f t="shared" si="3"/>
        <v>0.0008314814815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126">
        <v>45459.0</v>
      </c>
      <c r="B270" s="127">
        <v>5.783</v>
      </c>
      <c r="C270" s="62">
        <f t="shared" si="4"/>
        <v>-0.08403849154</v>
      </c>
      <c r="D270" s="62">
        <f t="shared" si="5"/>
        <v>-0.08486552857</v>
      </c>
      <c r="E270" s="62" t="str">
        <f t="shared" si="1"/>
        <v/>
      </c>
      <c r="F270" s="127">
        <v>5464.62</v>
      </c>
      <c r="G270" s="62">
        <f t="shared" si="6"/>
        <v>0.006060835974</v>
      </c>
      <c r="H270" s="62">
        <f t="shared" si="7"/>
        <v>0.005233798937</v>
      </c>
      <c r="I270" s="62" t="b">
        <f t="shared" si="8"/>
        <v>0</v>
      </c>
      <c r="J270" s="62" t="str">
        <f t="shared" si="2"/>
        <v/>
      </c>
      <c r="K270" s="128">
        <v>0.04466</v>
      </c>
      <c r="L270" s="62">
        <f t="shared" si="3"/>
        <v>0.000827037037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126">
        <v>45466.0</v>
      </c>
      <c r="B271" s="127">
        <v>5.661</v>
      </c>
      <c r="C271" s="62">
        <f t="shared" si="4"/>
        <v>-0.02132202412</v>
      </c>
      <c r="D271" s="62">
        <f t="shared" si="5"/>
        <v>-0.02213406116</v>
      </c>
      <c r="E271" s="62">
        <f t="shared" si="1"/>
        <v>-0.02213406116</v>
      </c>
      <c r="F271" s="127">
        <v>5460.48</v>
      </c>
      <c r="G271" s="62">
        <f t="shared" si="6"/>
        <v>-0.0007578878359</v>
      </c>
      <c r="H271" s="62">
        <f t="shared" si="7"/>
        <v>-0.001569924873</v>
      </c>
      <c r="I271" s="62" t="b">
        <f t="shared" si="8"/>
        <v>1</v>
      </c>
      <c r="J271" s="62">
        <f t="shared" si="2"/>
        <v>-0.001569924873</v>
      </c>
      <c r="K271" s="128">
        <v>0.04385</v>
      </c>
      <c r="L271" s="62">
        <f t="shared" si="3"/>
        <v>0.000812037037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126">
        <v>45473.0</v>
      </c>
      <c r="B272" s="127">
        <v>5.473</v>
      </c>
      <c r="C272" s="62">
        <f t="shared" si="4"/>
        <v>-0.03377364289</v>
      </c>
      <c r="D272" s="62">
        <f t="shared" si="5"/>
        <v>-0.03459327252</v>
      </c>
      <c r="E272" s="62" t="str">
        <f t="shared" si="1"/>
        <v/>
      </c>
      <c r="F272" s="127">
        <v>5567.19</v>
      </c>
      <c r="G272" s="62">
        <f t="shared" si="6"/>
        <v>0.01935374033</v>
      </c>
      <c r="H272" s="62">
        <f t="shared" si="7"/>
        <v>0.0185341107</v>
      </c>
      <c r="I272" s="62" t="b">
        <f t="shared" si="8"/>
        <v>0</v>
      </c>
      <c r="J272" s="62" t="str">
        <f t="shared" si="2"/>
        <v/>
      </c>
      <c r="K272" s="128">
        <v>0.04426</v>
      </c>
      <c r="L272" s="62">
        <f t="shared" si="3"/>
        <v>0.0008196296296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126">
        <v>45480.0</v>
      </c>
      <c r="B273" s="127">
        <v>5.952</v>
      </c>
      <c r="C273" s="62">
        <f t="shared" si="4"/>
        <v>0.08390038537</v>
      </c>
      <c r="D273" s="62">
        <f t="shared" si="5"/>
        <v>0.08305594092</v>
      </c>
      <c r="E273" s="62" t="str">
        <f t="shared" si="1"/>
        <v/>
      </c>
      <c r="F273" s="127">
        <v>5615.35</v>
      </c>
      <c r="G273" s="62">
        <f t="shared" si="6"/>
        <v>0.008613480972</v>
      </c>
      <c r="H273" s="62">
        <f t="shared" si="7"/>
        <v>0.007769036528</v>
      </c>
      <c r="I273" s="62" t="b">
        <f t="shared" si="8"/>
        <v>0</v>
      </c>
      <c r="J273" s="62" t="str">
        <f t="shared" si="2"/>
        <v/>
      </c>
      <c r="K273" s="128">
        <v>0.0456</v>
      </c>
      <c r="L273" s="62">
        <f t="shared" si="3"/>
        <v>0.0008444444444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126">
        <v>45487.0</v>
      </c>
      <c r="B274" s="127">
        <v>5.661</v>
      </c>
      <c r="C274" s="62">
        <f t="shared" si="4"/>
        <v>-0.05012674248</v>
      </c>
      <c r="D274" s="62">
        <f t="shared" si="5"/>
        <v>-0.05094970544</v>
      </c>
      <c r="E274" s="62">
        <f t="shared" si="1"/>
        <v>-0.05094970544</v>
      </c>
      <c r="F274" s="127">
        <v>5505.0</v>
      </c>
      <c r="G274" s="62">
        <f t="shared" si="6"/>
        <v>-0.01984714911</v>
      </c>
      <c r="H274" s="62">
        <f t="shared" si="7"/>
        <v>-0.02067011207</v>
      </c>
      <c r="I274" s="62" t="b">
        <f t="shared" si="8"/>
        <v>1</v>
      </c>
      <c r="J274" s="62">
        <f t="shared" si="2"/>
        <v>-0.02067011207</v>
      </c>
      <c r="K274" s="128">
        <v>0.04444</v>
      </c>
      <c r="L274" s="62">
        <f t="shared" si="3"/>
        <v>0.000822962963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126">
        <v>45494.0</v>
      </c>
      <c r="B275" s="127">
        <v>5.989</v>
      </c>
      <c r="C275" s="62">
        <f t="shared" si="4"/>
        <v>0.05632389823</v>
      </c>
      <c r="D275" s="62">
        <f t="shared" si="5"/>
        <v>0.05550649082</v>
      </c>
      <c r="E275" s="62">
        <f t="shared" si="1"/>
        <v>0.05550649082</v>
      </c>
      <c r="F275" s="127">
        <v>5459.1</v>
      </c>
      <c r="G275" s="62">
        <f t="shared" si="6"/>
        <v>-0.008372829169</v>
      </c>
      <c r="H275" s="62">
        <f t="shared" si="7"/>
        <v>-0.009190236577</v>
      </c>
      <c r="I275" s="62" t="b">
        <f t="shared" si="8"/>
        <v>1</v>
      </c>
      <c r="J275" s="62">
        <f t="shared" si="2"/>
        <v>-0.009190236577</v>
      </c>
      <c r="K275" s="128">
        <v>0.04414</v>
      </c>
      <c r="L275" s="62">
        <f t="shared" si="3"/>
        <v>0.0008174074074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126">
        <v>45501.0</v>
      </c>
      <c r="B276" s="127">
        <v>5.482</v>
      </c>
      <c r="C276" s="62">
        <f t="shared" si="4"/>
        <v>-0.0884544554</v>
      </c>
      <c r="D276" s="62">
        <f t="shared" si="5"/>
        <v>-0.08928593688</v>
      </c>
      <c r="E276" s="62">
        <f t="shared" si="1"/>
        <v>-0.08928593688</v>
      </c>
      <c r="F276" s="127">
        <v>5346.56</v>
      </c>
      <c r="G276" s="62">
        <f t="shared" si="6"/>
        <v>-0.02083057756</v>
      </c>
      <c r="H276" s="62">
        <f t="shared" si="7"/>
        <v>-0.02166205904</v>
      </c>
      <c r="I276" s="62" t="b">
        <f t="shared" si="8"/>
        <v>1</v>
      </c>
      <c r="J276" s="62">
        <f t="shared" si="2"/>
        <v>-0.02166205904</v>
      </c>
      <c r="K276" s="128">
        <v>0.0449</v>
      </c>
      <c r="L276" s="62">
        <f t="shared" si="3"/>
        <v>0.0008314814815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126">
        <v>45508.0</v>
      </c>
      <c r="B277" s="127">
        <v>5.792</v>
      </c>
      <c r="C277" s="62">
        <f t="shared" si="4"/>
        <v>0.0550076572</v>
      </c>
      <c r="D277" s="62">
        <f t="shared" si="5"/>
        <v>0.05420950905</v>
      </c>
      <c r="E277" s="62">
        <f t="shared" si="1"/>
        <v>0.05420950905</v>
      </c>
      <c r="F277" s="127">
        <v>5344.16</v>
      </c>
      <c r="G277" s="62">
        <f t="shared" si="6"/>
        <v>-0.0004489875407</v>
      </c>
      <c r="H277" s="62">
        <f t="shared" si="7"/>
        <v>-0.001247135689</v>
      </c>
      <c r="I277" s="62" t="b">
        <f t="shared" si="8"/>
        <v>1</v>
      </c>
      <c r="J277" s="62">
        <f t="shared" si="2"/>
        <v>-0.001247135689</v>
      </c>
      <c r="K277" s="128">
        <v>0.0431</v>
      </c>
      <c r="L277" s="62">
        <f t="shared" si="3"/>
        <v>0.0007981481481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126">
        <v>45515.0</v>
      </c>
      <c r="B278" s="127">
        <v>6.59</v>
      </c>
      <c r="C278" s="62">
        <f t="shared" si="4"/>
        <v>0.1290756934</v>
      </c>
      <c r="D278" s="62">
        <f t="shared" si="5"/>
        <v>0.1282975453</v>
      </c>
      <c r="E278" s="62" t="str">
        <f t="shared" si="1"/>
        <v/>
      </c>
      <c r="F278" s="127">
        <v>5554.25</v>
      </c>
      <c r="G278" s="62">
        <f t="shared" si="6"/>
        <v>0.03855902457</v>
      </c>
      <c r="H278" s="62">
        <f t="shared" si="7"/>
        <v>0.03778087642</v>
      </c>
      <c r="I278" s="62" t="b">
        <f t="shared" si="8"/>
        <v>0</v>
      </c>
      <c r="J278" s="62" t="str">
        <f t="shared" si="2"/>
        <v/>
      </c>
      <c r="K278" s="128">
        <v>0.04202</v>
      </c>
      <c r="L278" s="62">
        <f t="shared" si="3"/>
        <v>0.0007781481481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126">
        <v>45522.0</v>
      </c>
      <c r="B279" s="127">
        <v>6.58</v>
      </c>
      <c r="C279" s="62">
        <f t="shared" si="4"/>
        <v>-0.001518603177</v>
      </c>
      <c r="D279" s="62">
        <f t="shared" si="5"/>
        <v>-0.002288973548</v>
      </c>
      <c r="E279" s="62" t="str">
        <f t="shared" si="1"/>
        <v/>
      </c>
      <c r="F279" s="127">
        <v>5634.61</v>
      </c>
      <c r="G279" s="62">
        <f t="shared" si="6"/>
        <v>0.01436453433</v>
      </c>
      <c r="H279" s="62">
        <f t="shared" si="7"/>
        <v>0.01359416396</v>
      </c>
      <c r="I279" s="62" t="b">
        <f t="shared" si="8"/>
        <v>0</v>
      </c>
      <c r="J279" s="62" t="str">
        <f t="shared" si="2"/>
        <v/>
      </c>
      <c r="K279" s="128">
        <v>0.0416</v>
      </c>
      <c r="L279" s="62">
        <f t="shared" si="3"/>
        <v>0.0007703703704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126">
        <v>45529.0</v>
      </c>
      <c r="B280" s="127">
        <v>6.62</v>
      </c>
      <c r="C280" s="62">
        <f t="shared" si="4"/>
        <v>0.006060624612</v>
      </c>
      <c r="D280" s="62">
        <f t="shared" si="5"/>
        <v>0.005302476464</v>
      </c>
      <c r="E280" s="62">
        <f t="shared" si="1"/>
        <v>0.005302476464</v>
      </c>
      <c r="F280" s="127">
        <v>5648.4</v>
      </c>
      <c r="G280" s="62">
        <f t="shared" si="6"/>
        <v>0.002444384409</v>
      </c>
      <c r="H280" s="62">
        <f t="shared" si="7"/>
        <v>0.001686236261</v>
      </c>
      <c r="I280" s="62" t="b">
        <f t="shared" si="8"/>
        <v>1</v>
      </c>
      <c r="J280" s="62">
        <f t="shared" si="2"/>
        <v>0.001686236261</v>
      </c>
      <c r="K280" s="128">
        <v>0.04094</v>
      </c>
      <c r="L280" s="62">
        <f t="shared" si="3"/>
        <v>0.0007581481481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mergeCells count="2">
    <mergeCell ref="D9:E9"/>
    <mergeCell ref="A14:B14"/>
  </mergeCells>
  <hyperlinks>
    <hyperlink r:id="rId1" ref="A2"/>
    <hyperlink r:id="rId2" location="0" ref="A4"/>
  </hyperlinks>
  <drawing r:id="rId3"/>
  <tableParts count="1">
    <tablePart r:id="rId5"/>
  </tableParts>
</worksheet>
</file>