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/Documents/School/EI/machinelearningflashcardapp/classroom_data/actual/"/>
    </mc:Choice>
  </mc:AlternateContent>
  <bookViews>
    <workbookView xWindow="0" yWindow="440" windowWidth="28800" windowHeight="16260" tabRatio="500" activeTab="5"/>
  </bookViews>
  <sheets>
    <sheet name="Raw Data" sheetId="20" r:id="rId1"/>
    <sheet name="Data" sheetId="2" r:id="rId2"/>
    <sheet name="Scaled Data" sheetId="21" r:id="rId3"/>
    <sheet name="Normal (only introduced)" sheetId="3" r:id="rId4"/>
    <sheet name="Scaled up (only introduced)" sheetId="4" r:id="rId5"/>
    <sheet name="Presentation" sheetId="22" r:id="rId6"/>
  </sheets>
  <definedNames>
    <definedName name="testcollection_1" localSheetId="1">Data!$A$1:$C$33</definedName>
    <definedName name="testcollection_1" localSheetId="3">'Normal (only introduced)'!$A$1:$C$35</definedName>
    <definedName name="testcollection_1" localSheetId="2">'Scaled Data'!$A$1:$C$33</definedName>
    <definedName name="testcollection_1" localSheetId="4">'Scaled up (only introduced)'!$A$1:$C$35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2" l="1"/>
  <c r="R3" i="22"/>
  <c r="Q3" i="22"/>
  <c r="P3" i="22"/>
  <c r="G3" i="22"/>
  <c r="H3" i="22"/>
  <c r="F3" i="22"/>
  <c r="B3" i="22"/>
  <c r="C3" i="22"/>
  <c r="E32" i="4"/>
  <c r="E33" i="4"/>
  <c r="E31" i="4"/>
  <c r="D32" i="4"/>
  <c r="D33" i="4"/>
  <c r="D31" i="4"/>
  <c r="C28" i="4"/>
  <c r="C29" i="4"/>
  <c r="C30" i="4"/>
  <c r="C27" i="4"/>
  <c r="B28" i="4"/>
  <c r="B29" i="4"/>
  <c r="B30" i="4"/>
  <c r="B27" i="4"/>
  <c r="E19" i="4"/>
  <c r="E20" i="4"/>
  <c r="E21" i="4"/>
  <c r="E22" i="4"/>
  <c r="E23" i="4"/>
  <c r="E18" i="4"/>
  <c r="D20" i="4"/>
  <c r="D21" i="4"/>
  <c r="D22" i="4"/>
  <c r="D23" i="4"/>
  <c r="D19" i="4"/>
  <c r="D18" i="4"/>
  <c r="C14" i="4"/>
  <c r="C15" i="4"/>
  <c r="C16" i="4"/>
  <c r="C17" i="4"/>
  <c r="C13" i="4"/>
  <c r="B14" i="4"/>
  <c r="B15" i="4"/>
  <c r="B16" i="4"/>
  <c r="B17" i="4"/>
  <c r="B13" i="4"/>
  <c r="E7" i="4"/>
  <c r="E8" i="4"/>
  <c r="E9" i="4"/>
  <c r="E10" i="4"/>
  <c r="E6" i="4"/>
  <c r="D7" i="4"/>
  <c r="D8" i="4"/>
  <c r="D9" i="4"/>
  <c r="D10" i="4"/>
  <c r="D6" i="4"/>
  <c r="C3" i="4"/>
  <c r="C4" i="4"/>
  <c r="C5" i="4"/>
  <c r="C2" i="4"/>
  <c r="B4" i="4"/>
  <c r="B5" i="4"/>
  <c r="B3" i="4"/>
  <c r="C4" i="3"/>
  <c r="B2" i="4"/>
  <c r="C30" i="21"/>
  <c r="C29" i="21"/>
  <c r="C28" i="21"/>
  <c r="C27" i="21"/>
  <c r="B30" i="21"/>
  <c r="B29" i="21"/>
  <c r="B28" i="21"/>
  <c r="B27" i="21"/>
  <c r="B34" i="21"/>
  <c r="C34" i="21"/>
  <c r="D34" i="21"/>
  <c r="E34" i="21"/>
  <c r="D23" i="21"/>
  <c r="D22" i="21"/>
  <c r="D21" i="21"/>
  <c r="D20" i="21"/>
  <c r="D19" i="21"/>
  <c r="D18" i="21"/>
  <c r="E23" i="21"/>
  <c r="E22" i="21"/>
  <c r="E21" i="21"/>
  <c r="E20" i="21"/>
  <c r="E19" i="21"/>
  <c r="E18" i="21"/>
  <c r="B24" i="21"/>
  <c r="C24" i="21"/>
  <c r="D24" i="21"/>
  <c r="E24" i="21"/>
  <c r="B5" i="21"/>
  <c r="B4" i="21"/>
  <c r="B3" i="21"/>
  <c r="B2" i="21"/>
  <c r="C5" i="21"/>
  <c r="C4" i="21"/>
  <c r="B11" i="21"/>
  <c r="C11" i="21"/>
  <c r="D11" i="21"/>
  <c r="E11" i="21"/>
  <c r="G43" i="21"/>
  <c r="F43" i="21"/>
  <c r="E43" i="21"/>
  <c r="B43" i="21"/>
  <c r="A43" i="21"/>
  <c r="H43" i="2"/>
  <c r="F43" i="2"/>
  <c r="G43" i="2"/>
  <c r="E43" i="2"/>
  <c r="B43" i="2"/>
  <c r="A43" i="2"/>
  <c r="E32" i="3"/>
  <c r="E33" i="3"/>
  <c r="E31" i="3"/>
  <c r="E23" i="3"/>
  <c r="E22" i="3"/>
  <c r="E21" i="3"/>
  <c r="E20" i="3"/>
  <c r="E19" i="3"/>
  <c r="E18" i="3"/>
  <c r="E10" i="3"/>
  <c r="E9" i="3"/>
  <c r="E8" i="3"/>
  <c r="E7" i="3"/>
  <c r="E6" i="3"/>
  <c r="D7" i="3"/>
  <c r="D8" i="3"/>
  <c r="D9" i="3"/>
  <c r="D10" i="3"/>
  <c r="D18" i="3"/>
  <c r="D19" i="3"/>
  <c r="D20" i="3"/>
  <c r="D21" i="3"/>
  <c r="D22" i="3"/>
  <c r="D23" i="3"/>
  <c r="D31" i="3"/>
  <c r="D32" i="3"/>
  <c r="D33" i="3"/>
  <c r="D6" i="3"/>
  <c r="C13" i="3"/>
  <c r="C14" i="3"/>
  <c r="C15" i="3"/>
  <c r="C16" i="3"/>
  <c r="C17" i="3"/>
  <c r="C27" i="3"/>
  <c r="C28" i="3"/>
  <c r="C29" i="3"/>
  <c r="C30" i="3"/>
  <c r="B13" i="3"/>
  <c r="B14" i="3"/>
  <c r="B15" i="3"/>
  <c r="B16" i="3"/>
  <c r="B17" i="3"/>
  <c r="B27" i="3"/>
  <c r="B28" i="3"/>
  <c r="B29" i="3"/>
  <c r="B30" i="3"/>
  <c r="C5" i="3"/>
  <c r="C3" i="3"/>
  <c r="C2" i="3"/>
  <c r="B5" i="3"/>
  <c r="B4" i="3"/>
  <c r="B3" i="3"/>
  <c r="B2" i="3"/>
  <c r="M31" i="4"/>
  <c r="L31" i="4"/>
  <c r="K31" i="4"/>
  <c r="J31" i="4"/>
  <c r="B34" i="3"/>
  <c r="C34" i="3"/>
  <c r="D34" i="3"/>
  <c r="E34" i="3"/>
  <c r="M33" i="4"/>
  <c r="L33" i="4"/>
  <c r="K33" i="4"/>
  <c r="J33" i="4"/>
  <c r="M32" i="4"/>
  <c r="L32" i="4"/>
  <c r="K32" i="4"/>
  <c r="J32" i="4"/>
  <c r="J21" i="4"/>
  <c r="K21" i="4"/>
  <c r="L21" i="4"/>
  <c r="M21" i="4"/>
  <c r="G21" i="4"/>
  <c r="G33" i="4"/>
  <c r="G32" i="4"/>
  <c r="G31" i="4"/>
  <c r="G30" i="4"/>
  <c r="G20" i="4"/>
  <c r="G19" i="4"/>
  <c r="G18" i="4"/>
  <c r="G7" i="4"/>
  <c r="G6" i="4"/>
  <c r="G5" i="4"/>
  <c r="G4" i="4"/>
  <c r="M31" i="3"/>
  <c r="L31" i="3"/>
  <c r="K31" i="3"/>
  <c r="J31" i="3"/>
  <c r="L24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G30" i="3"/>
  <c r="G29" i="3"/>
  <c r="G28" i="3"/>
  <c r="G27" i="3"/>
  <c r="G18" i="3"/>
  <c r="G17" i="3"/>
  <c r="G16" i="3"/>
  <c r="G15" i="3"/>
  <c r="G7" i="3"/>
  <c r="G6" i="3"/>
  <c r="G5" i="3"/>
  <c r="G4" i="3"/>
  <c r="M24" i="3"/>
  <c r="K24" i="3"/>
  <c r="J24" i="3"/>
</calcChain>
</file>

<file path=xl/connections.xml><?xml version="1.0" encoding="utf-8"?>
<connections xmlns="http://schemas.openxmlformats.org/spreadsheetml/2006/main">
  <connection id="1" name="testcollection1" type="6" refreshedVersion="0" background="1" saveData="1">
    <textPr fileType="mac" codePage="10000" sourceFile="/Users/joe/Documents/School/EI/machinelearningflashcardapp/classroom_data/actual/testcollection.csv" comma="1">
      <textFields>
        <textField/>
      </textFields>
    </textPr>
  </connection>
  <connection id="2" name="testcollection11" type="6" refreshedVersion="0" background="1" saveData="1">
    <textPr fileType="mac" codePage="10000" sourceFile="/Users/joe/Documents/School/EI/machinelearningflashcardapp/classroom_data/actual/testcollection.csv" comma="1">
      <textFields>
        <textField/>
      </textFields>
    </textPr>
  </connection>
  <connection id="3" name="testcollection111" type="6" refreshedVersion="0" background="1" saveData="1">
    <textPr fileType="mac" codePage="10000" sourceFile="/Users/joe/Documents/School/EI/machinelearningflashcardapp/classroom_data/actual/testcollection.csv" comma="1">
      <textFields>
        <textField/>
      </textFields>
    </textPr>
  </connection>
  <connection id="4" name="testcollection12" type="6" refreshedVersion="0" background="1" saveData="1">
    <textPr fileType="mac" codePage="10000" sourceFile="/Users/joe/Documents/School/EI/machinelearningflashcardapp/classroom_data/actual/testcollec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<sst xmlns="http://schemas.openxmlformats.org/spreadsheetml/2006/main" count="274" uniqueCount="63">
  <si>
    <t>Experiment 3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</si>
  <si>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</si>
  <si>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</si>
  <si>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</si>
  <si>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</si>
  <si>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</si>
  <si>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</si>
  <si>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</si>
  <si>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</si>
  <si>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</si>
  <si>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Experiment 2</t>
  </si>
  <si>
    <t>User12</t>
  </si>
  <si>
    <t>User13</t>
  </si>
  <si>
    <t>User14</t>
  </si>
  <si>
    <t>User15</t>
  </si>
  <si>
    <t>User17</t>
  </si>
  <si>
    <t>User20</t>
  </si>
  <si>
    <t>User21</t>
  </si>
  <si>
    <t>User22</t>
  </si>
  <si>
    <t>User23</t>
  </si>
  <si>
    <t>User24</t>
  </si>
  <si>
    <t>User25</t>
  </si>
  <si>
    <t>Experiment 1</t>
  </si>
  <si>
    <t>User16</t>
  </si>
  <si>
    <t>1_1</t>
  </si>
  <si>
    <t>1_3</t>
  </si>
  <si>
    <t>2_1</t>
  </si>
  <si>
    <t>2_3</t>
  </si>
  <si>
    <t>User10</t>
  </si>
  <si>
    <t>Total</t>
  </si>
  <si>
    <t>Just experiment 2 and 3</t>
  </si>
  <si>
    <t>Eligible Users</t>
  </si>
  <si>
    <t>11, 12, 13</t>
  </si>
  <si>
    <t>1,3</t>
  </si>
  <si>
    <t>3,1</t>
  </si>
  <si>
    <t>2,3</t>
  </si>
  <si>
    <t>3,2</t>
  </si>
  <si>
    <t>1, 2, 3, 5</t>
  </si>
  <si>
    <t>15, 17, 18</t>
  </si>
  <si>
    <t>19, 20, 21, 22</t>
  </si>
  <si>
    <t>23, 24, 25, 26</t>
  </si>
  <si>
    <t>12, 13, 14</t>
  </si>
  <si>
    <t>1, 2, 3</t>
  </si>
  <si>
    <t>6, 9, 10</t>
  </si>
  <si>
    <t>14,16,17</t>
  </si>
  <si>
    <t>ERROR MEANS</t>
  </si>
  <si>
    <t>7,8</t>
  </si>
  <si>
    <t>Scheduler 1</t>
  </si>
  <si>
    <t>Scheduler 2</t>
  </si>
  <si>
    <t>Scheduler 3</t>
  </si>
  <si>
    <t>MEAN</t>
  </si>
  <si>
    <t>VARIANCE</t>
  </si>
  <si>
    <t>STDEV</t>
  </si>
  <si>
    <t>Introduced</t>
  </si>
  <si>
    <t>ALL DATA</t>
  </si>
  <si>
    <t>Score</t>
  </si>
  <si>
    <t xml:space="preserve"> </t>
  </si>
  <si>
    <t>Items Retained</t>
  </si>
  <si>
    <t>Retention Accuracy</t>
  </si>
  <si>
    <t>EFC</t>
  </si>
  <si>
    <t>Leitner</t>
  </si>
  <si>
    <t>Sequential</t>
  </si>
  <si>
    <t>Repetition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</si>
</sst>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'Normal (only introduced)'!$B$34:$E$34</c:f>
              <c:numCache>
                <c:formatCode>General</c:formatCode>
                <c:ptCount val="4"/>
                <c:pt idx="0">
                  <c:v>0.39577497595088</c:v>
                </c:pt>
                <c:pt idx="1">
                  <c:v>0.241025641025641</c:v>
                </c:pt>
                <c:pt idx="2">
                  <c:v>0.276697244554387</c:v>
                </c:pt>
                <c:pt idx="3">
                  <c:v>0.245238095238095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452496"/>
        <c:axId val="1740554224"/>
      </c:barChart>
      <c:catAx>
        <c:axId val="17404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54224"/>
        <c:crosses val="autoZero"/>
        <c:auto val="1"/>
        <c:lblAlgn val="ctr"/>
        <c:lblOffset val="100"/>
        <c:noMultiLvlLbl val="0"/>
      </c:catAx>
      <c:valAx>
        <c:axId val="1740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45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Session (TOTAL)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86482939633"/>
          <c:y val="0.167083333333333"/>
          <c:w val="0.889613517060367"/>
          <c:h val="0.7000543161271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'Scaled up (only introduced)'!$J$31:$M$31</c:f>
              <c:numCache>
                <c:formatCode>General</c:formatCode>
                <c:ptCount val="4"/>
                <c:pt idx="0">
                  <c:v>0.505519591335495</c:v>
                </c:pt>
                <c:pt idx="1">
                  <c:v>0.350770256410256</c:v>
                </c:pt>
                <c:pt idx="2">
                  <c:v>0.379078196982959</c:v>
                </c:pt>
                <c:pt idx="3">
                  <c:v>0.347619047666667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7986720"/>
        <c:axId val="1738013696"/>
      </c:barChart>
      <c:catAx>
        <c:axId val="173798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013696"/>
        <c:crosses val="autoZero"/>
        <c:auto val="1"/>
        <c:lblAlgn val="ctr"/>
        <c:lblOffset val="100"/>
        <c:noMultiLvlLbl val="0"/>
      </c:catAx>
      <c:valAx>
        <c:axId val="17380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8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Session (2 and 3)</a:t>
            </a:r>
          </a:p>
        </c:rich>
      </c:tx>
      <c:layout>
        <c:manualLayout>
          <c:xMode val="edge"/>
          <c:yMode val="edge"/>
          <c:x val="0.409493000874891"/>
          <c:y val="0.055555555555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'Scaled up (only introduced)'!$J$21:$M$21</c:f>
              <c:numCache>
                <c:formatCode>General</c:formatCode>
                <c:ptCount val="4"/>
                <c:pt idx="0">
                  <c:v>0.447012222079639</c:v>
                </c:pt>
                <c:pt idx="1">
                  <c:v>0.385186666666667</c:v>
                </c:pt>
                <c:pt idx="2">
                  <c:v>0.440366629329592</c:v>
                </c:pt>
                <c:pt idx="3">
                  <c:v>0.388888888962963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7966784"/>
        <c:axId val="1737968560"/>
      </c:barChart>
      <c:catAx>
        <c:axId val="173796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68560"/>
        <c:crosses val="autoZero"/>
        <c:auto val="1"/>
        <c:lblAlgn val="ctr"/>
        <c:lblOffset val="100"/>
        <c:noMultiLvlLbl val="0"/>
      </c:catAx>
      <c:valAx>
        <c:axId val="17379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Introduced + Retained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Presentation!$A$1:$H$2</c:f>
              <c:multiLvlStrCache>
                <c:ptCount val="8"/>
                <c:lvl>
                  <c:pt idx="0">
                    <c:v>EFC</c:v>
                  </c:pt>
                  <c:pt idx="1">
                    <c:v>Leitner</c:v>
                  </c:pt>
                  <c:pt idx="2">
                    <c:v>Sequential</c:v>
                  </c:pt>
                  <c:pt idx="5">
                    <c:v>EFC</c:v>
                  </c:pt>
                  <c:pt idx="6">
                    <c:v>Leitner</c:v>
                  </c:pt>
                  <c:pt idx="7">
                    <c:v>Sequential</c:v>
                  </c:pt>
                </c:lvl>
                <c:lvl>
                  <c:pt idx="0">
                    <c:v>Introduced</c:v>
                  </c:pt>
                  <c:pt idx="5">
                    <c:v>Items Retained</c:v>
                  </c:pt>
                </c:lvl>
              </c:multiLvlStrCache>
            </c:multiLvlStrRef>
          </c:cat>
          <c:val>
            <c:numRef>
              <c:f>Presentation!$A$3:$H$3</c:f>
              <c:numCache>
                <c:formatCode>0.0</c:formatCode>
                <c:ptCount val="8"/>
                <c:pt idx="0">
                  <c:v>21.07692307692308</c:v>
                </c:pt>
                <c:pt idx="1">
                  <c:v>21.21428571428571</c:v>
                </c:pt>
                <c:pt idx="2">
                  <c:v>30.0</c:v>
                </c:pt>
                <c:pt idx="5">
                  <c:v>12.06153846153846</c:v>
                </c:pt>
                <c:pt idx="6">
                  <c:v>9.538615384615385</c:v>
                </c:pt>
                <c:pt idx="7">
                  <c:v>9.000142857142858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520608"/>
        <c:axId val="1705113392"/>
      </c:barChart>
      <c:catAx>
        <c:axId val="170852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113392"/>
        <c:crosses val="autoZero"/>
        <c:auto val="1"/>
        <c:lblAlgn val="ctr"/>
        <c:lblOffset val="100"/>
        <c:noMultiLvlLbl val="0"/>
      </c:catAx>
      <c:valAx>
        <c:axId val="17051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2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82550</xdr:colOff>
      <xdr:row>21</xdr:row>
      <xdr:rowOff>139700</xdr:rowOff>
    </xdr:from>
    <xdr:to>
      <xdr:col>19</xdr:col>
      <xdr:colOff>527050</xdr:colOff>
      <xdr:row>35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607290</xdr:colOff>
      <xdr:row>21</xdr:row>
      <xdr:rowOff>90055</xdr:rowOff>
    </xdr:from>
    <xdr:to>
      <xdr:col>20</xdr:col>
      <xdr:colOff>191654</xdr:colOff>
      <xdr:row>34</xdr:row>
      <xdr:rowOff>131619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595462</xdr:colOff>
      <xdr:row>6</xdr:row>
      <xdr:rowOff>102079</xdr:rowOff>
    </xdr:from>
    <xdr:to>
      <xdr:col>20</xdr:col>
      <xdr:colOff>207273</xdr:colOff>
      <xdr:row>19</xdr:row>
      <xdr:rowOff>197448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151102</xdr:colOff>
      <xdr:row>5</xdr:row>
      <xdr:rowOff>120219</xdr:rowOff>
    </xdr:from>
    <xdr:to>
      <xdr:col>8</xdr:col>
      <xdr:colOff>9547</xdr:colOff>
      <xdr:row>19</xdr:row>
      <xdr:rowOff>6111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collection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collection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collection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collection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29" sqref="C29"/>
    </sheetView>
  </sheetViews>
  <sheetFormatPr baseColWidth="10" defaultRowHeight="16" x14ac:dyDescent="0.2"/>
  <sheetData>
    <row r="1" spans="1:6" x14ac:dyDescent="0.2">
      <c r="A1" s="5" t="s">
        <v>54</v>
      </c>
      <c r="B1" s="3" t="s">
        <v>22</v>
      </c>
      <c r="C1" s="4" t="s">
        <v>24</v>
      </c>
      <c r="D1" s="3" t="s">
        <v>25</v>
      </c>
      <c r="E1" s="3" t="s">
        <v>26</v>
      </c>
      <c r="F1" s="3" t="s">
        <v>27</v>
      </c>
    </row>
    <row r="2" spans="1:6" x14ac:dyDescent="0.2">
      <c r="B2" s="3" t="s">
        <v>1</v>
      </c>
      <c r="C2" s="3">
        <v>10</v>
      </c>
      <c r="D2" s="3">
        <v>0</v>
      </c>
      <c r="E2" s="3"/>
      <c r="F2" s="3"/>
    </row>
    <row r="3" spans="1:6" x14ac:dyDescent="0.2">
      <c r="B3" s="3" t="s">
        <v>2</v>
      </c>
      <c r="C3" s="3">
        <v>4</v>
      </c>
      <c r="D3" s="3">
        <v>0</v>
      </c>
      <c r="E3" s="3"/>
      <c r="F3" s="3"/>
    </row>
    <row r="4" spans="1:6" x14ac:dyDescent="0.2">
      <c r="B4" s="3" t="s">
        <v>3</v>
      </c>
      <c r="C4" s="3">
        <v>14</v>
      </c>
      <c r="D4" s="3">
        <v>16</v>
      </c>
      <c r="E4" s="3"/>
      <c r="F4" s="3"/>
    </row>
    <row r="5" spans="1:6" x14ac:dyDescent="0.2">
      <c r="B5" s="3" t="s">
        <v>4</v>
      </c>
      <c r="C5" s="3">
        <v>2</v>
      </c>
      <c r="D5" s="3">
        <v>0</v>
      </c>
      <c r="E5" s="3"/>
      <c r="F5" s="3"/>
    </row>
    <row r="6" spans="1:6" x14ac:dyDescent="0.2">
      <c r="B6" s="3" t="s">
        <v>6</v>
      </c>
      <c r="C6" s="3">
        <v>0</v>
      </c>
      <c r="D6" s="3">
        <v>3</v>
      </c>
      <c r="E6" s="3"/>
      <c r="F6" s="3"/>
    </row>
    <row r="7" spans="1:6" x14ac:dyDescent="0.2">
      <c r="B7" s="3" t="s">
        <v>9</v>
      </c>
      <c r="C7" s="3">
        <v>6</v>
      </c>
      <c r="D7" s="3">
        <v>3</v>
      </c>
      <c r="E7" s="3"/>
      <c r="F7" s="3"/>
    </row>
    <row r="8" spans="1:6" x14ac:dyDescent="0.2">
      <c r="B8" s="3" t="s">
        <v>11</v>
      </c>
      <c r="C8" s="3"/>
      <c r="D8" s="3"/>
      <c r="E8" s="3">
        <v>1</v>
      </c>
      <c r="F8" s="3">
        <v>0</v>
      </c>
    </row>
    <row r="9" spans="1:6" x14ac:dyDescent="0.2">
      <c r="B9" s="3" t="s">
        <v>12</v>
      </c>
      <c r="C9" s="3"/>
      <c r="D9" s="3"/>
      <c r="E9" s="3">
        <v>6</v>
      </c>
      <c r="F9" s="3">
        <v>2</v>
      </c>
    </row>
    <row r="10" spans="1:6" x14ac:dyDescent="0.2">
      <c r="B10" s="3" t="s">
        <v>13</v>
      </c>
      <c r="C10" s="3"/>
      <c r="D10" s="3"/>
      <c r="E10" s="3">
        <v>12</v>
      </c>
      <c r="F10" s="3">
        <v>16</v>
      </c>
    </row>
    <row r="11" spans="1:6" x14ac:dyDescent="0.2">
      <c r="B11" s="3" t="s">
        <v>23</v>
      </c>
      <c r="C11" s="3"/>
      <c r="D11" s="3"/>
      <c r="E11" s="3">
        <v>3</v>
      </c>
      <c r="F11" s="3">
        <v>8</v>
      </c>
    </row>
    <row r="12" spans="1:6" x14ac:dyDescent="0.2">
      <c r="B12" s="3" t="s">
        <v>15</v>
      </c>
      <c r="C12" s="3"/>
      <c r="D12" s="3"/>
      <c r="E12" s="3">
        <v>12</v>
      </c>
      <c r="F12" s="3">
        <v>15</v>
      </c>
    </row>
    <row r="13" spans="1:6" x14ac:dyDescent="0.2">
      <c r="B13" s="3"/>
      <c r="C13" s="3"/>
      <c r="D13" s="3"/>
      <c r="E13" s="3"/>
      <c r="F13" s="3"/>
    </row>
    <row r="14" spans="1:6" x14ac:dyDescent="0.2">
      <c r="B14" s="3" t="s">
        <v>10</v>
      </c>
      <c r="C14" s="3"/>
      <c r="D14" s="3"/>
      <c r="E14" s="3"/>
      <c r="F14" s="3"/>
    </row>
    <row r="15" spans="1:6" x14ac:dyDescent="0.2">
      <c r="B15" s="3" t="s">
        <v>11</v>
      </c>
      <c r="C15" s="3">
        <v>16</v>
      </c>
      <c r="D15" s="3">
        <v>10</v>
      </c>
      <c r="E15" s="3"/>
      <c r="F15" s="3"/>
    </row>
    <row r="16" spans="1:6" x14ac:dyDescent="0.2">
      <c r="B16" s="3" t="s">
        <v>12</v>
      </c>
      <c r="C16" s="3">
        <v>16</v>
      </c>
      <c r="D16" s="3">
        <v>12</v>
      </c>
      <c r="E16" s="3"/>
      <c r="F16" s="3"/>
    </row>
    <row r="17" spans="2:6" x14ac:dyDescent="0.2">
      <c r="B17" s="3" t="s">
        <v>13</v>
      </c>
      <c r="C17" s="3">
        <v>18</v>
      </c>
      <c r="D17" s="3">
        <v>19</v>
      </c>
      <c r="E17" s="3"/>
      <c r="F17" s="3"/>
    </row>
    <row r="18" spans="2:6" x14ac:dyDescent="0.2">
      <c r="B18" s="3" t="s">
        <v>14</v>
      </c>
      <c r="C18" s="3">
        <v>7</v>
      </c>
      <c r="D18" s="3">
        <v>10</v>
      </c>
      <c r="E18" s="3"/>
      <c r="F18" s="3"/>
    </row>
    <row r="19" spans="2:6" x14ac:dyDescent="0.2">
      <c r="B19" s="3" t="s">
        <v>15</v>
      </c>
      <c r="C19" s="3">
        <v>8</v>
      </c>
      <c r="D19" s="3">
        <v>9</v>
      </c>
      <c r="E19" s="3"/>
      <c r="F19" s="3"/>
    </row>
    <row r="20" spans="2:6" x14ac:dyDescent="0.2">
      <c r="B20" s="3" t="s">
        <v>16</v>
      </c>
      <c r="C20" s="3"/>
      <c r="D20" s="3"/>
      <c r="E20" s="3">
        <v>3</v>
      </c>
      <c r="F20" s="3">
        <v>4</v>
      </c>
    </row>
    <row r="21" spans="2:6" x14ac:dyDescent="0.2">
      <c r="B21" s="3" t="s">
        <v>17</v>
      </c>
      <c r="C21" s="3"/>
      <c r="D21" s="3"/>
      <c r="E21" s="3">
        <v>2</v>
      </c>
      <c r="F21" s="3">
        <v>2</v>
      </c>
    </row>
    <row r="22" spans="2:6" x14ac:dyDescent="0.2">
      <c r="B22" s="3" t="s">
        <v>18</v>
      </c>
      <c r="C22" s="3"/>
      <c r="D22" s="3"/>
      <c r="E22" s="3">
        <v>12</v>
      </c>
      <c r="F22" s="3">
        <v>2</v>
      </c>
    </row>
    <row r="23" spans="2:6" x14ac:dyDescent="0.2">
      <c r="B23" s="3" t="s">
        <v>19</v>
      </c>
      <c r="C23" s="3"/>
      <c r="D23" s="3"/>
      <c r="E23" s="3">
        <v>1</v>
      </c>
      <c r="F23" s="3">
        <v>3</v>
      </c>
    </row>
    <row r="24" spans="2:6" x14ac:dyDescent="0.2">
      <c r="B24" s="3" t="s">
        <v>20</v>
      </c>
      <c r="C24" s="3"/>
      <c r="D24" s="3"/>
      <c r="E24" s="3">
        <v>4</v>
      </c>
      <c r="F24" s="3">
        <v>3</v>
      </c>
    </row>
    <row r="25" spans="2:6" x14ac:dyDescent="0.2">
      <c r="B25" s="3" t="s">
        <v>21</v>
      </c>
      <c r="C25" s="3"/>
      <c r="D25" s="3"/>
      <c r="E25" s="3">
        <v>7</v>
      </c>
      <c r="F25" s="3">
        <v>15</v>
      </c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 t="s">
        <v>0</v>
      </c>
      <c r="C28" s="3"/>
      <c r="D28" s="3"/>
      <c r="E28" s="3"/>
      <c r="F28" s="3"/>
    </row>
    <row r="29" spans="2:6" x14ac:dyDescent="0.2">
      <c r="B29" s="3" t="s">
        <v>1</v>
      </c>
      <c r="C29" s="3">
        <v>2</v>
      </c>
      <c r="D29" s="3">
        <v>2</v>
      </c>
      <c r="E29" s="3"/>
      <c r="F29" s="3"/>
    </row>
    <row r="30" spans="2:6" x14ac:dyDescent="0.2">
      <c r="B30" s="3" t="s">
        <v>2</v>
      </c>
      <c r="C30" s="3">
        <v>10</v>
      </c>
      <c r="D30" s="3">
        <v>7</v>
      </c>
      <c r="E30" s="3"/>
      <c r="F30" s="3"/>
    </row>
    <row r="31" spans="2:6" x14ac:dyDescent="0.2">
      <c r="B31" s="3" t="s">
        <v>3</v>
      </c>
      <c r="C31" s="3">
        <v>1</v>
      </c>
      <c r="D31" s="3">
        <v>1</v>
      </c>
      <c r="E31" s="3"/>
      <c r="F31" s="3"/>
    </row>
    <row r="32" spans="2:6" x14ac:dyDescent="0.2">
      <c r="B32" s="3" t="s">
        <v>4</v>
      </c>
      <c r="C32" s="3">
        <v>0</v>
      </c>
      <c r="D32" s="3">
        <v>0</v>
      </c>
      <c r="E32" s="3"/>
      <c r="F32" s="3"/>
    </row>
    <row r="33" spans="2:6" x14ac:dyDescent="0.2">
      <c r="B33" s="3" t="s">
        <v>5</v>
      </c>
      <c r="C33" s="3">
        <v>2</v>
      </c>
      <c r="D33" s="3">
        <v>5</v>
      </c>
      <c r="E33" s="3"/>
      <c r="F33" s="3"/>
    </row>
    <row r="34" spans="2:6" x14ac:dyDescent="0.2">
      <c r="B34" s="3" t="s">
        <v>6</v>
      </c>
      <c r="C34" s="3"/>
      <c r="D34" s="3"/>
      <c r="E34" s="3">
        <v>9</v>
      </c>
      <c r="F34" s="3">
        <v>0</v>
      </c>
    </row>
    <row r="35" spans="2:6" x14ac:dyDescent="0.2">
      <c r="B35" s="3" t="s">
        <v>7</v>
      </c>
      <c r="C35" s="3"/>
      <c r="D35" s="3"/>
      <c r="E35" s="3">
        <v>7</v>
      </c>
      <c r="F35" s="3">
        <v>10</v>
      </c>
    </row>
    <row r="36" spans="2:6" x14ac:dyDescent="0.2">
      <c r="B36" s="3" t="s">
        <v>8</v>
      </c>
      <c r="C36" s="3"/>
      <c r="D36" s="3"/>
      <c r="E36" s="3">
        <v>5</v>
      </c>
      <c r="F36" s="3">
        <v>0</v>
      </c>
    </row>
    <row r="37" spans="2:6" x14ac:dyDescent="0.2">
      <c r="B37" s="3" t="s">
        <v>9</v>
      </c>
      <c r="C37" s="3"/>
      <c r="D37" s="3"/>
      <c r="E37" s="3">
        <v>13</v>
      </c>
      <c r="F37" s="3">
        <v>13</v>
      </c>
    </row>
    <row r="38" spans="2:6" x14ac:dyDescent="0.2">
      <c r="B38" s="3" t="s">
        <v>28</v>
      </c>
      <c r="C38" s="3"/>
      <c r="D38" s="3"/>
      <c r="E38" s="3">
        <v>0</v>
      </c>
      <c r="F38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zoomScale="115" workbookViewId="0">
      <selection activeCell="C14" sqref="C14"/>
    </sheetView>
  </sheetViews>
  <sheetFormatPr baseColWidth="10" defaultRowHeight="16" x14ac:dyDescent="0.2"/>
  <cols>
    <col min="1" max="1" width="11.83203125" bestFit="1" customWidth="1"/>
    <col min="2" max="2" width="11.33203125" customWidth="1"/>
    <col min="3" max="3" width="9.6640625" customWidth="1"/>
    <col min="8" max="8" width="14.5" customWidth="1"/>
    <col min="10" max="10" width="17" customWidth="1"/>
    <col min="11" max="11" width="13.5" customWidth="1"/>
  </cols>
  <sheetData>
    <row r="1" spans="1:19" x14ac:dyDescent="0.2">
      <c r="A1" t="s">
        <v>22</v>
      </c>
      <c r="B1" s="1" t="s">
        <v>24</v>
      </c>
      <c r="C1" t="s">
        <v>25</v>
      </c>
      <c r="D1" t="s">
        <v>26</v>
      </c>
      <c r="E1" t="s">
        <v>27</v>
      </c>
      <c r="F1" t="s">
        <v>53</v>
      </c>
      <c r="H1" s="5"/>
      <c r="O1" s="4"/>
      <c r="P1" s="3"/>
      <c r="Q1" s="3"/>
      <c r="R1" s="3"/>
      <c r="S1" s="3"/>
    </row>
    <row r="2" spans="1:19" x14ac:dyDescent="0.2">
      <c r="A2" t="s">
        <v>1</v>
      </c>
      <c r="B2">
        <v>10</v>
      </c>
      <c r="C2">
        <v>0</v>
      </c>
      <c r="F2">
        <v>14</v>
      </c>
      <c r="O2" s="3"/>
      <c r="P2" s="3"/>
      <c r="Q2" s="3"/>
      <c r="R2" s="3"/>
      <c r="S2" s="3"/>
    </row>
    <row r="3" spans="1:19" x14ac:dyDescent="0.2">
      <c r="A3" t="s">
        <v>2</v>
      </c>
      <c r="B3">
        <v>4</v>
      </c>
      <c r="C3">
        <v>0</v>
      </c>
      <c r="F3">
        <v>13</v>
      </c>
      <c r="O3" s="3"/>
      <c r="P3" s="3"/>
      <c r="Q3" s="3"/>
      <c r="R3" s="3"/>
      <c r="S3" s="3"/>
    </row>
    <row r="4" spans="1:19" x14ac:dyDescent="0.2">
      <c r="A4" t="s">
        <v>3</v>
      </c>
      <c r="B4">
        <v>14</v>
      </c>
      <c r="C4">
        <v>16</v>
      </c>
      <c r="F4">
        <v>21</v>
      </c>
      <c r="O4" s="3"/>
      <c r="P4" s="3"/>
      <c r="Q4" s="3"/>
      <c r="R4" s="3"/>
      <c r="S4" s="3"/>
    </row>
    <row r="5" spans="1:19" x14ac:dyDescent="0.2">
      <c r="A5" t="s">
        <v>9</v>
      </c>
      <c r="B5">
        <v>6</v>
      </c>
      <c r="C5">
        <v>3</v>
      </c>
      <c r="F5">
        <v>15</v>
      </c>
      <c r="O5" s="3"/>
      <c r="P5" s="3"/>
      <c r="Q5" s="3"/>
      <c r="R5" s="3"/>
      <c r="S5" s="3"/>
    </row>
    <row r="6" spans="1:19" x14ac:dyDescent="0.2">
      <c r="A6" t="s">
        <v>11</v>
      </c>
      <c r="D6">
        <v>1</v>
      </c>
      <c r="E6">
        <v>0</v>
      </c>
      <c r="F6">
        <v>11</v>
      </c>
      <c r="O6" s="3"/>
      <c r="P6" s="3"/>
      <c r="Q6" s="3"/>
      <c r="R6" s="3"/>
      <c r="S6" s="3"/>
    </row>
    <row r="7" spans="1:19" x14ac:dyDescent="0.2">
      <c r="A7" t="s">
        <v>12</v>
      </c>
      <c r="D7">
        <v>6</v>
      </c>
      <c r="E7">
        <v>2</v>
      </c>
      <c r="F7">
        <v>22</v>
      </c>
      <c r="O7" s="3"/>
      <c r="P7" s="3"/>
      <c r="Q7" s="3"/>
      <c r="R7" s="3"/>
      <c r="S7" s="3"/>
    </row>
    <row r="8" spans="1:19" x14ac:dyDescent="0.2">
      <c r="A8" t="s">
        <v>13</v>
      </c>
      <c r="D8">
        <v>12</v>
      </c>
      <c r="E8">
        <v>16</v>
      </c>
      <c r="F8">
        <v>28</v>
      </c>
      <c r="O8" s="3"/>
      <c r="P8" s="3"/>
      <c r="Q8" s="3"/>
      <c r="R8" s="3"/>
      <c r="S8" s="3"/>
    </row>
    <row r="9" spans="1:19" x14ac:dyDescent="0.2">
      <c r="A9" t="s">
        <v>23</v>
      </c>
      <c r="D9">
        <v>3</v>
      </c>
      <c r="E9">
        <v>8</v>
      </c>
      <c r="F9">
        <v>28</v>
      </c>
      <c r="O9" s="3"/>
      <c r="P9" s="3"/>
      <c r="Q9" s="3"/>
      <c r="R9" s="3"/>
      <c r="S9" s="3"/>
    </row>
    <row r="10" spans="1:19" x14ac:dyDescent="0.2">
      <c r="A10" t="s">
        <v>15</v>
      </c>
      <c r="D10">
        <v>12</v>
      </c>
      <c r="E10">
        <v>15</v>
      </c>
      <c r="F10">
        <v>27</v>
      </c>
      <c r="O10" s="3"/>
      <c r="P10" s="3"/>
      <c r="Q10" s="3"/>
      <c r="R10" s="3"/>
      <c r="S10" s="3"/>
    </row>
    <row r="11" spans="1:19" x14ac:dyDescent="0.2">
      <c r="O11" s="3"/>
      <c r="P11" s="3"/>
      <c r="Q11" s="3"/>
      <c r="R11" s="3"/>
      <c r="S11" s="3"/>
    </row>
    <row r="12" spans="1:19" x14ac:dyDescent="0.2">
      <c r="A12" t="s">
        <v>10</v>
      </c>
      <c r="O12" s="3"/>
      <c r="P12" s="3"/>
      <c r="Q12" s="3"/>
      <c r="R12" s="3"/>
      <c r="S12" s="3"/>
    </row>
    <row r="13" spans="1:19" x14ac:dyDescent="0.2">
      <c r="A13" t="s">
        <v>11</v>
      </c>
      <c r="B13">
        <v>16</v>
      </c>
      <c r="C13">
        <v>10</v>
      </c>
      <c r="F13">
        <v>29</v>
      </c>
      <c r="O13" s="3"/>
      <c r="P13" s="3"/>
      <c r="Q13" s="3"/>
      <c r="R13" s="3"/>
      <c r="S13" s="3"/>
    </row>
    <row r="14" spans="1:19" x14ac:dyDescent="0.2">
      <c r="A14" t="s">
        <v>12</v>
      </c>
      <c r="B14">
        <v>16</v>
      </c>
      <c r="C14">
        <v>12</v>
      </c>
      <c r="F14">
        <v>27</v>
      </c>
      <c r="O14" s="3"/>
      <c r="P14" s="3"/>
      <c r="Q14" s="3"/>
      <c r="R14" s="3"/>
      <c r="S14" s="3"/>
    </row>
    <row r="15" spans="1:19" x14ac:dyDescent="0.2">
      <c r="A15" t="s">
        <v>13</v>
      </c>
      <c r="B15">
        <v>18</v>
      </c>
      <c r="C15">
        <v>19</v>
      </c>
      <c r="F15">
        <v>29</v>
      </c>
      <c r="O15" s="3"/>
      <c r="P15" s="3"/>
      <c r="Q15" s="3"/>
      <c r="R15" s="3"/>
      <c r="S15" s="3"/>
    </row>
    <row r="16" spans="1:19" x14ac:dyDescent="0.2">
      <c r="A16" t="s">
        <v>14</v>
      </c>
      <c r="B16">
        <v>7</v>
      </c>
      <c r="C16">
        <v>10</v>
      </c>
      <c r="F16">
        <v>29</v>
      </c>
      <c r="O16" s="3"/>
      <c r="P16" s="3"/>
      <c r="Q16" s="3"/>
      <c r="R16" s="3"/>
      <c r="S16" s="3"/>
    </row>
    <row r="17" spans="1:19" x14ac:dyDescent="0.2">
      <c r="A17" t="s">
        <v>15</v>
      </c>
      <c r="B17">
        <v>8</v>
      </c>
      <c r="C17">
        <v>9</v>
      </c>
      <c r="F17">
        <v>27</v>
      </c>
      <c r="O17" s="3"/>
      <c r="P17" s="3"/>
      <c r="Q17" s="3"/>
      <c r="R17" s="3"/>
      <c r="S17" s="3"/>
    </row>
    <row r="18" spans="1:19" x14ac:dyDescent="0.2">
      <c r="A18" t="s">
        <v>16</v>
      </c>
      <c r="D18">
        <v>3</v>
      </c>
      <c r="E18">
        <v>4</v>
      </c>
      <c r="F18">
        <v>16</v>
      </c>
      <c r="O18" s="3"/>
      <c r="P18" s="3"/>
      <c r="Q18" s="3"/>
      <c r="R18" s="3"/>
      <c r="S18" s="3"/>
    </row>
    <row r="19" spans="1:19" x14ac:dyDescent="0.2">
      <c r="A19" t="s">
        <v>17</v>
      </c>
      <c r="D19">
        <v>2</v>
      </c>
      <c r="E19">
        <v>2</v>
      </c>
      <c r="F19">
        <v>16</v>
      </c>
      <c r="O19" s="3"/>
      <c r="P19" s="3"/>
      <c r="Q19" s="3"/>
      <c r="R19" s="3"/>
      <c r="S19" s="3"/>
    </row>
    <row r="20" spans="1:19" x14ac:dyDescent="0.2">
      <c r="A20" t="s">
        <v>18</v>
      </c>
      <c r="D20">
        <v>12</v>
      </c>
      <c r="E20">
        <v>2</v>
      </c>
      <c r="F20">
        <v>30</v>
      </c>
      <c r="O20" s="3"/>
      <c r="P20" s="3"/>
      <c r="Q20" s="3"/>
      <c r="R20" s="3"/>
      <c r="S20" s="3"/>
    </row>
    <row r="21" spans="1:19" x14ac:dyDescent="0.2">
      <c r="A21" t="s">
        <v>19</v>
      </c>
      <c r="D21">
        <v>1</v>
      </c>
      <c r="E21">
        <v>3</v>
      </c>
      <c r="F21">
        <v>16</v>
      </c>
      <c r="O21" s="3"/>
      <c r="P21" s="3"/>
      <c r="Q21" s="3"/>
      <c r="R21" s="3"/>
      <c r="S21" s="3"/>
    </row>
    <row r="22" spans="1:19" x14ac:dyDescent="0.2">
      <c r="A22" t="s">
        <v>20</v>
      </c>
      <c r="D22">
        <v>4</v>
      </c>
      <c r="E22">
        <v>3</v>
      </c>
      <c r="F22">
        <v>22</v>
      </c>
      <c r="O22" s="3"/>
      <c r="P22" s="3"/>
      <c r="Q22" s="3"/>
      <c r="R22" s="3"/>
      <c r="S22" s="3"/>
    </row>
    <row r="23" spans="1:19" x14ac:dyDescent="0.2">
      <c r="A23" t="s">
        <v>21</v>
      </c>
      <c r="D23">
        <v>7</v>
      </c>
      <c r="E23">
        <v>15</v>
      </c>
      <c r="F23">
        <v>24</v>
      </c>
      <c r="O23" s="3"/>
      <c r="P23" s="3"/>
      <c r="Q23" s="3"/>
      <c r="R23" s="3"/>
      <c r="S23" s="3"/>
    </row>
    <row r="24" spans="1:19" x14ac:dyDescent="0.2">
      <c r="O24" s="3"/>
      <c r="P24" s="3"/>
      <c r="Q24" s="3"/>
      <c r="R24" s="3"/>
      <c r="S24" s="3"/>
    </row>
    <row r="25" spans="1:19" x14ac:dyDescent="0.2">
      <c r="O25" s="3"/>
      <c r="P25" s="3"/>
      <c r="Q25" s="3"/>
      <c r="R25" s="3"/>
      <c r="S25" s="3"/>
    </row>
    <row r="26" spans="1:19" x14ac:dyDescent="0.2">
      <c r="A26" t="s">
        <v>0</v>
      </c>
      <c r="O26" s="3"/>
      <c r="P26" s="3"/>
      <c r="Q26" s="3"/>
      <c r="R26" s="3"/>
      <c r="S26" s="3"/>
    </row>
    <row r="27" spans="1:19" x14ac:dyDescent="0.2">
      <c r="A27" t="s">
        <v>1</v>
      </c>
      <c r="B27">
        <v>2</v>
      </c>
      <c r="C27">
        <v>2</v>
      </c>
      <c r="F27">
        <v>19</v>
      </c>
      <c r="O27" s="3"/>
      <c r="P27" s="3"/>
      <c r="Q27" s="3"/>
      <c r="R27" s="3"/>
      <c r="S27" s="3"/>
    </row>
    <row r="28" spans="1:19" x14ac:dyDescent="0.2">
      <c r="A28" t="s">
        <v>2</v>
      </c>
      <c r="B28">
        <v>10</v>
      </c>
      <c r="C28">
        <v>7</v>
      </c>
      <c r="F28">
        <v>25</v>
      </c>
      <c r="O28" s="3"/>
      <c r="P28" s="3"/>
      <c r="Q28" s="3"/>
      <c r="R28" s="3"/>
      <c r="S28" s="3"/>
    </row>
    <row r="29" spans="1:19" x14ac:dyDescent="0.2">
      <c r="A29" t="s">
        <v>3</v>
      </c>
      <c r="B29">
        <v>1</v>
      </c>
      <c r="C29">
        <v>1</v>
      </c>
      <c r="F29">
        <v>15</v>
      </c>
      <c r="O29" s="3"/>
      <c r="P29" s="3"/>
      <c r="Q29" s="3"/>
      <c r="R29" s="3"/>
      <c r="S29" s="3"/>
    </row>
    <row r="30" spans="1:19" x14ac:dyDescent="0.2">
      <c r="A30" t="s">
        <v>5</v>
      </c>
      <c r="B30">
        <v>2</v>
      </c>
      <c r="C30">
        <v>5</v>
      </c>
      <c r="F30">
        <v>11</v>
      </c>
      <c r="O30" s="3"/>
      <c r="P30" s="3"/>
      <c r="Q30" s="3"/>
      <c r="R30" s="3"/>
      <c r="S30" s="3"/>
    </row>
    <row r="31" spans="1:19" x14ac:dyDescent="0.2">
      <c r="A31" t="s">
        <v>7</v>
      </c>
      <c r="D31">
        <v>7</v>
      </c>
      <c r="E31">
        <v>20</v>
      </c>
      <c r="F31">
        <v>15</v>
      </c>
      <c r="O31" s="3"/>
      <c r="P31" s="3"/>
      <c r="Q31" s="3"/>
      <c r="R31" s="3"/>
      <c r="S31" s="3"/>
    </row>
    <row r="32" spans="1:19" x14ac:dyDescent="0.2">
      <c r="A32" t="s">
        <v>8</v>
      </c>
      <c r="D32">
        <v>5</v>
      </c>
      <c r="E32">
        <v>0</v>
      </c>
      <c r="F32">
        <v>15</v>
      </c>
      <c r="O32" s="3"/>
      <c r="P32" s="3"/>
      <c r="Q32" s="3"/>
      <c r="R32" s="3"/>
      <c r="S32" s="3"/>
    </row>
    <row r="33" spans="1:19" x14ac:dyDescent="0.2">
      <c r="A33" t="s">
        <v>9</v>
      </c>
      <c r="D33">
        <v>13</v>
      </c>
      <c r="E33">
        <v>13</v>
      </c>
      <c r="F33">
        <v>27</v>
      </c>
      <c r="O33" s="3"/>
      <c r="P33" s="3"/>
      <c r="Q33" s="3"/>
      <c r="R33" s="3"/>
      <c r="S33" s="3"/>
    </row>
    <row r="39" spans="1:19" x14ac:dyDescent="0.2">
      <c r="G39" t="s">
        <v>56</v>
      </c>
    </row>
    <row r="41" spans="1:19" x14ac:dyDescent="0.2">
      <c r="A41" s="2" t="s">
        <v>53</v>
      </c>
      <c r="B41" s="2"/>
      <c r="C41" s="2"/>
      <c r="E41" s="2" t="s">
        <v>55</v>
      </c>
      <c r="F41" s="2"/>
      <c r="G41" s="2"/>
    </row>
    <row r="42" spans="1:19" x14ac:dyDescent="0.2">
      <c r="A42" t="s">
        <v>47</v>
      </c>
      <c r="B42" t="s">
        <v>48</v>
      </c>
      <c r="C42" t="s">
        <v>49</v>
      </c>
      <c r="E42" t="s">
        <v>47</v>
      </c>
      <c r="F42" t="s">
        <v>49</v>
      </c>
      <c r="G42" t="s">
        <v>48</v>
      </c>
      <c r="H42" t="s">
        <v>49</v>
      </c>
    </row>
    <row r="43" spans="1:19" x14ac:dyDescent="0.2">
      <c r="A43">
        <f>AVERAGE(F2:F5,F13:F17,F27:F30)</f>
        <v>21.076923076923077</v>
      </c>
      <c r="B43">
        <f>AVERAGE(F6:F10,F18:F23,F31:F33)</f>
        <v>21.214285714285715</v>
      </c>
      <c r="C43">
        <v>30</v>
      </c>
      <c r="E43">
        <f>AVERAGE(B2:B5,B13:B17,B27:B30)</f>
        <v>8.7692307692307701</v>
      </c>
      <c r="F43">
        <f>AVERAGE(C2:C5,C13:C17,C27:C30)</f>
        <v>7.2307692307692308</v>
      </c>
      <c r="G43">
        <f>AVERAGE(D6:D10,D18:D23,D31:D33)</f>
        <v>6.2857142857142856</v>
      </c>
      <c r="H43">
        <f>AVERAGE(E6:E10,E18:E23,E31:E33)</f>
        <v>7.3571428571428568</v>
      </c>
    </row>
  </sheetData>
  <mergeCells count="2">
    <mergeCell ref="A41:C41"/>
    <mergeCell ref="E41:G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6" zoomScale="134" workbookViewId="0">
      <selection activeCell="E43" sqref="E43"/>
    </sheetView>
  </sheetViews>
  <sheetFormatPr baseColWidth="10" defaultRowHeight="16" x14ac:dyDescent="0.2"/>
  <sheetData>
    <row r="1" spans="1:8" x14ac:dyDescent="0.2">
      <c r="A1" t="s">
        <v>22</v>
      </c>
      <c r="B1" s="1" t="s">
        <v>24</v>
      </c>
      <c r="C1" t="s">
        <v>25</v>
      </c>
      <c r="D1" t="s">
        <v>26</v>
      </c>
      <c r="E1" t="s">
        <v>27</v>
      </c>
      <c r="F1" t="s">
        <v>53</v>
      </c>
      <c r="H1" s="5"/>
    </row>
    <row r="2" spans="1:8" x14ac:dyDescent="0.2">
      <c r="A2" t="s">
        <v>1</v>
      </c>
      <c r="B2">
        <f>10+3.45</f>
        <v>13.45</v>
      </c>
      <c r="C2">
        <v>3.45</v>
      </c>
      <c r="F2">
        <v>14</v>
      </c>
    </row>
    <row r="3" spans="1:8" x14ac:dyDescent="0.2">
      <c r="A3" t="s">
        <v>2</v>
      </c>
      <c r="B3">
        <f>4+3.45</f>
        <v>7.45</v>
      </c>
      <c r="C3">
        <v>3.45</v>
      </c>
      <c r="F3">
        <v>13</v>
      </c>
    </row>
    <row r="4" spans="1:8" x14ac:dyDescent="0.2">
      <c r="A4" t="s">
        <v>3</v>
      </c>
      <c r="B4">
        <f>14+3.45</f>
        <v>17.45</v>
      </c>
      <c r="C4">
        <f>16+3.45</f>
        <v>19.45</v>
      </c>
      <c r="F4">
        <v>21</v>
      </c>
    </row>
    <row r="5" spans="1:8" x14ac:dyDescent="0.2">
      <c r="A5" t="s">
        <v>9</v>
      </c>
      <c r="B5">
        <f>6+3.45</f>
        <v>9.4499999999999993</v>
      </c>
      <c r="C5">
        <f>3+3.45</f>
        <v>6.45</v>
      </c>
      <c r="F5">
        <v>15</v>
      </c>
    </row>
    <row r="6" spans="1:8" x14ac:dyDescent="0.2">
      <c r="A6" t="s">
        <v>11</v>
      </c>
      <c r="D6">
        <v>1</v>
      </c>
      <c r="E6">
        <v>0</v>
      </c>
      <c r="F6">
        <v>11</v>
      </c>
    </row>
    <row r="7" spans="1:8" x14ac:dyDescent="0.2">
      <c r="A7" t="s">
        <v>12</v>
      </c>
      <c r="D7">
        <v>6</v>
      </c>
      <c r="E7">
        <v>2</v>
      </c>
      <c r="F7">
        <v>22</v>
      </c>
    </row>
    <row r="8" spans="1:8" x14ac:dyDescent="0.2">
      <c r="A8" t="s">
        <v>13</v>
      </c>
      <c r="D8">
        <v>12</v>
      </c>
      <c r="E8">
        <v>16</v>
      </c>
      <c r="F8">
        <v>28</v>
      </c>
    </row>
    <row r="9" spans="1:8" x14ac:dyDescent="0.2">
      <c r="A9" t="s">
        <v>23</v>
      </c>
      <c r="D9">
        <v>3</v>
      </c>
      <c r="E9">
        <v>8</v>
      </c>
      <c r="F9">
        <v>28</v>
      </c>
    </row>
    <row r="10" spans="1:8" x14ac:dyDescent="0.2">
      <c r="A10" t="s">
        <v>15</v>
      </c>
      <c r="D10">
        <v>12</v>
      </c>
      <c r="E10">
        <v>15</v>
      </c>
      <c r="F10">
        <v>27</v>
      </c>
    </row>
    <row r="11" spans="1:8" x14ac:dyDescent="0.2">
      <c r="B11">
        <f>AVERAGE(B2:B10)</f>
        <v>11.95</v>
      </c>
      <c r="C11">
        <f>AVERAGE(C2:C10)</f>
        <v>8.2000000000000011</v>
      </c>
      <c r="D11">
        <f>AVERAGE(D2:D10)</f>
        <v>6.8</v>
      </c>
      <c r="E11">
        <f>AVERAGE(E2:E10)</f>
        <v>8.1999999999999993</v>
      </c>
    </row>
    <row r="12" spans="1:8" x14ac:dyDescent="0.2">
      <c r="A12" t="s">
        <v>10</v>
      </c>
    </row>
    <row r="13" spans="1:8" x14ac:dyDescent="0.2">
      <c r="A13" t="s">
        <v>11</v>
      </c>
      <c r="B13">
        <v>16</v>
      </c>
      <c r="C13">
        <v>10</v>
      </c>
      <c r="F13">
        <v>29</v>
      </c>
    </row>
    <row r="14" spans="1:8" x14ac:dyDescent="0.2">
      <c r="A14" t="s">
        <v>12</v>
      </c>
      <c r="B14">
        <v>16</v>
      </c>
      <c r="C14">
        <v>12</v>
      </c>
      <c r="F14">
        <v>27</v>
      </c>
    </row>
    <row r="15" spans="1:8" x14ac:dyDescent="0.2">
      <c r="A15" t="s">
        <v>13</v>
      </c>
      <c r="B15">
        <v>18</v>
      </c>
      <c r="C15">
        <v>19</v>
      </c>
      <c r="F15">
        <v>29</v>
      </c>
    </row>
    <row r="16" spans="1:8" x14ac:dyDescent="0.2">
      <c r="A16" t="s">
        <v>14</v>
      </c>
      <c r="B16">
        <v>7</v>
      </c>
      <c r="C16">
        <v>10</v>
      </c>
      <c r="F16">
        <v>29</v>
      </c>
    </row>
    <row r="17" spans="1:6" x14ac:dyDescent="0.2">
      <c r="A17" t="s">
        <v>15</v>
      </c>
      <c r="B17">
        <v>8</v>
      </c>
      <c r="C17">
        <v>9</v>
      </c>
      <c r="F17">
        <v>27</v>
      </c>
    </row>
    <row r="18" spans="1:6" x14ac:dyDescent="0.2">
      <c r="A18" t="s">
        <v>16</v>
      </c>
      <c r="D18">
        <f>3+7.167</f>
        <v>10.167</v>
      </c>
      <c r="E18">
        <f>4+7.167</f>
        <v>11.167</v>
      </c>
      <c r="F18">
        <v>16</v>
      </c>
    </row>
    <row r="19" spans="1:6" x14ac:dyDescent="0.2">
      <c r="A19" t="s">
        <v>17</v>
      </c>
      <c r="D19">
        <f>2+7.167</f>
        <v>9.1669999999999998</v>
      </c>
      <c r="E19">
        <f>2+7.167</f>
        <v>9.1669999999999998</v>
      </c>
      <c r="F19">
        <v>16</v>
      </c>
    </row>
    <row r="20" spans="1:6" x14ac:dyDescent="0.2">
      <c r="A20" t="s">
        <v>18</v>
      </c>
      <c r="D20">
        <f>12+7.167</f>
        <v>19.167000000000002</v>
      </c>
      <c r="E20">
        <f>2+7.167</f>
        <v>9.1669999999999998</v>
      </c>
      <c r="F20">
        <v>30</v>
      </c>
    </row>
    <row r="21" spans="1:6" x14ac:dyDescent="0.2">
      <c r="A21" t="s">
        <v>19</v>
      </c>
      <c r="D21">
        <f>1+7.167</f>
        <v>8.1669999999999998</v>
      </c>
      <c r="E21">
        <f>3+7.167</f>
        <v>10.167</v>
      </c>
      <c r="F21">
        <v>16</v>
      </c>
    </row>
    <row r="22" spans="1:6" x14ac:dyDescent="0.2">
      <c r="A22" t="s">
        <v>20</v>
      </c>
      <c r="D22">
        <f>4+7.167</f>
        <v>11.167</v>
      </c>
      <c r="E22">
        <f>3+7.167</f>
        <v>10.167</v>
      </c>
      <c r="F22">
        <v>22</v>
      </c>
    </row>
    <row r="23" spans="1:6" x14ac:dyDescent="0.2">
      <c r="A23" t="s">
        <v>21</v>
      </c>
      <c r="D23">
        <f>7+7.167</f>
        <v>14.167</v>
      </c>
      <c r="E23">
        <f>15+7.167</f>
        <v>22.167000000000002</v>
      </c>
      <c r="F23">
        <v>24</v>
      </c>
    </row>
    <row r="24" spans="1:6" x14ac:dyDescent="0.2">
      <c r="B24">
        <f>AVERAGE(B13:B23)</f>
        <v>13</v>
      </c>
      <c r="C24">
        <f>AVERAGE(C13:C23)</f>
        <v>12</v>
      </c>
      <c r="D24">
        <f>AVERAGE(D13:D23)</f>
        <v>12.000333333333336</v>
      </c>
      <c r="E24">
        <f>AVERAGE(E13:E23)</f>
        <v>12.000333333333336</v>
      </c>
    </row>
    <row r="26" spans="1:6" x14ac:dyDescent="0.2">
      <c r="A26" t="s">
        <v>0</v>
      </c>
    </row>
    <row r="27" spans="1:6" x14ac:dyDescent="0.2">
      <c r="A27" t="s">
        <v>1</v>
      </c>
      <c r="B27">
        <f>2+7.25</f>
        <v>9.25</v>
      </c>
      <c r="C27">
        <f>2+7.25</f>
        <v>9.25</v>
      </c>
      <c r="F27">
        <v>19</v>
      </c>
    </row>
    <row r="28" spans="1:6" x14ac:dyDescent="0.2">
      <c r="A28" t="s">
        <v>2</v>
      </c>
      <c r="B28">
        <f>10+7.25</f>
        <v>17.25</v>
      </c>
      <c r="C28">
        <f>7+7.25</f>
        <v>14.25</v>
      </c>
      <c r="F28">
        <v>25</v>
      </c>
    </row>
    <row r="29" spans="1:6" x14ac:dyDescent="0.2">
      <c r="A29" t="s">
        <v>3</v>
      </c>
      <c r="B29">
        <f>1+7.25</f>
        <v>8.25</v>
      </c>
      <c r="C29">
        <f>1+7.25</f>
        <v>8.25</v>
      </c>
      <c r="F29">
        <v>15</v>
      </c>
    </row>
    <row r="30" spans="1:6" x14ac:dyDescent="0.2">
      <c r="A30" t="s">
        <v>5</v>
      </c>
      <c r="B30">
        <f>2+7.25</f>
        <v>9.25</v>
      </c>
      <c r="C30">
        <f>5+7.25</f>
        <v>12.25</v>
      </c>
      <c r="F30">
        <v>11</v>
      </c>
    </row>
    <row r="31" spans="1:6" x14ac:dyDescent="0.2">
      <c r="A31" t="s">
        <v>7</v>
      </c>
      <c r="E31">
        <v>0</v>
      </c>
      <c r="F31">
        <v>15</v>
      </c>
    </row>
    <row r="32" spans="1:6" x14ac:dyDescent="0.2">
      <c r="A32" t="s">
        <v>8</v>
      </c>
      <c r="D32">
        <v>5</v>
      </c>
      <c r="E32">
        <v>0</v>
      </c>
      <c r="F32">
        <v>15</v>
      </c>
    </row>
    <row r="33" spans="1:7" x14ac:dyDescent="0.2">
      <c r="A33" t="s">
        <v>9</v>
      </c>
      <c r="D33">
        <v>13</v>
      </c>
      <c r="E33">
        <v>13</v>
      </c>
      <c r="F33">
        <v>27</v>
      </c>
    </row>
    <row r="34" spans="1:7" x14ac:dyDescent="0.2">
      <c r="B34">
        <f>AVERAGE(B27:B33)</f>
        <v>11</v>
      </c>
      <c r="C34">
        <f>AVERAGE(C27:C33)</f>
        <v>11</v>
      </c>
      <c r="D34">
        <f>AVERAGE(D27:D33)</f>
        <v>9</v>
      </c>
      <c r="E34">
        <f>AVERAGE(E27:E33)</f>
        <v>4.333333333333333</v>
      </c>
    </row>
    <row r="39" spans="1:7" x14ac:dyDescent="0.2">
      <c r="G39" t="s">
        <v>56</v>
      </c>
    </row>
    <row r="41" spans="1:7" x14ac:dyDescent="0.2">
      <c r="A41" s="2" t="s">
        <v>53</v>
      </c>
      <c r="B41" s="2"/>
      <c r="C41" s="2"/>
      <c r="E41" s="2" t="s">
        <v>57</v>
      </c>
      <c r="F41" s="2"/>
      <c r="G41" s="2"/>
    </row>
    <row r="42" spans="1:7" x14ac:dyDescent="0.2">
      <c r="A42" t="s">
        <v>47</v>
      </c>
      <c r="B42" t="s">
        <v>48</v>
      </c>
      <c r="C42" t="s">
        <v>49</v>
      </c>
      <c r="E42" t="s">
        <v>47</v>
      </c>
      <c r="F42" t="s">
        <v>48</v>
      </c>
      <c r="G42" t="s">
        <v>49</v>
      </c>
    </row>
    <row r="43" spans="1:7" x14ac:dyDescent="0.2">
      <c r="A43">
        <f>AVERAGE(F2:F5,F13:F17,F27:F30)</f>
        <v>21.076923076923077</v>
      </c>
      <c r="B43">
        <f>AVERAGE(F6:F10,F18:F23,F31:F33)</f>
        <v>21.214285714285715</v>
      </c>
      <c r="C43">
        <v>30</v>
      </c>
      <c r="E43">
        <f>AVERAGE(B2:B5,B13:B17,B27:B30)</f>
        <v>12.061538461538463</v>
      </c>
      <c r="F43">
        <f>AVERAGE(D6:D10,D18:D23,D31:D33)</f>
        <v>9.5386153846153849</v>
      </c>
      <c r="G43">
        <f>AVERAGE(E6:E10,E18:E23,E31:E33)</f>
        <v>9.0001428571428583</v>
      </c>
    </row>
  </sheetData>
  <mergeCells count="2">
    <mergeCell ref="A41:C41"/>
    <mergeCell ref="E41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zoomScale="112" zoomScaleNormal="116" zoomScalePageLayoutView="116" workbookViewId="0">
      <selection activeCell="D31" sqref="D31"/>
    </sheetView>
  </sheetViews>
  <sheetFormatPr baseColWidth="10" defaultRowHeight="16" x14ac:dyDescent="0.2"/>
  <cols>
    <col min="1" max="1" width="10.83203125" customWidth="1"/>
    <col min="8" max="8" width="12.33203125" customWidth="1"/>
    <col min="10" max="10" width="16.83203125" customWidth="1"/>
  </cols>
  <sheetData>
    <row r="1" spans="1:14" x14ac:dyDescent="0.2">
      <c r="A1" t="s">
        <v>22</v>
      </c>
      <c r="B1" s="1" t="s">
        <v>24</v>
      </c>
      <c r="C1" t="s">
        <v>25</v>
      </c>
      <c r="D1" t="s">
        <v>26</v>
      </c>
      <c r="E1" t="s">
        <v>27</v>
      </c>
    </row>
    <row r="2" spans="1:14" x14ac:dyDescent="0.2">
      <c r="A2" t="s">
        <v>1</v>
      </c>
      <c r="B2">
        <f>Data!B2/Data!F2</f>
        <v>0.7142857142857143</v>
      </c>
      <c r="C2">
        <f>Data!C2/30</f>
        <v>0</v>
      </c>
    </row>
    <row r="3" spans="1:14" x14ac:dyDescent="0.2">
      <c r="A3" t="s">
        <v>2</v>
      </c>
      <c r="B3">
        <f>Data!B3/Data!F3</f>
        <v>0.30769230769230771</v>
      </c>
      <c r="C3">
        <f>Data!C3/30</f>
        <v>0</v>
      </c>
    </row>
    <row r="4" spans="1:14" x14ac:dyDescent="0.2">
      <c r="A4" t="s">
        <v>3</v>
      </c>
      <c r="B4">
        <f>Data!B4/Data!F4</f>
        <v>0.66666666666666663</v>
      </c>
      <c r="C4">
        <f>Data!C4/30</f>
        <v>0.53333333333333333</v>
      </c>
      <c r="G4">
        <f>AVERAGE(B2:B5)</f>
        <v>0.52216117216117208</v>
      </c>
    </row>
    <row r="5" spans="1:14" x14ac:dyDescent="0.2">
      <c r="A5" t="s">
        <v>9</v>
      </c>
      <c r="B5">
        <f>Data!B5/Data!F5</f>
        <v>0.4</v>
      </c>
      <c r="C5">
        <f>Data!C5/30</f>
        <v>0.1</v>
      </c>
      <c r="G5">
        <f>AVERAGE(C2:C5)</f>
        <v>0.15833333333333333</v>
      </c>
    </row>
    <row r="6" spans="1:14" x14ac:dyDescent="0.2">
      <c r="A6" t="s">
        <v>11</v>
      </c>
      <c r="D6">
        <f>Data!D6/Data!F6</f>
        <v>9.0909090909090912E-2</v>
      </c>
      <c r="E6">
        <f>Data!E6/30</f>
        <v>0</v>
      </c>
      <c r="G6">
        <f>AVERAGE(D6:D10)</f>
        <v>0.2687590187590187</v>
      </c>
    </row>
    <row r="7" spans="1:14" x14ac:dyDescent="0.2">
      <c r="A7" t="s">
        <v>12</v>
      </c>
      <c r="D7">
        <f>Data!D7/Data!F7</f>
        <v>0.27272727272727271</v>
      </c>
      <c r="E7">
        <f>Data!E7/30</f>
        <v>6.6666666666666666E-2</v>
      </c>
      <c r="G7">
        <f>AVERAGE(E6:E10)</f>
        <v>0.27333333333333332</v>
      </c>
    </row>
    <row r="8" spans="1:14" x14ac:dyDescent="0.2">
      <c r="A8" t="s">
        <v>13</v>
      </c>
      <c r="D8">
        <f>Data!D8/Data!F8</f>
        <v>0.42857142857142855</v>
      </c>
      <c r="E8">
        <f>Data!E8/30</f>
        <v>0.53333333333333333</v>
      </c>
    </row>
    <row r="9" spans="1:14" x14ac:dyDescent="0.2">
      <c r="A9" t="s">
        <v>23</v>
      </c>
      <c r="D9">
        <f>Data!D9/Data!F9</f>
        <v>0.10714285714285714</v>
      </c>
      <c r="E9">
        <f>Data!E9/30</f>
        <v>0.26666666666666666</v>
      </c>
    </row>
    <row r="10" spans="1:14" x14ac:dyDescent="0.2">
      <c r="A10" t="s">
        <v>15</v>
      </c>
      <c r="D10">
        <f>Data!D10/Data!F10</f>
        <v>0.44444444444444442</v>
      </c>
      <c r="E10">
        <f>Data!E10/30</f>
        <v>0.5</v>
      </c>
      <c r="J10" s="2"/>
      <c r="K10" s="2"/>
      <c r="L10" s="2"/>
      <c r="M10" s="2"/>
    </row>
    <row r="12" spans="1:14" x14ac:dyDescent="0.2">
      <c r="A12" t="s">
        <v>10</v>
      </c>
    </row>
    <row r="13" spans="1:14" x14ac:dyDescent="0.2">
      <c r="A13" t="s">
        <v>11</v>
      </c>
      <c r="B13">
        <f>Data!B13/Data!F13</f>
        <v>0.55172413793103448</v>
      </c>
      <c r="C13">
        <f>Data!C13/30</f>
        <v>0.33333333333333331</v>
      </c>
    </row>
    <row r="14" spans="1:14" x14ac:dyDescent="0.2">
      <c r="A14" t="s">
        <v>12</v>
      </c>
      <c r="B14">
        <f>Data!B14/Data!F14</f>
        <v>0.59259259259259256</v>
      </c>
      <c r="C14">
        <f>Data!C14/30</f>
        <v>0.4</v>
      </c>
      <c r="J14" s="2" t="s">
        <v>31</v>
      </c>
      <c r="K14" s="2"/>
      <c r="L14" s="2"/>
      <c r="M14" s="2"/>
      <c r="N14" s="2"/>
    </row>
    <row r="15" spans="1:14" x14ac:dyDescent="0.2">
      <c r="A15" t="s">
        <v>13</v>
      </c>
      <c r="B15">
        <f>Data!B15/Data!F15</f>
        <v>0.62068965517241381</v>
      </c>
      <c r="C15">
        <f>Data!C15/30</f>
        <v>0.6333333333333333</v>
      </c>
      <c r="G15">
        <f>AVERAGE(B13:B17)</f>
        <v>0.46053639846743294</v>
      </c>
      <c r="K15" t="s">
        <v>33</v>
      </c>
      <c r="L15" t="s">
        <v>34</v>
      </c>
      <c r="M15" t="s">
        <v>35</v>
      </c>
      <c r="N15" t="s">
        <v>36</v>
      </c>
    </row>
    <row r="16" spans="1:14" x14ac:dyDescent="0.2">
      <c r="A16" t="s">
        <v>14</v>
      </c>
      <c r="B16">
        <f>Data!B16/Data!F16</f>
        <v>0.2413793103448276</v>
      </c>
      <c r="C16">
        <f>Data!C16/30</f>
        <v>0.33333333333333331</v>
      </c>
      <c r="G16">
        <f>AVERAGE(C13:C17)</f>
        <v>0.4</v>
      </c>
      <c r="J16" t="s">
        <v>22</v>
      </c>
      <c r="K16" t="s">
        <v>37</v>
      </c>
      <c r="L16" t="s">
        <v>43</v>
      </c>
      <c r="M16" t="s">
        <v>32</v>
      </c>
      <c r="N16" t="s">
        <v>44</v>
      </c>
    </row>
    <row r="17" spans="1:14" x14ac:dyDescent="0.2">
      <c r="A17" t="s">
        <v>15</v>
      </c>
      <c r="B17">
        <f>Data!B17/Data!F17</f>
        <v>0.29629629629629628</v>
      </c>
      <c r="C17">
        <f>Data!C17/30</f>
        <v>0.3</v>
      </c>
      <c r="G17">
        <f>AVERAGE(D18:D23)</f>
        <v>0.20808080808080809</v>
      </c>
      <c r="J17" t="s">
        <v>10</v>
      </c>
      <c r="K17" t="s">
        <v>41</v>
      </c>
      <c r="L17" t="s">
        <v>38</v>
      </c>
      <c r="M17" t="s">
        <v>39</v>
      </c>
      <c r="N17" t="s">
        <v>40</v>
      </c>
    </row>
    <row r="18" spans="1:14" x14ac:dyDescent="0.2">
      <c r="A18" t="s">
        <v>16</v>
      </c>
      <c r="D18">
        <f>Data!D18/Data!F18</f>
        <v>0.1875</v>
      </c>
      <c r="E18">
        <f>Data!E18/30</f>
        <v>0.13333333333333333</v>
      </c>
      <c r="G18">
        <f>AVERAGE(E18:E23)</f>
        <v>0.16111111111111112</v>
      </c>
      <c r="J18" t="s">
        <v>0</v>
      </c>
      <c r="K18" t="s">
        <v>42</v>
      </c>
      <c r="L18">
        <v>5</v>
      </c>
      <c r="M18" t="s">
        <v>46</v>
      </c>
      <c r="N18">
        <v>9</v>
      </c>
    </row>
    <row r="19" spans="1:14" x14ac:dyDescent="0.2">
      <c r="A19" t="s">
        <v>17</v>
      </c>
      <c r="D19">
        <f>Data!D19/Data!F19</f>
        <v>0.125</v>
      </c>
      <c r="E19">
        <f>Data!E19/30</f>
        <v>6.6666666666666666E-2</v>
      </c>
    </row>
    <row r="20" spans="1:14" x14ac:dyDescent="0.2">
      <c r="A20" t="s">
        <v>18</v>
      </c>
      <c r="D20">
        <f>Data!D20/Data!F20</f>
        <v>0.4</v>
      </c>
      <c r="E20">
        <f>Data!E20/30</f>
        <v>6.6666666666666666E-2</v>
      </c>
    </row>
    <row r="21" spans="1:14" x14ac:dyDescent="0.2">
      <c r="A21" t="s">
        <v>19</v>
      </c>
      <c r="D21">
        <f>Data!D21/Data!F21</f>
        <v>6.25E-2</v>
      </c>
      <c r="E21">
        <f>Data!E21/30</f>
        <v>0.1</v>
      </c>
    </row>
    <row r="22" spans="1:14" x14ac:dyDescent="0.2">
      <c r="A22" t="s">
        <v>20</v>
      </c>
      <c r="D22">
        <f>Data!D22/Data!F22</f>
        <v>0.18181818181818182</v>
      </c>
      <c r="E22">
        <f>Data!E22/30</f>
        <v>0.1</v>
      </c>
      <c r="J22" s="2" t="s">
        <v>30</v>
      </c>
      <c r="K22" s="2"/>
      <c r="L22" s="2"/>
      <c r="M22" s="2"/>
    </row>
    <row r="23" spans="1:14" x14ac:dyDescent="0.2">
      <c r="A23" t="s">
        <v>21</v>
      </c>
      <c r="D23">
        <f>Data!D23/Data!F23</f>
        <v>0.29166666666666669</v>
      </c>
      <c r="E23">
        <f>Data!E23/30</f>
        <v>0.5</v>
      </c>
      <c r="J23" t="s">
        <v>24</v>
      </c>
      <c r="K23" t="s">
        <v>25</v>
      </c>
      <c r="L23" t="s">
        <v>26</v>
      </c>
      <c r="M23" t="s">
        <v>27</v>
      </c>
    </row>
    <row r="24" spans="1:14" x14ac:dyDescent="0.2">
      <c r="J24">
        <f>AVERAGE(B13:B17,B27:B30)</f>
        <v>0.33960333319074998</v>
      </c>
      <c r="K24">
        <f>AVERAGE(C13:C17,C27:C30)</f>
        <v>0.27777777777777779</v>
      </c>
      <c r="L24">
        <f>AVERAGE(D18:D23,D31:D33)</f>
        <v>0.2811073699962589</v>
      </c>
      <c r="M24">
        <f>AVERAGE(E18:E23,E31:E35)</f>
        <v>0.23119047619047617</v>
      </c>
    </row>
    <row r="26" spans="1:14" x14ac:dyDescent="0.2">
      <c r="A26" t="s">
        <v>0</v>
      </c>
    </row>
    <row r="27" spans="1:14" x14ac:dyDescent="0.2">
      <c r="A27" t="s">
        <v>1</v>
      </c>
      <c r="B27">
        <f>Data!B27/Data!F27</f>
        <v>0.10526315789473684</v>
      </c>
      <c r="C27">
        <f>Data!C27/30</f>
        <v>6.6666666666666666E-2</v>
      </c>
      <c r="G27">
        <f>AVERAGE(B27:B30)</f>
        <v>0.18843700159489635</v>
      </c>
    </row>
    <row r="28" spans="1:14" x14ac:dyDescent="0.2">
      <c r="A28" t="s">
        <v>2</v>
      </c>
      <c r="B28">
        <f>Data!B28/Data!F28</f>
        <v>0.4</v>
      </c>
      <c r="C28">
        <f>Data!C28/30</f>
        <v>0.23333333333333334</v>
      </c>
      <c r="G28">
        <f>AVERAGE(C27:C30)</f>
        <v>0.125</v>
      </c>
    </row>
    <row r="29" spans="1:14" x14ac:dyDescent="0.2">
      <c r="A29" t="s">
        <v>3</v>
      </c>
      <c r="B29">
        <f>Data!B29/Data!F29</f>
        <v>6.6666666666666666E-2</v>
      </c>
      <c r="C29">
        <f>Data!C29/30</f>
        <v>3.3333333333333333E-2</v>
      </c>
      <c r="G29">
        <f>AVERAGE(D31:D35)</f>
        <v>0.38954468150896721</v>
      </c>
      <c r="J29" s="2" t="s">
        <v>29</v>
      </c>
      <c r="K29" s="2"/>
      <c r="L29" s="2"/>
      <c r="M29" s="2"/>
    </row>
    <row r="30" spans="1:14" x14ac:dyDescent="0.2">
      <c r="A30" t="s">
        <v>5</v>
      </c>
      <c r="B30">
        <f>Data!B30/Data!F30</f>
        <v>0.18181818181818182</v>
      </c>
      <c r="C30">
        <f>Data!C30/30</f>
        <v>0.16666666666666666</v>
      </c>
      <c r="G30">
        <f>AVERAGE(E31:E35)</f>
        <v>0.33630952380952384</v>
      </c>
      <c r="J30" t="s">
        <v>24</v>
      </c>
      <c r="K30" t="s">
        <v>25</v>
      </c>
      <c r="L30" t="s">
        <v>26</v>
      </c>
      <c r="M30" t="s">
        <v>27</v>
      </c>
    </row>
    <row r="31" spans="1:14" x14ac:dyDescent="0.2">
      <c r="A31" t="s">
        <v>7</v>
      </c>
      <c r="D31">
        <f>Data!D31/Data!F31</f>
        <v>0.46666666666666667</v>
      </c>
      <c r="E31">
        <f>Data!E31/30</f>
        <v>0.66666666666666663</v>
      </c>
      <c r="J31">
        <f>AVERAGE(B2:B5,B13:B17,B27:B30)*100</f>
        <v>39.577497595087991</v>
      </c>
      <c r="K31">
        <f>AVERAGE(C2:C5,C13:C17,C27:C30)*100</f>
        <v>24.102564102564102</v>
      </c>
      <c r="L31">
        <f>AVERAGE(D6:D10,D18:D23,D31:D35)*100</f>
        <v>27.669724455438732</v>
      </c>
      <c r="M31">
        <f>AVERAGE(E6:E10,E18:E23,E31:E35)*100</f>
        <v>24.523809523809526</v>
      </c>
    </row>
    <row r="32" spans="1:14" x14ac:dyDescent="0.2">
      <c r="A32" t="s">
        <v>8</v>
      </c>
      <c r="D32">
        <f>Data!D32/Data!F32</f>
        <v>0.33333333333333331</v>
      </c>
      <c r="E32">
        <f>Data!E32/30</f>
        <v>0</v>
      </c>
    </row>
    <row r="33" spans="1:5" x14ac:dyDescent="0.2">
      <c r="A33" t="s">
        <v>9</v>
      </c>
      <c r="D33">
        <f>Data!D33/Data!F33</f>
        <v>0.48148148148148145</v>
      </c>
      <c r="E33">
        <f>Data!E33/30</f>
        <v>0.43333333333333335</v>
      </c>
    </row>
    <row r="34" spans="1:5" x14ac:dyDescent="0.2">
      <c r="B34">
        <f>AVERAGE(B2:B33)</f>
        <v>0.3957749759508799</v>
      </c>
      <c r="C34">
        <f>AVERAGE(C2:C33)</f>
        <v>0.24102564102564103</v>
      </c>
      <c r="D34">
        <f>AVERAGE(D2:D33)</f>
        <v>0.27669724455438738</v>
      </c>
      <c r="E34">
        <f>AVERAGE(E2:E33)</f>
        <v>0.24523809523809526</v>
      </c>
    </row>
    <row r="54" spans="13:14" x14ac:dyDescent="0.2">
      <c r="M54" t="s">
        <v>45</v>
      </c>
    </row>
    <row r="56" spans="13:14" x14ac:dyDescent="0.2">
      <c r="M56">
        <v>0.71428571428571397</v>
      </c>
      <c r="N56">
        <f>ABS(M56-$J$31)*100</f>
        <v>3886.3211880802273</v>
      </c>
    </row>
    <row r="57" spans="13:14" x14ac:dyDescent="0.2">
      <c r="M57">
        <v>0.30769230769230771</v>
      </c>
      <c r="N57">
        <f>ABS(M57-$J$31)*100</f>
        <v>3926.9805287395684</v>
      </c>
    </row>
    <row r="58" spans="13:14" x14ac:dyDescent="0.2">
      <c r="M58">
        <v>0.66666666666666663</v>
      </c>
      <c r="N58">
        <f>ABS(M58-$J$31)*100</f>
        <v>3891.0830928421328</v>
      </c>
    </row>
    <row r="59" spans="13:14" x14ac:dyDescent="0.2">
      <c r="M59">
        <v>0.2</v>
      </c>
      <c r="N59">
        <f>ABS(M59-$J$31)*100</f>
        <v>3937.7497595087989</v>
      </c>
    </row>
    <row r="60" spans="13:14" x14ac:dyDescent="0.2">
      <c r="M60">
        <v>0</v>
      </c>
      <c r="N60">
        <f>ABS(M60-$J$31)*100</f>
        <v>3957.7497595087989</v>
      </c>
    </row>
    <row r="61" spans="13:14" x14ac:dyDescent="0.2">
      <c r="M61">
        <v>0.4</v>
      </c>
      <c r="N61">
        <f>ABS(M61-$J$31)*100</f>
        <v>3917.7497595087993</v>
      </c>
    </row>
    <row r="62" spans="13:14" x14ac:dyDescent="0.2">
      <c r="M62">
        <v>0.55172413793103448</v>
      </c>
      <c r="N62">
        <f>ABS(M62-$J$31)*100</f>
        <v>3902.5773457156956</v>
      </c>
    </row>
    <row r="63" spans="13:14" x14ac:dyDescent="0.2">
      <c r="M63">
        <v>0.59259259259259256</v>
      </c>
      <c r="N63">
        <f>ABS(M63-$J$31)*100</f>
        <v>3898.4905002495398</v>
      </c>
    </row>
    <row r="64" spans="13:14" x14ac:dyDescent="0.2">
      <c r="M64">
        <v>0.62068965517241381</v>
      </c>
      <c r="N64">
        <f>ABS(M64-$J$31)*100</f>
        <v>3895.6807939915579</v>
      </c>
    </row>
    <row r="65" spans="13:14" x14ac:dyDescent="0.2">
      <c r="M65">
        <v>0.2413793103448276</v>
      </c>
      <c r="N65">
        <f>ABS(M65-$J$31)*100</f>
        <v>3933.6118284743166</v>
      </c>
    </row>
    <row r="66" spans="13:14" x14ac:dyDescent="0.2">
      <c r="M66">
        <v>0.29629629629629628</v>
      </c>
      <c r="N66">
        <f>ABS(M66-$J$31)*100</f>
        <v>3928.1201298791693</v>
      </c>
    </row>
    <row r="67" spans="13:14" x14ac:dyDescent="0.2">
      <c r="M67">
        <v>0.10526315789473684</v>
      </c>
      <c r="N67">
        <f>ABS(M67-$J$31)*100</f>
        <v>3947.2234437193251</v>
      </c>
    </row>
    <row r="68" spans="13:14" x14ac:dyDescent="0.2">
      <c r="M68">
        <v>0.4</v>
      </c>
      <c r="N68">
        <f>ABS(M68-$J$31)*100</f>
        <v>3917.7497595087993</v>
      </c>
    </row>
    <row r="69" spans="13:14" x14ac:dyDescent="0.2">
      <c r="M69">
        <v>6.6666666666666666E-2</v>
      </c>
      <c r="N69">
        <f>ABS(M69-$J$31)*100</f>
        <v>3951.0830928421319</v>
      </c>
    </row>
    <row r="70" spans="13:14" x14ac:dyDescent="0.2">
      <c r="M70">
        <v>0</v>
      </c>
      <c r="N70">
        <f>ABS(M70-$J$31)*100</f>
        <v>3957.7497595087989</v>
      </c>
    </row>
    <row r="71" spans="13:14" x14ac:dyDescent="0.2">
      <c r="M71">
        <v>0.18181818181818182</v>
      </c>
      <c r="N71">
        <f>ABS(M71-$J$31)*100</f>
        <v>3939.5679413269809</v>
      </c>
    </row>
  </sheetData>
  <mergeCells count="4">
    <mergeCell ref="J14:N14"/>
    <mergeCell ref="J22:M22"/>
    <mergeCell ref="J10:M10"/>
    <mergeCell ref="J29:M2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E13" zoomScale="150" zoomScaleNormal="75" zoomScalePageLayoutView="75" workbookViewId="0">
      <selection activeCell="J31" sqref="J31"/>
    </sheetView>
  </sheetViews>
  <sheetFormatPr baseColWidth="10" defaultRowHeight="16" x14ac:dyDescent="0.2"/>
  <cols>
    <col min="1" max="1" width="15.1640625" customWidth="1"/>
    <col min="10" max="10" width="17.83203125" customWidth="1"/>
  </cols>
  <sheetData>
    <row r="1" spans="1:14" x14ac:dyDescent="0.2">
      <c r="A1" t="s">
        <v>22</v>
      </c>
      <c r="B1" s="1" t="s">
        <v>24</v>
      </c>
      <c r="C1" t="s">
        <v>25</v>
      </c>
      <c r="D1" t="s">
        <v>26</v>
      </c>
      <c r="E1" t="s">
        <v>27</v>
      </c>
    </row>
    <row r="2" spans="1:14" x14ac:dyDescent="0.2">
      <c r="A2" t="s">
        <v>1</v>
      </c>
      <c r="B2">
        <f>Data!B2/Data!F2+0.115</f>
        <v>0.82928571428571429</v>
      </c>
      <c r="C2">
        <f>Data!C2/30 + 0.115</f>
        <v>0.115</v>
      </c>
    </row>
    <row r="3" spans="1:14" x14ac:dyDescent="0.2">
      <c r="A3" t="s">
        <v>2</v>
      </c>
      <c r="B3">
        <f>Data!B3/Data!F3+0.115</f>
        <v>0.4226923076923077</v>
      </c>
      <c r="C3">
        <f>Data!C3/30 + 0.115</f>
        <v>0.115</v>
      </c>
      <c r="G3" t="s">
        <v>50</v>
      </c>
    </row>
    <row r="4" spans="1:14" x14ac:dyDescent="0.2">
      <c r="A4" t="s">
        <v>3</v>
      </c>
      <c r="B4">
        <f>Data!B4/Data!F4+0.115</f>
        <v>0.78166666666666662</v>
      </c>
      <c r="C4">
        <f>Data!C4/30 + 0.115</f>
        <v>0.64833333333333332</v>
      </c>
      <c r="G4">
        <f>AVERAGE(B2:B5)</f>
        <v>0.63716117216117218</v>
      </c>
    </row>
    <row r="5" spans="1:14" x14ac:dyDescent="0.2">
      <c r="A5" t="s">
        <v>9</v>
      </c>
      <c r="B5">
        <f>Data!B5/Data!F5+0.115</f>
        <v>0.51500000000000001</v>
      </c>
      <c r="C5">
        <f>Data!C5/30 + 0.115</f>
        <v>0.21500000000000002</v>
      </c>
      <c r="G5">
        <f>AVERAGE(C2:C5)</f>
        <v>0.27333333333333332</v>
      </c>
    </row>
    <row r="6" spans="1:14" x14ac:dyDescent="0.2">
      <c r="A6" t="s">
        <v>11</v>
      </c>
      <c r="D6">
        <f>Data!D6/Data!F6</f>
        <v>9.0909090909090912E-2</v>
      </c>
      <c r="E6">
        <f>Data!E6/30</f>
        <v>0</v>
      </c>
      <c r="G6">
        <f>AVERAGE(D6:D10)</f>
        <v>0.2687590187590187</v>
      </c>
    </row>
    <row r="7" spans="1:14" x14ac:dyDescent="0.2">
      <c r="A7" t="s">
        <v>12</v>
      </c>
      <c r="D7">
        <f>Data!D7/Data!F7</f>
        <v>0.27272727272727271</v>
      </c>
      <c r="E7">
        <f>Data!E7/30</f>
        <v>6.6666666666666666E-2</v>
      </c>
      <c r="G7">
        <f>AVERAGE(E6:E10)</f>
        <v>0.27333333333333332</v>
      </c>
    </row>
    <row r="8" spans="1:14" x14ac:dyDescent="0.2">
      <c r="A8" t="s">
        <v>13</v>
      </c>
      <c r="D8">
        <f>Data!D8/Data!F8</f>
        <v>0.42857142857142855</v>
      </c>
      <c r="E8">
        <f>Data!E8/30</f>
        <v>0.53333333333333333</v>
      </c>
      <c r="J8" s="2" t="s">
        <v>31</v>
      </c>
      <c r="K8" s="2"/>
      <c r="L8" s="2"/>
      <c r="M8" s="2"/>
      <c r="N8" s="2"/>
    </row>
    <row r="9" spans="1:14" x14ac:dyDescent="0.2">
      <c r="A9" t="s">
        <v>23</v>
      </c>
      <c r="D9">
        <f>Data!D9/Data!F9</f>
        <v>0.10714285714285714</v>
      </c>
      <c r="E9">
        <f>Data!E9/30</f>
        <v>0.26666666666666666</v>
      </c>
      <c r="K9" t="s">
        <v>33</v>
      </c>
      <c r="L9" t="s">
        <v>34</v>
      </c>
      <c r="M9" t="s">
        <v>35</v>
      </c>
      <c r="N9" t="s">
        <v>36</v>
      </c>
    </row>
    <row r="10" spans="1:14" x14ac:dyDescent="0.2">
      <c r="A10" t="s">
        <v>15</v>
      </c>
      <c r="D10">
        <f>Data!D10/Data!F10</f>
        <v>0.44444444444444442</v>
      </c>
      <c r="E10">
        <f>Data!E10/30</f>
        <v>0.5</v>
      </c>
      <c r="J10" t="s">
        <v>22</v>
      </c>
      <c r="K10" t="s">
        <v>37</v>
      </c>
      <c r="L10" t="s">
        <v>43</v>
      </c>
      <c r="M10" t="s">
        <v>32</v>
      </c>
      <c r="N10" t="s">
        <v>44</v>
      </c>
    </row>
    <row r="11" spans="1:14" x14ac:dyDescent="0.2">
      <c r="J11" t="s">
        <v>10</v>
      </c>
      <c r="K11" t="s">
        <v>41</v>
      </c>
      <c r="L11" t="s">
        <v>38</v>
      </c>
      <c r="M11" t="s">
        <v>39</v>
      </c>
      <c r="N11" t="s">
        <v>40</v>
      </c>
    </row>
    <row r="12" spans="1:14" x14ac:dyDescent="0.2">
      <c r="A12" t="s">
        <v>10</v>
      </c>
      <c r="J12" t="s">
        <v>0</v>
      </c>
      <c r="K12" t="s">
        <v>42</v>
      </c>
      <c r="L12">
        <v>5</v>
      </c>
      <c r="M12" t="s">
        <v>46</v>
      </c>
      <c r="N12">
        <v>9</v>
      </c>
    </row>
    <row r="13" spans="1:14" x14ac:dyDescent="0.2">
      <c r="A13" t="s">
        <v>11</v>
      </c>
      <c r="B13">
        <f>Data!B13/Data!F13</f>
        <v>0.55172413793103448</v>
      </c>
      <c r="C13">
        <f>Data!C13/30</f>
        <v>0.33333333333333331</v>
      </c>
    </row>
    <row r="14" spans="1:14" x14ac:dyDescent="0.2">
      <c r="A14" t="s">
        <v>12</v>
      </c>
      <c r="B14">
        <f>Data!B14/Data!F14</f>
        <v>0.59259259259259256</v>
      </c>
      <c r="C14">
        <f>Data!C14/30</f>
        <v>0.4</v>
      </c>
    </row>
    <row r="15" spans="1:14" x14ac:dyDescent="0.2">
      <c r="A15" t="s">
        <v>13</v>
      </c>
      <c r="B15">
        <f>Data!B15/Data!F15</f>
        <v>0.62068965517241381</v>
      </c>
      <c r="C15">
        <f>Data!C15/30</f>
        <v>0.6333333333333333</v>
      </c>
    </row>
    <row r="16" spans="1:14" x14ac:dyDescent="0.2">
      <c r="A16" t="s">
        <v>14</v>
      </c>
      <c r="B16">
        <f>Data!B16/Data!F16</f>
        <v>0.2413793103448276</v>
      </c>
      <c r="C16">
        <f>Data!C16/30</f>
        <v>0.33333333333333331</v>
      </c>
    </row>
    <row r="17" spans="1:13" x14ac:dyDescent="0.2">
      <c r="A17" t="s">
        <v>15</v>
      </c>
      <c r="B17">
        <f>Data!B17/Data!F17</f>
        <v>0.29629629629629628</v>
      </c>
      <c r="C17">
        <f>Data!C17/30</f>
        <v>0.3</v>
      </c>
      <c r="G17" t="s">
        <v>50</v>
      </c>
    </row>
    <row r="18" spans="1:13" x14ac:dyDescent="0.2">
      <c r="A18" t="s">
        <v>16</v>
      </c>
      <c r="D18">
        <f>Data!D18/Data!F18+0.238888889</f>
        <v>0.42638888899999999</v>
      </c>
      <c r="E18">
        <f>(Data!E18/30)+0.238888889</f>
        <v>0.37222222233333335</v>
      </c>
      <c r="G18">
        <f>AVERAGE(B13:B17)</f>
        <v>0.46053639846743294</v>
      </c>
    </row>
    <row r="19" spans="1:13" x14ac:dyDescent="0.2">
      <c r="A19" t="s">
        <v>17</v>
      </c>
      <c r="D19">
        <f>Data!D19/Data!F19+0.238888889</f>
        <v>0.36388888899999999</v>
      </c>
      <c r="E19">
        <f>(Data!E19/30)+0.238888889</f>
        <v>0.30555555566666665</v>
      </c>
      <c r="G19">
        <f>AVERAGE(C13:C17)</f>
        <v>0.4</v>
      </c>
      <c r="J19" s="2" t="s">
        <v>30</v>
      </c>
      <c r="K19" s="2"/>
      <c r="L19" s="2"/>
      <c r="M19" s="2"/>
    </row>
    <row r="20" spans="1:13" x14ac:dyDescent="0.2">
      <c r="A20" t="s">
        <v>18</v>
      </c>
      <c r="D20">
        <f>Data!D20/Data!F20+0.238888889</f>
        <v>0.63888888899999996</v>
      </c>
      <c r="E20">
        <f>(Data!E20/30)+0.238888889</f>
        <v>0.30555555566666665</v>
      </c>
      <c r="G20">
        <f>AVERAGE(D18:D23)</f>
        <v>0.44696969708080808</v>
      </c>
      <c r="J20" t="s">
        <v>24</v>
      </c>
      <c r="K20" t="s">
        <v>25</v>
      </c>
      <c r="L20" t="s">
        <v>26</v>
      </c>
      <c r="M20" t="s">
        <v>27</v>
      </c>
    </row>
    <row r="21" spans="1:13" x14ac:dyDescent="0.2">
      <c r="A21" t="s">
        <v>19</v>
      </c>
      <c r="D21">
        <f>Data!D21/Data!F21+0.238888889</f>
        <v>0.30138888899999999</v>
      </c>
      <c r="E21">
        <f>(Data!E21/30)+0.238888889</f>
        <v>0.33888888900000003</v>
      </c>
      <c r="G21">
        <f>AVERAGE(E18:E23)</f>
        <v>0.4000000001111112</v>
      </c>
      <c r="I21" t="s">
        <v>50</v>
      </c>
      <c r="J21" s="3">
        <f>AVERAGE(B13:B17,B27:B30)</f>
        <v>0.44701222207963887</v>
      </c>
      <c r="K21">
        <f>AVERAGE(C13:C17,C27:C30)</f>
        <v>0.38518666666666662</v>
      </c>
      <c r="L21">
        <f>AVERAGE(D18:D23,D31:D33)</f>
        <v>0.44036662932959225</v>
      </c>
      <c r="M21">
        <f>AVERAGE(E18:E23,E31:E35)</f>
        <v>0.38888888896296298</v>
      </c>
    </row>
    <row r="22" spans="1:13" x14ac:dyDescent="0.2">
      <c r="A22" t="s">
        <v>20</v>
      </c>
      <c r="D22">
        <f>Data!D22/Data!F22+0.238888889</f>
        <v>0.42070707081818182</v>
      </c>
      <c r="E22">
        <f>(Data!E22/30)+0.238888889</f>
        <v>0.33888888900000003</v>
      </c>
    </row>
    <row r="23" spans="1:13" x14ac:dyDescent="0.2">
      <c r="A23" t="s">
        <v>21</v>
      </c>
      <c r="D23">
        <f>Data!D23/Data!F23+0.238888889</f>
        <v>0.53055555566666668</v>
      </c>
      <c r="E23">
        <f>(Data!E23/30)+0.238888889</f>
        <v>0.73888888900000005</v>
      </c>
    </row>
    <row r="26" spans="1:13" x14ac:dyDescent="0.2">
      <c r="A26" t="s">
        <v>0</v>
      </c>
    </row>
    <row r="27" spans="1:13" x14ac:dyDescent="0.2">
      <c r="A27" t="s">
        <v>1</v>
      </c>
      <c r="B27">
        <f>Data!B27/Data!F27+0.24167</f>
        <v>0.34693315789473683</v>
      </c>
      <c r="C27">
        <f>Data!C27/30+0.24167</f>
        <v>0.30833666666666665</v>
      </c>
    </row>
    <row r="28" spans="1:13" x14ac:dyDescent="0.2">
      <c r="A28" t="s">
        <v>2</v>
      </c>
      <c r="B28">
        <f>Data!B28/Data!F28+0.24167</f>
        <v>0.64166999999999996</v>
      </c>
      <c r="C28">
        <f>Data!C28/30+0.24167</f>
        <v>0.47500333333333333</v>
      </c>
    </row>
    <row r="29" spans="1:13" x14ac:dyDescent="0.2">
      <c r="A29" t="s">
        <v>3</v>
      </c>
      <c r="B29">
        <f>Data!B29/Data!F29+0.24167</f>
        <v>0.30833666666666665</v>
      </c>
      <c r="C29">
        <f>Data!C29/30+0.24167</f>
        <v>0.27500333333333332</v>
      </c>
      <c r="G29" t="s">
        <v>50</v>
      </c>
      <c r="J29" s="2" t="s">
        <v>29</v>
      </c>
      <c r="K29" s="2"/>
      <c r="L29" s="2"/>
      <c r="M29" s="2"/>
    </row>
    <row r="30" spans="1:13" x14ac:dyDescent="0.2">
      <c r="A30" t="s">
        <v>5</v>
      </c>
      <c r="B30">
        <f>Data!B30/Data!F30+0.24167</f>
        <v>0.42348818181818182</v>
      </c>
      <c r="C30">
        <f>Data!C30/30+0.24167</f>
        <v>0.40833666666666668</v>
      </c>
      <c r="G30">
        <f>AVERAGE(B27:B30)</f>
        <v>0.43010700159489634</v>
      </c>
      <c r="J30" t="s">
        <v>24</v>
      </c>
      <c r="K30" t="s">
        <v>25</v>
      </c>
      <c r="L30" t="s">
        <v>26</v>
      </c>
      <c r="M30" t="s">
        <v>27</v>
      </c>
    </row>
    <row r="31" spans="1:13" x14ac:dyDescent="0.2">
      <c r="A31" t="s">
        <v>7</v>
      </c>
      <c r="D31">
        <f>Data!D31/Data!F31</f>
        <v>0.46666666666666667</v>
      </c>
      <c r="E31">
        <f>Data!E31/30</f>
        <v>0.66666666666666663</v>
      </c>
      <c r="G31">
        <f>AVERAGE(C27:C30)</f>
        <v>0.36666999999999994</v>
      </c>
      <c r="I31" t="s">
        <v>50</v>
      </c>
      <c r="J31">
        <f>AVERAGE(B2:B5,B13:B17,B27:B30)</f>
        <v>0.50551959133549518</v>
      </c>
      <c r="K31">
        <f>AVERAGE(C2:C5,C13:C17,C27:C30)</f>
        <v>0.35077025641025644</v>
      </c>
      <c r="L31">
        <f>AVERAGE(D6:D10,D18:D23,D31:D33)</f>
        <v>0.3790781969829588</v>
      </c>
      <c r="M31">
        <f>AVERAGE(E6:E10,E18:E23,E31:E33)</f>
        <v>0.34761904766666668</v>
      </c>
    </row>
    <row r="32" spans="1:13" x14ac:dyDescent="0.2">
      <c r="A32" t="s">
        <v>8</v>
      </c>
      <c r="D32">
        <f>Data!D32/Data!F32</f>
        <v>0.33333333333333331</v>
      </c>
      <c r="E32">
        <f>Data!E32/30</f>
        <v>0</v>
      </c>
      <c r="G32">
        <f>AVERAGE(D31:D35)</f>
        <v>0.42716049382716048</v>
      </c>
      <c r="I32" t="s">
        <v>51</v>
      </c>
      <c r="J32">
        <f>VAR(B2:B5,B13:B17,B27:B30)</f>
        <v>3.4487831811230087E-2</v>
      </c>
      <c r="K32">
        <f>VAR(C2:C5,C13:C17,C27:C30)</f>
        <v>2.7491060971225056E-2</v>
      </c>
      <c r="L32">
        <f>VAR(D6:D10,D18:D23,D31:D33)</f>
        <v>2.2766035970428426E-2</v>
      </c>
      <c r="M32">
        <f>VAR(E6:E10,E18:E23,E31:E33)</f>
        <v>5.0107855113227497E-2</v>
      </c>
    </row>
    <row r="33" spans="1:13" x14ac:dyDescent="0.2">
      <c r="A33" t="s">
        <v>9</v>
      </c>
      <c r="D33">
        <f>Data!D33/Data!F33</f>
        <v>0.48148148148148145</v>
      </c>
      <c r="E33">
        <f>Data!E33/30</f>
        <v>0.43333333333333335</v>
      </c>
      <c r="G33">
        <f>AVERAGE(E31:E35)</f>
        <v>0.3666666666666667</v>
      </c>
      <c r="I33" t="s">
        <v>52</v>
      </c>
      <c r="J33">
        <f>STDEV(B2:B5,B13:B17,B27:B30)</f>
        <v>0.18570899765824511</v>
      </c>
      <c r="K33">
        <f>STDEV(C2:C5,C13:C17,C27:C30)</f>
        <v>0.16580428514132273</v>
      </c>
      <c r="L33">
        <f>STDEV(D6:D10,D18:D23,D31:D33)</f>
        <v>0.15088418065002185</v>
      </c>
      <c r="M33">
        <f>STDEV(E6:E10,E18:E23,E31:E33)</f>
        <v>0.22384783919713744</v>
      </c>
    </row>
    <row r="34" spans="1:13" x14ac:dyDescent="0.2">
      <c r="E34" s="3"/>
    </row>
    <row r="35" spans="1:13" x14ac:dyDescent="0.2">
      <c r="E35" s="3"/>
    </row>
    <row r="36" spans="1:13" x14ac:dyDescent="0.2">
      <c r="E36" s="3"/>
    </row>
    <row r="37" spans="1:13" x14ac:dyDescent="0.2">
      <c r="E37" s="3"/>
    </row>
    <row r="38" spans="1:13" x14ac:dyDescent="0.2">
      <c r="E38" s="3"/>
    </row>
    <row r="39" spans="1:13" x14ac:dyDescent="0.2">
      <c r="E39" s="3"/>
    </row>
    <row r="40" spans="1:13" x14ac:dyDescent="0.2">
      <c r="E40" s="3"/>
    </row>
    <row r="41" spans="1:13" x14ac:dyDescent="0.2">
      <c r="E41" s="3"/>
    </row>
    <row r="42" spans="1:13" x14ac:dyDescent="0.2">
      <c r="E42" s="3"/>
    </row>
    <row r="43" spans="1:13" x14ac:dyDescent="0.2">
      <c r="E43" s="3"/>
    </row>
    <row r="44" spans="1:13" x14ac:dyDescent="0.2">
      <c r="E44" s="3"/>
    </row>
    <row r="45" spans="1:13" x14ac:dyDescent="0.2">
      <c r="E45" s="3"/>
    </row>
    <row r="46" spans="1:13" x14ac:dyDescent="0.2">
      <c r="E46" s="3"/>
    </row>
    <row r="47" spans="1:13" x14ac:dyDescent="0.2">
      <c r="E47" s="3"/>
    </row>
    <row r="48" spans="1:13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</sheetData>
  <mergeCells count="3">
    <mergeCell ref="J8:N8"/>
    <mergeCell ref="J19:M19"/>
    <mergeCell ref="J29:M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118" workbookViewId="0">
      <selection activeCell="J7" sqref="J7"/>
    </sheetView>
  </sheetViews>
  <sheetFormatPr baseColWidth="10" defaultRowHeight="16" x14ac:dyDescent="0.2"/>
  <sheetData>
    <row r="1" spans="1:18" x14ac:dyDescent="0.2">
      <c r="A1" s="2" t="s">
        <v>53</v>
      </c>
      <c r="B1" s="2"/>
      <c r="C1" s="2"/>
      <c r="F1" s="2" t="s">
        <v>57</v>
      </c>
      <c r="G1" s="2"/>
      <c r="H1" s="2"/>
      <c r="K1" s="2" t="s">
        <v>62</v>
      </c>
      <c r="L1" s="2"/>
      <c r="M1" s="2"/>
      <c r="P1" s="2" t="s">
        <v>58</v>
      </c>
      <c r="Q1" s="2"/>
      <c r="R1" s="2"/>
    </row>
    <row r="2" spans="1:18" x14ac:dyDescent="0.2">
      <c r="A2" t="s">
        <v>59</v>
      </c>
      <c r="B2" t="s">
        <v>60</v>
      </c>
      <c r="C2" t="s">
        <v>61</v>
      </c>
      <c r="F2" t="s">
        <v>59</v>
      </c>
      <c r="G2" t="s">
        <v>60</v>
      </c>
      <c r="H2" t="s">
        <v>61</v>
      </c>
      <c r="P2" t="s">
        <v>59</v>
      </c>
      <c r="Q2" t="s">
        <v>60</v>
      </c>
      <c r="R2" t="s">
        <v>61</v>
      </c>
    </row>
    <row r="3" spans="1:18" x14ac:dyDescent="0.2">
      <c r="A3" s="6">
        <f>'Scaled Data'!A43</f>
        <v>21.076923076923077</v>
      </c>
      <c r="B3" s="6">
        <f>'Scaled Data'!B43</f>
        <v>21.214285714285715</v>
      </c>
      <c r="C3" s="6">
        <f>'Scaled Data'!C43</f>
        <v>30</v>
      </c>
      <c r="D3" s="6"/>
      <c r="E3" s="6"/>
      <c r="F3" s="6">
        <f>'Scaled Data'!E43</f>
        <v>12.061538461538463</v>
      </c>
      <c r="G3" s="6">
        <f>'Scaled Data'!F43</f>
        <v>9.5386153846153849</v>
      </c>
      <c r="H3" s="6">
        <f>'Scaled Data'!G43</f>
        <v>9.0001428571428583</v>
      </c>
      <c r="P3">
        <f>'Scaled up (only introduced)'!J31</f>
        <v>0.50551959133549518</v>
      </c>
      <c r="Q3">
        <f>'Scaled up (only introduced)'!M31</f>
        <v>0.34761904766666668</v>
      </c>
      <c r="R3">
        <f>'Scaled up (only introduced)'!L31</f>
        <v>0.3790781969829588</v>
      </c>
    </row>
  </sheetData>
  <mergeCells count="4">
    <mergeCell ref="A1:C1"/>
    <mergeCell ref="F1:H1"/>
    <mergeCell ref="P1:R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Data</vt:lpstr>
      <vt:lpstr>Scaled Data</vt:lpstr>
      <vt:lpstr>Normal (only introduced)</vt:lpstr>
      <vt:lpstr>Scaled up (only introduced)</vt:lpstr>
      <vt:lpstr>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2017-06-23T07:19:15Z</dcterms:created>
  <dcterms:modified xsi:type="dcterms:W3CDTF">2017-06-25T10:16:58Z</dcterms:modified>
</cp:coreProperties>
</file>