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showInkAnnotation="0" codeName="ThisWorkbook" autoCompressPictures="0"/>
  <bookViews>
    <workbookView xWindow="0" yWindow="0" windowWidth="13125" windowHeight="6105"/>
  </bookViews>
  <sheets>
    <sheet name="GA Config" sheetId="4" r:id="rId1"/>
    <sheet name="Dashboard" sheetId="1" r:id="rId2"/>
    <sheet name="Trafico" sheetId="3" r:id="rId3"/>
    <sheet name="Conversion" sheetId="12" r:id="rId4"/>
    <sheet name="Contenido" sheetId="13" r:id="rId5"/>
    <sheet name="Funnels" sheetId="14" r:id="rId6"/>
    <sheet name="Modelo Atribución" sheetId="15" r:id="rId7"/>
    <sheet name="test" sheetId="16" r:id="rId8"/>
  </sheets>
  <definedNames>
    <definedName name="_xlnm.Print_Area" localSheetId="1">Dashboard!$A$1:$FQ$56</definedName>
    <definedName name="fecha_fin" localSheetId="0">'GA Config'!#REF!</definedName>
    <definedName name="fecha_fin">'GA Config'!#REF!</definedName>
    <definedName name="fecha_inicio" localSheetId="0">'GA Config'!#REF!</definedName>
    <definedName name="fecha_inicio">'GA Config'!#REF!</definedName>
    <definedName name="global">'GA Config'!$B$13</definedName>
    <definedName name="inicio_año" localSheetId="3">'GA Config'!#REF!</definedName>
    <definedName name="inicio_año">'GA Config'!#REF!</definedName>
    <definedName name="mobile" localSheetId="3">'GA Config'!#REF!</definedName>
    <definedName name="mobile">'GA Config'!#REF!</definedName>
    <definedName name="sin_wifi" localSheetId="3">'GA Config'!#REF!</definedName>
    <definedName name="sin_wifi">'GA Config'!#REF!</definedName>
    <definedName name="token">'GA Config'!$B$10</definedName>
  </definedNames>
  <calcPr calcId="145621" calcMode="manual" calcCompleted="0" calcOnSave="0" concurrentCalc="0"/>
</workbook>
</file>

<file path=xl/sharedStrings.xml><?xml version="1.0" encoding="utf-8"?>
<sst xmlns="http://schemas.openxmlformats.org/spreadsheetml/2006/main" count="257" uniqueCount="257">
  <si>
    <t>Directo</t>
  </si>
  <si>
    <t>SEO</t>
  </si>
  <si>
    <t>SEM</t>
  </si>
  <si>
    <t>Email</t>
  </si>
  <si>
    <t>Se van</t>
  </si>
  <si>
    <t>Reservas</t>
  </si>
  <si>
    <t>Ingresos</t>
  </si>
  <si>
    <t>Valor Medio</t>
  </si>
  <si>
    <t>Hoteles</t>
  </si>
  <si>
    <t>Referencia</t>
  </si>
  <si>
    <t>ROI</t>
  </si>
  <si>
    <t>Visitas</t>
  </si>
  <si>
    <t>SEM Branding</t>
  </si>
  <si>
    <t>% Del Total</t>
  </si>
  <si>
    <t>Rebote</t>
  </si>
  <si>
    <t>Perfiles</t>
  </si>
  <si>
    <t>Segmentos avanzados utilizados</t>
  </si>
  <si>
    <t>Analytics Token</t>
  </si>
  <si>
    <t>perfil ID</t>
  </si>
  <si>
    <t>Metric</t>
  </si>
  <si>
    <t>Start date</t>
  </si>
  <si>
    <t>End date</t>
  </si>
  <si>
    <t>Filters</t>
  </si>
  <si>
    <t>Dimensions</t>
  </si>
  <si>
    <t>Adv segments</t>
  </si>
  <si>
    <t>Sort</t>
  </si>
  <si>
    <t>Incl headers</t>
  </si>
  <si>
    <t>Incl dimension columns</t>
  </si>
  <si>
    <t>Max results</t>
  </si>
  <si>
    <t>Global</t>
  </si>
  <si>
    <t>Fecha fin</t>
  </si>
  <si>
    <t>Fecha Inicio</t>
  </si>
  <si>
    <t>Visitas Totales</t>
  </si>
  <si>
    <t>Filtros Utilizados</t>
  </si>
  <si>
    <t>Vuelos</t>
  </si>
  <si>
    <t>Trenes</t>
  </si>
  <si>
    <t>Especiales</t>
  </si>
  <si>
    <t>Inician Proceso de Reserva</t>
  </si>
  <si>
    <t>Finalizan el proceso de Reserva</t>
  </si>
  <si>
    <t>Display</t>
  </si>
  <si>
    <t>Other</t>
  </si>
  <si>
    <t>al</t>
  </si>
  <si>
    <t>Organic Search</t>
  </si>
  <si>
    <t>Referral</t>
  </si>
  <si>
    <t>Afiliados</t>
  </si>
  <si>
    <t>Usuarios que realizan búsquedas</t>
  </si>
  <si>
    <t>Usuarios que inician el proceso de reserva</t>
  </si>
  <si>
    <t>Usuarios que finalizan el proceso de reserva</t>
  </si>
  <si>
    <t>Vuelo + Hotel</t>
  </si>
  <si>
    <t>Cruceros</t>
  </si>
  <si>
    <t>-</t>
  </si>
  <si>
    <t>Realizan Búsquedas</t>
  </si>
  <si>
    <t>Direct</t>
  </si>
  <si>
    <t>Ev Semanal</t>
  </si>
  <si>
    <t>Evn Trimestral</t>
  </si>
  <si>
    <t>Paid Search</t>
  </si>
  <si>
    <t>Organic-&gt;Home</t>
  </si>
  <si>
    <t>Organic-&gt;No Home</t>
  </si>
  <si>
    <t>Paid-&gt;Vuelos</t>
  </si>
  <si>
    <t>Paid-&gt;Tren</t>
  </si>
  <si>
    <t>Paid-&gt;Cruceros</t>
  </si>
  <si>
    <t>Paid-&gt;Hoteles</t>
  </si>
  <si>
    <t>Paid-&gt;Otras</t>
  </si>
  <si>
    <t>Home</t>
  </si>
  <si>
    <t>NoHome</t>
  </si>
  <si>
    <t>Tren</t>
  </si>
  <si>
    <t>Otras</t>
  </si>
  <si>
    <t>TOTAL</t>
  </si>
  <si>
    <t>pwfat_ANALYTICS_qA5NNR6Qf6AM_CCGCZK16kebdLxvMfNZBsAyynNlBbUrkVnFEIB0Kcbc7e32e213419c239079e064b623ebc</t>
  </si>
  <si>
    <t>Fecha Fin Semana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</si>
  <si>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</si>
  <si>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</si>
  <si>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</si>
  <si>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</si>
  <si>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</si>
  <si>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</si>
  <si>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</si>
  <si>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</si>
  <si>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</si>
  <si>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</si>
  <si>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</si>
  <si>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</si>
  <si>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</si>
  <si>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Métricas Globales</t>
  </si>
  <si>
    <t>Interesados Prod.</t>
  </si>
  <si>
    <t>Hacen Búsqueda</t>
  </si>
  <si>
    <t>Reservan</t>
  </si>
  <si>
    <t>sessions</t>
  </si>
  <si>
    <t>SEO Home</t>
  </si>
  <si>
    <t>SEO No Home</t>
  </si>
  <si>
    <t>SEM Brand</t>
  </si>
  <si>
    <t>SEM Vuelos</t>
  </si>
  <si>
    <t>SEM Hoteles</t>
  </si>
  <si>
    <t>SEM Tren</t>
  </si>
  <si>
    <t>SEM Cruceros</t>
  </si>
  <si>
    <t>SEM Otras</t>
  </si>
  <si>
    <t>UAwwXKEORiKwmdptvWvLOA</t>
  </si>
  <si>
    <t>IGyKxVWOQ62KlgAGl65ymQ</t>
  </si>
  <si>
    <t>km4_cfGeSOCOQPyfh7U6AA</t>
  </si>
  <si>
    <t>Xv0vCGQkR8yT0Zbrj8yyzQ</t>
  </si>
  <si>
    <t>f9M9_kk6Q4aG14IUnKsrwA</t>
  </si>
  <si>
    <t>KdQ9q9YRSiOFcLnLKGPPIA</t>
  </si>
  <si>
    <t>MvufmHcwRbyQfqoeX0asaw</t>
  </si>
  <si>
    <t>_j9Jv0JeTUiPQ5m9hPvmyw</t>
  </si>
  <si>
    <t>bkwFvTyxRuWmnmCBmaCcBg</t>
  </si>
  <si>
    <t>L_SS2dp3SFGu-G5Pv1YRpg</t>
  </si>
  <si>
    <t>f4AhqN0cSx2ob21KaMjyjg</t>
  </si>
  <si>
    <t>QdbnH9wYQ_2qcbwz5bVZDA</t>
  </si>
  <si>
    <t>Ev.</t>
  </si>
  <si>
    <t>Gkd9u1ptST6BhJ6pntDuqg</t>
  </si>
  <si>
    <t>-1BnmaeqTeSCrkWePSNVLw</t>
  </si>
  <si>
    <t>Inician Reserva</t>
  </si>
  <si>
    <t>nqpNB9MnSFqalisSwr3UZA</t>
  </si>
  <si>
    <t>Pag/Vis</t>
  </si>
  <si>
    <t>Duración</t>
  </si>
  <si>
    <t>bounceRate</t>
  </si>
  <si>
    <t>pageviewsPerSession</t>
  </si>
  <si>
    <t>avgSessionDuration</t>
  </si>
  <si>
    <t>transactions</t>
  </si>
  <si>
    <t>transactionRevenue</t>
  </si>
  <si>
    <t>revenuePerTransaction</t>
  </si>
  <si>
    <t>Tasa Conversión</t>
  </si>
  <si>
    <t>adCost</t>
  </si>
  <si>
    <t>AdCost</t>
  </si>
  <si>
    <t>medium==cpc</t>
  </si>
  <si>
    <t>medium==cpc;campaign!~marca|^vue|hotel|tren|^cru</t>
  </si>
  <si>
    <t>Reparto</t>
  </si>
  <si>
    <t>Marca</t>
  </si>
  <si>
    <t>Paid-&gt;Marca</t>
  </si>
  <si>
    <t>Categoría de afinidad</t>
  </si>
  <si>
    <t>Fecha Inicio Semana</t>
  </si>
  <si>
    <t>Segmentos</t>
  </si>
  <si>
    <t>dynamic::ga:pagepath=~vuelos|aerolinea;ga:pagepath=~hoteles|/hotel/</t>
  </si>
  <si>
    <t>dynamic::ga:pagepath=~vuelos|aerolinea;ga:pagepath=~tren</t>
  </si>
  <si>
    <t>dynamic::ga:pagepath=~vuelos|aerolinea;ga:pagepath=~vuelo_hotel|vuelos_hoteles</t>
  </si>
  <si>
    <t>dynamic::ga:pagepath=~vuelos|aerolinea;ga:pagepath=~cruceros</t>
  </si>
  <si>
    <t>dynamic::ga:pagepath=~vuelos|aerolinea;ga:pagepath=~especiales|disneyland|portaventura|escapadas|esqui</t>
  </si>
  <si>
    <t>dynamic::ga:pagepath=~tren;ga:pagepath=~hoteles|/hotel/</t>
  </si>
  <si>
    <t>dynamic::ga:pagepath=~vuelo_hotel|vuelos_hoteles;ga:pagepath=~hoteles|/hotel/</t>
  </si>
  <si>
    <t>dynamic::ga:pagepath=~cruceros;ga:pagepath=~hoteles|/hotel/</t>
  </si>
  <si>
    <t>dynamic::ga:pagepath=~especiales|disneyland|portaventura|escapadas|esqui;ga:pagepath=~hoteles|/hotel/</t>
  </si>
  <si>
    <t>dynamic::ga:pagepath=~vuelo_hotel|vuelos_hoteles;ga:pagepath=~tren</t>
  </si>
  <si>
    <t>dynamic::ga:pagepath=~cruceros;ga:pagepath=~tren</t>
  </si>
  <si>
    <t>dynamic::ga:pagepath=~especiales|disneyland|portaventura|escapadas|esqui;ga:pagepath=~tren</t>
  </si>
  <si>
    <t>dynamic::ga:pagepath=~cruceros;ga:pagepath=~vuelo_hotel|vuelos_hoteles</t>
  </si>
  <si>
    <t>dynamic::ga:pagepath=~especiales|disneyland|portaventura|escapadas|esqui;ga:pagepath=~vuelo_hotel|vuelos_hoteles</t>
  </si>
  <si>
    <t>dynamic::ga:pagepath=~especiales|disneyland|portaventura|escapadas|esqui;ga:pagepath=~cruceros</t>
  </si>
  <si>
    <t>Buscan</t>
  </si>
  <si>
    <t>Inician</t>
  </si>
  <si>
    <t>dynamic::ga:pagepath=@/viajeseci/vuelos/view/flight/nuevaDisponibilidad.jsf</t>
  </si>
  <si>
    <t>goal2Completions</t>
  </si>
  <si>
    <t>Vuelo+Hotel</t>
  </si>
  <si>
    <t>No Disponibilidad</t>
  </si>
  <si>
    <t>uniqueEvents</t>
  </si>
  <si>
    <t>eventLabel=@nodisponibilidad</t>
  </si>
  <si>
    <t>goal4Completions</t>
  </si>
  <si>
    <t>goal1Completions</t>
  </si>
  <si>
    <t>goal3Completions</t>
  </si>
  <si>
    <t>dynamic::ga:pagepath=@/compras/hoteles/resultados</t>
  </si>
  <si>
    <t>dynamic::ga:pagepath=@/compras/hoteles/reservar</t>
  </si>
  <si>
    <t>dynamic::ga:pagepath=@/trenes/renfe/Tren?ACCION=LISTADOTRENESMULTI</t>
  </si>
  <si>
    <t>dynamic::ga:pagepath=@/trenes/renfe/Tren?ACCION=FORMAPAGOINI</t>
  </si>
  <si>
    <t>dynamic::ga:pagepath=@/viajes/Vuelos_Hoteles/programas/listado_hoteles.asp</t>
  </si>
  <si>
    <t>dynamic::ga:pagepath=@/viajes/Vuelos_Hoteles/programas/Presupuesto.asp</t>
  </si>
  <si>
    <t>dynamic::ga:pagepath=@/viajeseci/vuelos/view/flight/presupuesto.jsf</t>
  </si>
  <si>
    <t>dynamic::ga:pagepath=@/viajes/Vuelos_Hoteles/programas/localizador.asp</t>
  </si>
  <si>
    <t>dynamic::ga:pagepath=@/cruceros/crucerosinternet/jsp/disponibilidad_aux.jsp</t>
  </si>
  <si>
    <t>SEMANA:</t>
  </si>
  <si>
    <t>dynamic::ga:pagepath=@/cruceros/crucerosinternet/jsp/dispocategorias.jsp</t>
  </si>
  <si>
    <t>medium==cpc;campaign=@marca</t>
  </si>
  <si>
    <t>medium==cpc;campaign=~^(VUE|Vue);campaign!@marca</t>
  </si>
  <si>
    <t>medium==cpc;campaign=~(Hotel|hotel|Hotel);campaign!@marca</t>
  </si>
  <si>
    <t>medium==cpc;campaign=~(TREN|Tren|tren);campaign!@marca</t>
  </si>
  <si>
    <t>medium==cpc;campaign=~^(CRU|cru);campaign!@marca</t>
  </si>
  <si>
    <t>Metabuscadores</t>
  </si>
  <si>
    <t>CPA</t>
  </si>
  <si>
    <t>Coste</t>
  </si>
  <si>
    <t>Margen Neto</t>
  </si>
  <si>
    <t>Reparto de sesiones por fuente de tráfico</t>
  </si>
  <si>
    <t>Tasa de Conversión por fuente de tráfico</t>
  </si>
  <si>
    <t>Ya2fPnNjSFmPl4kqKBriLg</t>
  </si>
  <si>
    <t>medium==metabuscador</t>
  </si>
  <si>
    <t>Margen</t>
  </si>
  <si>
    <t>Modelo Atribución Personalizado</t>
  </si>
  <si>
    <t>Margen Medio</t>
  </si>
  <si>
    <t>ga:productName==vuelo</t>
  </si>
  <si>
    <t>itemrevenue</t>
  </si>
  <si>
    <t>adcost</t>
  </si>
  <si>
    <t>Mergen Productos</t>
  </si>
  <si>
    <t>ga:productName==hotel</t>
  </si>
  <si>
    <t>ga:productName==tren</t>
  </si>
  <si>
    <t>ga:productName==crucero</t>
  </si>
  <si>
    <t>medium==afiliados</t>
  </si>
  <si>
    <t>No Home</t>
  </si>
  <si>
    <t>marca</t>
  </si>
  <si>
    <t>vuelos sin marca</t>
  </si>
  <si>
    <t>hoteles sin marca</t>
  </si>
  <si>
    <t>tren sin marca</t>
  </si>
  <si>
    <t>resto</t>
  </si>
  <si>
    <t>% total</t>
  </si>
  <si>
    <t>.</t>
  </si>
  <si>
    <t>201526</t>
  </si>
  <si>
    <t>201527</t>
  </si>
  <si>
    <t>201528</t>
  </si>
  <si>
    <t>201529</t>
  </si>
  <si>
    <t>201530</t>
  </si>
  <si>
    <t>201531</t>
  </si>
  <si>
    <t>201532</t>
  </si>
  <si>
    <t>201533</t>
  </si>
  <si>
    <t>201534</t>
  </si>
  <si>
    <t>201535</t>
  </si>
  <si>
    <t>201536</t>
  </si>
  <si>
    <t>201537</t>
  </si>
  <si>
    <t>201538</t>
  </si>
  <si>
    <t>201539</t>
  </si>
  <si>
    <t>201540</t>
  </si>
  <si>
    <t>201541</t>
  </si>
  <si>
    <t>201542</t>
  </si>
  <si>
    <t>201543</t>
  </si>
  <si>
    <t>201544</t>
  </si>
  <si>
    <t>201545</t>
  </si>
  <si>
    <t>201546</t>
  </si>
  <si>
    <t>201547</t>
  </si>
  <si>
    <t>201548</t>
  </si>
  <si>
    <t>201549</t>
  </si>
  <si>
    <t>201550</t>
  </si>
  <si>
    <t>201551</t>
  </si>
  <si>
    <t>201552</t>
  </si>
  <si>
    <t>201553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</si>
  <si>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</si>
  <si>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</si>
  <si>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</si>
  <si>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</si>
  <si>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</si>
  <si>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</si>
  <si>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</si>
  <si>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</si>
  <si>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</si>
  <si>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</si>
  <si>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</si>
  <si>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</si>
  <si>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201613</t>
  </si>
  <si>
    <t>201614</t>
  </si>
  <si>
    <t>201615</t>
  </si>
  <si>
    <t>201616</t>
  </si>
  <si>
    <t>201617</t>
  </si>
  <si>
    <t>201618</t>
  </si>
  <si>
    <t>201619</t>
  </si>
  <si>
    <t>201620</t>
  </si>
  <si>
    <t>201621</t>
  </si>
  <si>
    <t>201622</t>
  </si>
  <si>
    <t>201623</t>
  </si>
  <si>
    <t>201624</t>
  </si>
  <si>
    <t>201625</t>
  </si>
  <si>
    <t>201626</t>
  </si>
  <si>
    <t>201627</t>
  </si>
  <si>
    <t>201628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</si>
</sst>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C0A]mmm\-yy;@"/>
    <numFmt numFmtId="164" formatCode="#,##0\ &quot;€&quot;"/>
    <numFmt numFmtId="168" formatCode="0.0%"/>
    <numFmt numFmtId="169" formatCode="[$-C0A]mmmm\-yy;@"/>
    <numFmt numFmtId="167" formatCode="0.0"/>
  </numFmts>
  <fonts count="33">
    <font>
      <sz val="12"/>
      <color theme="1"/>
      <name val="Calibri"/>
      <family val="2"/>
      <scheme val="minor"/>
    </font>
    <font>
      <sz val="10"/>
      <color theme="1"/>
      <name val="Myriad Pro"/>
      <b/>
    </font>
    <font>
      <sz val="10"/>
      <color theme="1"/>
      <name val="Myriad Pro"/>
    </font>
    <font>
      <sz val="10"/>
      <color theme="0"/>
      <name val="Myriad Pro"/>
      <b/>
    </font>
    <font>
      <sz val="12"/>
      <color theme="1"/>
      <name val="Calibri"/>
    </font>
    <font>
      <sz val="10"/>
      <color indexed="8"/>
      <name val="Myriad Pro"/>
      <b/>
    </font>
    <font>
      <sz val="18"/>
      <color theme="0"/>
      <name val="Helvetica"/>
      <b/>
    </font>
    <font>
      <sz val="14"/>
      <color theme="0"/>
      <name val="Helvetica"/>
      <b/>
    </font>
    <font>
      <sz val="20"/>
      <color theme="1"/>
      <name val="Helvetica"/>
      <b/>
    </font>
    <font>
      <sz val="16"/>
      <color theme="1"/>
      <name val="Helvetica"/>
    </font>
    <font>
      <sz val="18"/>
      <color theme="1"/>
      <name val="Helvetica"/>
      <b/>
    </font>
    <font>
      <sz val="18"/>
      <color rgb="FF000000"/>
      <name val="Helvetica"/>
      <b/>
    </font>
    <font>
      <sz val="15"/>
      <color theme="1"/>
      <name val="Helvetica"/>
      <b/>
    </font>
    <font>
      <sz val="14"/>
      <color theme="1"/>
      <name val="Helvetica"/>
      <b/>
    </font>
    <font>
      <sz val="15"/>
      <color theme="0"/>
      <name val="Helvetica"/>
      <b/>
    </font>
    <font>
      <sz val="25"/>
      <color theme="1"/>
      <name val="Helvetica"/>
      <b/>
    </font>
    <font>
      <sz val="36"/>
      <color theme="1"/>
      <name val="Helvetica"/>
      <b/>
    </font>
    <font>
      <sz val="25"/>
      <color theme="0"/>
      <name val="Helvetica"/>
      <b/>
    </font>
    <font>
      <sz val="22"/>
      <color theme="1"/>
      <name val="Helvetica"/>
      <b/>
    </font>
    <font>
      <sz val="26"/>
      <color theme="1"/>
      <name val="Helvetica"/>
      <b/>
    </font>
    <font>
      <sz val="12"/>
      <color theme="1"/>
      <name val="Helvetica"/>
    </font>
    <font>
      <sz val="16"/>
      <color theme="1"/>
      <name val="Helvetica"/>
      <b/>
    </font>
    <font>
      <sz val="16"/>
      <color theme="0"/>
      <name val="Helvetica"/>
      <b/>
    </font>
    <font>
      <sz val="11"/>
      <color rgb="FFFF0000"/>
      <name val="Helvetica"/>
      <b/>
    </font>
    <font>
      <sz val="20"/>
      <color rgb="FF000000"/>
      <name val="Helvetica"/>
      <b/>
    </font>
    <font>
      <sz val="20"/>
      <color theme="0"/>
      <name val="Helvetica"/>
      <b/>
    </font>
    <font>
      <sz val="14"/>
      <color theme="1"/>
      <name val="Helvetica"/>
    </font>
    <font>
      <sz val="12"/>
      <color theme="1"/>
      <name val="Helvetica"/>
      <b/>
    </font>
    <font>
      <sz val="12"/>
      <color rgb="FFFF0000"/>
      <name val="Helvetica"/>
      <b/>
    </font>
    <font>
      <sz val="11"/>
      <color theme="1"/>
      <name val="Helvetica"/>
      <b/>
    </font>
    <font>
      <sz val="12"/>
      <color theme="0"/>
      <name val="Calibri"/>
    </font>
    <font>
      <sz val="12"/>
      <color theme="0"/>
      <name val="Calibri"/>
      <b/>
    </font>
    <font>
      <sz val="12"/>
      <color theme="1"/>
      <name val="Calibri"/>
      <u val="single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3" tint="-0.24997711111789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14999847407452621"/>
        <bgColor indexed="64"/>
      </patternFill>
    </fill>
  </fills>
  <borders count="94">
    <border>
      <left/>
      <right/>
      <top/>
      <bottom/>
      <diagonal/>
    </border>
    <border>
      <left style="thin">
        <color auto="1"/>
      </left>
      <bottom style="thin">
        <color auto="1"/>
      </bottom>
    </border>
    <border>
      <right style="thin">
        <color auto="1"/>
      </right>
      <bottom style="thin">
        <color auto="1"/>
      </bottom>
    </border>
    <border>
      <left style="thin">
        <color auto="1"/>
      </left>
      <top style="thin">
        <color auto="1"/>
      </top>
    </border>
    <border>
      <left style="thin">
        <color auto="1"/>
      </left>
      <top style="thin">
        <color theme="0"/>
      </top>
      <bottom style="thin">
        <color auto="1"/>
      </bottom>
    </border>
    <border>
      <right style="thin">
        <color auto="1"/>
      </right>
      <top style="thin">
        <color auto="1"/>
      </top>
    </border>
    <border>
      <left style="medium">
        <color auto="1"/>
      </left>
    </border>
    <border>
      <left style="medium">
        <color auto="1"/>
      </left>
      <bottom style="medium">
        <color auto="1"/>
      </bottom>
    </border>
    <border>
      <right style="medium">
        <color auto="1"/>
      </right>
    </border>
    <border>
      <right style="medium">
        <color auto="1"/>
      </right>
      <bottom style="medium">
        <color auto="1"/>
      </bottom>
    </border>
    <border>
      <left style="medium">
        <color auto="1"/>
      </left>
      <top style="medium">
        <color auto="1"/>
      </top>
    </border>
    <border>
      <top style="medium">
        <color auto="1"/>
      </top>
    </border>
    <border>
      <right style="medium">
        <color auto="1"/>
      </right>
      <top style="medium">
        <color auto="1"/>
      </top>
    </border>
    <border>
      <bottom style="medium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top style="thin">
        <color auto="1"/>
      </top>
    </border>
    <border>
      <left style="thin">
        <color auto="1"/>
      </left>
    </border>
    <border>
      <bottom style="thin">
        <color auto="1"/>
      </bottom>
    </border>
    <border>
      <left style="thin">
        <color auto="1"/>
      </left>
      <top style="medium">
        <color auto="1"/>
      </top>
      <bottom style="thin">
        <color auto="1"/>
      </bottom>
    </border>
    <border>
      <top style="medium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dotted">
        <color auto="1"/>
      </bottom>
    </border>
    <border>
      <left style="hair">
        <color auto="1"/>
      </left>
      <top style="medium">
        <color auto="1"/>
      </top>
    </border>
    <border>
      <left style="hair">
        <color auto="1"/>
      </left>
      <bottom style="medium">
        <color auto="1"/>
      </bottom>
    </border>
    <border>
      <right style="thin">
        <color auto="1"/>
      </right>
    </border>
    <border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bottom style="thin">
        <color auto="1"/>
      </bottom>
    </border>
    <border>
      <left style="medium">
        <color auto="1"/>
      </left>
      <top style="medium">
        <color auto="1"/>
      </top>
      <bottom style="medium">
        <color auto="1"/>
      </bottom>
    </border>
    <border>
      <top style="medium">
        <color auto="1"/>
      </top>
      <bottom style="medium">
        <color auto="1"/>
      </bottom>
    </border>
    <border>
      <right style="medium">
        <color auto="1"/>
      </right>
      <top style="medium">
        <color auto="1"/>
      </top>
      <bottom style="medium">
        <color auto="1"/>
      </bottom>
    </border>
    <border>
      <left style="dotted">
        <color auto="1"/>
      </left>
      <top style="dotted">
        <color auto="1"/>
      </top>
      <bottom style="dotted">
        <color auto="1"/>
      </bottom>
    </border>
    <border>
      <top style="dotted">
        <color auto="1"/>
      </top>
      <bottom style="dotted">
        <color auto="1"/>
      </bottom>
    </border>
    <border>
      <right style="dotted">
        <color auto="1"/>
      </right>
      <top style="dotted">
        <color auto="1"/>
      </top>
      <bottom style="dotted">
        <color auto="1"/>
      </bottom>
    </border>
    <border>
      <left style="dotted">
        <color auto="1"/>
      </left>
      <top style="dotted">
        <color auto="1"/>
      </top>
    </border>
    <border>
      <top style="dotted">
        <color auto="1"/>
      </top>
    </border>
    <border>
      <left style="dotted">
        <color auto="1"/>
      </left>
      <bottom style="dotted">
        <color auto="1"/>
      </bottom>
    </border>
    <border>
      <bottom style="dotted">
        <color auto="1"/>
      </bottom>
    </border>
    <border>
      <right style="dotted">
        <color auto="1"/>
      </right>
      <top style="dotted">
        <color auto="1"/>
      </top>
    </border>
    <border>
      <right style="dotted">
        <color auto="1"/>
      </right>
      <bottom style="dotted">
        <color auto="1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  <border>
      <right style="hair">
        <color auto="1"/>
      </right>
    </border>
    <border>
      <right style="hair">
        <color auto="1"/>
      </right>
      <bottom style="thin">
        <color auto="1"/>
      </bottom>
    </border>
    <border>
      <right style="hair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dotted">
        <color auto="1"/>
      </top>
      <bottom style="dotted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</border>
    <border>
      <left style="medium">
        <color auto="1"/>
      </left>
      <top style="dotted">
        <color auto="1"/>
      </top>
      <bottom style="thin">
        <color auto="1"/>
      </bottom>
    </border>
    <border>
      <top style="dotted">
        <color auto="1"/>
      </top>
      <bottom style="thin">
        <color auto="1"/>
      </bottom>
    </border>
    <border>
      <right style="thin">
        <color auto="1"/>
      </right>
      <top style="dotted">
        <color auto="1"/>
      </top>
      <bottom style="thin">
        <color auto="1"/>
      </bottom>
    </border>
    <border>
      <left style="thin">
        <color auto="1"/>
      </left>
      <top style="dotted">
        <color auto="1"/>
      </top>
    </border>
    <border>
      <right style="thin">
        <color auto="1"/>
      </right>
      <top style="dotted">
        <color auto="1"/>
      </top>
    </border>
    <border>
      <left style="thin">
        <color auto="1"/>
      </left>
      <top style="dotted">
        <color auto="1"/>
      </top>
      <bottom style="thin">
        <color auto="1"/>
      </bottom>
    </border>
    <border>
      <right style="medium">
        <color auto="1"/>
      </right>
      <top style="dotted">
        <color auto="1"/>
      </top>
      <bottom style="thin">
        <color auto="1"/>
      </bottom>
    </border>
    <border>
      <right style="medium">
        <color auto="1"/>
      </right>
      <top style="dotted">
        <color auto="1"/>
      </top>
      <bottom style="dotted">
        <color auto="1"/>
      </bottom>
    </border>
    <border>
      <left style="medium">
        <color auto="1"/>
      </left>
      <top style="hair">
        <color auto="1"/>
      </top>
      <bottom style="medium">
        <color auto="1"/>
      </bottom>
    </border>
    <border>
      <top style="hair">
        <color auto="1"/>
      </top>
      <bottom style="medium">
        <color auto="1"/>
      </bottom>
    </border>
    <border>
      <right style="hair">
        <color auto="1"/>
      </right>
      <top style="hair">
        <color auto="1"/>
      </top>
      <bottom style="medium">
        <color auto="1"/>
      </bottom>
    </border>
    <border>
      <right style="thin">
        <color auto="1"/>
      </right>
      <top style="dotted">
        <color auto="1"/>
      </top>
      <bottom style="dotted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right style="medium">
        <color auto="1"/>
      </right>
      <bottom style="dotted">
        <color auto="1"/>
      </bottom>
    </border>
    <border>
      <left style="medium">
        <color auto="1"/>
      </left>
      <top style="thin">
        <color auto="1"/>
      </top>
      <bottom style="dotted">
        <color auto="1"/>
      </bottom>
    </border>
    <border>
      <top style="thin">
        <color auto="1"/>
      </top>
      <bottom style="dotted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top style="thin">
        <color auto="1"/>
      </top>
      <bottom style="dotted">
        <color auto="1"/>
      </bottom>
    </border>
    <border>
      <left style="thin">
        <color auto="1"/>
      </left>
      <bottom style="dotted">
        <color auto="1"/>
      </bottom>
    </border>
    <border>
      <left style="thin">
        <color auto="1"/>
      </left>
      <top style="dotted">
        <color auto="1"/>
      </top>
      <bottom style="medium">
        <color auto="1"/>
      </bottom>
    </border>
    <border>
      <right style="medium">
        <color auto="1"/>
      </right>
      <top style="dotted">
        <color auto="1"/>
      </top>
    </border>
    <border>
      <top style="dotted">
        <color auto="1"/>
      </top>
      <bottom style="medium">
        <color auto="1"/>
      </bottom>
    </border>
    <border>
      <right style="thin">
        <color auto="1"/>
      </right>
      <top style="dotted">
        <color auto="1"/>
      </top>
      <bottom style="medium">
        <color auto="1"/>
      </bottom>
    </border>
    <border>
      <left style="medium">
        <color auto="1"/>
      </left>
      <top style="dotted">
        <color auto="1"/>
      </top>
      <bottom style="medium">
        <color auto="1"/>
      </bottom>
    </border>
    <border>
      <right style="medium">
        <color auto="1"/>
      </right>
      <top style="thin">
        <color auto="1"/>
      </top>
      <bottom style="dotted">
        <color auto="1"/>
      </bottom>
    </border>
    <border>
      <top style="thin">
        <color auto="1"/>
      </top>
      <bottom style="medium">
        <color auto="1"/>
      </bottom>
    </border>
    <border>
      <left style="medium">
        <color auto="1"/>
      </left>
      <top style="medium">
        <color auto="1"/>
      </top>
      <bottom style="thin">
        <color auto="1"/>
      </bottom>
    </border>
    <border>
      <right style="medium">
        <color auto="1"/>
      </right>
      <bottom style="thin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</border>
    <border>
      <left style="medium">
        <color auto="1"/>
      </left>
      <top style="thin">
        <color auto="1"/>
      </top>
    </border>
    <border>
      <left style="medium">
        <color auto="1"/>
      </left>
      <bottom style="thin">
        <color auto="1"/>
      </bottom>
    </border>
    <border>
      <right style="thin">
        <color auto="1"/>
      </right>
      <bottom style="dotted">
        <color auto="1"/>
      </bottom>
    </border>
    <border>
      <left style="medium">
        <color auto="1"/>
      </left>
      <top style="dotted">
        <color auto="1"/>
      </top>
      <bottom style="dotted">
        <color auto="1"/>
      </bottom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</border>
    <border>
      <right style="medium">
        <color auto="1"/>
      </right>
      <top style="dotted">
        <color auto="1"/>
      </top>
      <bottom style="medium">
        <color auto="1"/>
      </bottom>
    </border>
    <border>
      <right style="dotted">
        <color auto="1"/>
      </right>
    </border>
    <border>
      <right style="dotted">
        <color auto="1"/>
      </right>
      <bottom style="medium">
        <color auto="1"/>
      </bottom>
    </border>
    <border>
      <right style="hair">
        <color auto="1"/>
      </right>
      <top style="medium">
        <color auto="1"/>
      </top>
    </border>
    <border>
      <left style="medium">
        <color auto="1"/>
      </left>
      <top style="medium">
        <color auto="1"/>
      </top>
      <bottom style="hair">
        <color auto="1"/>
      </bottom>
    </border>
    <border>
      <top style="medium">
        <color auto="1"/>
      </top>
      <bottom style="hair">
        <color auto="1"/>
      </bottom>
    </border>
    <border>
      <right style="hair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483">
    <xf numFmtId="0" fontId="0" fillId="0" borderId="0" xfId="0"/>
    <xf numFmtId="0" fontId="1" fillId="0" borderId="0" xfId="0" applyFont="1"/>
    <xf numFmtId="0" fontId="2" fillId="0" borderId="1" xfId="0" applyFont="1" applyBorder="1"/>
    <xf numFmtId="14" fontId="1" fillId="0" borderId="2" xfId="0" applyFont="1" applyNumberFormat="1" applyBorder="1"/>
    <xf numFmtId="0" fontId="3" fillId="2" borderId="3" xfId="0" applyFont="1" applyFill="1" applyBorder="1" applyAlignment="1">
      <alignment horizontal="center"/>
    </xf>
    <xf numFmtId="0" fontId="2" fillId="0" borderId="0" xfId="0" applyFont="1"/>
    <xf numFmtId="14" fontId="2" fillId="0" borderId="0" xfId="0" applyFont="1" applyNumberForma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left"/>
    </xf>
    <xf numFmtId="1" fontId="2" fillId="3" borderId="2" xfId="0" applyFont="1" applyNumberFormat="1" applyFill="1" applyBorder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Font="1" applyNumberFormat="1"/>
    <xf numFmtId="0" fontId="5" fillId="0" borderId="0" xfId="0" applyFont="1"/>
    <xf numFmtId="10" fontId="4" fillId="0" borderId="0" xfId="0" applyFont="1" applyNumberFormat="1"/>
    <xf numFmtId="0" fontId="3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6" xfId="0" applyFont="1" applyBorder="1"/>
    <xf numFmtId="0" fontId="4" fillId="0" borderId="7" xfId="0" applyFont="1" applyBorder="1"/>
    <xf numFmtId="14" fontId="4" fillId="0" borderId="8" xfId="0" applyFont="1" applyNumberFormat="1" applyBorder="1"/>
    <xf numFmtId="14" fontId="4" fillId="0" borderId="9" xfId="0" applyFont="1" applyNumberFormat="1" applyBorder="1"/>
    <xf numFmtId="0" fontId="4" fillId="3" borderId="0" xfId="0" applyFont="1" applyFill="1"/>
    <xf numFmtId="0" fontId="4" fillId="0" borderId="10" xfId="0" applyFont="1" applyBorder="1"/>
    <xf numFmtId="166" fontId="4" fillId="0" borderId="11" xfId="0" applyFont="1" applyNumberFormat="1" applyBorder="1"/>
    <xf numFmtId="166" fontId="4" fillId="0" borderId="12" xfId="0" applyFont="1" applyNumberFormat="1" applyBorder="1"/>
    <xf numFmtId="14" fontId="4" fillId="0" borderId="13" xfId="0" applyFont="1" applyNumberFormat="1" applyBorder="1"/>
    <xf numFmtId="0" fontId="2" fillId="0" borderId="3" xfId="0" applyFont="1" applyBorder="1"/>
    <xf numFmtId="14" fontId="1" fillId="4" borderId="5" xfId="0" applyFont="1" applyNumberFormat="1" applyFill="1" applyBorder="1"/>
    <xf numFmtId="0" fontId="6" fillId="5" borderId="14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164" fontId="7" fillId="6" borderId="3" xfId="0" applyFont="1" applyNumberFormat="1" applyFill="1" applyBorder="1" applyAlignment="1">
      <alignment horizontal="center"/>
    </xf>
    <xf numFmtId="164" fontId="7" fillId="6" borderId="15" xfId="0" applyFont="1" applyNumberFormat="1" applyFill="1" applyBorder="1" applyAlignment="1">
      <alignment horizontal="center"/>
    </xf>
    <xf numFmtId="164" fontId="7" fillId="6" borderId="5" xfId="0" applyFont="1" applyNumberFormat="1" applyFill="1" applyBorder="1" applyAlignment="1">
      <alignment horizontal="center"/>
    </xf>
    <xf numFmtId="164" fontId="8" fillId="3" borderId="16" xfId="0" applyFont="1" applyNumberFormat="1" applyFill="1" applyBorder="1" applyAlignment="1">
      <alignment horizontal="center" vertical="center"/>
    </xf>
    <xf numFmtId="164" fontId="8" fillId="3" borderId="0" xfId="0" applyFont="1" applyNumberFormat="1" applyFill="1" applyAlignment="1">
      <alignment horizontal="center" vertical="center"/>
    </xf>
    <xf numFmtId="164" fontId="8" fillId="3" borderId="1" xfId="0" applyFont="1" applyNumberFormat="1" applyFill="1" applyBorder="1" applyAlignment="1">
      <alignment horizontal="center" vertical="center"/>
    </xf>
    <xf numFmtId="164" fontId="8" fillId="3" borderId="17" xfId="0" applyFont="1" applyNumberForma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9" fontId="9" fillId="3" borderId="20" xfId="0" applyFont="1" applyNumberFormat="1" applyFill="1" applyBorder="1" applyAlignment="1">
      <alignment horizontal="right" vertical="center"/>
    </xf>
    <xf numFmtId="9" fontId="10" fillId="3" borderId="21" xfId="0" applyFont="1" applyNumberFormat="1" applyFill="1" applyBorder="1" applyAlignment="1">
      <alignment horizontal="center" vertical="center"/>
    </xf>
    <xf numFmtId="9" fontId="10" fillId="3" borderId="11" xfId="0" applyFont="1" applyNumberFormat="1" applyFill="1" applyBorder="1" applyAlignment="1">
      <alignment horizontal="center" vertical="center"/>
    </xf>
    <xf numFmtId="9" fontId="10" fillId="3" borderId="12" xfId="0" applyFont="1" applyNumberFormat="1" applyFill="1" applyBorder="1" applyAlignment="1">
      <alignment horizontal="center" vertical="center"/>
    </xf>
    <xf numFmtId="9" fontId="10" fillId="3" borderId="22" xfId="0" applyFont="1" applyNumberFormat="1" applyFill="1" applyBorder="1" applyAlignment="1">
      <alignment horizontal="center" vertical="center"/>
    </xf>
    <xf numFmtId="9" fontId="10" fillId="3" borderId="13" xfId="0" applyFont="1" applyNumberFormat="1" applyFill="1" applyBorder="1" applyAlignment="1">
      <alignment horizontal="center" vertical="center"/>
    </xf>
    <xf numFmtId="9" fontId="10" fillId="3" borderId="9" xfId="0" applyFont="1" applyNumberForma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/>
    </xf>
    <xf numFmtId="0" fontId="7" fillId="8" borderId="1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9" fontId="10" fillId="3" borderId="0" xfId="0" applyFont="1" applyNumberFormat="1" applyFill="1" applyAlignment="1">
      <alignment horizontal="right" vertical="center"/>
    </xf>
    <xf numFmtId="3" fontId="8" fillId="3" borderId="0" xfId="0" applyFont="1" applyNumberFormat="1" applyFill="1" applyAlignment="1">
      <alignment horizontal="center" vertical="center"/>
    </xf>
    <xf numFmtId="3" fontId="8" fillId="3" borderId="23" xfId="0" applyFont="1" applyNumberFormat="1" applyFill="1" applyBorder="1" applyAlignment="1">
      <alignment horizontal="center" vertical="center"/>
    </xf>
    <xf numFmtId="3" fontId="8" fillId="3" borderId="17" xfId="0" applyFont="1" applyNumberFormat="1" applyFill="1" applyBorder="1" applyAlignment="1">
      <alignment horizontal="center" vertical="center"/>
    </xf>
    <xf numFmtId="3" fontId="8" fillId="3" borderId="2" xfId="0" applyFont="1" applyNumberForma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" fillId="10" borderId="19" xfId="0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/>
    </xf>
    <xf numFmtId="9" fontId="11" fillId="11" borderId="25" xfId="0" applyFont="1" applyNumberFormat="1" applyFill="1" applyBorder="1" applyAlignment="1">
      <alignment horizontal="right" vertical="center"/>
    </xf>
    <xf numFmtId="0" fontId="12" fillId="12" borderId="26" xfId="0" applyFont="1" applyFill="1" applyBorder="1" applyAlignment="1">
      <alignment horizontal="center" vertical="center"/>
    </xf>
    <xf numFmtId="0" fontId="12" fillId="12" borderId="27" xfId="0" applyFont="1" applyFill="1" applyBorder="1" applyAlignment="1">
      <alignment horizontal="center" vertical="center"/>
    </xf>
    <xf numFmtId="0" fontId="12" fillId="12" borderId="28" xfId="0" applyFont="1" applyFill="1" applyBorder="1" applyAlignment="1">
      <alignment horizontal="center" vertical="center"/>
    </xf>
    <xf numFmtId="0" fontId="13" fillId="12" borderId="26" xfId="0" applyFont="1" applyFill="1" applyBorder="1" applyAlignment="1">
      <alignment horizontal="center" vertical="center"/>
    </xf>
    <xf numFmtId="0" fontId="13" fillId="12" borderId="27" xfId="0" applyFont="1" applyFill="1" applyBorder="1" applyAlignment="1">
      <alignment horizontal="center" vertical="center"/>
    </xf>
    <xf numFmtId="0" fontId="13" fillId="12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9" fontId="15" fillId="3" borderId="32" xfId="0" applyFont="1" applyNumberFormat="1" applyFill="1" applyBorder="1" applyAlignment="1">
      <alignment horizontal="center" vertical="center"/>
    </xf>
    <xf numFmtId="9" fontId="15" fillId="3" borderId="33" xfId="0" applyFont="1" applyNumberFormat="1" applyFill="1" applyBorder="1" applyAlignment="1">
      <alignment horizontal="center" vertical="center"/>
    </xf>
    <xf numFmtId="9" fontId="15" fillId="3" borderId="34" xfId="0" applyFont="1" applyNumberFormat="1" applyFill="1" applyBorder="1" applyAlignment="1">
      <alignment horizontal="center" vertical="center"/>
    </xf>
    <xf numFmtId="9" fontId="15" fillId="3" borderId="35" xfId="0" applyFont="1" applyNumberFormat="1" applyFill="1" applyBorder="1" applyAlignment="1">
      <alignment horizontal="center" vertical="center"/>
    </xf>
    <xf numFmtId="3" fontId="16" fillId="3" borderId="8" xfId="0" applyFont="1" applyNumberFormat="1" applyFill="1" applyBorder="1" applyAlignment="1">
      <alignment horizontal="center" vertical="center"/>
    </xf>
    <xf numFmtId="3" fontId="16" fillId="3" borderId="9" xfId="0" applyFont="1" applyNumberFormat="1" applyFill="1" applyBorder="1" applyAlignment="1">
      <alignment horizontal="center" vertical="center"/>
    </xf>
    <xf numFmtId="0" fontId="17" fillId="13" borderId="10" xfId="0" applyFont="1" applyFill="1" applyBorder="1" applyAlignment="1">
      <alignment horizontal="center" vertical="center"/>
    </xf>
    <xf numFmtId="0" fontId="17" fillId="13" borderId="11" xfId="0" applyFont="1" applyFill="1" applyBorder="1" applyAlignment="1">
      <alignment horizontal="center" vertical="center"/>
    </xf>
    <xf numFmtId="0" fontId="17" fillId="13" borderId="12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4" fillId="14" borderId="0" xfId="0" applyFont="1" applyFill="1" applyAlignment="1">
      <alignment vertical="center"/>
    </xf>
    <xf numFmtId="0" fontId="17" fillId="13" borderId="8" xfId="0" applyFont="1" applyFill="1" applyBorder="1" applyAlignment="1">
      <alignment horizontal="center" vertical="center"/>
    </xf>
    <xf numFmtId="9" fontId="18" fillId="3" borderId="33" xfId="0" applyFont="1" applyNumberFormat="1" applyFill="1" applyBorder="1" applyAlignment="1">
      <alignment horizontal="center" vertical="center"/>
    </xf>
    <xf numFmtId="9" fontId="18" fillId="3" borderId="36" xfId="0" applyFont="1" applyNumberFormat="1" applyFill="1" applyBorder="1" applyAlignment="1">
      <alignment horizontal="center" vertical="center"/>
    </xf>
    <xf numFmtId="9" fontId="18" fillId="3" borderId="35" xfId="0" applyFont="1" applyNumberFormat="1" applyFill="1" applyBorder="1" applyAlignment="1">
      <alignment horizontal="center" vertical="center"/>
    </xf>
    <xf numFmtId="9" fontId="18" fillId="3" borderId="37" xfId="0" applyFont="1" applyNumberFormat="1" applyFill="1" applyBorder="1" applyAlignment="1">
      <alignment horizontal="center" vertical="center"/>
    </xf>
    <xf numFmtId="0" fontId="12" fillId="15" borderId="38" xfId="0" applyFont="1" applyFill="1" applyBorder="1" applyAlignment="1">
      <alignment horizontal="center" vertical="center"/>
    </xf>
    <xf numFmtId="0" fontId="12" fillId="15" borderId="39" xfId="0" applyFont="1" applyFill="1" applyBorder="1" applyAlignment="1">
      <alignment horizontal="center" vertical="center"/>
    </xf>
    <xf numFmtId="0" fontId="12" fillId="15" borderId="14" xfId="0" applyFont="1" applyFill="1" applyBorder="1" applyAlignment="1">
      <alignment horizontal="center" vertical="center"/>
    </xf>
    <xf numFmtId="168" fontId="10" fillId="3" borderId="16" xfId="0" applyFont="1" applyNumberFormat="1" applyFill="1" applyBorder="1" applyAlignment="1">
      <alignment horizontal="center"/>
    </xf>
    <xf numFmtId="168" fontId="10" fillId="3" borderId="0" xfId="0" applyFont="1" applyNumberFormat="1" applyFill="1" applyAlignment="1">
      <alignment horizontal="center"/>
    </xf>
    <xf numFmtId="168" fontId="10" fillId="3" borderId="40" xfId="0" applyFont="1" applyNumberFormat="1" applyFill="1" applyBorder="1" applyAlignment="1">
      <alignment horizontal="center"/>
    </xf>
    <xf numFmtId="168" fontId="12" fillId="3" borderId="0" xfId="0" applyFont="1" applyNumberFormat="1" applyFill="1" applyAlignment="1">
      <alignment horizontal="center"/>
    </xf>
    <xf numFmtId="168" fontId="12" fillId="3" borderId="23" xfId="0" applyFont="1" applyNumberFormat="1" applyFill="1" applyBorder="1" applyAlignment="1">
      <alignment horizontal="center"/>
    </xf>
    <xf numFmtId="168" fontId="12" fillId="15" borderId="38" xfId="0" applyFont="1" applyNumberFormat="1" applyFill="1" applyBorder="1" applyAlignment="1">
      <alignment horizontal="center"/>
    </xf>
    <xf numFmtId="168" fontId="12" fillId="15" borderId="39" xfId="0" applyFont="1" applyNumberFormat="1" applyFill="1" applyBorder="1" applyAlignment="1">
      <alignment horizontal="center"/>
    </xf>
    <xf numFmtId="168" fontId="12" fillId="15" borderId="14" xfId="0" applyFont="1" applyNumberFormat="1" applyFill="1" applyBorder="1" applyAlignment="1">
      <alignment horizontal="center"/>
    </xf>
    <xf numFmtId="168" fontId="10" fillId="3" borderId="1" xfId="0" applyFont="1" applyNumberFormat="1" applyFill="1" applyBorder="1" applyAlignment="1">
      <alignment horizontal="center"/>
    </xf>
    <xf numFmtId="168" fontId="10" fillId="3" borderId="17" xfId="0" applyFont="1" applyNumberFormat="1" applyFill="1" applyBorder="1" applyAlignment="1">
      <alignment horizontal="center"/>
    </xf>
    <xf numFmtId="168" fontId="10" fillId="3" borderId="41" xfId="0" applyFont="1" applyNumberFormat="1" applyFill="1" applyBorder="1" applyAlignment="1">
      <alignment horizontal="center"/>
    </xf>
    <xf numFmtId="168" fontId="12" fillId="3" borderId="17" xfId="0" applyFont="1" applyNumberFormat="1" applyFill="1" applyBorder="1" applyAlignment="1">
      <alignment horizontal="center"/>
    </xf>
    <xf numFmtId="168" fontId="12" fillId="3" borderId="2" xfId="0" applyFont="1" applyNumberFormat="1" applyFill="1" applyBorder="1" applyAlignment="1">
      <alignment horizontal="center"/>
    </xf>
    <xf numFmtId="168" fontId="12" fillId="15" borderId="38" xfId="0" applyFont="1" applyNumberFormat="1" applyFill="1" applyBorder="1" applyAlignment="1">
      <alignment horizontal="center" vertical="center"/>
    </xf>
    <xf numFmtId="168" fontId="12" fillId="15" borderId="39" xfId="0" applyFont="1" applyNumberFormat="1" applyFill="1" applyBorder="1" applyAlignment="1">
      <alignment horizontal="center" vertical="center"/>
    </xf>
    <xf numFmtId="168" fontId="12" fillId="15" borderId="14" xfId="0" applyFont="1" applyNumberFormat="1" applyFill="1" applyBorder="1" applyAlignment="1">
      <alignment horizontal="center" vertical="center"/>
    </xf>
    <xf numFmtId="9" fontId="19" fillId="3" borderId="0" xfId="0" applyFont="1" applyNumberFormat="1" applyFill="1" applyAlignment="1">
      <alignment horizontal="center" vertical="center"/>
    </xf>
    <xf numFmtId="9" fontId="19" fillId="3" borderId="8" xfId="0" applyFont="1" applyNumberFormat="1" applyFill="1" applyBorder="1" applyAlignment="1">
      <alignment horizontal="center" vertical="center"/>
    </xf>
    <xf numFmtId="9" fontId="19" fillId="3" borderId="13" xfId="0" applyFont="1" applyNumberFormat="1" applyFill="1" applyBorder="1" applyAlignment="1">
      <alignment horizontal="center" vertical="center"/>
    </xf>
    <xf numFmtId="9" fontId="19" fillId="3" borderId="9" xfId="0" applyFont="1" applyNumberForma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3" fontId="18" fillId="3" borderId="0" xfId="0" applyFont="1" applyNumberFormat="1" applyFill="1" applyAlignment="1">
      <alignment horizontal="center" vertical="center"/>
    </xf>
    <xf numFmtId="3" fontId="18" fillId="3" borderId="23" xfId="0" applyFont="1" applyNumberFormat="1" applyFill="1" applyBorder="1" applyAlignment="1">
      <alignment horizontal="center" vertical="center"/>
    </xf>
    <xf numFmtId="3" fontId="18" fillId="3" borderId="17" xfId="0" applyFont="1" applyNumberFormat="1" applyFill="1" applyBorder="1" applyAlignment="1">
      <alignment horizontal="center" vertical="center"/>
    </xf>
    <xf numFmtId="3" fontId="18" fillId="3" borderId="2" xfId="0" applyFont="1" applyNumberFormat="1" applyFill="1" applyBorder="1" applyAlignment="1">
      <alignment horizontal="center" vertical="center"/>
    </xf>
    <xf numFmtId="9" fontId="15" fillId="3" borderId="16" xfId="0" applyFont="1" applyNumberFormat="1" applyFill="1" applyBorder="1" applyAlignment="1">
      <alignment horizontal="center" vertical="center"/>
    </xf>
    <xf numFmtId="9" fontId="15" fillId="3" borderId="1" xfId="0" applyFont="1" applyNumberFormat="1" applyFill="1" applyBorder="1" applyAlignment="1">
      <alignment horizontal="center" vertical="center"/>
    </xf>
    <xf numFmtId="9" fontId="15" fillId="3" borderId="17" xfId="0" applyFont="1" applyNumberFormat="1" applyFill="1" applyBorder="1" applyAlignment="1">
      <alignment horizontal="center" vertical="center"/>
    </xf>
    <xf numFmtId="168" fontId="12" fillId="3" borderId="39" xfId="0" applyFont="1" applyNumberFormat="1" applyFill="1" applyBorder="1" applyAlignment="1">
      <alignment horizontal="center"/>
    </xf>
    <xf numFmtId="168" fontId="12" fillId="3" borderId="14" xfId="0" applyFont="1" applyNumberFormat="1" applyFill="1" applyBorder="1" applyAlignment="1">
      <alignment horizontal="center"/>
    </xf>
    <xf numFmtId="168" fontId="12" fillId="15" borderId="1" xfId="0" applyFont="1" applyNumberFormat="1" applyFill="1" applyBorder="1" applyAlignment="1">
      <alignment horizontal="center"/>
    </xf>
    <xf numFmtId="168" fontId="12" fillId="15" borderId="17" xfId="0" applyFont="1" applyNumberFormat="1" applyFill="1" applyBorder="1" applyAlignment="1">
      <alignment horizontal="center"/>
    </xf>
    <xf numFmtId="168" fontId="12" fillId="15" borderId="2" xfId="0" applyFont="1" applyNumberFormat="1" applyFill="1" applyBorder="1" applyAlignment="1">
      <alignment horizontal="center"/>
    </xf>
    <xf numFmtId="168" fontId="10" fillId="3" borderId="38" xfId="0" applyFont="1" applyNumberFormat="1" applyFill="1" applyBorder="1" applyAlignment="1">
      <alignment horizontal="center"/>
    </xf>
    <xf numFmtId="168" fontId="10" fillId="3" borderId="39" xfId="0" applyFont="1" applyNumberFormat="1" applyFill="1" applyBorder="1" applyAlignment="1">
      <alignment horizontal="center"/>
    </xf>
    <xf numFmtId="168" fontId="10" fillId="3" borderId="42" xfId="0" applyFont="1" applyNumberFormat="1" applyFill="1" applyBorder="1" applyAlignment="1">
      <alignment horizontal="center"/>
    </xf>
    <xf numFmtId="9" fontId="10" fillId="3" borderId="38" xfId="0" applyFont="1" applyNumberFormat="1" applyFill="1" applyBorder="1" applyAlignment="1">
      <alignment horizontal="center"/>
    </xf>
    <xf numFmtId="9" fontId="10" fillId="3" borderId="39" xfId="0" applyFont="1" applyNumberFormat="1" applyFill="1" applyBorder="1" applyAlignment="1">
      <alignment horizontal="center"/>
    </xf>
    <xf numFmtId="9" fontId="10" fillId="3" borderId="42" xfId="0" applyFont="1" applyNumberFormat="1" applyFill="1" applyBorder="1" applyAlignment="1">
      <alignment horizontal="center"/>
    </xf>
    <xf numFmtId="9" fontId="12" fillId="3" borderId="39" xfId="0" applyFont="1" applyNumberFormat="1" applyFill="1" applyBorder="1" applyAlignment="1">
      <alignment horizontal="center"/>
    </xf>
    <xf numFmtId="0" fontId="12" fillId="3" borderId="39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9" fontId="15" fillId="3" borderId="10" xfId="0" applyFont="1" applyNumberFormat="1" applyFill="1" applyBorder="1" applyAlignment="1">
      <alignment horizontal="center" vertical="center"/>
    </xf>
    <xf numFmtId="9" fontId="15" fillId="3" borderId="11" xfId="0" applyFont="1" applyNumberFormat="1" applyFill="1" applyBorder="1" applyAlignment="1">
      <alignment horizontal="center" vertical="center"/>
    </xf>
    <xf numFmtId="9" fontId="15" fillId="3" borderId="12" xfId="0" applyFont="1" applyNumberFormat="1" applyFill="1" applyBorder="1" applyAlignment="1">
      <alignment horizontal="center" vertical="center"/>
    </xf>
    <xf numFmtId="9" fontId="15" fillId="3" borderId="9" xfId="0" applyFont="1" applyNumberFormat="1" applyFill="1" applyBorder="1" applyAlignment="1">
      <alignment horizontal="center" vertical="center"/>
    </xf>
    <xf numFmtId="9" fontId="12" fillId="15" borderId="1" xfId="0" applyFont="1" applyNumberFormat="1" applyFill="1" applyBorder="1" applyAlignment="1">
      <alignment horizontal="center"/>
    </xf>
    <xf numFmtId="9" fontId="12" fillId="15" borderId="17" xfId="0" applyFont="1" applyNumberFormat="1" applyFill="1" applyBorder="1" applyAlignment="1">
      <alignment horizontal="center"/>
    </xf>
    <xf numFmtId="9" fontId="12" fillId="15" borderId="2" xfId="0" applyFont="1" applyNumberFormat="1" applyFill="1" applyBorder="1" applyAlignment="1">
      <alignment horizontal="center"/>
    </xf>
    <xf numFmtId="9" fontId="10" fillId="3" borderId="1" xfId="0" applyFont="1" applyNumberFormat="1" applyFill="1" applyBorder="1" applyAlignment="1">
      <alignment horizontal="center"/>
    </xf>
    <xf numFmtId="9" fontId="10" fillId="3" borderId="17" xfId="0" applyFont="1" applyNumberFormat="1" applyFill="1" applyBorder="1" applyAlignment="1">
      <alignment horizontal="center"/>
    </xf>
    <xf numFmtId="9" fontId="10" fillId="3" borderId="41" xfId="0" applyFont="1" applyNumberFormat="1" applyFill="1" applyBorder="1" applyAlignment="1">
      <alignment horizontal="center"/>
    </xf>
    <xf numFmtId="9" fontId="12" fillId="3" borderId="17" xfId="0" applyFont="1" applyNumberForma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20" fillId="3" borderId="0" xfId="0" applyFont="1" applyFill="1"/>
    <xf numFmtId="0" fontId="12" fillId="3" borderId="2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21" fillId="17" borderId="10" xfId="0" applyFont="1" applyFill="1" applyBorder="1" applyAlignment="1">
      <alignment horizontal="center" vertical="center" wrapText="1"/>
    </xf>
    <xf numFmtId="0" fontId="21" fillId="17" borderId="11" xfId="0" applyFont="1" applyFill="1" applyBorder="1" applyAlignment="1">
      <alignment horizontal="center" vertical="center" wrapText="1"/>
    </xf>
    <xf numFmtId="0" fontId="21" fillId="17" borderId="6" xfId="0" applyFont="1" applyFill="1" applyBorder="1" applyAlignment="1">
      <alignment horizontal="center" vertical="center" wrapText="1"/>
    </xf>
    <xf numFmtId="0" fontId="21" fillId="17" borderId="0" xfId="0" applyFont="1" applyFill="1" applyAlignment="1">
      <alignment horizontal="center" vertical="center" wrapText="1"/>
    </xf>
    <xf numFmtId="0" fontId="21" fillId="18" borderId="10" xfId="0" applyFont="1" applyFill="1" applyBorder="1" applyAlignment="1">
      <alignment horizontal="center" vertical="center" wrapText="1"/>
    </xf>
    <xf numFmtId="0" fontId="21" fillId="18" borderId="11" xfId="0" applyFont="1" applyFill="1" applyBorder="1" applyAlignment="1">
      <alignment horizontal="center" vertical="center" wrapText="1"/>
    </xf>
    <xf numFmtId="164" fontId="9" fillId="19" borderId="43" xfId="0" applyFont="1" applyNumberFormat="1" applyFill="1" applyBorder="1" applyAlignment="1">
      <alignment horizontal="center" vertical="center"/>
    </xf>
    <xf numFmtId="0" fontId="21" fillId="18" borderId="12" xfId="0" applyFont="1" applyFill="1" applyBorder="1" applyAlignment="1">
      <alignment horizontal="center" vertical="center" wrapText="1"/>
    </xf>
    <xf numFmtId="0" fontId="21" fillId="18" borderId="6" xfId="0" applyFont="1" applyFill="1" applyBorder="1" applyAlignment="1">
      <alignment horizontal="center" vertical="center" wrapText="1"/>
    </xf>
    <xf numFmtId="0" fontId="21" fillId="18" borderId="0" xfId="0" applyFont="1" applyFill="1" applyAlignment="1">
      <alignment horizontal="center" vertical="center" wrapText="1"/>
    </xf>
    <xf numFmtId="0" fontId="21" fillId="18" borderId="8" xfId="0" applyFont="1" applyFill="1" applyBorder="1" applyAlignment="1">
      <alignment horizontal="center" vertical="center" wrapText="1"/>
    </xf>
    <xf numFmtId="0" fontId="21" fillId="17" borderId="17" xfId="0" applyFont="1" applyFill="1" applyBorder="1" applyAlignment="1">
      <alignment horizontal="center" vertical="center" wrapText="1"/>
    </xf>
    <xf numFmtId="9" fontId="9" fillId="3" borderId="3" xfId="0" applyFont="1" applyNumberFormat="1" applyFill="1" applyBorder="1" applyAlignment="1">
      <alignment horizontal="right" vertical="center"/>
    </xf>
    <xf numFmtId="9" fontId="9" fillId="3" borderId="15" xfId="0" applyFont="1" applyNumberFormat="1" applyFill="1" applyBorder="1" applyAlignment="1">
      <alignment horizontal="right" vertical="center"/>
    </xf>
    <xf numFmtId="9" fontId="9" fillId="3" borderId="5" xfId="0" applyFont="1" applyNumberFormat="1" applyFill="1" applyBorder="1" applyAlignment="1">
      <alignment horizontal="right" vertical="center"/>
    </xf>
    <xf numFmtId="164" fontId="11" fillId="11" borderId="44" xfId="0" applyFont="1" applyNumberFormat="1" applyFill="1" applyBorder="1" applyAlignment="1">
      <alignment horizontal="center" vertical="center"/>
    </xf>
    <xf numFmtId="164" fontId="11" fillId="11" borderId="45" xfId="0" applyFont="1" applyNumberFormat="1" applyFill="1" applyBorder="1" applyAlignment="1">
      <alignment horizontal="center" vertical="center"/>
    </xf>
    <xf numFmtId="164" fontId="9" fillId="19" borderId="30" xfId="0" applyFont="1" applyNumberFormat="1" applyFill="1" applyBorder="1" applyAlignment="1">
      <alignment horizontal="center" vertical="center"/>
    </xf>
    <xf numFmtId="9" fontId="9" fillId="19" borderId="46" xfId="0" applyFont="1" applyNumberFormat="1" applyFill="1" applyBorder="1" applyAlignment="1">
      <alignment horizontal="center" vertical="center"/>
    </xf>
    <xf numFmtId="9" fontId="9" fillId="19" borderId="47" xfId="0" applyFont="1" applyNumberFormat="1" applyFill="1" applyBorder="1" applyAlignment="1">
      <alignment horizontal="center" vertical="center"/>
    </xf>
    <xf numFmtId="9" fontId="9" fillId="19" borderId="48" xfId="0" applyFont="1" applyNumberFormat="1" applyFill="1" applyBorder="1" applyAlignment="1">
      <alignment horizontal="center" vertical="center"/>
    </xf>
    <xf numFmtId="164" fontId="9" fillId="19" borderId="49" xfId="0" applyFont="1" applyNumberFormat="1" applyFill="1" applyBorder="1" applyAlignment="1">
      <alignment horizontal="center" vertical="center"/>
    </xf>
    <xf numFmtId="164" fontId="9" fillId="19" borderId="33" xfId="0" applyFont="1" applyNumberFormat="1" applyFill="1" applyBorder="1" applyAlignment="1">
      <alignment horizontal="center" vertical="center"/>
    </xf>
    <xf numFmtId="9" fontId="9" fillId="19" borderId="50" xfId="0" applyFont="1" applyNumberFormat="1" applyFill="1" applyBorder="1" applyAlignment="1">
      <alignment horizontal="right" vertical="center"/>
    </xf>
    <xf numFmtId="9" fontId="15" fillId="3" borderId="0" xfId="0" applyFont="1" applyNumberFormat="1" applyFill="1" applyAlignment="1">
      <alignment vertical="center"/>
    </xf>
    <xf numFmtId="9" fontId="9" fillId="19" borderId="51" xfId="0" applyFont="1" applyNumberFormat="1" applyFill="1" applyBorder="1" applyAlignment="1">
      <alignment horizontal="right" vertical="center"/>
    </xf>
    <xf numFmtId="9" fontId="9" fillId="19" borderId="47" xfId="0" applyFont="1" applyNumberFormat="1" applyFill="1" applyBorder="1" applyAlignment="1">
      <alignment horizontal="right" vertical="center"/>
    </xf>
    <xf numFmtId="9" fontId="9" fillId="19" borderId="52" xfId="0" applyFont="1" applyNumberFormat="1" applyFill="1" applyBorder="1" applyAlignment="1">
      <alignment horizontal="right" vertical="center"/>
    </xf>
    <xf numFmtId="9" fontId="9" fillId="19" borderId="43" xfId="0" applyFont="1" applyNumberFormat="1" applyFill="1" applyBorder="1" applyAlignment="1">
      <alignment horizontal="right" vertical="center"/>
    </xf>
    <xf numFmtId="0" fontId="6" fillId="5" borderId="38" xfId="0" applyFont="1" applyFill="1" applyBorder="1" applyAlignment="1">
      <alignment horizontal="center"/>
    </xf>
    <xf numFmtId="0" fontId="22" fillId="16" borderId="10" xfId="0" applyFont="1" applyFill="1" applyBorder="1" applyAlignment="1">
      <alignment horizontal="center" vertical="center" wrapText="1"/>
    </xf>
    <xf numFmtId="0" fontId="22" fillId="16" borderId="11" xfId="0" applyFont="1" applyFill="1" applyBorder="1" applyAlignment="1">
      <alignment horizontal="center" vertical="center" wrapText="1"/>
    </xf>
    <xf numFmtId="0" fontId="22" fillId="16" borderId="12" xfId="0" applyFont="1" applyFill="1" applyBorder="1" applyAlignment="1">
      <alignment horizontal="center" vertical="center" wrapText="1"/>
    </xf>
    <xf numFmtId="0" fontId="22" fillId="16" borderId="6" xfId="0" applyFont="1" applyFill="1" applyBorder="1" applyAlignment="1">
      <alignment horizontal="center" vertical="center" wrapText="1"/>
    </xf>
    <xf numFmtId="0" fontId="22" fillId="16" borderId="0" xfId="0" applyFont="1" applyFill="1" applyAlignment="1">
      <alignment horizontal="center" vertical="center" wrapText="1"/>
    </xf>
    <xf numFmtId="0" fontId="22" fillId="16" borderId="8" xfId="0" applyFont="1" applyFill="1" applyBorder="1" applyAlignment="1">
      <alignment horizontal="center" vertical="center" wrapText="1"/>
    </xf>
    <xf numFmtId="9" fontId="10" fillId="3" borderId="0" xfId="0" applyFont="1" applyNumberFormat="1" applyFill="1"/>
    <xf numFmtId="1" fontId="19" fillId="3" borderId="0" xfId="0" applyFont="1" applyNumberFormat="1" applyFill="1" applyAlignment="1">
      <alignment vertical="center"/>
    </xf>
    <xf numFmtId="3" fontId="10" fillId="3" borderId="0" xfId="0" applyFont="1" applyNumberFormat="1" applyFill="1" applyAlignment="1">
      <alignment horizontal="center" vertical="center"/>
    </xf>
    <xf numFmtId="9" fontId="9" fillId="19" borderId="30" xfId="0" applyFont="1" applyNumberFormat="1" applyFill="1" applyBorder="1" applyAlignment="1">
      <alignment horizontal="right" vertical="center"/>
    </xf>
    <xf numFmtId="3" fontId="10" fillId="3" borderId="23" xfId="0" applyFont="1" applyNumberFormat="1" applyFill="1" applyBorder="1" applyAlignment="1">
      <alignment horizontal="center" vertical="center"/>
    </xf>
    <xf numFmtId="3" fontId="10" fillId="3" borderId="17" xfId="0" applyFont="1" applyNumberFormat="1" applyFill="1" applyBorder="1" applyAlignment="1">
      <alignment horizontal="center" vertical="center"/>
    </xf>
    <xf numFmtId="3" fontId="10" fillId="3" borderId="2" xfId="0" applyFont="1" applyNumberFormat="1" applyFill="1" applyBorder="1" applyAlignment="1">
      <alignment horizontal="center" vertical="center"/>
    </xf>
    <xf numFmtId="9" fontId="10" fillId="3" borderId="8" xfId="0" applyFont="1" applyNumberFormat="1" applyFill="1" applyBorder="1" applyAlignment="1">
      <alignment horizontal="right" vertical="center"/>
    </xf>
    <xf numFmtId="0" fontId="22" fillId="20" borderId="10" xfId="0" applyFont="1" applyFill="1" applyBorder="1" applyAlignment="1">
      <alignment horizontal="center" vertical="center" wrapText="1"/>
    </xf>
    <xf numFmtId="0" fontId="22" fillId="20" borderId="11" xfId="0" applyFont="1" applyFill="1" applyBorder="1" applyAlignment="1">
      <alignment horizontal="center" vertical="center" wrapText="1"/>
    </xf>
    <xf numFmtId="0" fontId="22" fillId="20" borderId="12" xfId="0" applyFont="1" applyFill="1" applyBorder="1" applyAlignment="1">
      <alignment horizontal="center" vertical="center" wrapText="1"/>
    </xf>
    <xf numFmtId="0" fontId="22" fillId="20" borderId="6" xfId="0" applyFont="1" applyFill="1" applyBorder="1" applyAlignment="1">
      <alignment horizontal="center" vertical="center" wrapText="1"/>
    </xf>
    <xf numFmtId="0" fontId="22" fillId="20" borderId="0" xfId="0" applyFont="1" applyFill="1" applyAlignment="1">
      <alignment horizontal="center" vertical="center" wrapText="1"/>
    </xf>
    <xf numFmtId="0" fontId="22" fillId="20" borderId="8" xfId="0" applyFont="1" applyFill="1" applyBorder="1" applyAlignment="1">
      <alignment horizontal="center" vertical="center" wrapText="1"/>
    </xf>
    <xf numFmtId="9" fontId="9" fillId="19" borderId="53" xfId="0" applyFont="1" applyNumberFormat="1" applyFill="1" applyBorder="1" applyAlignment="1">
      <alignment horizontal="right" vertical="center"/>
    </xf>
    <xf numFmtId="9" fontId="10" fillId="3" borderId="16" xfId="0" applyFont="1" applyNumberFormat="1" applyFill="1" applyBorder="1" applyAlignment="1">
      <alignment horizontal="center"/>
    </xf>
    <xf numFmtId="9" fontId="10" fillId="3" borderId="0" xfId="0" applyFont="1" applyNumberFormat="1" applyFill="1" applyAlignment="1">
      <alignment horizontal="center"/>
    </xf>
    <xf numFmtId="9" fontId="10" fillId="3" borderId="40" xfId="0" applyFont="1" applyNumberFormat="1" applyFill="1" applyBorder="1" applyAlignment="1">
      <alignment horizontal="center"/>
    </xf>
    <xf numFmtId="9" fontId="12" fillId="3" borderId="0" xfId="0" applyFont="1" applyNumberForma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23" xfId="0" applyFont="1" applyFill="1" applyBorder="1" applyAlignment="1">
      <alignment horizontal="center"/>
    </xf>
    <xf numFmtId="9" fontId="12" fillId="15" borderId="38" xfId="0" applyFont="1" applyNumberFormat="1" applyFill="1" applyBorder="1" applyAlignment="1">
      <alignment horizontal="center"/>
    </xf>
    <xf numFmtId="9" fontId="12" fillId="15" borderId="39" xfId="0" applyFont="1" applyNumberFormat="1" applyFill="1" applyBorder="1" applyAlignment="1">
      <alignment horizontal="center"/>
    </xf>
    <xf numFmtId="9" fontId="12" fillId="15" borderId="14" xfId="0" applyFont="1" applyNumberFormat="1" applyFill="1" applyBorder="1" applyAlignment="1">
      <alignment horizontal="center"/>
    </xf>
    <xf numFmtId="9" fontId="9" fillId="19" borderId="48" xfId="0" applyFont="1" applyNumberFormat="1" applyFill="1" applyBorder="1" applyAlignment="1">
      <alignment horizontal="right" vertical="center"/>
    </xf>
    <xf numFmtId="164" fontId="9" fillId="3" borderId="43" xfId="0" applyFont="1" applyNumberFormat="1" applyFill="1" applyBorder="1" applyAlignment="1">
      <alignment horizontal="center" vertical="center"/>
    </xf>
    <xf numFmtId="9" fontId="23" fillId="3" borderId="54" xfId="0" applyFont="1" applyNumberFormat="1" applyFill="1" applyBorder="1" applyAlignment="1">
      <alignment horizontal="center"/>
    </xf>
    <xf numFmtId="9" fontId="23" fillId="3" borderId="55" xfId="0" applyFont="1" applyNumberFormat="1" applyFill="1" applyBorder="1" applyAlignment="1">
      <alignment horizontal="center"/>
    </xf>
    <xf numFmtId="9" fontId="23" fillId="3" borderId="56" xfId="0" applyFont="1" applyNumberFormat="1" applyFill="1" applyBorder="1" applyAlignment="1">
      <alignment horizontal="center"/>
    </xf>
    <xf numFmtId="14" fontId="8" fillId="3" borderId="0" xfId="0" applyFont="1" applyNumberFormat="1" applyFill="1" applyAlignment="1">
      <alignment horizontal="center" vertical="center"/>
    </xf>
    <xf numFmtId="168" fontId="9" fillId="3" borderId="57" xfId="0" applyFont="1" applyNumberFormat="1" applyFill="1" applyBorder="1" applyAlignment="1">
      <alignment horizontal="center" vertical="center"/>
    </xf>
    <xf numFmtId="0" fontId="21" fillId="12" borderId="10" xfId="0" applyFont="1" applyFill="1" applyBorder="1" applyAlignment="1">
      <alignment horizontal="center" vertical="center" wrapText="1"/>
    </xf>
    <xf numFmtId="0" fontId="21" fillId="12" borderId="11" xfId="0" applyFont="1" applyFill="1" applyBorder="1" applyAlignment="1">
      <alignment horizontal="center" vertical="center" wrapText="1"/>
    </xf>
    <xf numFmtId="0" fontId="21" fillId="12" borderId="12" xfId="0" applyFont="1" applyFill="1" applyBorder="1" applyAlignment="1">
      <alignment horizontal="center" vertical="center" wrapText="1"/>
    </xf>
    <xf numFmtId="0" fontId="21" fillId="12" borderId="6" xfId="0" applyFont="1" applyFill="1" applyBorder="1" applyAlignment="1">
      <alignment horizontal="center" vertical="center" wrapText="1"/>
    </xf>
    <xf numFmtId="0" fontId="21" fillId="12" borderId="0" xfId="0" applyFont="1" applyFill="1" applyAlignment="1">
      <alignment horizontal="center" vertical="center" wrapText="1"/>
    </xf>
    <xf numFmtId="0" fontId="21" fillId="12" borderId="8" xfId="0" applyFont="1" applyFill="1" applyBorder="1" applyAlignment="1">
      <alignment horizontal="center" vertical="center" wrapText="1"/>
    </xf>
    <xf numFmtId="164" fontId="9" fillId="3" borderId="30" xfId="0" applyFont="1" applyNumberFormat="1" applyFill="1" applyBorder="1" applyAlignment="1">
      <alignment horizontal="center" vertical="center"/>
    </xf>
    <xf numFmtId="164" fontId="9" fillId="3" borderId="20" xfId="0" applyFont="1" applyNumberFormat="1" applyFill="1" applyBorder="1" applyAlignment="1">
      <alignment horizontal="center" vertical="center"/>
    </xf>
    <xf numFmtId="164" fontId="9" fillId="19" borderId="57" xfId="0" applyFont="1" applyNumberFormat="1" applyFill="1" applyBorder="1" applyAlignment="1">
      <alignment horizontal="center" vertical="center"/>
    </xf>
    <xf numFmtId="0" fontId="6" fillId="21" borderId="58" xfId="0" applyFont="1" applyFill="1" applyBorder="1" applyAlignment="1">
      <alignment horizontal="center" vertical="center"/>
    </xf>
    <xf numFmtId="164" fontId="9" fillId="3" borderId="51" xfId="0" applyFont="1" applyNumberFormat="1" applyFill="1" applyBorder="1" applyAlignment="1">
      <alignment horizontal="center" vertical="center"/>
    </xf>
    <xf numFmtId="164" fontId="9" fillId="19" borderId="51" xfId="0" applyFont="1" applyNumberFormat="1" applyFill="1" applyBorder="1" applyAlignment="1">
      <alignment horizontal="center" vertical="center"/>
    </xf>
    <xf numFmtId="164" fontId="9" fillId="19" borderId="47" xfId="0" applyFont="1" applyNumberFormat="1" applyFill="1" applyBorder="1" applyAlignment="1">
      <alignment horizontal="center" vertical="center"/>
    </xf>
    <xf numFmtId="164" fontId="9" fillId="19" borderId="48" xfId="0" applyFont="1" applyNumberFormat="1" applyFill="1" applyBorder="1" applyAlignment="1">
      <alignment horizontal="center" vertical="center"/>
    </xf>
    <xf numFmtId="164" fontId="24" fillId="11" borderId="2" xfId="0" applyFont="1" applyNumberFormat="1" applyFill="1" applyBorder="1" applyAlignment="1">
      <alignment horizontal="center" vertical="center"/>
    </xf>
    <xf numFmtId="164" fontId="24" fillId="11" borderId="14" xfId="0" applyFont="1" applyNumberFormat="1" applyFill="1" applyBorder="1" applyAlignment="1">
      <alignment horizontal="center" vertical="center"/>
    </xf>
    <xf numFmtId="164" fontId="9" fillId="3" borderId="23" xfId="0" applyFont="1" applyNumberFormat="1" applyFill="1" applyBorder="1" applyAlignment="1">
      <alignment horizontal="center" vertical="center"/>
    </xf>
    <xf numFmtId="9" fontId="11" fillId="11" borderId="45" xfId="0" applyFont="1" applyNumberFormat="1" applyFill="1" applyBorder="1" applyAlignment="1">
      <alignment horizontal="right" vertical="center"/>
    </xf>
    <xf numFmtId="9" fontId="9" fillId="3" borderId="43" xfId="0" applyFont="1" applyNumberFormat="1" applyFill="1" applyBorder="1" applyAlignment="1">
      <alignment horizontal="right" vertical="center"/>
    </xf>
    <xf numFmtId="9" fontId="9" fillId="19" borderId="59" xfId="0" applyFont="1" applyNumberFormat="1" applyFill="1" applyBorder="1" applyAlignment="1">
      <alignment horizontal="right" vertical="center"/>
    </xf>
    <xf numFmtId="9" fontId="9" fillId="19" borderId="60" xfId="0" applyFont="1" applyNumberFormat="1" applyFill="1" applyBorder="1" applyAlignment="1">
      <alignment horizontal="center" vertical="center"/>
    </xf>
    <xf numFmtId="164" fontId="9" fillId="3" borderId="47" xfId="0" applyFont="1" applyNumberFormat="1" applyFill="1" applyBorder="1" applyAlignment="1">
      <alignment horizontal="center" vertical="center"/>
    </xf>
    <xf numFmtId="9" fontId="9" fillId="19" borderId="61" xfId="0" applyFont="1" applyNumberFormat="1" applyFill="1" applyBorder="1" applyAlignment="1">
      <alignment horizontal="center" vertical="center"/>
    </xf>
    <xf numFmtId="9" fontId="9" fillId="19" borderId="20" xfId="0" applyFont="1" applyNumberFormat="1" applyFill="1" applyBorder="1" applyAlignment="1">
      <alignment horizontal="center" vertical="center"/>
    </xf>
    <xf numFmtId="0" fontId="25" fillId="22" borderId="62" xfId="0" applyFont="1" applyFill="1" applyBorder="1" applyAlignment="1">
      <alignment horizontal="center" vertical="center"/>
    </xf>
    <xf numFmtId="0" fontId="25" fillId="22" borderId="58" xfId="0" applyFont="1" applyFill="1" applyBorder="1" applyAlignment="1">
      <alignment horizontal="center" vertical="center"/>
    </xf>
    <xf numFmtId="0" fontId="25" fillId="22" borderId="63" xfId="0" applyFont="1" applyFill="1" applyBorder="1" applyAlignment="1">
      <alignment horizontal="center" vertical="center"/>
    </xf>
    <xf numFmtId="0" fontId="25" fillId="22" borderId="44" xfId="0" applyFont="1" applyFill="1" applyBorder="1" applyAlignment="1">
      <alignment horizontal="center" vertical="center"/>
    </xf>
    <xf numFmtId="0" fontId="9" fillId="19" borderId="63" xfId="0" applyFont="1" applyFill="1" applyBorder="1" applyAlignment="1">
      <alignment horizontal="left" vertical="center"/>
    </xf>
    <xf numFmtId="169" fontId="18" fillId="14" borderId="0" xfId="0" applyFont="1" applyNumberFormat="1" applyFill="1" applyAlignment="1">
      <alignment vertical="center"/>
    </xf>
    <xf numFmtId="9" fontId="9" fillId="3" borderId="30" xfId="0" applyFont="1" applyNumberFormat="1" applyFill="1" applyBorder="1" applyAlignment="1">
      <alignment horizontal="right" vertical="center"/>
    </xf>
    <xf numFmtId="0" fontId="9" fillId="19" borderId="44" xfId="0" applyFont="1" applyFill="1" applyBorder="1" applyAlignment="1">
      <alignment horizontal="left" vertical="center"/>
    </xf>
    <xf numFmtId="9" fontId="9" fillId="3" borderId="51" xfId="0" applyFont="1" applyNumberFormat="1" applyFill="1" applyBorder="1" applyAlignment="1">
      <alignment horizontal="right" vertical="center"/>
    </xf>
    <xf numFmtId="0" fontId="9" fillId="3" borderId="63" xfId="0" applyFont="1" applyFill="1" applyBorder="1" applyAlignment="1">
      <alignment horizontal="left" vertical="center"/>
    </xf>
    <xf numFmtId="0" fontId="9" fillId="3" borderId="44" xfId="0" applyFont="1" applyFill="1" applyBorder="1" applyAlignment="1">
      <alignment horizontal="left" vertical="center"/>
    </xf>
    <xf numFmtId="0" fontId="9" fillId="19" borderId="64" xfId="0" applyFont="1" applyFill="1" applyBorder="1" applyAlignment="1">
      <alignment horizontal="left" vertical="center"/>
    </xf>
    <xf numFmtId="0" fontId="9" fillId="19" borderId="65" xfId="0" applyFont="1" applyFill="1" applyBorder="1" applyAlignment="1">
      <alignment horizontal="left" vertical="center"/>
    </xf>
    <xf numFmtId="168" fontId="9" fillId="19" borderId="43" xfId="0" applyFont="1" applyNumberFormat="1" applyFill="1" applyBorder="1" applyAlignment="1">
      <alignment horizontal="center" vertical="center"/>
    </xf>
    <xf numFmtId="168" fontId="9" fillId="19" borderId="30" xfId="0" applyFont="1" applyNumberFormat="1" applyFill="1" applyBorder="1" applyAlignment="1">
      <alignment horizontal="center" vertical="center"/>
    </xf>
    <xf numFmtId="168" fontId="9" fillId="19" borderId="57" xfId="0" applyFont="1" applyNumberFormat="1" applyFill="1" applyBorder="1" applyAlignment="1">
      <alignment horizontal="center" vertical="center"/>
    </xf>
    <xf numFmtId="168" fontId="9" fillId="3" borderId="51" xfId="0" applyFont="1" applyNumberFormat="1" applyFill="1" applyBorder="1" applyAlignment="1">
      <alignment horizontal="center" vertical="center"/>
    </xf>
    <xf numFmtId="168" fontId="9" fillId="3" borderId="47" xfId="0" applyFont="1" applyNumberFormat="1" applyFill="1" applyBorder="1" applyAlignment="1">
      <alignment horizontal="center" vertical="center"/>
    </xf>
    <xf numFmtId="9" fontId="9" fillId="3" borderId="53" xfId="0" applyFont="1" applyNumberFormat="1" applyFill="1" applyBorder="1" applyAlignment="1">
      <alignment horizontal="right" vertical="center"/>
    </xf>
    <xf numFmtId="9" fontId="9" fillId="3" borderId="47" xfId="0" applyFont="1" applyNumberFormat="1" applyFill="1" applyBorder="1" applyAlignment="1">
      <alignment horizontal="right" vertical="center"/>
    </xf>
    <xf numFmtId="168" fontId="9" fillId="3" borderId="48" xfId="0" applyFont="1" applyNumberFormat="1" applyFill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9" xfId="0" applyFont="1" applyFill="1" applyBorder="1" applyAlignment="1">
      <alignment horizontal="center" vertical="center"/>
    </xf>
    <xf numFmtId="0" fontId="6" fillId="23" borderId="66" xfId="0" applyFont="1" applyFill="1" applyBorder="1" applyAlignment="1">
      <alignment horizontal="center" vertical="center"/>
    </xf>
    <xf numFmtId="0" fontId="24" fillId="11" borderId="16" xfId="0" applyFont="1" applyFill="1" applyBorder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4" fillId="11" borderId="23" xfId="0" applyFont="1" applyFill="1" applyBorder="1" applyAlignment="1">
      <alignment horizontal="center" vertical="center"/>
    </xf>
    <xf numFmtId="168" fontId="9" fillId="3" borderId="67" xfId="0" applyFont="1" applyNumberFormat="1" applyFill="1" applyBorder="1" applyAlignment="1">
      <alignment horizontal="center" vertical="center"/>
    </xf>
    <xf numFmtId="168" fontId="9" fillId="3" borderId="61" xfId="0" applyFont="1" applyNumberFormat="1" applyFill="1" applyBorder="1" applyAlignment="1">
      <alignment horizontal="center" vertical="center"/>
    </xf>
    <xf numFmtId="168" fontId="9" fillId="3" borderId="20" xfId="0" applyFont="1" applyNumberFormat="1" applyFill="1" applyBorder="1" applyAlignment="1">
      <alignment horizontal="center" vertical="center"/>
    </xf>
    <xf numFmtId="9" fontId="9" fillId="3" borderId="52" xfId="0" applyFont="1" applyNumberFormat="1" applyFill="1" applyBorder="1" applyAlignment="1">
      <alignment horizontal="right" vertical="center"/>
    </xf>
    <xf numFmtId="9" fontId="9" fillId="19" borderId="49" xfId="0" applyFont="1" applyNumberFormat="1" applyFill="1" applyBorder="1" applyAlignment="1">
      <alignment horizontal="right" vertical="center"/>
    </xf>
    <xf numFmtId="0" fontId="20" fillId="18" borderId="6" xfId="0" applyFont="1" applyFill="1" applyBorder="1"/>
    <xf numFmtId="168" fontId="9" fillId="19" borderId="51" xfId="0" applyFont="1" applyNumberFormat="1" applyFill="1" applyBorder="1" applyAlignment="1">
      <alignment horizontal="center" vertical="center"/>
    </xf>
    <xf numFmtId="168" fontId="9" fillId="19" borderId="47" xfId="0" applyFont="1" applyNumberFormat="1" applyFill="1" applyBorder="1" applyAlignment="1">
      <alignment horizontal="center" vertical="center"/>
    </xf>
    <xf numFmtId="168" fontId="9" fillId="19" borderId="48" xfId="0" applyFont="1" applyNumberFormat="1" applyFill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9" xfId="0" applyFont="1" applyFill="1" applyBorder="1" applyAlignment="1">
      <alignment horizontal="center" vertical="center"/>
    </xf>
    <xf numFmtId="0" fontId="6" fillId="24" borderId="66" xfId="0" applyFont="1" applyFill="1" applyBorder="1" applyAlignment="1">
      <alignment horizontal="center" vertical="center"/>
    </xf>
    <xf numFmtId="164" fontId="9" fillId="19" borderId="67" xfId="0" applyFont="1" applyNumberFormat="1" applyFill="1" applyBorder="1" applyAlignment="1">
      <alignment horizontal="center" vertical="center"/>
    </xf>
    <xf numFmtId="164" fontId="9" fillId="19" borderId="61" xfId="0" applyFont="1" applyNumberFormat="1" applyFill="1" applyBorder="1" applyAlignment="1">
      <alignment horizontal="center" vertical="center"/>
    </xf>
    <xf numFmtId="164" fontId="9" fillId="19" borderId="68" xfId="0" applyFont="1" applyNumberFormat="1" applyFill="1" applyBorder="1" applyAlignment="1">
      <alignment horizontal="center" vertical="center"/>
    </xf>
    <xf numFmtId="164" fontId="9" fillId="19" borderId="20" xfId="0" applyFont="1" applyNumberFormat="1" applyFill="1" applyBorder="1" applyAlignment="1">
      <alignment horizontal="center" vertical="center"/>
    </xf>
    <xf numFmtId="9" fontId="9" fillId="19" borderId="33" xfId="0" applyFont="1" applyNumberFormat="1" applyFill="1" applyBorder="1" applyAlignment="1">
      <alignment horizontal="right" vertical="center"/>
    </xf>
    <xf numFmtId="164" fontId="9" fillId="3" borderId="48" xfId="0" applyFont="1" applyNumberFormat="1" applyFill="1" applyBorder="1" applyAlignment="1">
      <alignment horizontal="center" vertical="center"/>
    </xf>
    <xf numFmtId="0" fontId="20" fillId="18" borderId="8" xfId="0" applyFont="1" applyFill="1" applyBorder="1"/>
    <xf numFmtId="9" fontId="9" fillId="3" borderId="46" xfId="0" applyFont="1" applyNumberFormat="1" applyFill="1" applyBorder="1" applyAlignment="1">
      <alignment horizontal="center" vertical="center"/>
    </xf>
    <xf numFmtId="9" fontId="9" fillId="3" borderId="47" xfId="0" applyFont="1" applyNumberFormat="1" applyFill="1" applyBorder="1" applyAlignment="1">
      <alignment horizontal="center" vertical="center"/>
    </xf>
    <xf numFmtId="9" fontId="9" fillId="3" borderId="48" xfId="0" applyFont="1" applyNumberFormat="1" applyFill="1" applyBorder="1" applyAlignment="1">
      <alignment horizontal="center" vertical="center"/>
    </xf>
    <xf numFmtId="9" fontId="9" fillId="19" borderId="20" xfId="0" applyFont="1" applyNumberFormat="1" applyFill="1" applyBorder="1" applyAlignment="1">
      <alignment horizontal="right" vertical="center"/>
    </xf>
    <xf numFmtId="168" fontId="9" fillId="19" borderId="67" xfId="0" applyFont="1" applyNumberFormat="1" applyFill="1" applyBorder="1" applyAlignment="1">
      <alignment horizontal="center" vertical="center"/>
    </xf>
    <xf numFmtId="168" fontId="9" fillId="19" borderId="61" xfId="0" applyFont="1" applyNumberFormat="1" applyFill="1" applyBorder="1" applyAlignment="1">
      <alignment horizontal="center" vertical="center"/>
    </xf>
    <xf numFmtId="164" fontId="9" fillId="19" borderId="35" xfId="0" applyFont="1" applyNumberFormat="1" applyFill="1" applyBorder="1" applyAlignment="1">
      <alignment horizontal="center" vertical="center"/>
    </xf>
    <xf numFmtId="168" fontId="9" fillId="19" borderId="20" xfId="0" applyFont="1" applyNumberFormat="1" applyFill="1" applyBorder="1" applyAlignment="1">
      <alignment horizontal="center" vertical="center"/>
    </xf>
    <xf numFmtId="168" fontId="9" fillId="19" borderId="69" xfId="0" applyFont="1" applyNumberFormat="1" applyFill="1" applyBorder="1" applyAlignment="1">
      <alignment horizontal="center" vertical="center"/>
    </xf>
    <xf numFmtId="9" fontId="9" fillId="19" borderId="70" xfId="0" applyFont="1" applyNumberFormat="1" applyFill="1" applyBorder="1" applyAlignment="1">
      <alignment horizontal="right" vertical="center"/>
    </xf>
    <xf numFmtId="168" fontId="9" fillId="19" borderId="71" xfId="0" applyFont="1" applyNumberFormat="1" applyFill="1" applyBorder="1" applyAlignment="1">
      <alignment horizontal="center" vertical="center"/>
    </xf>
    <xf numFmtId="168" fontId="9" fillId="19" borderId="72" xfId="0" applyFont="1" applyNumberFormat="1" applyFill="1" applyBorder="1" applyAlignment="1">
      <alignment horizontal="center" vertical="center"/>
    </xf>
    <xf numFmtId="0" fontId="20" fillId="12" borderId="6" xfId="0" applyFont="1" applyFill="1" applyBorder="1"/>
    <xf numFmtId="0" fontId="21" fillId="3" borderId="0" xfId="0" applyFont="1" applyFill="1" applyAlignment="1">
      <alignment horizontal="center" vertical="center" wrapText="1"/>
    </xf>
    <xf numFmtId="9" fontId="9" fillId="19" borderId="73" xfId="0" applyFont="1" applyNumberFormat="1" applyFill="1" applyBorder="1" applyAlignment="1">
      <alignment horizontal="center" vertical="center"/>
    </xf>
    <xf numFmtId="9" fontId="9" fillId="19" borderId="71" xfId="0" applyFont="1" applyNumberFormat="1" applyFill="1" applyBorder="1" applyAlignment="1">
      <alignment horizontal="center" vertical="center"/>
    </xf>
    <xf numFmtId="9" fontId="9" fillId="19" borderId="72" xfId="0" applyFont="1" applyNumberFormat="1" applyFill="1" applyBorder="1" applyAlignment="1">
      <alignment horizontal="center" vertical="center"/>
    </xf>
    <xf numFmtId="9" fontId="9" fillId="19" borderId="67" xfId="0" applyFont="1" applyNumberFormat="1" applyFill="1" applyBorder="1" applyAlignment="1">
      <alignment horizontal="right" vertical="center"/>
    </xf>
    <xf numFmtId="164" fontId="11" fillId="11" borderId="3" xfId="0" applyFont="1" applyNumberFormat="1" applyFill="1" applyBorder="1" applyAlignment="1">
      <alignment horizontal="center" vertical="center"/>
    </xf>
    <xf numFmtId="164" fontId="11" fillId="11" borderId="15" xfId="0" applyFont="1" applyNumberFormat="1" applyFill="1" applyBorder="1" applyAlignment="1">
      <alignment horizontal="center" vertical="center"/>
    </xf>
    <xf numFmtId="164" fontId="11" fillId="11" borderId="5" xfId="0" applyFont="1" applyNumberFormat="1" applyFill="1" applyBorder="1" applyAlignment="1">
      <alignment horizontal="center" vertical="center"/>
    </xf>
    <xf numFmtId="164" fontId="9" fillId="3" borderId="67" xfId="0" applyFont="1" applyNumberFormat="1" applyFill="1" applyBorder="1" applyAlignment="1">
      <alignment horizontal="center" vertical="center"/>
    </xf>
    <xf numFmtId="164" fontId="11" fillId="11" borderId="1" xfId="0" applyFont="1" applyNumberFormat="1" applyFill="1" applyBorder="1" applyAlignment="1">
      <alignment horizontal="center" vertical="center"/>
    </xf>
    <xf numFmtId="164" fontId="11" fillId="11" borderId="17" xfId="0" applyFont="1" applyNumberFormat="1" applyFill="1" applyBorder="1" applyAlignment="1">
      <alignment horizontal="center" vertical="center"/>
    </xf>
    <xf numFmtId="164" fontId="11" fillId="11" borderId="2" xfId="0" applyFont="1" applyNumberFormat="1" applyFill="1" applyBorder="1" applyAlignment="1">
      <alignment horizontal="center" vertical="center"/>
    </xf>
    <xf numFmtId="0" fontId="20" fillId="12" borderId="8" xfId="0" applyFont="1" applyFill="1" applyBorder="1"/>
    <xf numFmtId="0" fontId="20" fillId="17" borderId="6" xfId="0" applyFont="1" applyFill="1" applyBorder="1"/>
    <xf numFmtId="0" fontId="20" fillId="17" borderId="8" xfId="0" applyFont="1" applyFill="1" applyBorder="1"/>
    <xf numFmtId="9" fontId="9" fillId="19" borderId="61" xfId="0" applyFont="1" applyNumberFormat="1" applyFill="1" applyBorder="1" applyAlignment="1">
      <alignment horizontal="right" vertical="center"/>
    </xf>
    <xf numFmtId="0" fontId="20" fillId="18" borderId="7" xfId="0" applyFont="1" applyFill="1" applyBorder="1"/>
    <xf numFmtId="0" fontId="20" fillId="18" borderId="13" xfId="0" applyFont="1" applyFill="1" applyBorder="1"/>
    <xf numFmtId="0" fontId="20" fillId="18" borderId="9" xfId="0" applyFont="1" applyFill="1" applyBorder="1"/>
    <xf numFmtId="0" fontId="20" fillId="12" borderId="7" xfId="0" applyFont="1" applyFill="1" applyBorder="1"/>
    <xf numFmtId="164" fontId="9" fillId="3" borderId="61" xfId="0" applyFont="1" applyNumberFormat="1" applyFill="1" applyBorder="1" applyAlignment="1">
      <alignment horizontal="center" vertical="center"/>
    </xf>
    <xf numFmtId="0" fontId="20" fillId="12" borderId="9" xfId="0" applyFont="1" applyFill="1" applyBorder="1"/>
    <xf numFmtId="0" fontId="20" fillId="17" borderId="7" xfId="0" applyFont="1" applyFill="1" applyBorder="1"/>
    <xf numFmtId="0" fontId="20" fillId="17" borderId="9" xfId="0" applyFont="1" applyFill="1" applyBorder="1"/>
    <xf numFmtId="0" fontId="20" fillId="12" borderId="13" xfId="0" applyFont="1" applyFill="1" applyBorder="1"/>
    <xf numFmtId="0" fontId="20" fillId="17" borderId="13" xfId="0" applyFont="1" applyFill="1" applyBorder="1"/>
    <xf numFmtId="9" fontId="9" fillId="19" borderId="74" xfId="0" applyFont="1" applyNumberFormat="1" applyFill="1" applyBorder="1" applyAlignment="1">
      <alignment horizontal="right" vertical="center"/>
    </xf>
    <xf numFmtId="0" fontId="21" fillId="17" borderId="11" xfId="0" applyFont="1" applyFill="1" applyBorder="1" applyAlignment="1">
      <alignment vertical="center" wrapText="1"/>
    </xf>
    <xf numFmtId="0" fontId="21" fillId="17" borderId="12" xfId="0" applyFont="1" applyFill="1" applyBorder="1" applyAlignment="1">
      <alignment vertical="center" wrapText="1"/>
    </xf>
    <xf numFmtId="0" fontId="21" fillId="17" borderId="0" xfId="0" applyFont="1" applyFill="1" applyAlignment="1">
      <alignment vertical="center" wrapText="1"/>
    </xf>
    <xf numFmtId="0" fontId="21" fillId="17" borderId="8" xfId="0" applyFont="1" applyFill="1" applyBorder="1" applyAlignment="1">
      <alignment vertical="center" wrapText="1"/>
    </xf>
    <xf numFmtId="0" fontId="20" fillId="17" borderId="75" xfId="0" applyFont="1" applyFill="1" applyBorder="1"/>
    <xf numFmtId="9" fontId="9" fillId="3" borderId="67" xfId="0" applyFont="1" applyNumberFormat="1" applyFill="1" applyBorder="1" applyAlignment="1">
      <alignment horizontal="right" vertical="center"/>
    </xf>
    <xf numFmtId="0" fontId="20" fillId="17" borderId="0" xfId="0" applyFont="1" applyFill="1"/>
    <xf numFmtId="168" fontId="20" fillId="3" borderId="0" xfId="0" applyFont="1" applyNumberFormat="1" applyFill="1"/>
    <xf numFmtId="9" fontId="9" fillId="3" borderId="61" xfId="0" applyFont="1" applyNumberFormat="1" applyFill="1" applyBorder="1" applyAlignment="1">
      <alignment horizontal="right" vertical="center"/>
    </xf>
    <xf numFmtId="9" fontId="9" fillId="3" borderId="74" xfId="0" applyFont="1" applyNumberFormat="1" applyFill="1" applyBorder="1" applyAlignment="1">
      <alignment horizontal="right" vertical="center"/>
    </xf>
    <xf numFmtId="9" fontId="9" fillId="19" borderId="69" xfId="0" applyFont="1" applyNumberFormat="1" applyFill="1" applyBorder="1" applyAlignment="1">
      <alignment horizontal="right" vertical="center"/>
    </xf>
    <xf numFmtId="9" fontId="8" fillId="3" borderId="16" xfId="0" applyFont="1" applyNumberFormat="1" applyFill="1" applyBorder="1" applyAlignment="1">
      <alignment horizontal="center" vertical="center"/>
    </xf>
    <xf numFmtId="9" fontId="8" fillId="3" borderId="0" xfId="0" applyFont="1" applyNumberFormat="1" applyFill="1" applyAlignment="1">
      <alignment horizontal="center" vertical="center"/>
    </xf>
    <xf numFmtId="9" fontId="8" fillId="3" borderId="1" xfId="0" applyFont="1" applyNumberFormat="1" applyFill="1" applyBorder="1" applyAlignment="1">
      <alignment horizontal="center" vertical="center"/>
    </xf>
    <xf numFmtId="9" fontId="8" fillId="3" borderId="17" xfId="0" applyFont="1" applyNumberFormat="1" applyFill="1" applyBorder="1" applyAlignment="1">
      <alignment horizontal="center" vertical="center"/>
    </xf>
    <xf numFmtId="164" fontId="10" fillId="3" borderId="0" xfId="0" applyFont="1" applyNumberFormat="1" applyFill="1" applyAlignment="1">
      <alignment horizontal="center" vertical="center"/>
    </xf>
    <xf numFmtId="164" fontId="10" fillId="3" borderId="23" xfId="0" applyFont="1" applyNumberFormat="1" applyFill="1" applyBorder="1" applyAlignment="1">
      <alignment horizontal="center" vertical="center"/>
    </xf>
    <xf numFmtId="164" fontId="10" fillId="3" borderId="17" xfId="0" applyFont="1" applyNumberFormat="1" applyFill="1" applyBorder="1" applyAlignment="1">
      <alignment horizontal="center" vertical="center"/>
    </xf>
    <xf numFmtId="164" fontId="10" fillId="3" borderId="2" xfId="0" applyFont="1" applyNumberFormat="1" applyFill="1" applyBorder="1" applyAlignment="1">
      <alignment horizontal="center" vertical="center"/>
    </xf>
    <xf numFmtId="0" fontId="6" fillId="5" borderId="76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9" fontId="9" fillId="19" borderId="71" xfId="0" applyFont="1" applyNumberFormat="1" applyFill="1" applyBorder="1" applyAlignment="1">
      <alignment horizontal="right" vertical="center"/>
    </xf>
    <xf numFmtId="0" fontId="6" fillId="5" borderId="2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77" xfId="0" applyFont="1" applyFill="1" applyBorder="1" applyAlignment="1">
      <alignment horizontal="center"/>
    </xf>
    <xf numFmtId="164" fontId="24" fillId="11" borderId="78" xfId="0" applyFont="1" applyNumberFormat="1" applyFill="1" applyBorder="1" applyAlignment="1">
      <alignment horizontal="center" vertical="center"/>
    </xf>
    <xf numFmtId="164" fontId="24" fillId="11" borderId="44" xfId="0" applyFont="1" applyNumberFormat="1" applyFill="1" applyBorder="1" applyAlignment="1">
      <alignment horizontal="center" vertical="center"/>
    </xf>
    <xf numFmtId="9" fontId="11" fillId="11" borderId="44" xfId="0" applyFont="1" applyNumberFormat="1" applyFill="1" applyBorder="1" applyAlignment="1">
      <alignment horizontal="right" vertical="center"/>
    </xf>
    <xf numFmtId="9" fontId="11" fillId="11" borderId="79" xfId="0" applyFont="1" applyNumberFormat="1" applyFill="1" applyBorder="1" applyAlignment="1">
      <alignment horizontal="right" vertical="center"/>
    </xf>
    <xf numFmtId="164" fontId="9" fillId="3" borderId="80" xfId="0" applyFont="1" applyNumberFormat="1" applyFill="1" applyBorder="1" applyAlignment="1">
      <alignment horizontal="center" vertical="center"/>
    </xf>
    <xf numFmtId="164" fontId="9" fillId="3" borderId="16" xfId="0" applyFont="1" applyNumberFormat="1" applyFill="1" applyBorder="1" applyAlignment="1">
      <alignment horizontal="center" vertical="center"/>
    </xf>
    <xf numFmtId="9" fontId="9" fillId="19" borderId="72" xfId="0" applyFont="1" applyNumberFormat="1" applyFill="1" applyBorder="1" applyAlignment="1">
      <alignment horizontal="right" vertical="center"/>
    </xf>
    <xf numFmtId="9" fontId="9" fillId="3" borderId="16" xfId="0" applyFont="1" applyNumberFormat="1" applyFill="1" applyBorder="1" applyAlignment="1">
      <alignment horizontal="right" vertical="center"/>
    </xf>
    <xf numFmtId="9" fontId="9" fillId="3" borderId="0" xfId="0" applyFont="1" applyNumberFormat="1" applyFill="1" applyAlignment="1">
      <alignment horizontal="right" vertical="center"/>
    </xf>
    <xf numFmtId="9" fontId="9" fillId="3" borderId="8" xfId="0" applyFont="1" applyNumberFormat="1" applyFill="1" applyBorder="1" applyAlignment="1">
      <alignment horizontal="right" vertical="center"/>
    </xf>
    <xf numFmtId="9" fontId="9" fillId="3" borderId="23" xfId="0" applyFont="1" applyNumberFormat="1" applyFill="1" applyBorder="1" applyAlignment="1">
      <alignment horizontal="right" vertical="center"/>
    </xf>
    <xf numFmtId="9" fontId="11" fillId="11" borderId="16" xfId="0" applyFont="1" applyNumberFormat="1" applyFill="1" applyBorder="1" applyAlignment="1">
      <alignment horizontal="right" vertical="center"/>
    </xf>
    <xf numFmtId="9" fontId="11" fillId="11" borderId="0" xfId="0" applyFont="1" applyNumberFormat="1" applyFill="1" applyAlignment="1">
      <alignment horizontal="right" vertical="center"/>
    </xf>
    <xf numFmtId="9" fontId="11" fillId="11" borderId="23" xfId="0" applyFont="1" applyNumberFormat="1" applyFill="1" applyBorder="1" applyAlignment="1">
      <alignment horizontal="right" vertical="center"/>
    </xf>
    <xf numFmtId="9" fontId="11" fillId="11" borderId="1" xfId="0" applyFont="1" applyNumberFormat="1" applyFill="1" applyBorder="1" applyAlignment="1">
      <alignment horizontal="right" vertical="center"/>
    </xf>
    <xf numFmtId="9" fontId="11" fillId="11" borderId="17" xfId="0" applyFont="1" applyNumberFormat="1" applyFill="1" applyBorder="1" applyAlignment="1">
      <alignment horizontal="right" vertical="center"/>
    </xf>
    <xf numFmtId="9" fontId="11" fillId="11" borderId="2" xfId="0" applyFont="1" applyNumberFormat="1" applyFill="1" applyBorder="1" applyAlignment="1">
      <alignment horizontal="right" vertical="center"/>
    </xf>
    <xf numFmtId="9" fontId="9" fillId="19" borderId="57" xfId="0" applyFont="1" applyNumberFormat="1" applyFill="1" applyBorder="1" applyAlignment="1">
      <alignment horizontal="right" vertical="center"/>
    </xf>
    <xf numFmtId="9" fontId="11" fillId="11" borderId="78" xfId="0" applyFont="1" applyNumberFormat="1" applyFill="1" applyBorder="1" applyAlignment="1">
      <alignment horizontal="right" vertical="center"/>
    </xf>
    <xf numFmtId="9" fontId="11" fillId="11" borderId="38" xfId="0" applyFont="1" applyNumberFormat="1" applyFill="1" applyBorder="1" applyAlignment="1">
      <alignment horizontal="right" vertical="center"/>
    </xf>
    <xf numFmtId="3" fontId="24" fillId="11" borderId="81" xfId="0" applyFont="1" applyNumberFormat="1" applyFill="1" applyBorder="1" applyAlignment="1">
      <alignment horizontal="center" vertical="center"/>
    </xf>
    <xf numFmtId="3" fontId="24" fillId="11" borderId="15" xfId="0" applyFont="1" applyNumberFormat="1" applyFill="1" applyBorder="1" applyAlignment="1">
      <alignment horizontal="center" vertical="center"/>
    </xf>
    <xf numFmtId="3" fontId="24" fillId="11" borderId="5" xfId="0" applyFont="1" applyNumberFormat="1" applyFill="1" applyBorder="1" applyAlignment="1">
      <alignment horizontal="center" vertical="center"/>
    </xf>
    <xf numFmtId="3" fontId="24" fillId="11" borderId="82" xfId="0" applyFont="1" applyNumberFormat="1" applyFill="1" applyBorder="1" applyAlignment="1">
      <alignment horizontal="center" vertical="center"/>
    </xf>
    <xf numFmtId="3" fontId="24" fillId="11" borderId="17" xfId="0" applyFont="1" applyNumberFormat="1" applyFill="1" applyBorder="1" applyAlignment="1">
      <alignment horizontal="center" vertical="center"/>
    </xf>
    <xf numFmtId="3" fontId="24" fillId="11" borderId="2" xfId="0" applyFont="1" applyNumberFormat="1" applyFill="1" applyBorder="1" applyAlignment="1">
      <alignment horizontal="center" vertical="center"/>
    </xf>
    <xf numFmtId="9" fontId="9" fillId="3" borderId="60" xfId="0" applyFont="1" applyNumberFormat="1" applyFill="1" applyBorder="1" applyAlignment="1">
      <alignment horizontal="center" vertical="center"/>
    </xf>
    <xf numFmtId="9" fontId="9" fillId="3" borderId="61" xfId="0" applyFont="1" applyNumberFormat="1" applyFill="1" applyBorder="1" applyAlignment="1">
      <alignment horizontal="center" vertical="center"/>
    </xf>
    <xf numFmtId="164" fontId="9" fillId="19" borderId="69" xfId="0" applyFont="1" applyNumberFormat="1" applyFill="1" applyBorder="1" applyAlignment="1">
      <alignment horizontal="center" vertical="center"/>
    </xf>
    <xf numFmtId="9" fontId="9" fillId="3" borderId="20" xfId="0" applyFont="1" applyNumberFormat="1" applyFill="1" applyBorder="1" applyAlignment="1">
      <alignment horizontal="center" vertical="center"/>
    </xf>
    <xf numFmtId="9" fontId="26" fillId="19" borderId="43" xfId="0" applyFont="1" applyNumberFormat="1" applyFill="1" applyBorder="1" applyAlignment="1">
      <alignment horizontal="right" vertical="center"/>
    </xf>
    <xf numFmtId="9" fontId="26" fillId="19" borderId="30" xfId="0" applyFont="1" applyNumberFormat="1" applyFill="1" applyBorder="1" applyAlignment="1">
      <alignment horizontal="right" vertical="center"/>
    </xf>
    <xf numFmtId="9" fontId="9" fillId="19" borderId="68" xfId="0" applyFont="1" applyNumberFormat="1" applyFill="1" applyBorder="1" applyAlignment="1">
      <alignment horizontal="right" vertical="center"/>
    </xf>
    <xf numFmtId="9" fontId="9" fillId="19" borderId="35" xfId="0" applyFont="1" applyNumberFormat="1" applyFill="1" applyBorder="1" applyAlignment="1">
      <alignment horizontal="right" vertical="center"/>
    </xf>
    <xf numFmtId="9" fontId="9" fillId="19" borderId="83" xfId="0" applyFont="1" applyNumberFormat="1" applyFill="1" applyBorder="1" applyAlignment="1">
      <alignment horizontal="right" vertical="center"/>
    </xf>
    <xf numFmtId="9" fontId="9" fillId="3" borderId="57" xfId="0" applyFont="1" applyNumberFormat="1" applyFill="1" applyBorder="1" applyAlignment="1">
      <alignment horizontal="right" vertical="center"/>
    </xf>
    <xf numFmtId="9" fontId="9" fillId="19" borderId="84" xfId="0" applyFont="1" applyNumberFormat="1" applyFill="1" applyBorder="1" applyAlignment="1">
      <alignment horizontal="center" vertical="center"/>
    </xf>
    <xf numFmtId="9" fontId="9" fillId="19" borderId="30" xfId="0" applyFont="1" applyNumberFormat="1" applyFill="1" applyBorder="1" applyAlignment="1">
      <alignment horizontal="center" vertical="center"/>
    </xf>
    <xf numFmtId="9" fontId="9" fillId="19" borderId="57" xfId="0" applyFont="1" applyNumberFormat="1" applyFill="1" applyBorder="1" applyAlignment="1">
      <alignment horizontal="center" vertical="center"/>
    </xf>
    <xf numFmtId="164" fontId="9" fillId="19" borderId="71" xfId="0" applyFont="1" applyNumberFormat="1" applyFill="1" applyBorder="1" applyAlignment="1">
      <alignment horizontal="center" vertical="center"/>
    </xf>
    <xf numFmtId="168" fontId="9" fillId="3" borderId="43" xfId="0" applyFont="1" applyNumberFormat="1" applyFill="1" applyBorder="1" applyAlignment="1">
      <alignment horizontal="center" vertical="center"/>
    </xf>
    <xf numFmtId="168" fontId="9" fillId="3" borderId="30" xfId="0" applyFont="1" applyNumberFormat="1" applyFill="1" applyBorder="1" applyAlignment="1">
      <alignment horizontal="center" vertical="center"/>
    </xf>
    <xf numFmtId="164" fontId="9" fillId="19" borderId="72" xfId="0" applyFont="1" applyNumberFormat="1" applyFill="1" applyBorder="1" applyAlignment="1">
      <alignment horizontal="center" vertical="center"/>
    </xf>
    <xf numFmtId="164" fontId="9" fillId="3" borderId="57" xfId="0" applyFont="1" applyNumberFormat="1" applyFill="1" applyBorder="1" applyAlignment="1">
      <alignment horizontal="center" vertical="center"/>
    </xf>
    <xf numFmtId="164" fontId="9" fillId="19" borderId="85" xfId="0" applyFont="1" applyNumberFormat="1" applyFill="1" applyBorder="1" applyAlignment="1">
      <alignment horizontal="center" vertical="center"/>
    </xf>
    <xf numFmtId="9" fontId="9" fillId="19" borderId="86" xfId="0" applyFont="1" applyNumberFormat="1" applyFill="1" applyBorder="1" applyAlignment="1">
      <alignment horizontal="right" vertical="center"/>
    </xf>
    <xf numFmtId="9" fontId="9" fillId="3" borderId="84" xfId="0" applyFont="1" applyNumberFormat="1" applyFill="1" applyBorder="1" applyAlignment="1">
      <alignment horizontal="center" vertical="center"/>
    </xf>
    <xf numFmtId="9" fontId="9" fillId="3" borderId="30" xfId="0" applyFont="1" applyNumberFormat="1" applyFill="1" applyBorder="1" applyAlignment="1">
      <alignment horizontal="center" vertical="center"/>
    </xf>
    <xf numFmtId="9" fontId="9" fillId="3" borderId="57" xfId="0" applyFont="1" applyNumberFormat="1" applyFill="1" applyBorder="1" applyAlignment="1">
      <alignment horizontal="center" vertical="center"/>
    </xf>
    <xf numFmtId="9" fontId="9" fillId="3" borderId="48" xfId="0" applyFont="1" applyNumberFormat="1" applyFill="1" applyBorder="1" applyAlignment="1">
      <alignment horizontal="right" vertical="center"/>
    </xf>
    <xf numFmtId="0" fontId="22" fillId="6" borderId="10" xfId="0" applyFont="1" applyFill="1" applyBorder="1" applyAlignment="1">
      <alignment horizontal="center" vertical="center" wrapText="1"/>
    </xf>
    <xf numFmtId="0" fontId="22" fillId="6" borderId="11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3" fontId="16" fillId="3" borderId="6" xfId="0" applyFont="1" applyNumberFormat="1" applyFill="1" applyBorder="1" applyAlignment="1">
      <alignment horizontal="center" vertical="center"/>
    </xf>
    <xf numFmtId="3" fontId="16" fillId="3" borderId="0" xfId="0" applyFont="1" applyNumberFormat="1" applyFill="1" applyAlignment="1">
      <alignment horizontal="center" vertical="center"/>
    </xf>
    <xf numFmtId="3" fontId="16" fillId="3" borderId="87" xfId="0" applyFont="1" applyNumberFormat="1" applyFill="1" applyBorder="1" applyAlignment="1">
      <alignment horizontal="center" vertical="center"/>
    </xf>
    <xf numFmtId="3" fontId="16" fillId="3" borderId="7" xfId="0" applyFont="1" applyNumberFormat="1" applyFill="1" applyBorder="1" applyAlignment="1">
      <alignment horizontal="center" vertical="center"/>
    </xf>
    <xf numFmtId="3" fontId="16" fillId="3" borderId="13" xfId="0" applyFont="1" applyNumberFormat="1" applyFill="1" applyBorder="1" applyAlignment="1">
      <alignment horizontal="center" vertical="center"/>
    </xf>
    <xf numFmtId="3" fontId="16" fillId="3" borderId="88" xfId="0" applyFont="1" applyNumberFormat="1" applyFill="1" applyBorder="1" applyAlignment="1">
      <alignment horizontal="center" vertical="center"/>
    </xf>
    <xf numFmtId="0" fontId="27" fillId="25" borderId="26" xfId="0" applyFont="1" applyFill="1" applyBorder="1" applyAlignment="1">
      <alignment horizontal="center" vertical="center"/>
    </xf>
    <xf numFmtId="0" fontId="27" fillId="25" borderId="27" xfId="0" applyFont="1" applyFill="1" applyBorder="1" applyAlignment="1">
      <alignment horizontal="center" vertical="center"/>
    </xf>
    <xf numFmtId="0" fontId="27" fillId="25" borderId="28" xfId="0" applyFont="1" applyFill="1" applyBorder="1" applyAlignment="1">
      <alignment horizontal="center" vertical="center"/>
    </xf>
    <xf numFmtId="9" fontId="15" fillId="3" borderId="6" xfId="0" applyFont="1" applyNumberFormat="1" applyFill="1" applyBorder="1" applyAlignment="1">
      <alignment horizontal="center" vertical="center"/>
    </xf>
    <xf numFmtId="9" fontId="15" fillId="3" borderId="0" xfId="0" applyFont="1" applyNumberFormat="1" applyFill="1" applyAlignment="1">
      <alignment horizontal="center" vertical="center"/>
    </xf>
    <xf numFmtId="9" fontId="15" fillId="3" borderId="7" xfId="0" applyFont="1" applyNumberFormat="1" applyFill="1" applyBorder="1" applyAlignment="1">
      <alignment horizontal="center" vertical="center"/>
    </xf>
    <xf numFmtId="9" fontId="15" fillId="3" borderId="13" xfId="0" applyFont="1" applyNumberForma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9" fontId="10" fillId="3" borderId="10" xfId="0" applyFont="1" applyNumberFormat="1" applyFill="1" applyBorder="1" applyAlignment="1">
      <alignment horizontal="center"/>
    </xf>
    <xf numFmtId="9" fontId="10" fillId="3" borderId="11" xfId="0" applyFont="1" applyNumberFormat="1" applyFill="1" applyBorder="1" applyAlignment="1">
      <alignment horizontal="center"/>
    </xf>
    <xf numFmtId="9" fontId="10" fillId="3" borderId="89" xfId="0" applyFont="1" applyNumberFormat="1" applyFill="1" applyBorder="1" applyAlignment="1">
      <alignment horizontal="center"/>
    </xf>
    <xf numFmtId="9" fontId="28" fillId="3" borderId="54" xfId="0" applyFont="1" applyNumberFormat="1" applyFill="1" applyBorder="1" applyAlignment="1">
      <alignment horizontal="center"/>
    </xf>
    <xf numFmtId="9" fontId="28" fillId="3" borderId="55" xfId="0" applyFont="1" applyNumberFormat="1" applyFill="1" applyBorder="1" applyAlignment="1">
      <alignment horizontal="center"/>
    </xf>
    <xf numFmtId="9" fontId="28" fillId="3" borderId="56" xfId="0" applyFont="1" applyNumberFormat="1" applyFill="1" applyBorder="1" applyAlignment="1">
      <alignment horizontal="center"/>
    </xf>
    <xf numFmtId="0" fontId="12" fillId="15" borderId="26" xfId="0" applyFont="1" applyFill="1" applyBorder="1" applyAlignment="1">
      <alignment horizontal="center" vertical="center"/>
    </xf>
    <xf numFmtId="0" fontId="12" fillId="15" borderId="27" xfId="0" applyFont="1" applyFill="1" applyBorder="1" applyAlignment="1">
      <alignment horizontal="center" vertical="center"/>
    </xf>
    <xf numFmtId="0" fontId="12" fillId="15" borderId="28" xfId="0" applyFont="1" applyFill="1" applyBorder="1" applyAlignment="1">
      <alignment horizontal="center" vertical="center"/>
    </xf>
    <xf numFmtId="9" fontId="10" fillId="3" borderId="90" xfId="0" applyFont="1" applyNumberFormat="1" applyFill="1" applyBorder="1" applyAlignment="1">
      <alignment horizontal="center"/>
    </xf>
    <xf numFmtId="9" fontId="10" fillId="3" borderId="91" xfId="0" applyFont="1" applyNumberFormat="1" applyFill="1" applyBorder="1" applyAlignment="1">
      <alignment horizontal="center"/>
    </xf>
    <xf numFmtId="9" fontId="10" fillId="3" borderId="92" xfId="0" applyFont="1" applyNumberFormat="1" applyFill="1" applyBorder="1" applyAlignment="1">
      <alignment horizontal="center"/>
    </xf>
    <xf numFmtId="168" fontId="10" fillId="3" borderId="21" xfId="0" applyFont="1" applyNumberFormat="1" applyFill="1" applyBorder="1" applyAlignment="1">
      <alignment horizontal="center" vertical="center"/>
    </xf>
    <xf numFmtId="168" fontId="10" fillId="3" borderId="11" xfId="0" applyFont="1" applyNumberFormat="1" applyFill="1" applyBorder="1" applyAlignment="1">
      <alignment horizontal="center" vertical="center"/>
    </xf>
    <xf numFmtId="168" fontId="10" fillId="3" borderId="12" xfId="0" applyFont="1" applyNumberFormat="1" applyFill="1" applyBorder="1" applyAlignment="1">
      <alignment horizontal="center" vertical="center"/>
    </xf>
    <xf numFmtId="168" fontId="10" fillId="3" borderId="22" xfId="0" applyFont="1" applyNumberFormat="1" applyFill="1" applyBorder="1" applyAlignment="1">
      <alignment horizontal="center" vertical="center"/>
    </xf>
    <xf numFmtId="168" fontId="10" fillId="3" borderId="13" xfId="0" applyFont="1" applyNumberFormat="1" applyFill="1" applyBorder="1" applyAlignment="1">
      <alignment horizontal="center" vertical="center"/>
    </xf>
    <xf numFmtId="168" fontId="10" fillId="3" borderId="9" xfId="0" applyFont="1" applyNumberFormat="1" applyFill="1" applyBorder="1" applyAlignment="1">
      <alignment horizontal="center" vertical="center"/>
    </xf>
    <xf numFmtId="0" fontId="29" fillId="15" borderId="26" xfId="0" applyFont="1" applyFill="1" applyBorder="1" applyAlignment="1">
      <alignment horizontal="center" vertical="center"/>
    </xf>
    <xf numFmtId="0" fontId="29" fillId="15" borderId="27" xfId="0" applyFont="1" applyFill="1" applyBorder="1" applyAlignment="1">
      <alignment horizontal="center" vertical="center"/>
    </xf>
    <xf numFmtId="0" fontId="29" fillId="15" borderId="28" xfId="0" applyFont="1" applyFill="1" applyBorder="1" applyAlignment="1">
      <alignment horizontal="center" vertical="center"/>
    </xf>
    <xf numFmtId="0" fontId="6" fillId="5" borderId="93" xfId="0" applyFont="1" applyFill="1" applyBorder="1" applyAlignment="1">
      <alignment horizontal="center"/>
    </xf>
    <xf numFmtId="0" fontId="6" fillId="5" borderId="39" xfId="0" applyFont="1" applyFill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10" fontId="4" fillId="0" borderId="44" xfId="0" applyFont="1" applyNumberFormat="1" applyBorder="1"/>
    <xf numFmtId="0" fontId="4" fillId="0" borderId="44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14" fontId="2" fillId="0" borderId="44" xfId="0" applyFont="1" applyNumberFormat="1" applyBorder="1" applyAlignment="1">
      <alignment horizontal="center"/>
    </xf>
    <xf numFmtId="167" fontId="4" fillId="0" borderId="44" xfId="0" applyFont="1" applyNumberFormat="1" applyBorder="1"/>
    <xf numFmtId="9" fontId="4" fillId="0" borderId="44" xfId="0" applyFont="1" applyNumberFormat="1" applyBorder="1"/>
    <xf numFmtId="0" fontId="4" fillId="0" borderId="44" xfId="0" applyFont="1" applyBorder="1"/>
    <xf numFmtId="1" fontId="2" fillId="3" borderId="44" xfId="0" applyFont="1" applyNumberFormat="1" applyFill="1" applyBorder="1" applyAlignment="1">
      <alignment horizontal="center"/>
    </xf>
    <xf numFmtId="14" fontId="30" fillId="2" borderId="0" xfId="0" applyFont="1" applyNumberFormat="1" applyFill="1"/>
    <xf numFmtId="0" fontId="30" fillId="2" borderId="0" xfId="0" applyFont="1" applyFill="1"/>
    <xf numFmtId="0" fontId="31" fillId="2" borderId="44" xfId="0" applyFont="1" applyFill="1" applyBorder="1"/>
    <xf numFmtId="0" fontId="31" fillId="2" borderId="44" xfId="0" applyFont="1" applyFill="1" applyBorder="1" applyAlignment="1">
      <alignment horizontal="center"/>
    </xf>
    <xf numFmtId="45" fontId="4" fillId="0" borderId="44" xfId="0" applyFont="1" applyNumberFormat="1" applyBorder="1"/>
    <xf numFmtId="1" fontId="4" fillId="0" borderId="44" xfId="0" applyFont="1" applyNumberFormat="1" applyBorder="1"/>
    <xf numFmtId="0" fontId="30" fillId="2" borderId="44" xfId="0" applyFont="1" applyFill="1" applyBorder="1"/>
    <xf numFmtId="164" fontId="4" fillId="0" borderId="44" xfId="0" applyFont="1" applyNumberFormat="1" applyBorder="1"/>
    <xf numFmtId="2" fontId="4" fillId="0" borderId="44" xfId="0" applyFont="1" applyNumberFormat="1" applyBorder="1"/>
    <xf numFmtId="1" fontId="2" fillId="3" borderId="0" xfId="0" applyFont="1" applyNumberForma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Font="1" applyNumberForma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Font="1" applyNumberFormat="1"/>
    <xf numFmtId="168" fontId="4" fillId="0" borderId="44" xfId="0" applyFont="1" applyNumberFormat="1" applyBorder="1"/>
    <xf numFmtId="44" fontId="4" fillId="0" borderId="44" xfId="0" applyFont="1" applyNumberFormat="1" applyBorder="1"/>
    <xf numFmtId="10" fontId="4" fillId="4" borderId="0" xfId="0" applyFont="1" applyNumberFormat="1" applyFill="1"/>
    <xf numFmtId="0" fontId="32" fillId="0" borderId="0" xfId="0" applyFont="1"/>
    <xf numFmtId="44" fontId="4" fillId="0" borderId="0" xfId="0" applyFont="1" applyNumberFormat="1"/>
    <xf numFmtId="9" fontId="4" fillId="0" borderId="0" xfId="0" applyFont="1" applyNumberFormat="1"/>
    <xf numFmtId="4" fontId="4" fillId="0" borderId="0" xfId="0" applyFont="1" applyNumberFormat="1"/>
    <xf numFmtId="8" fontId="4" fillId="0" borderId="0" xfId="0" applyFont="1" applyNumberFormat="1"/>
  </cellXfs>
  <cellStyles count="1">
    <cellStyle name="Normal" xfId="0" builtinId="0"/>
  </cellStyles>
  <dxfs count="36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 standalone="yes"?><xdr:wsDr xmlns:xdr="http://schemas.openxmlformats.org/drawingml/2006/spreadsheetDrawing" xmlns:a="http://schemas.openxmlformats.org/drawingml/2006/main" xmlns:r="http://schemas.openxmlformats.org/officeDocument/2006/relationships"><xdr:twoCellAnchor><xdr:from><xdr:col>2</xdr:col><xdr:colOff>444500</xdr:colOff><xdr:row>1</xdr:row><xdr:rowOff>25400</xdr:rowOff></xdr:from><xdr:to><xdr:col>3</xdr:col><xdr:colOff>1155700</xdr:colOff><xdr:row>3</xdr:row><xdr:rowOff>0</xdr:rowOff></xdr:to><xdr:sp macro="" textlink=""><xdr:nvSpPr><xdr:cNvPr id="2049" name="Button 1" hidden="1"><a:extLst><a:ext uri="{63B3BB69-23CF-44E3-9099-C40C66FF867C}"><a14:compatExt spid="_x0000_s2049"/></a:ext></a:extLst></xdr:cNvPr><xdr:cNvSpPr/></xdr:nvSpPr><xdr:spPr bwMode="auto"><a:xfrm><a:off x="0" y="0"/><a:ext cx="0" cy="0"/></a:xfrm><a:prstGeom prst="rect"><a:avLst/></a:prstGeom><a:noFill/><a:ln w="9525"><a:miter lim="800000"/><a:headEnd/><a:tailEnd/></a:ln></xdr:spPr><xdr:txBody><a:bodyPr vertOverflow="clip" wrap="square" lIns="27432" tIns="22860" rIns="27432" bIns="22860" anchor="ctr" upright="1"/><a:lstStyle/><a:p><a:pPr algn="ctr" rtl="0"><a:defRPr sz="1000"/></a:pPr><a:r><a:rPr lang="es-ES_tradnl" sz="1200" b="0" i="0" u="none" strike="noStrike" baseline="0"><a:solidFill><a:srgbClr val="000000"/></a:solidFill><a:latin typeface="Calibri"/><a:ea typeface="Calibri"/><a:cs typeface="Calibri"/></a:rPr><a:t>Calcular Dash AHORA</a:t></a:r></a:p></xdr:txBody></xdr:sp><xdr:clientData fPrintsWithSheet="0"/></xdr:twoCellAnchor>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46238</xdr:colOff>
      <xdr:row>7</xdr:row>
      <xdr:rowOff>135289</xdr:rowOff>
    </xdr:from>
    <xdr:to>
      <xdr:col>15</xdr:col>
      <xdr:colOff>109738</xdr:colOff>
      <xdr:row>7</xdr:row>
      <xdr:rowOff>135289</xdr:rowOff>
    </xdr:to>
    <xdr:cxnSp macro="">
      <xdr:nvCxnSpPr>
        <xdr:cNvPr id="4" name="Conector recto 3"/>
        <xdr:cNvCxnSpPr/>
      </xdr:nvCxnSpPr>
      <xdr:spPr>
        <a:xfrm>
          <a:off x="1809610" y="1922597"/>
          <a:ext cx="334788" cy="0"/>
        </a:xfrm>
        <a:prstGeom prst="line">
          <a:avLst/>
        </a:prstGeom>
        <a:ln w="76200" cmpd="sng">
          <a:solidFill>
            <a:srgbClr val="008000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59706</xdr:colOff>
      <xdr:row>8</xdr:row>
      <xdr:rowOff>227407</xdr:rowOff>
    </xdr:from>
    <xdr:to>
      <xdr:col>30</xdr:col>
      <xdr:colOff>120773</xdr:colOff>
      <xdr:row>8</xdr:row>
      <xdr:rowOff>227407</xdr:rowOff>
    </xdr:to>
    <xdr:cxnSp macro="">
      <xdr:nvCxnSpPr>
        <xdr:cNvPr id="15" name="Conector angular 14"/>
        <xdr:cNvCxnSpPr/>
      </xdr:nvCxnSpPr>
      <xdr:spPr>
        <a:xfrm>
          <a:off x="3722093" y="2270045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53722</xdr:colOff>
      <xdr:row>11</xdr:row>
      <xdr:rowOff>251147</xdr:rowOff>
    </xdr:from>
    <xdr:to>
      <xdr:col>30</xdr:col>
      <xdr:colOff>114789</xdr:colOff>
      <xdr:row>11</xdr:row>
      <xdr:rowOff>251147</xdr:rowOff>
    </xdr:to>
    <xdr:cxnSp macro="">
      <xdr:nvCxnSpPr>
        <xdr:cNvPr id="18" name="Conector angular 17"/>
        <xdr:cNvCxnSpPr/>
      </xdr:nvCxnSpPr>
      <xdr:spPr>
        <a:xfrm>
          <a:off x="3716109" y="3059775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65814</xdr:colOff>
      <xdr:row>15</xdr:row>
      <xdr:rowOff>17761</xdr:rowOff>
    </xdr:from>
    <xdr:to>
      <xdr:col>30</xdr:col>
      <xdr:colOff>126881</xdr:colOff>
      <xdr:row>15</xdr:row>
      <xdr:rowOff>17761</xdr:rowOff>
    </xdr:to>
    <xdr:cxnSp macro="">
      <xdr:nvCxnSpPr>
        <xdr:cNvPr id="20" name="Conector angular 19"/>
        <xdr:cNvCxnSpPr/>
      </xdr:nvCxnSpPr>
      <xdr:spPr>
        <a:xfrm>
          <a:off x="3728201" y="3847709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52991</xdr:colOff>
      <xdr:row>18</xdr:row>
      <xdr:rowOff>16300</xdr:rowOff>
    </xdr:from>
    <xdr:to>
      <xdr:col>30</xdr:col>
      <xdr:colOff>114058</xdr:colOff>
      <xdr:row>18</xdr:row>
      <xdr:rowOff>16300</xdr:rowOff>
    </xdr:to>
    <xdr:cxnSp macro="">
      <xdr:nvCxnSpPr>
        <xdr:cNvPr id="21" name="Conector angular 20"/>
        <xdr:cNvCxnSpPr/>
      </xdr:nvCxnSpPr>
      <xdr:spPr>
        <a:xfrm>
          <a:off x="3715378" y="4612237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63865</xdr:colOff>
      <xdr:row>21</xdr:row>
      <xdr:rowOff>27540</xdr:rowOff>
    </xdr:from>
    <xdr:to>
      <xdr:col>30</xdr:col>
      <xdr:colOff>124932</xdr:colOff>
      <xdr:row>21</xdr:row>
      <xdr:rowOff>27540</xdr:rowOff>
    </xdr:to>
    <xdr:cxnSp macro="">
      <xdr:nvCxnSpPr>
        <xdr:cNvPr id="22" name="Conector angular 21"/>
        <xdr:cNvCxnSpPr/>
      </xdr:nvCxnSpPr>
      <xdr:spPr>
        <a:xfrm>
          <a:off x="3726252" y="5389467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128477</xdr:colOff>
      <xdr:row>4</xdr:row>
      <xdr:rowOff>56984</xdr:rowOff>
    </xdr:from>
    <xdr:to>
      <xdr:col>48</xdr:col>
      <xdr:colOff>7979</xdr:colOff>
      <xdr:row>5</xdr:row>
      <xdr:rowOff>197654</xdr:rowOff>
    </xdr:to>
    <xdr:sp macro="" textlink="">
      <xdr:nvSpPr>
        <xdr:cNvPr id="23" name="Flecha arriba 22"/>
        <xdr:cNvSpPr/>
      </xdr:nvSpPr>
      <xdr:spPr>
        <a:xfrm>
          <a:off x="6503744" y="1078304"/>
          <a:ext cx="557722" cy="396000"/>
        </a:xfrm>
        <a:prstGeom prst="up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27</xdr:col>
      <xdr:colOff>70192</xdr:colOff>
      <xdr:row>5</xdr:row>
      <xdr:rowOff>222221</xdr:rowOff>
    </xdr:from>
    <xdr:to>
      <xdr:col>30</xdr:col>
      <xdr:colOff>131259</xdr:colOff>
      <xdr:row>5</xdr:row>
      <xdr:rowOff>222221</xdr:rowOff>
    </xdr:to>
    <xdr:cxnSp macro="">
      <xdr:nvCxnSpPr>
        <xdr:cNvPr id="66" name="Conector angular 14"/>
        <xdr:cNvCxnSpPr/>
      </xdr:nvCxnSpPr>
      <xdr:spPr>
        <a:xfrm>
          <a:off x="3732579" y="1498871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103729</xdr:colOff>
      <xdr:row>2</xdr:row>
      <xdr:rowOff>239372</xdr:rowOff>
    </xdr:from>
    <xdr:to>
      <xdr:col>30</xdr:col>
      <xdr:colOff>103729</xdr:colOff>
      <xdr:row>27</xdr:row>
      <xdr:rowOff>48127</xdr:rowOff>
    </xdr:to>
    <xdr:cxnSp macro="">
      <xdr:nvCxnSpPr>
        <xdr:cNvPr id="71" name="Conector recto 33"/>
        <xdr:cNvCxnSpPr/>
      </xdr:nvCxnSpPr>
      <xdr:spPr>
        <a:xfrm flipH="1">
          <a:off x="4173049" y="750032"/>
          <a:ext cx="0" cy="6192000"/>
        </a:xfrm>
        <a:prstGeom prst="line">
          <a:avLst/>
        </a:prstGeom>
        <a:ln w="76200" cmpd="sng">
          <a:solidFill>
            <a:srgbClr val="008000"/>
          </a:solidFill>
          <a:prstDash val="sysDash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85485</xdr:colOff>
      <xdr:row>8</xdr:row>
      <xdr:rowOff>221220</xdr:rowOff>
    </xdr:from>
    <xdr:to>
      <xdr:col>35</xdr:col>
      <xdr:colOff>55265</xdr:colOff>
      <xdr:row>8</xdr:row>
      <xdr:rowOff>228058</xdr:rowOff>
    </xdr:to>
    <xdr:cxnSp macro="">
      <xdr:nvCxnSpPr>
        <xdr:cNvPr id="73" name="Conector recto 29"/>
        <xdr:cNvCxnSpPr/>
      </xdr:nvCxnSpPr>
      <xdr:spPr>
        <a:xfrm>
          <a:off x="3895485" y="2253220"/>
          <a:ext cx="604780" cy="6838"/>
        </a:xfrm>
        <a:prstGeom prst="line">
          <a:avLst/>
        </a:prstGeom>
        <a:ln w="76200" cmpd="sng">
          <a:solidFill>
            <a:srgbClr val="008000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75891</xdr:colOff>
      <xdr:row>3</xdr:row>
      <xdr:rowOff>5646</xdr:rowOff>
    </xdr:from>
    <xdr:to>
      <xdr:col>31</xdr:col>
      <xdr:colOff>1315</xdr:colOff>
      <xdr:row>3</xdr:row>
      <xdr:rowOff>5646</xdr:rowOff>
    </xdr:to>
    <xdr:cxnSp macro="">
      <xdr:nvCxnSpPr>
        <xdr:cNvPr id="47" name="Conector angular 14"/>
        <xdr:cNvCxnSpPr/>
      </xdr:nvCxnSpPr>
      <xdr:spPr>
        <a:xfrm>
          <a:off x="3738278" y="771636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23939</xdr:colOff>
      <xdr:row>18</xdr:row>
      <xdr:rowOff>147040</xdr:rowOff>
    </xdr:from>
    <xdr:to>
      <xdr:col>77</xdr:col>
      <xdr:colOff>95748</xdr:colOff>
      <xdr:row>18</xdr:row>
      <xdr:rowOff>147040</xdr:rowOff>
    </xdr:to>
    <xdr:cxnSp macro="">
      <xdr:nvCxnSpPr>
        <xdr:cNvPr id="48" name="Conector recto 29"/>
        <xdr:cNvCxnSpPr/>
      </xdr:nvCxnSpPr>
      <xdr:spPr>
        <a:xfrm>
          <a:off x="17657656" y="5508967"/>
          <a:ext cx="1021317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40695</xdr:colOff>
      <xdr:row>21</xdr:row>
      <xdr:rowOff>128687</xdr:rowOff>
    </xdr:from>
    <xdr:to>
      <xdr:col>77</xdr:col>
      <xdr:colOff>95748</xdr:colOff>
      <xdr:row>21</xdr:row>
      <xdr:rowOff>128687</xdr:rowOff>
    </xdr:to>
    <xdr:cxnSp macro="">
      <xdr:nvCxnSpPr>
        <xdr:cNvPr id="50" name="Conector recto 29"/>
        <xdr:cNvCxnSpPr/>
      </xdr:nvCxnSpPr>
      <xdr:spPr>
        <a:xfrm>
          <a:off x="17674412" y="6256604"/>
          <a:ext cx="1004561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33513</xdr:colOff>
      <xdr:row>27</xdr:row>
      <xdr:rowOff>126291</xdr:rowOff>
    </xdr:from>
    <xdr:to>
      <xdr:col>77</xdr:col>
      <xdr:colOff>95748</xdr:colOff>
      <xdr:row>27</xdr:row>
      <xdr:rowOff>126291</xdr:rowOff>
    </xdr:to>
    <xdr:cxnSp macro="">
      <xdr:nvCxnSpPr>
        <xdr:cNvPr id="53" name="Conector recto 29"/>
        <xdr:cNvCxnSpPr/>
      </xdr:nvCxnSpPr>
      <xdr:spPr>
        <a:xfrm>
          <a:off x="17667230" y="7020196"/>
          <a:ext cx="1011743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42290</xdr:colOff>
      <xdr:row>24</xdr:row>
      <xdr:rowOff>123897</xdr:rowOff>
    </xdr:from>
    <xdr:to>
      <xdr:col>77</xdr:col>
      <xdr:colOff>95748</xdr:colOff>
      <xdr:row>24</xdr:row>
      <xdr:rowOff>123897</xdr:rowOff>
    </xdr:to>
    <xdr:cxnSp macro="">
      <xdr:nvCxnSpPr>
        <xdr:cNvPr id="57" name="Conector recto 29"/>
        <xdr:cNvCxnSpPr/>
      </xdr:nvCxnSpPr>
      <xdr:spPr>
        <a:xfrm>
          <a:off x="17676007" y="7783792"/>
          <a:ext cx="1002966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35906</xdr:colOff>
      <xdr:row>30</xdr:row>
      <xdr:rowOff>103148</xdr:rowOff>
    </xdr:from>
    <xdr:to>
      <xdr:col>77</xdr:col>
      <xdr:colOff>95748</xdr:colOff>
      <xdr:row>30</xdr:row>
      <xdr:rowOff>103148</xdr:rowOff>
    </xdr:to>
    <xdr:cxnSp macro="">
      <xdr:nvCxnSpPr>
        <xdr:cNvPr id="61" name="Conector recto 29"/>
        <xdr:cNvCxnSpPr/>
      </xdr:nvCxnSpPr>
      <xdr:spPr>
        <a:xfrm>
          <a:off x="17669623" y="8529033"/>
          <a:ext cx="1009350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40695</xdr:colOff>
      <xdr:row>18</xdr:row>
      <xdr:rowOff>115921</xdr:rowOff>
    </xdr:from>
    <xdr:to>
      <xdr:col>98</xdr:col>
      <xdr:colOff>107543</xdr:colOff>
      <xdr:row>18</xdr:row>
      <xdr:rowOff>115921</xdr:rowOff>
    </xdr:to>
    <xdr:cxnSp macro="">
      <xdr:nvCxnSpPr>
        <xdr:cNvPr id="62" name="Conector recto 29"/>
        <xdr:cNvCxnSpPr/>
      </xdr:nvCxnSpPr>
      <xdr:spPr>
        <a:xfrm>
          <a:off x="20522937" y="5477848"/>
          <a:ext cx="1016354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41493</xdr:colOff>
      <xdr:row>21</xdr:row>
      <xdr:rowOff>126293</xdr:rowOff>
    </xdr:from>
    <xdr:to>
      <xdr:col>98</xdr:col>
      <xdr:colOff>108341</xdr:colOff>
      <xdr:row>21</xdr:row>
      <xdr:rowOff>126293</xdr:rowOff>
    </xdr:to>
    <xdr:cxnSp macro="">
      <xdr:nvCxnSpPr>
        <xdr:cNvPr id="63" name="Conector recto 29"/>
        <xdr:cNvCxnSpPr/>
      </xdr:nvCxnSpPr>
      <xdr:spPr>
        <a:xfrm>
          <a:off x="20523735" y="6254210"/>
          <a:ext cx="1016354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34311</xdr:colOff>
      <xdr:row>27</xdr:row>
      <xdr:rowOff>128685</xdr:rowOff>
    </xdr:from>
    <xdr:to>
      <xdr:col>98</xdr:col>
      <xdr:colOff>101159</xdr:colOff>
      <xdr:row>27</xdr:row>
      <xdr:rowOff>128685</xdr:rowOff>
    </xdr:to>
    <xdr:cxnSp macro="">
      <xdr:nvCxnSpPr>
        <xdr:cNvPr id="64" name="Conector recto 29"/>
        <xdr:cNvCxnSpPr/>
      </xdr:nvCxnSpPr>
      <xdr:spPr>
        <a:xfrm>
          <a:off x="20516553" y="7022590"/>
          <a:ext cx="1016354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43088</xdr:colOff>
      <xdr:row>24</xdr:row>
      <xdr:rowOff>116716</xdr:rowOff>
    </xdr:from>
    <xdr:to>
      <xdr:col>98</xdr:col>
      <xdr:colOff>109936</xdr:colOff>
      <xdr:row>24</xdr:row>
      <xdr:rowOff>116716</xdr:rowOff>
    </xdr:to>
    <xdr:cxnSp macro="">
      <xdr:nvCxnSpPr>
        <xdr:cNvPr id="65" name="Conector recto 29"/>
        <xdr:cNvCxnSpPr/>
      </xdr:nvCxnSpPr>
      <xdr:spPr>
        <a:xfrm>
          <a:off x="20525330" y="7776611"/>
          <a:ext cx="1016354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36704</xdr:colOff>
      <xdr:row>30</xdr:row>
      <xdr:rowOff>100754</xdr:rowOff>
    </xdr:from>
    <xdr:to>
      <xdr:col>98</xdr:col>
      <xdr:colOff>103552</xdr:colOff>
      <xdr:row>30</xdr:row>
      <xdr:rowOff>100754</xdr:rowOff>
    </xdr:to>
    <xdr:cxnSp macro="">
      <xdr:nvCxnSpPr>
        <xdr:cNvPr id="77" name="Conector recto 29"/>
        <xdr:cNvCxnSpPr/>
      </xdr:nvCxnSpPr>
      <xdr:spPr>
        <a:xfrm>
          <a:off x="20518946" y="8526639"/>
          <a:ext cx="1016354" cy="0"/>
        </a:xfrm>
        <a:prstGeom prst="line">
          <a:avLst/>
        </a:prstGeom>
        <a:ln w="76200" cmpd="sng">
          <a:solidFill>
            <a:srgbClr val="F79646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49702</xdr:colOff>
      <xdr:row>28</xdr:row>
      <xdr:rowOff>248944</xdr:rowOff>
    </xdr:from>
    <xdr:to>
      <xdr:col>49</xdr:col>
      <xdr:colOff>63833</xdr:colOff>
      <xdr:row>35</xdr:row>
      <xdr:rowOff>139923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497" y="7398179"/>
          <a:ext cx="5439891" cy="1678289"/>
        </a:xfrm>
        <a:prstGeom prst="rect">
          <a:avLst/>
        </a:prstGeom>
      </xdr:spPr>
    </xdr:pic>
    <xdr:clientData/>
  </xdr:twoCellAnchor>
  <xdr:twoCellAnchor>
    <xdr:from>
      <xdr:col>27</xdr:col>
      <xdr:colOff>40726</xdr:colOff>
      <xdr:row>24</xdr:row>
      <xdr:rowOff>4403</xdr:rowOff>
    </xdr:from>
    <xdr:to>
      <xdr:col>30</xdr:col>
      <xdr:colOff>101793</xdr:colOff>
      <xdr:row>24</xdr:row>
      <xdr:rowOff>4403</xdr:rowOff>
    </xdr:to>
    <xdr:cxnSp macro="">
      <xdr:nvCxnSpPr>
        <xdr:cNvPr id="84" name="Conector angular 21"/>
        <xdr:cNvCxnSpPr/>
      </xdr:nvCxnSpPr>
      <xdr:spPr>
        <a:xfrm>
          <a:off x="3703113" y="6132320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13342</xdr:colOff>
      <xdr:row>8</xdr:row>
      <xdr:rowOff>231792</xdr:rowOff>
    </xdr:from>
    <xdr:to>
      <xdr:col>61</xdr:col>
      <xdr:colOff>99478</xdr:colOff>
      <xdr:row>8</xdr:row>
      <xdr:rowOff>231792</xdr:rowOff>
    </xdr:to>
    <xdr:cxnSp macro="">
      <xdr:nvCxnSpPr>
        <xdr:cNvPr id="67" name="Conector recto 29"/>
        <xdr:cNvCxnSpPr/>
      </xdr:nvCxnSpPr>
      <xdr:spPr>
        <a:xfrm>
          <a:off x="7745049" y="2274430"/>
          <a:ext cx="628712" cy="0"/>
        </a:xfrm>
        <a:prstGeom prst="line">
          <a:avLst/>
        </a:prstGeom>
        <a:ln w="76200" cmpd="sng">
          <a:solidFill>
            <a:schemeClr val="accent6">
              <a:lumMod val="50000"/>
            </a:schemeClr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22115</xdr:colOff>
      <xdr:row>8</xdr:row>
      <xdr:rowOff>254931</xdr:rowOff>
    </xdr:from>
    <xdr:to>
      <xdr:col>88</xdr:col>
      <xdr:colOff>108253</xdr:colOff>
      <xdr:row>9</xdr:row>
      <xdr:rowOff>1198</xdr:rowOff>
    </xdr:to>
    <xdr:cxnSp macro="">
      <xdr:nvCxnSpPr>
        <xdr:cNvPr id="87" name="Conector recto 29"/>
        <xdr:cNvCxnSpPr/>
      </xdr:nvCxnSpPr>
      <xdr:spPr>
        <a:xfrm flipV="1">
          <a:off x="11416210" y="2297569"/>
          <a:ext cx="628713" cy="1597"/>
        </a:xfrm>
        <a:prstGeom prst="line">
          <a:avLst/>
        </a:prstGeom>
        <a:ln w="76200" cmpd="sng">
          <a:solidFill>
            <a:schemeClr val="accent1">
              <a:lumMod val="50000"/>
            </a:schemeClr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22915</xdr:colOff>
      <xdr:row>8</xdr:row>
      <xdr:rowOff>254931</xdr:rowOff>
    </xdr:from>
    <xdr:to>
      <xdr:col>115</xdr:col>
      <xdr:colOff>128339</xdr:colOff>
      <xdr:row>9</xdr:row>
      <xdr:rowOff>1198</xdr:rowOff>
    </xdr:to>
    <xdr:cxnSp macro="">
      <xdr:nvCxnSpPr>
        <xdr:cNvPr id="92" name="Conector recto 29"/>
        <xdr:cNvCxnSpPr/>
      </xdr:nvCxnSpPr>
      <xdr:spPr>
        <a:xfrm flipV="1">
          <a:off x="15079397" y="2297569"/>
          <a:ext cx="648000" cy="1597"/>
        </a:xfrm>
        <a:prstGeom prst="line">
          <a:avLst/>
        </a:prstGeom>
        <a:ln w="76200" cmpd="sng">
          <a:solidFill>
            <a:srgbClr val="008000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47036</xdr:colOff>
      <xdr:row>4</xdr:row>
      <xdr:rowOff>136084</xdr:rowOff>
    </xdr:from>
    <xdr:to>
      <xdr:col>15</xdr:col>
      <xdr:colOff>110536</xdr:colOff>
      <xdr:row>4</xdr:row>
      <xdr:rowOff>136084</xdr:rowOff>
    </xdr:to>
    <xdr:cxnSp macro="">
      <xdr:nvCxnSpPr>
        <xdr:cNvPr id="60" name="Conector recto 3"/>
        <xdr:cNvCxnSpPr/>
      </xdr:nvCxnSpPr>
      <xdr:spPr>
        <a:xfrm>
          <a:off x="1810408" y="1157404"/>
          <a:ext cx="334788" cy="0"/>
        </a:xfrm>
        <a:prstGeom prst="line">
          <a:avLst/>
        </a:prstGeom>
        <a:ln w="76200" cmpd="sng">
          <a:solidFill>
            <a:srgbClr val="008000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47625</xdr:colOff>
      <xdr:row>4</xdr:row>
      <xdr:rowOff>63417</xdr:rowOff>
    </xdr:from>
    <xdr:to>
      <xdr:col>74</xdr:col>
      <xdr:colOff>54127</xdr:colOff>
      <xdr:row>5</xdr:row>
      <xdr:rowOff>204087</xdr:rowOff>
    </xdr:to>
    <xdr:sp macro="" textlink="">
      <xdr:nvSpPr>
        <xdr:cNvPr id="69" name="Flecha arriba 22"/>
        <xdr:cNvSpPr/>
      </xdr:nvSpPr>
      <xdr:spPr>
        <a:xfrm>
          <a:off x="9542703" y="1084737"/>
          <a:ext cx="549079" cy="396000"/>
        </a:xfrm>
        <a:prstGeom prst="up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91</xdr:col>
      <xdr:colOff>31119</xdr:colOff>
      <xdr:row>20</xdr:row>
      <xdr:rowOff>4214</xdr:rowOff>
    </xdr:from>
    <xdr:to>
      <xdr:col>95</xdr:col>
      <xdr:colOff>28544</xdr:colOff>
      <xdr:row>20</xdr:row>
      <xdr:rowOff>4214</xdr:rowOff>
    </xdr:to>
    <xdr:cxnSp macro="">
      <xdr:nvCxnSpPr>
        <xdr:cNvPr id="54" name="Conector recto 29"/>
        <xdr:cNvCxnSpPr/>
      </xdr:nvCxnSpPr>
      <xdr:spPr>
        <a:xfrm>
          <a:off x="20513361" y="5876801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23938</xdr:colOff>
      <xdr:row>22</xdr:row>
      <xdr:rowOff>244383</xdr:rowOff>
    </xdr:from>
    <xdr:to>
      <xdr:col>95</xdr:col>
      <xdr:colOff>21363</xdr:colOff>
      <xdr:row>22</xdr:row>
      <xdr:rowOff>244383</xdr:rowOff>
    </xdr:to>
    <xdr:cxnSp macro="">
      <xdr:nvCxnSpPr>
        <xdr:cNvPr id="56" name="Conector recto 29"/>
        <xdr:cNvCxnSpPr/>
      </xdr:nvCxnSpPr>
      <xdr:spPr>
        <a:xfrm>
          <a:off x="20506180" y="6627630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40694</xdr:colOff>
      <xdr:row>29</xdr:row>
      <xdr:rowOff>5810</xdr:rowOff>
    </xdr:from>
    <xdr:to>
      <xdr:col>95</xdr:col>
      <xdr:colOff>38119</xdr:colOff>
      <xdr:row>29</xdr:row>
      <xdr:rowOff>5810</xdr:rowOff>
    </xdr:to>
    <xdr:cxnSp macro="">
      <xdr:nvCxnSpPr>
        <xdr:cNvPr id="72" name="Conector recto 29"/>
        <xdr:cNvCxnSpPr/>
      </xdr:nvCxnSpPr>
      <xdr:spPr>
        <a:xfrm>
          <a:off x="20522936" y="7410375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33513</xdr:colOff>
      <xdr:row>25</xdr:row>
      <xdr:rowOff>253958</xdr:rowOff>
    </xdr:from>
    <xdr:to>
      <xdr:col>95</xdr:col>
      <xdr:colOff>30938</xdr:colOff>
      <xdr:row>25</xdr:row>
      <xdr:rowOff>253958</xdr:rowOff>
    </xdr:to>
    <xdr:cxnSp macro="">
      <xdr:nvCxnSpPr>
        <xdr:cNvPr id="75" name="Conector recto 29"/>
        <xdr:cNvCxnSpPr/>
      </xdr:nvCxnSpPr>
      <xdr:spPr>
        <a:xfrm>
          <a:off x="20515755" y="8169183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34311</xdr:colOff>
      <xdr:row>32</xdr:row>
      <xdr:rowOff>15384</xdr:rowOff>
    </xdr:from>
    <xdr:to>
      <xdr:col>95</xdr:col>
      <xdr:colOff>31736</xdr:colOff>
      <xdr:row>32</xdr:row>
      <xdr:rowOff>15384</xdr:rowOff>
    </xdr:to>
    <xdr:cxnSp macro="">
      <xdr:nvCxnSpPr>
        <xdr:cNvPr id="76" name="Conector recto 29"/>
        <xdr:cNvCxnSpPr/>
      </xdr:nvCxnSpPr>
      <xdr:spPr>
        <a:xfrm>
          <a:off x="20516553" y="8951929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35110</xdr:colOff>
      <xdr:row>32</xdr:row>
      <xdr:rowOff>224</xdr:rowOff>
    </xdr:from>
    <xdr:to>
      <xdr:col>74</xdr:col>
      <xdr:colOff>32534</xdr:colOff>
      <xdr:row>32</xdr:row>
      <xdr:rowOff>224</xdr:rowOff>
    </xdr:to>
    <xdr:cxnSp macro="">
      <xdr:nvCxnSpPr>
        <xdr:cNvPr id="78" name="Conector recto 29"/>
        <xdr:cNvCxnSpPr/>
      </xdr:nvCxnSpPr>
      <xdr:spPr>
        <a:xfrm>
          <a:off x="17668827" y="8936769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35907</xdr:colOff>
      <xdr:row>26</xdr:row>
      <xdr:rowOff>16980</xdr:rowOff>
    </xdr:from>
    <xdr:to>
      <xdr:col>74</xdr:col>
      <xdr:colOff>33331</xdr:colOff>
      <xdr:row>26</xdr:row>
      <xdr:rowOff>16980</xdr:rowOff>
    </xdr:to>
    <xdr:cxnSp macro="">
      <xdr:nvCxnSpPr>
        <xdr:cNvPr id="79" name="Conector recto 29"/>
        <xdr:cNvCxnSpPr/>
      </xdr:nvCxnSpPr>
      <xdr:spPr>
        <a:xfrm>
          <a:off x="17669624" y="8187535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20747</xdr:colOff>
      <xdr:row>29</xdr:row>
      <xdr:rowOff>25758</xdr:rowOff>
    </xdr:from>
    <xdr:to>
      <xdr:col>74</xdr:col>
      <xdr:colOff>18171</xdr:colOff>
      <xdr:row>29</xdr:row>
      <xdr:rowOff>25758</xdr:rowOff>
    </xdr:to>
    <xdr:cxnSp macro="">
      <xdr:nvCxnSpPr>
        <xdr:cNvPr id="85" name="Conector recto 29"/>
        <xdr:cNvCxnSpPr/>
      </xdr:nvCxnSpPr>
      <xdr:spPr>
        <a:xfrm>
          <a:off x="17654464" y="7430323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21545</xdr:colOff>
      <xdr:row>23</xdr:row>
      <xdr:rowOff>18575</xdr:rowOff>
    </xdr:from>
    <xdr:to>
      <xdr:col>74</xdr:col>
      <xdr:colOff>18969</xdr:colOff>
      <xdr:row>23</xdr:row>
      <xdr:rowOff>18575</xdr:rowOff>
    </xdr:to>
    <xdr:cxnSp macro="">
      <xdr:nvCxnSpPr>
        <xdr:cNvPr id="86" name="Conector recto 29"/>
        <xdr:cNvCxnSpPr/>
      </xdr:nvCxnSpPr>
      <xdr:spPr>
        <a:xfrm>
          <a:off x="17655262" y="6657152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22343</xdr:colOff>
      <xdr:row>20</xdr:row>
      <xdr:rowOff>3414</xdr:rowOff>
    </xdr:from>
    <xdr:to>
      <xdr:col>74</xdr:col>
      <xdr:colOff>19767</xdr:colOff>
      <xdr:row>20</xdr:row>
      <xdr:rowOff>3414</xdr:rowOff>
    </xdr:to>
    <xdr:cxnSp macro="">
      <xdr:nvCxnSpPr>
        <xdr:cNvPr id="88" name="Conector recto 29"/>
        <xdr:cNvCxnSpPr/>
      </xdr:nvCxnSpPr>
      <xdr:spPr>
        <a:xfrm>
          <a:off x="17656060" y="5876001"/>
          <a:ext cx="540000" cy="0"/>
        </a:xfrm>
        <a:prstGeom prst="line">
          <a:avLst/>
        </a:prstGeom>
        <a:ln w="76200" cmpd="sng">
          <a:solidFill>
            <a:srgbClr val="FF0000"/>
          </a:solidFill>
          <a:prstDash val="solid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41524</xdr:colOff>
      <xdr:row>27</xdr:row>
      <xdr:rowOff>38200</xdr:rowOff>
    </xdr:from>
    <xdr:to>
      <xdr:col>30</xdr:col>
      <xdr:colOff>102591</xdr:colOff>
      <xdr:row>27</xdr:row>
      <xdr:rowOff>38200</xdr:rowOff>
    </xdr:to>
    <xdr:cxnSp macro="">
      <xdr:nvCxnSpPr>
        <xdr:cNvPr id="89" name="Conector angular 21"/>
        <xdr:cNvCxnSpPr/>
      </xdr:nvCxnSpPr>
      <xdr:spPr>
        <a:xfrm>
          <a:off x="3470524" y="6896200"/>
          <a:ext cx="442067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32715</xdr:colOff>
      <xdr:row>2</xdr:row>
      <xdr:rowOff>232191</xdr:rowOff>
    </xdr:from>
    <xdr:to>
      <xdr:col>144</xdr:col>
      <xdr:colOff>32715</xdr:colOff>
      <xdr:row>27</xdr:row>
      <xdr:rowOff>40946</xdr:rowOff>
    </xdr:to>
    <xdr:cxnSp macro="">
      <xdr:nvCxnSpPr>
        <xdr:cNvPr id="52" name="Conector recto 33"/>
        <xdr:cNvCxnSpPr/>
      </xdr:nvCxnSpPr>
      <xdr:spPr>
        <a:xfrm flipH="1">
          <a:off x="19565448" y="742851"/>
          <a:ext cx="0" cy="6192000"/>
        </a:xfrm>
        <a:prstGeom prst="line">
          <a:avLst/>
        </a:prstGeom>
        <a:ln w="76200" cmpd="sng">
          <a:solidFill>
            <a:srgbClr val="008000"/>
          </a:solidFill>
          <a:prstDash val="sysDash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108383</xdr:colOff>
      <xdr:row>8</xdr:row>
      <xdr:rowOff>244163</xdr:rowOff>
    </xdr:from>
    <xdr:to>
      <xdr:col>147</xdr:col>
      <xdr:colOff>75587</xdr:colOff>
      <xdr:row>8</xdr:row>
      <xdr:rowOff>244163</xdr:rowOff>
    </xdr:to>
    <xdr:cxnSp macro="">
      <xdr:nvCxnSpPr>
        <xdr:cNvPr id="55" name="Conector angular 14"/>
        <xdr:cNvCxnSpPr/>
      </xdr:nvCxnSpPr>
      <xdr:spPr>
        <a:xfrm>
          <a:off x="19098540" y="2286801"/>
          <a:ext cx="118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6644</xdr:colOff>
      <xdr:row>12</xdr:row>
      <xdr:rowOff>12573</xdr:rowOff>
    </xdr:from>
    <xdr:to>
      <xdr:col>147</xdr:col>
      <xdr:colOff>67713</xdr:colOff>
      <xdr:row>12</xdr:row>
      <xdr:rowOff>12573</xdr:rowOff>
    </xdr:to>
    <xdr:cxnSp macro="">
      <xdr:nvCxnSpPr>
        <xdr:cNvPr id="58" name="Conector angular 17"/>
        <xdr:cNvCxnSpPr/>
      </xdr:nvCxnSpPr>
      <xdr:spPr>
        <a:xfrm>
          <a:off x="19810666" y="3076531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18736</xdr:colOff>
      <xdr:row>15</xdr:row>
      <xdr:rowOff>34517</xdr:rowOff>
    </xdr:from>
    <xdr:to>
      <xdr:col>147</xdr:col>
      <xdr:colOff>79805</xdr:colOff>
      <xdr:row>15</xdr:row>
      <xdr:rowOff>34517</xdr:rowOff>
    </xdr:to>
    <xdr:cxnSp macro="">
      <xdr:nvCxnSpPr>
        <xdr:cNvPr id="68" name="Conector angular 19"/>
        <xdr:cNvCxnSpPr/>
      </xdr:nvCxnSpPr>
      <xdr:spPr>
        <a:xfrm>
          <a:off x="19822758" y="3864465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5913</xdr:colOff>
      <xdr:row>18</xdr:row>
      <xdr:rowOff>33056</xdr:rowOff>
    </xdr:from>
    <xdr:to>
      <xdr:col>147</xdr:col>
      <xdr:colOff>66982</xdr:colOff>
      <xdr:row>18</xdr:row>
      <xdr:rowOff>33056</xdr:rowOff>
    </xdr:to>
    <xdr:cxnSp macro="">
      <xdr:nvCxnSpPr>
        <xdr:cNvPr id="80" name="Conector angular 20"/>
        <xdr:cNvCxnSpPr/>
      </xdr:nvCxnSpPr>
      <xdr:spPr>
        <a:xfrm>
          <a:off x="19809935" y="4628993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16787</xdr:colOff>
      <xdr:row>21</xdr:row>
      <xdr:rowOff>44296</xdr:rowOff>
    </xdr:from>
    <xdr:to>
      <xdr:col>147</xdr:col>
      <xdr:colOff>77856</xdr:colOff>
      <xdr:row>21</xdr:row>
      <xdr:rowOff>44296</xdr:rowOff>
    </xdr:to>
    <xdr:cxnSp macro="">
      <xdr:nvCxnSpPr>
        <xdr:cNvPr id="81" name="Conector angular 21"/>
        <xdr:cNvCxnSpPr/>
      </xdr:nvCxnSpPr>
      <xdr:spPr>
        <a:xfrm>
          <a:off x="19820809" y="5406223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23114</xdr:colOff>
      <xdr:row>5</xdr:row>
      <xdr:rowOff>238977</xdr:rowOff>
    </xdr:from>
    <xdr:to>
      <xdr:col>147</xdr:col>
      <xdr:colOff>84183</xdr:colOff>
      <xdr:row>5</xdr:row>
      <xdr:rowOff>238977</xdr:rowOff>
    </xdr:to>
    <xdr:cxnSp macro="">
      <xdr:nvCxnSpPr>
        <xdr:cNvPr id="82" name="Conector angular 14"/>
        <xdr:cNvCxnSpPr/>
      </xdr:nvCxnSpPr>
      <xdr:spPr>
        <a:xfrm>
          <a:off x="19827136" y="1515627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28813</xdr:colOff>
      <xdr:row>3</xdr:row>
      <xdr:rowOff>22402</xdr:rowOff>
    </xdr:from>
    <xdr:to>
      <xdr:col>147</xdr:col>
      <xdr:colOff>89882</xdr:colOff>
      <xdr:row>3</xdr:row>
      <xdr:rowOff>22402</xdr:rowOff>
    </xdr:to>
    <xdr:cxnSp macro="">
      <xdr:nvCxnSpPr>
        <xdr:cNvPr id="83" name="Conector angular 14"/>
        <xdr:cNvCxnSpPr/>
      </xdr:nvCxnSpPr>
      <xdr:spPr>
        <a:xfrm>
          <a:off x="19832835" y="788392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129293</xdr:colOff>
      <xdr:row>24</xdr:row>
      <xdr:rowOff>21159</xdr:rowOff>
    </xdr:from>
    <xdr:to>
      <xdr:col>147</xdr:col>
      <xdr:colOff>54717</xdr:colOff>
      <xdr:row>24</xdr:row>
      <xdr:rowOff>21159</xdr:rowOff>
    </xdr:to>
    <xdr:cxnSp macro="">
      <xdr:nvCxnSpPr>
        <xdr:cNvPr id="90" name="Conector angular 21"/>
        <xdr:cNvCxnSpPr/>
      </xdr:nvCxnSpPr>
      <xdr:spPr>
        <a:xfrm>
          <a:off x="19797670" y="6149076"/>
          <a:ext cx="468000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3091</xdr:colOff>
      <xdr:row>27</xdr:row>
      <xdr:rowOff>37753</xdr:rowOff>
    </xdr:from>
    <xdr:to>
      <xdr:col>147</xdr:col>
      <xdr:colOff>55515</xdr:colOff>
      <xdr:row>27</xdr:row>
      <xdr:rowOff>37753</xdr:rowOff>
    </xdr:to>
    <xdr:cxnSp macro="">
      <xdr:nvCxnSpPr>
        <xdr:cNvPr id="91" name="Conector angular 21"/>
        <xdr:cNvCxnSpPr/>
      </xdr:nvCxnSpPr>
      <xdr:spPr>
        <a:xfrm>
          <a:off x="18291091" y="6895753"/>
          <a:ext cx="433424" cy="0"/>
        </a:xfrm>
        <a:prstGeom prst="straightConnector1">
          <a:avLst/>
        </a:prstGeom>
        <a:ln w="76200" cmpd="sng">
          <a:solidFill>
            <a:srgbClr val="008000"/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8527</xdr:colOff>
      <xdr:row>14</xdr:row>
      <xdr:rowOff>48258</xdr:rowOff>
    </xdr:from>
    <xdr:to>
      <xdr:col>68</xdr:col>
      <xdr:colOff>15031</xdr:colOff>
      <xdr:row>15</xdr:row>
      <xdr:rowOff>188928</xdr:rowOff>
    </xdr:to>
    <xdr:sp macro="" textlink="">
      <xdr:nvSpPr>
        <xdr:cNvPr id="93" name="Flecha arriba 22"/>
        <xdr:cNvSpPr/>
      </xdr:nvSpPr>
      <xdr:spPr>
        <a:xfrm rot="10800000">
          <a:off x="8689742" y="3622876"/>
          <a:ext cx="549079" cy="396000"/>
        </a:xfrm>
        <a:prstGeom prst="upArrow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159</xdr:col>
      <xdr:colOff>60201</xdr:colOff>
      <xdr:row>4</xdr:row>
      <xdr:rowOff>144861</xdr:rowOff>
    </xdr:from>
    <xdr:to>
      <xdr:col>161</xdr:col>
      <xdr:colOff>123702</xdr:colOff>
      <xdr:row>4</xdr:row>
      <xdr:rowOff>144861</xdr:rowOff>
    </xdr:to>
    <xdr:cxnSp macro="">
      <xdr:nvCxnSpPr>
        <xdr:cNvPr id="94" name="Conector recto 3"/>
        <xdr:cNvCxnSpPr/>
      </xdr:nvCxnSpPr>
      <xdr:spPr>
        <a:xfrm>
          <a:off x="21627594" y="1166181"/>
          <a:ext cx="334788" cy="0"/>
        </a:xfrm>
        <a:prstGeom prst="line">
          <a:avLst/>
        </a:prstGeom>
        <a:ln w="76200" cmpd="sng">
          <a:solidFill>
            <a:srgbClr val="008000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60201</xdr:colOff>
      <xdr:row>7</xdr:row>
      <xdr:rowOff>129702</xdr:rowOff>
    </xdr:from>
    <xdr:to>
      <xdr:col>161</xdr:col>
      <xdr:colOff>123702</xdr:colOff>
      <xdr:row>7</xdr:row>
      <xdr:rowOff>129702</xdr:rowOff>
    </xdr:to>
    <xdr:cxnSp macro="">
      <xdr:nvCxnSpPr>
        <xdr:cNvPr id="95" name="Conector recto 3"/>
        <xdr:cNvCxnSpPr/>
      </xdr:nvCxnSpPr>
      <xdr:spPr>
        <a:xfrm>
          <a:off x="21627594" y="1917010"/>
          <a:ext cx="334788" cy="0"/>
        </a:xfrm>
        <a:prstGeom prst="line">
          <a:avLst/>
        </a:prstGeom>
        <a:ln w="76200" cmpd="sng">
          <a:solidFill>
            <a:srgbClr val="008000"/>
          </a:solidFill>
          <a:prstDash val="sysDash"/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"/>
  <sheetViews>
    <sheetView workbookViewId="0">
      <selection activeCell="L20" sqref="L20"/>
    </sheetView>
  </sheetViews>
  <sheetFormatPr defaultRowHeight="15.0"/>
  <cols>
    <col min="1" max="1" width="21.33203125" customWidth="1"/>
    <col min="2" max="2" width="16.33203125" customWidth="1"/>
    <col min="3" max="3" width="15.33203125" customWidth="1"/>
    <col min="4" max="4" width="15.6640625" customWidth="1"/>
    <col min="11" max="11" width="14.1640625" customWidth="1"/>
    <col min="12" max="12" width="11.6640625" customWidth="1"/>
  </cols>
  <sheetData>
    <row r="2">
      <c r="A2" s="27" t="s">
        <v>69</v>
      </c>
      <c r="B2" s="28" t="n">
        <v>42134</v>
      </c>
    </row>
    <row r="3">
      <c r="A3" s="2" t="s">
        <v>130</v>
      </c>
      <c r="B3" s="3" t="n">
        <f>B2-6</f>
        <v>42128</v>
      </c>
    </row>
    <row r="4" ht="17" customHeight="1">
      <c r="A4" s="17"/>
      <c r="B4" s="17"/>
    </row>
    <row r="5">
      <c r="A5" s="23"/>
      <c r="B5" s="24" t="s">
        <v>70</v>
      </c>
      <c r="C5" s="24" t="s">
        <v>71</v>
      </c>
      <c r="D5" s="24" t="s">
        <v>72</v>
      </c>
      <c r="E5" s="24" t="s">
        <v>73</v>
      </c>
      <c r="F5" s="24" t="s">
        <v>74</v>
      </c>
      <c r="G5" s="24" t="s">
        <v>75</v>
      </c>
      <c r="H5" s="24" t="s">
        <v>76</v>
      </c>
      <c r="I5" s="24" t="s">
        <v>77</v>
      </c>
      <c r="J5" s="24" t="s">
        <v>78</v>
      </c>
      <c r="K5" s="24" t="s">
        <v>79</v>
      </c>
      <c r="L5" s="24" t="s">
        <v>80</v>
      </c>
      <c r="M5" s="24" t="s">
        <v>81</v>
      </c>
      <c r="N5" s="25" t="s">
        <v>82</v>
      </c>
    </row>
    <row r="6">
      <c r="A6" s="18" t="s">
        <v>30</v>
      </c>
      <c r="B6" s="12" t="n">
        <f>C7-1</f>
        <v>42050</v>
      </c>
      <c r="C6" s="12" t="shared">
        <f t="shared" ref="C6:L6" si="0">D7-1</f>
        <v>42057</v>
      </c>
      <c r="D6" s="12" t="shared">
        <f t="shared" si="0"/>
        <v>42064</v>
      </c>
      <c r="E6" s="12" t="shared">
        <f t="shared" si="0"/>
        <v>42071</v>
      </c>
      <c r="F6" s="12" t="shared">
        <f t="shared" si="0"/>
        <v>42078</v>
      </c>
      <c r="G6" s="12" t="shared">
        <f t="shared" si="0"/>
        <v>42085</v>
      </c>
      <c r="H6" s="12" t="shared">
        <f t="shared" si="0"/>
        <v>42092</v>
      </c>
      <c r="I6" s="12" t="shared">
        <f t="shared" si="0"/>
        <v>42099</v>
      </c>
      <c r="J6" s="12" t="shared">
        <f t="shared" si="0"/>
        <v>42106</v>
      </c>
      <c r="K6" s="12" t="shared">
        <f t="shared" si="0"/>
        <v>42113</v>
      </c>
      <c r="L6" s="12" t="shared">
        <f t="shared" si="0"/>
        <v>42120</v>
      </c>
      <c r="M6" s="12" t="n">
        <f>N7-1</f>
        <v>42127</v>
      </c>
      <c r="N6" s="20" t="n">
        <f>B2</f>
        <v>42134</v>
      </c>
    </row>
    <row r="7" ht="17" customHeight="1">
      <c r="A7" s="19" t="s">
        <v>31</v>
      </c>
      <c r="B7" s="26" t="shared">
        <f t="shared" ref="B7:L7" si="1">B6-6</f>
        <v>42044</v>
      </c>
      <c r="C7" s="26" t="shared">
        <f t="shared" si="1"/>
        <v>42051</v>
      </c>
      <c r="D7" s="26" t="shared">
        <f t="shared" si="1"/>
        <v>42058</v>
      </c>
      <c r="E7" s="26" t="shared">
        <f t="shared" si="1"/>
        <v>42065</v>
      </c>
      <c r="F7" s="26" t="shared">
        <f t="shared" si="1"/>
        <v>42072</v>
      </c>
      <c r="G7" s="26" t="shared">
        <f t="shared" si="1"/>
        <v>42079</v>
      </c>
      <c r="H7" s="26" t="shared">
        <f t="shared" si="1"/>
        <v>42086</v>
      </c>
      <c r="I7" s="26" t="shared">
        <f t="shared" si="1"/>
        <v>42093</v>
      </c>
      <c r="J7" s="26" t="shared">
        <f t="shared" si="1"/>
        <v>42100</v>
      </c>
      <c r="K7" s="26" t="shared">
        <f t="shared" si="1"/>
        <v>42107</v>
      </c>
      <c r="L7" s="26" t="shared">
        <f t="shared" si="1"/>
        <v>42114</v>
      </c>
      <c r="M7" s="26" t="n">
        <f>M6-6</f>
        <v>42121</v>
      </c>
      <c r="N7" s="21" t="n">
        <f>B3</f>
        <v>42128</v>
      </c>
    </row>
    <row r="8">
      <c r="A8" s="17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>
      <c r="A9"/>
      <c r="B9" s="17"/>
    </row>
    <row r="10">
      <c r="A10" s="1" t="s">
        <v>17</v>
      </c>
      <c r="B10" s="1" t="s">
        <v>68</v>
      </c>
    </row>
    <row r="11">
      <c r="A11" s="13"/>
    </row>
    <row r="12">
      <c r="A12" s="4" t="s">
        <v>15</v>
      </c>
      <c r="B12" s="15"/>
      <c r="D12" s="5"/>
    </row>
    <row r="13">
      <c r="A13" s="9" t="s">
        <v>29</v>
      </c>
      <c r="B13" s="10" t="n">
        <v>79787027</v>
      </c>
      <c r="D13" s="6"/>
    </row>
    <row r="14">
      <c r="A14" s="17"/>
      <c r="B14" s="17"/>
      <c r="D14" s="17"/>
      <c r="E14" s="17"/>
      <c r="F14" s="17"/>
    </row>
    <row r="15">
      <c r="A15" s="4" t="s">
        <v>16</v>
      </c>
      <c r="B15" s="15"/>
      <c r="D15" s="4" t="s">
        <v>33</v>
      </c>
      <c r="E15" s="15"/>
      <c r="F15" s="17"/>
      <c r="H15" s="17"/>
      <c r="I15" s="8"/>
      <c r="J15" s="22"/>
      <c r="K15" s="8"/>
      <c r="L15" s="17"/>
    </row>
    <row r="16">
      <c r="A16" s="7" t="s">
        <v>0</v>
      </c>
      <c r="B16" s="11" t="n">
        <v>-7</v>
      </c>
      <c r="D16" s="17"/>
      <c r="E16" s="7"/>
      <c r="F16" s="16"/>
      <c r="H16" s="17"/>
      <c r="I16" s="17"/>
      <c r="J16" s="17"/>
      <c r="K16" s="17"/>
      <c r="L16" s="17"/>
    </row>
    <row r="17">
      <c r="A17" s="17" t="s">
        <v>1</v>
      </c>
      <c r="B17" s="11" t="n">
        <v>-5</v>
      </c>
      <c r="E17" s="7"/>
      <c r="K17" s="17"/>
      <c r="O17" s="17"/>
    </row>
    <row r="18">
      <c r="A18" s="17" t="s">
        <v>88</v>
      </c>
      <c r="B18" s="11" t="s">
        <v>96</v>
      </c>
      <c r="E18" s="7"/>
      <c r="K18" s="17"/>
      <c r="O18" s="17"/>
    </row>
    <row r="19">
      <c r="A19" s="17" t="s">
        <v>89</v>
      </c>
      <c r="B19" s="11" t="s">
        <v>97</v>
      </c>
      <c r="K19" s="17"/>
      <c r="O19" s="17"/>
    </row>
    <row r="20">
      <c r="A20" s="17" t="s">
        <v>2</v>
      </c>
      <c r="B20" s="11" t="n">
        <v>-4</v>
      </c>
      <c r="K20" s="17"/>
      <c r="O20" s="17"/>
    </row>
    <row r="21">
      <c r="A21" s="17" t="s">
        <v>90</v>
      </c>
      <c r="B21" s="11" t="s">
        <v>98</v>
      </c>
      <c r="O21" s="17"/>
    </row>
    <row r="22">
      <c r="A22" s="17" t="s">
        <v>91</v>
      </c>
      <c r="B22" s="11" t="s">
        <v>103</v>
      </c>
      <c r="O22" s="17"/>
    </row>
    <row r="23">
      <c r="A23" s="17" t="s">
        <v>92</v>
      </c>
      <c r="B23" s="11" t="s">
        <v>100</v>
      </c>
      <c r="O23" s="17"/>
    </row>
    <row r="24">
      <c r="A24" s="17" t="s">
        <v>93</v>
      </c>
      <c r="B24" s="17" t="s">
        <v>102</v>
      </c>
      <c r="C24" s="17"/>
      <c r="O24" s="17"/>
    </row>
    <row r="25">
      <c r="A25" s="17" t="s">
        <v>94</v>
      </c>
      <c r="B25" s="17" t="s">
        <v>99</v>
      </c>
      <c r="C25" s="17"/>
      <c r="O25" s="17"/>
    </row>
    <row r="26">
      <c r="A26" s="17" t="s">
        <v>95</v>
      </c>
      <c r="B26" s="17" t="s">
        <v>101</v>
      </c>
      <c r="C26" s="17"/>
      <c r="O26" s="17"/>
    </row>
    <row r="27">
      <c r="A27" s="17" t="s">
        <v>44</v>
      </c>
      <c r="B27" s="17" t="s">
        <v>105</v>
      </c>
      <c r="C27" s="17"/>
      <c r="O27" s="17"/>
    </row>
    <row r="28">
      <c r="A28" s="17" t="s">
        <v>39</v>
      </c>
      <c r="B28" s="17" t="s">
        <v>104</v>
      </c>
      <c r="C28" s="17"/>
      <c r="O28" s="17"/>
    </row>
    <row r="29">
      <c r="A29" s="17" t="s">
        <v>3</v>
      </c>
      <c r="B29" s="17" t="s">
        <v>106</v>
      </c>
      <c r="C29" s="17"/>
    </row>
    <row r="30">
      <c r="A30" s="17" t="s">
        <v>40</v>
      </c>
      <c r="B30" s="17" t="s">
        <v>107</v>
      </c>
      <c r="C30" s="17"/>
    </row>
    <row r="31">
      <c r="A31" s="17" t="s">
        <v>43</v>
      </c>
      <c r="B31" s="11" t="n">
        <v>-8</v>
      </c>
      <c r="C31" s="17"/>
    </row>
    <row r="34">
      <c r="A34" s="4" t="s">
        <v>188</v>
      </c>
      <c r="B34" s="15"/>
    </row>
    <row r="35">
      <c r="A35" t="s">
        <v>34</v>
      </c>
      <c r="B35" s="14" t="n">
        <v>3.4500000000000003E-2</v>
      </c>
    </row>
    <row r="36">
      <c r="A36" t="s">
        <v>8</v>
      </c>
      <c r="B36" s="14" t="n">
        <v>0.1477</v>
      </c>
    </row>
    <row r="37">
      <c r="A37" t="s">
        <v>65</v>
      </c>
      <c r="B37" s="14" t="n">
        <v>7.0000000000000007E-2</v>
      </c>
    </row>
    <row r="38">
      <c r="A38" t="s">
        <v>49</v>
      </c>
      <c r="B38" s="14" t="n">
        <v>0.19</v>
      </c>
    </row>
  </sheetData>
  <mergeCells count="4">
    <mergeCell ref="A12:B12"/>
    <mergeCell ref="A15:B15"/>
    <mergeCell ref="D15:E15"/>
    <mergeCell ref="A34:B34"/>
  </mergeCells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>
    <tabColor theme="4"/>
    <pageSetUpPr fitToPage="1"/>
  </sheetPr>
  <dimension ref="A1"/>
  <sheetViews>
    <sheetView tabSelected="0" zoomScale="60" zoomScaleNormal="60" zoomScalePageLayoutView="60" workbookViewId="0">
      <selection activeCell="FY42" sqref="FY42"/>
    </sheetView>
  </sheetViews>
  <sheetFormatPr defaultRowHeight="15.0"/>
  <sheetData>
    <row r="1" ht="20" customHeight="1"/>
    <row r="2" ht="20" customHeight="1">
      <c r="Q2" s="63" t="s">
        <v>52</v>
      </c>
      <c r="R2" s="64"/>
      <c r="S2" s="64"/>
      <c r="T2" s="64"/>
      <c r="U2" s="64"/>
      <c r="V2" s="64"/>
      <c r="W2" s="64"/>
      <c r="X2" s="64"/>
      <c r="Y2" s="64"/>
      <c r="Z2" s="64"/>
      <c r="AA2" s="65"/>
      <c r="AC2" s="249"/>
      <c r="AO2" s="69" t="s">
        <v>4</v>
      </c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1"/>
      <c r="BO2" s="112" t="s">
        <v>152</v>
      </c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4"/>
      <c r="ES2" s="63" t="s">
        <v>52</v>
      </c>
      <c r="ET2" s="64"/>
      <c r="EU2" s="64"/>
      <c r="EV2" s="64"/>
      <c r="EW2" s="64"/>
      <c r="EX2" s="64"/>
      <c r="EY2" s="64"/>
      <c r="EZ2" s="64"/>
      <c r="FA2" s="64"/>
      <c r="FB2" s="64"/>
      <c r="FC2" s="65"/>
    </row>
    <row r="3" ht="20" customHeight="1">
      <c r="B3" s="148"/>
      <c r="C3" s="89" t="s">
        <v>63</v>
      </c>
      <c r="D3" s="90"/>
      <c r="E3" s="90"/>
      <c r="F3" s="90"/>
      <c r="G3" s="90"/>
      <c r="H3" s="90"/>
      <c r="I3" s="90"/>
      <c r="J3" s="90"/>
      <c r="K3" s="90"/>
      <c r="L3" s="90"/>
      <c r="M3" s="91"/>
      <c r="N3" s="148"/>
      <c r="Q3" s="429" t="n">
        <f ca="1">Trafico!$E$4</f>
        <v>0.23100508324144053</v>
      </c>
      <c r="R3" s="430"/>
      <c r="S3" s="430"/>
      <c r="T3" s="430"/>
      <c r="U3" s="431"/>
      <c r="V3" s="43" t="n">
        <f ca="1">Trafico!D4</f>
        <v>0.10389003136902411</v>
      </c>
      <c r="W3" s="44"/>
      <c r="X3" s="44"/>
      <c r="Y3" s="44"/>
      <c r="Z3" s="44"/>
      <c r="AA3" s="45"/>
      <c r="AC3" s="249"/>
      <c r="AO3" s="72" t="n">
        <f ca="1">Trafico!E34</f>
        <v>-3.3640887330000369E-3</v>
      </c>
      <c r="AP3" s="73"/>
      <c r="AQ3" s="73"/>
      <c r="AR3" s="85" t="n">
        <f ca="1">Trafico!C34</f>
        <v>0.29513116260099997</v>
      </c>
      <c r="AS3" s="85"/>
      <c r="AT3" s="85"/>
      <c r="AU3" s="85"/>
      <c r="AV3" s="85"/>
      <c r="AW3" s="85"/>
      <c r="AX3" s="85"/>
      <c r="AY3" s="85"/>
      <c r="AZ3" s="86"/>
      <c r="BO3" s="119" t="n">
        <f ca="1">Trafico!E37</f>
        <v>0.5746706267610997</v>
      </c>
      <c r="BP3" s="422"/>
      <c r="BQ3" s="422"/>
      <c r="BR3" s="422"/>
      <c r="BS3" s="115" t="n">
        <f ca="1">Trafico!C37</f>
        <v>20677</v>
      </c>
      <c r="BT3" s="115"/>
      <c r="BU3" s="115"/>
      <c r="BV3" s="115"/>
      <c r="BW3" s="115"/>
      <c r="BX3" s="115"/>
      <c r="BY3" s="115"/>
      <c r="BZ3" s="115"/>
      <c r="CA3" s="115"/>
      <c r="CB3" s="116"/>
      <c r="ES3" s="429" t="n">
        <f ca="1">Conversion!P67</f>
        <v>6.9239545927332724E-2</v>
      </c>
      <c r="ET3" s="430"/>
      <c r="EU3" s="430"/>
      <c r="EV3" s="430"/>
      <c r="EW3" s="431"/>
      <c r="EX3" s="441" t="n">
        <f ca="1">Conversion!N67</f>
        <v>1.0093948000873935E-2</v>
      </c>
      <c r="EY3" s="442"/>
      <c r="EZ3" s="442"/>
      <c r="FA3" s="442"/>
      <c r="FB3" s="442"/>
      <c r="FC3" s="443"/>
      <c r="FG3" s="89" t="s">
        <v>63</v>
      </c>
      <c r="FH3" s="90"/>
      <c r="FI3" s="90"/>
      <c r="FJ3" s="90"/>
      <c r="FK3" s="90"/>
      <c r="FL3" s="90"/>
      <c r="FM3" s="90"/>
      <c r="FN3" s="90"/>
      <c r="FO3" s="90"/>
      <c r="FP3" s="90"/>
      <c r="FQ3" s="91"/>
    </row>
    <row r="4" ht="20" customHeight="1">
      <c r="B4" s="148"/>
      <c r="C4" s="204" t="n">
        <f ca="1">Trafico!$E$6</f>
        <v>0.1173754175166446</v>
      </c>
      <c r="D4" s="205"/>
      <c r="E4" s="205"/>
      <c r="F4" s="205"/>
      <c r="G4" s="206"/>
      <c r="H4" s="207" t="n">
        <f ca="1">Trafico!D6</f>
        <v>0.11762193438468237</v>
      </c>
      <c r="I4" s="208"/>
      <c r="J4" s="208"/>
      <c r="K4" s="208"/>
      <c r="L4" s="208"/>
      <c r="M4" s="209"/>
      <c r="N4" s="148"/>
      <c r="O4" s="148"/>
      <c r="Q4" s="432" t="n">
        <f ca="1">Trafico!$E$4</f>
        <v>0.23100508324144053</v>
      </c>
      <c r="R4" s="433"/>
      <c r="S4" s="433"/>
      <c r="T4" s="433"/>
      <c r="U4" s="434"/>
      <c r="V4" s="46"/>
      <c r="W4" s="47"/>
      <c r="X4" s="47"/>
      <c r="Y4" s="47"/>
      <c r="Z4" s="47"/>
      <c r="AA4" s="48"/>
      <c r="AO4" s="74"/>
      <c r="AP4" s="75"/>
      <c r="AQ4" s="75"/>
      <c r="AR4" s="87"/>
      <c r="AS4" s="87"/>
      <c r="AT4" s="87"/>
      <c r="AU4" s="87"/>
      <c r="AV4" s="87"/>
      <c r="AW4" s="87"/>
      <c r="AX4" s="87"/>
      <c r="AY4" s="87"/>
      <c r="AZ4" s="88"/>
      <c r="BO4" s="120"/>
      <c r="BP4" s="121"/>
      <c r="BQ4" s="121"/>
      <c r="BR4" s="121"/>
      <c r="BS4" s="117"/>
      <c r="BT4" s="117"/>
      <c r="BU4" s="117"/>
      <c r="BV4" s="117"/>
      <c r="BW4" s="117"/>
      <c r="BX4" s="117"/>
      <c r="BY4" s="117"/>
      <c r="BZ4" s="117"/>
      <c r="CA4" s="117"/>
      <c r="CB4" s="118"/>
      <c r="ES4" s="432" t="n">
        <f ca="1">ES3</f>
        <v>6.9239545927332724E-2</v>
      </c>
      <c r="ET4" s="433"/>
      <c r="EU4" s="433"/>
      <c r="EV4" s="433"/>
      <c r="EW4" s="434"/>
      <c r="EX4" s="444"/>
      <c r="EY4" s="445"/>
      <c r="EZ4" s="445"/>
      <c r="FA4" s="445"/>
      <c r="FB4" s="445"/>
      <c r="FC4" s="446"/>
      <c r="FG4" s="92" t="n">
        <f ca="1">Conversion!P69</f>
        <v>4.5669240351140505E-3</v>
      </c>
      <c r="FH4" s="93"/>
      <c r="FI4" s="93"/>
      <c r="FJ4" s="93"/>
      <c r="FK4" s="94"/>
      <c r="FL4" s="95" t="n">
        <f ca="1">Conversion!N69</f>
        <v>1.5628448189387099E-2</v>
      </c>
      <c r="FM4" s="95"/>
      <c r="FN4" s="95"/>
      <c r="FO4" s="95"/>
      <c r="FP4" s="95"/>
      <c r="FQ4" s="96"/>
    </row>
    <row r="5" ht="20" customHeight="1">
      <c r="B5" s="148"/>
      <c r="C5" s="210" t="s">
        <v>64</v>
      </c>
      <c r="D5" s="211"/>
      <c r="E5" s="211"/>
      <c r="F5" s="211"/>
      <c r="G5" s="211"/>
      <c r="H5" s="211"/>
      <c r="I5" s="211"/>
      <c r="J5" s="211"/>
      <c r="K5" s="211"/>
      <c r="L5" s="211"/>
      <c r="M5" s="212"/>
      <c r="N5" s="148"/>
      <c r="O5" s="148"/>
      <c r="Q5" s="66" t="s">
        <v>42</v>
      </c>
      <c r="R5" s="67"/>
      <c r="S5" s="67"/>
      <c r="T5" s="67"/>
      <c r="U5" s="67"/>
      <c r="V5" s="67"/>
      <c r="W5" s="67"/>
      <c r="X5" s="67"/>
      <c r="Y5" s="67"/>
      <c r="Z5" s="67"/>
      <c r="AA5" s="68"/>
      <c r="AT5" s="177"/>
      <c r="AU5" s="177"/>
      <c r="AV5" s="177"/>
      <c r="AW5" s="177"/>
      <c r="AX5" s="190"/>
      <c r="AY5" s="190"/>
      <c r="AZ5" s="190"/>
      <c r="BA5" s="190"/>
      <c r="BB5" s="190"/>
      <c r="BC5" s="190"/>
      <c r="BD5" s="190"/>
      <c r="BE5" s="190"/>
      <c r="ES5" s="66" t="s">
        <v>42</v>
      </c>
      <c r="ET5" s="67"/>
      <c r="EU5" s="67"/>
      <c r="EV5" s="67"/>
      <c r="EW5" s="67"/>
      <c r="EX5" s="67"/>
      <c r="EY5" s="67"/>
      <c r="EZ5" s="67"/>
      <c r="FA5" s="67"/>
      <c r="FB5" s="67"/>
      <c r="FC5" s="68"/>
      <c r="FG5" s="97" t="s">
        <v>64</v>
      </c>
      <c r="FH5" s="98"/>
      <c r="FI5" s="98"/>
      <c r="FJ5" s="98"/>
      <c r="FK5" s="98"/>
      <c r="FL5" s="98"/>
      <c r="FM5" s="98"/>
      <c r="FN5" s="98"/>
      <c r="FO5" s="98"/>
      <c r="FP5" s="98"/>
      <c r="FQ5" s="99"/>
    </row>
    <row r="6" ht="20" customHeight="1">
      <c r="B6" s="83"/>
      <c r="C6" s="143" t="n">
        <f ca="1">Trafico!$E$7</f>
        <v>0.1273946259497063</v>
      </c>
      <c r="D6" s="144"/>
      <c r="E6" s="144"/>
      <c r="F6" s="144"/>
      <c r="G6" s="145"/>
      <c r="H6" s="146" t="n">
        <f ca="1">Trafico!D7</f>
        <v>0.25316384007475701</v>
      </c>
      <c r="I6" s="147"/>
      <c r="J6" s="147"/>
      <c r="K6" s="147"/>
      <c r="L6" s="147"/>
      <c r="M6" s="149"/>
      <c r="N6" s="148"/>
      <c r="O6" s="148"/>
      <c r="Q6" s="429" t="n">
        <f ca="1">Trafico!$E$5</f>
        <v>0.12419689489876218</v>
      </c>
      <c r="R6" s="430"/>
      <c r="S6" s="430"/>
      <c r="T6" s="430"/>
      <c r="U6" s="431"/>
      <c r="V6" s="43" t="n">
        <f ca="1">Trafico!D5</f>
        <v>0.37078577445943939</v>
      </c>
      <c r="W6" s="44"/>
      <c r="X6" s="44"/>
      <c r="Y6" s="44"/>
      <c r="Z6" s="44"/>
      <c r="AA6" s="45"/>
      <c r="ES6" s="429" t="n">
        <f ca="1">Conversion!P68</f>
        <v>1.2855871114904271E-2</v>
      </c>
      <c r="ET6" s="430"/>
      <c r="EU6" s="430"/>
      <c r="EV6" s="430"/>
      <c r="EW6" s="431"/>
      <c r="EX6" s="441" t="n">
        <f ca="1">Conversion!N68</f>
        <v>1.0087253148686748E-2</v>
      </c>
      <c r="EY6" s="442"/>
      <c r="EZ6" s="442"/>
      <c r="FA6" s="442"/>
      <c r="FB6" s="442"/>
      <c r="FC6" s="443"/>
      <c r="FG6" s="100" t="n">
        <f ca="1">Conversion!P70</f>
        <v>2.4244543230409477E-2</v>
      </c>
      <c r="FH6" s="101"/>
      <c r="FI6" s="101"/>
      <c r="FJ6" s="101"/>
      <c r="FK6" s="102"/>
      <c r="FL6" s="103" t="n">
        <f ca="1">Conversion!N70</f>
        <v>7.5127698445248128E-3</v>
      </c>
      <c r="FM6" s="103"/>
      <c r="FN6" s="103"/>
      <c r="FO6" s="103"/>
      <c r="FP6" s="103"/>
      <c r="FQ6" s="104"/>
    </row>
    <row r="7" ht="20" customHeight="1">
      <c r="B7" s="189"/>
      <c r="N7" s="148"/>
      <c r="O7" s="148"/>
      <c r="Q7" s="432" t="n">
        <f ca="1">Trafico!$E$5</f>
        <v>0.12419689489876218</v>
      </c>
      <c r="R7" s="433"/>
      <c r="S7" s="433"/>
      <c r="T7" s="433"/>
      <c r="U7" s="434"/>
      <c r="V7" s="46"/>
      <c r="W7" s="47"/>
      <c r="X7" s="47"/>
      <c r="Y7" s="47"/>
      <c r="Z7" s="47"/>
      <c r="AA7" s="48"/>
      <c r="AJ7" s="78" t="s">
        <v>32</v>
      </c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80"/>
      <c r="BK7" s="197" t="s">
        <v>45</v>
      </c>
      <c r="BL7" s="198"/>
      <c r="BM7" s="198"/>
      <c r="BN7" s="198"/>
      <c r="BO7" s="198"/>
      <c r="BP7" s="198"/>
      <c r="BQ7" s="198"/>
      <c r="BR7" s="198"/>
      <c r="BS7" s="198"/>
      <c r="BT7" s="198"/>
      <c r="BU7" s="198"/>
      <c r="BV7" s="198"/>
      <c r="BW7" s="198"/>
      <c r="BX7" s="198"/>
      <c r="BY7" s="198"/>
      <c r="BZ7" s="198"/>
      <c r="CA7" s="198"/>
      <c r="CB7" s="198"/>
      <c r="CC7" s="198"/>
      <c r="CD7" s="198"/>
      <c r="CE7" s="198"/>
      <c r="CF7" s="199"/>
      <c r="CL7" s="183" t="s">
        <v>46</v>
      </c>
      <c r="CM7" s="184"/>
      <c r="CN7" s="184"/>
      <c r="CO7" s="184"/>
      <c r="CP7" s="184"/>
      <c r="CQ7" s="184"/>
      <c r="CR7" s="184"/>
      <c r="CS7" s="184"/>
      <c r="CT7" s="184"/>
      <c r="CU7" s="184"/>
      <c r="CV7" s="184"/>
      <c r="CW7" s="184"/>
      <c r="CX7" s="184"/>
      <c r="CY7" s="184"/>
      <c r="CZ7" s="184"/>
      <c r="DA7" s="184"/>
      <c r="DB7" s="184"/>
      <c r="DC7" s="184"/>
      <c r="DD7" s="184"/>
      <c r="DE7" s="184"/>
      <c r="DF7" s="184"/>
      <c r="DG7" s="185"/>
      <c r="DM7" s="406" t="s">
        <v>47</v>
      </c>
      <c r="DN7" s="407"/>
      <c r="DO7" s="407"/>
      <c r="DP7" s="407"/>
      <c r="DQ7" s="407"/>
      <c r="DR7" s="407"/>
      <c r="DS7" s="407"/>
      <c r="DT7" s="407"/>
      <c r="DU7" s="407"/>
      <c r="DV7" s="407"/>
      <c r="DW7" s="407"/>
      <c r="DX7" s="407"/>
      <c r="DY7" s="407"/>
      <c r="DZ7" s="407"/>
      <c r="EA7" s="407"/>
      <c r="EB7" s="407"/>
      <c r="EC7" s="407"/>
      <c r="ED7" s="407"/>
      <c r="EE7" s="407"/>
      <c r="EF7" s="407"/>
      <c r="EG7" s="407"/>
      <c r="EH7" s="408"/>
      <c r="ES7" s="432" t="n">
        <f ca="1">ES6</f>
        <v>1.2855871114904271E-2</v>
      </c>
      <c r="ET7" s="433"/>
      <c r="EU7" s="433"/>
      <c r="EV7" s="433"/>
      <c r="EW7" s="434"/>
      <c r="EX7" s="444"/>
      <c r="EY7" s="445"/>
      <c r="EZ7" s="445"/>
      <c r="FA7" s="445"/>
      <c r="FB7" s="445"/>
      <c r="FC7" s="446"/>
      <c r="FG7" s="337"/>
      <c r="FH7" s="337"/>
      <c r="FI7" s="337"/>
      <c r="FJ7" s="337"/>
      <c r="FK7" s="337"/>
      <c r="FL7" s="337"/>
      <c r="FM7" s="337"/>
      <c r="FN7" s="337"/>
      <c r="FO7" s="337"/>
      <c r="FP7" s="337"/>
      <c r="FQ7" s="337"/>
    </row>
    <row r="8" ht="20" customHeight="1">
      <c r="C8" s="89" t="s">
        <v>127</v>
      </c>
      <c r="D8" s="90"/>
      <c r="E8" s="90"/>
      <c r="F8" s="90"/>
      <c r="G8" s="90"/>
      <c r="H8" s="90"/>
      <c r="I8" s="90"/>
      <c r="J8" s="90"/>
      <c r="K8" s="90"/>
      <c r="L8" s="90"/>
      <c r="M8" s="91"/>
      <c r="Q8" s="63" t="s">
        <v>55</v>
      </c>
      <c r="R8" s="64"/>
      <c r="S8" s="64"/>
      <c r="T8" s="64"/>
      <c r="U8" s="64"/>
      <c r="V8" s="64"/>
      <c r="W8" s="64"/>
      <c r="X8" s="64"/>
      <c r="Y8" s="64"/>
      <c r="Z8" s="64"/>
      <c r="AA8" s="65"/>
      <c r="AJ8" s="81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4"/>
      <c r="BK8" s="200"/>
      <c r="BL8" s="201"/>
      <c r="BM8" s="201"/>
      <c r="BN8" s="201"/>
      <c r="BO8" s="201"/>
      <c r="BP8" s="201"/>
      <c r="BQ8" s="201"/>
      <c r="BR8" s="201"/>
      <c r="BS8" s="201"/>
      <c r="BT8" s="201"/>
      <c r="BU8" s="201"/>
      <c r="BV8" s="201"/>
      <c r="BW8" s="201"/>
      <c r="BX8" s="201"/>
      <c r="BY8" s="201"/>
      <c r="BZ8" s="201"/>
      <c r="CA8" s="201"/>
      <c r="CB8" s="201"/>
      <c r="CC8" s="201"/>
      <c r="CD8" s="201"/>
      <c r="CE8" s="201"/>
      <c r="CF8" s="202"/>
      <c r="CL8" s="186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8"/>
      <c r="DM8" s="409"/>
      <c r="DN8" s="410"/>
      <c r="DO8" s="410"/>
      <c r="DP8" s="410"/>
      <c r="DQ8" s="410"/>
      <c r="DR8" s="410"/>
      <c r="DS8" s="410"/>
      <c r="DT8" s="410"/>
      <c r="DU8" s="410"/>
      <c r="DV8" s="410"/>
      <c r="DW8" s="410"/>
      <c r="DX8" s="410"/>
      <c r="DY8" s="410"/>
      <c r="DZ8" s="410"/>
      <c r="EA8" s="410"/>
      <c r="EB8" s="410"/>
      <c r="EC8" s="410"/>
      <c r="ED8" s="410"/>
      <c r="EE8" s="410"/>
      <c r="EF8" s="410"/>
      <c r="EG8" s="410"/>
      <c r="EH8" s="411"/>
      <c r="ES8" s="63" t="s">
        <v>55</v>
      </c>
      <c r="ET8" s="64"/>
      <c r="EU8" s="64"/>
      <c r="EV8" s="64"/>
      <c r="EW8" s="64"/>
      <c r="EX8" s="64"/>
      <c r="EY8" s="64"/>
      <c r="EZ8" s="64"/>
      <c r="FA8" s="64"/>
      <c r="FB8" s="64"/>
      <c r="FC8" s="65"/>
      <c r="FG8" s="105" t="s">
        <v>127</v>
      </c>
      <c r="FH8" s="106"/>
      <c r="FI8" s="106"/>
      <c r="FJ8" s="106"/>
      <c r="FK8" s="106"/>
      <c r="FL8" s="106"/>
      <c r="FM8" s="106"/>
      <c r="FN8" s="106"/>
      <c r="FO8" s="106"/>
      <c r="FP8" s="106"/>
      <c r="FQ8" s="107"/>
    </row>
    <row r="9" ht="20" customHeight="1">
      <c r="C9" s="204" t="n">
        <f ca="1">Trafico!$E$9</f>
        <v>0.11283695036571983</v>
      </c>
      <c r="D9" s="205"/>
      <c r="E9" s="205"/>
      <c r="F9" s="205"/>
      <c r="G9" s="206"/>
      <c r="H9" s="207" t="n">
        <f ca="1">Trafico!D9</f>
        <v>0.20962089331354045</v>
      </c>
      <c r="I9" s="208"/>
      <c r="J9" s="208"/>
      <c r="K9" s="208"/>
      <c r="L9" s="208"/>
      <c r="M9" s="209"/>
      <c r="Q9" s="429" t="n">
        <f ca="1">Trafico!$E$8</f>
        <v>0.10677665256184721</v>
      </c>
      <c r="R9" s="430"/>
      <c r="S9" s="430"/>
      <c r="T9" s="430"/>
      <c r="U9" s="431"/>
      <c r="V9" s="43" t="n">
        <f ca="1">Trafico!D8</f>
        <v>0.31703369786772351</v>
      </c>
      <c r="W9" s="44"/>
      <c r="X9" s="44"/>
      <c r="Y9" s="44"/>
      <c r="Z9" s="44"/>
      <c r="AA9" s="45"/>
      <c r="AJ9" s="412" t="n">
        <f ca="1">Trafico!N25</f>
        <v>440865</v>
      </c>
      <c r="AK9" s="413"/>
      <c r="AL9" s="413"/>
      <c r="AM9" s="413"/>
      <c r="AN9" s="413"/>
      <c r="AO9" s="413"/>
      <c r="AP9" s="413"/>
      <c r="AQ9" s="413"/>
      <c r="AR9" s="413"/>
      <c r="AS9" s="413"/>
      <c r="AT9" s="413"/>
      <c r="AU9" s="413"/>
      <c r="AV9" s="413"/>
      <c r="AW9" s="413"/>
      <c r="AX9" s="413"/>
      <c r="AY9" s="413"/>
      <c r="AZ9" s="413"/>
      <c r="BA9" s="413"/>
      <c r="BB9" s="413"/>
      <c r="BC9" s="413"/>
      <c r="BD9" s="413"/>
      <c r="BE9" s="76"/>
      <c r="BK9" s="412" t="n">
        <f ca="1">Trafico!N27</f>
        <v>198448</v>
      </c>
      <c r="BL9" s="413"/>
      <c r="BM9" s="413"/>
      <c r="BN9" s="413"/>
      <c r="BO9" s="413"/>
      <c r="BP9" s="413"/>
      <c r="BQ9" s="413"/>
      <c r="BR9" s="413"/>
      <c r="BS9" s="413"/>
      <c r="BT9" s="413"/>
      <c r="BU9" s="413"/>
      <c r="BV9" s="413"/>
      <c r="BW9" s="413"/>
      <c r="BX9" s="413"/>
      <c r="BY9" s="414"/>
      <c r="BZ9" s="108" t="n">
        <f ca="1">BK9/AJ9</f>
        <v>0.45013326074875532</v>
      </c>
      <c r="CA9" s="108"/>
      <c r="CB9" s="108"/>
      <c r="CC9" s="108"/>
      <c r="CD9" s="108"/>
      <c r="CE9" s="108"/>
      <c r="CF9" s="109"/>
      <c r="CL9" s="412" t="n">
        <f ca="1">Trafico!N28</f>
        <v>173386</v>
      </c>
      <c r="CM9" s="413"/>
      <c r="CN9" s="413"/>
      <c r="CO9" s="413"/>
      <c r="CP9" s="413"/>
      <c r="CQ9" s="413"/>
      <c r="CR9" s="413"/>
      <c r="CS9" s="413"/>
      <c r="CT9" s="413"/>
      <c r="CU9" s="413"/>
      <c r="CV9" s="413"/>
      <c r="CW9" s="413"/>
      <c r="CX9" s="413"/>
      <c r="CY9" s="413"/>
      <c r="CZ9" s="414"/>
      <c r="DA9" s="108" t="n">
        <f ca="1">CL9/BK9</f>
        <v>0.87370998951866485</v>
      </c>
      <c r="DB9" s="108"/>
      <c r="DC9" s="108"/>
      <c r="DD9" s="108"/>
      <c r="DE9" s="108"/>
      <c r="DF9" s="108"/>
      <c r="DG9" s="109"/>
      <c r="DM9" s="412" t="n">
        <f ca="1">Trafico!N29</f>
        <v>3850</v>
      </c>
      <c r="DN9" s="413"/>
      <c r="DO9" s="413"/>
      <c r="DP9" s="413"/>
      <c r="DQ9" s="413"/>
      <c r="DR9" s="413"/>
      <c r="DS9" s="413"/>
      <c r="DT9" s="413"/>
      <c r="DU9" s="413"/>
      <c r="DV9" s="413"/>
      <c r="DW9" s="413"/>
      <c r="DX9" s="413"/>
      <c r="DY9" s="413"/>
      <c r="DZ9" s="413"/>
      <c r="EA9" s="414"/>
      <c r="EB9" s="108" t="n">
        <f ca="1">DM9/CL9</f>
        <v>2.2204791621007462E-2</v>
      </c>
      <c r="EC9" s="108"/>
      <c r="ED9" s="108"/>
      <c r="EE9" s="108"/>
      <c r="EF9" s="108"/>
      <c r="EG9" s="108"/>
      <c r="EH9" s="109"/>
      <c r="ES9" s="429" t="n">
        <f ca="1">Conversion!P71</f>
        <v>3.0582816650319034E-2</v>
      </c>
      <c r="ET9" s="430"/>
      <c r="EU9" s="430"/>
      <c r="EV9" s="430"/>
      <c r="EW9" s="431"/>
      <c r="EX9" s="441" t="n">
        <f ca="1">Conversion!N71</f>
        <v>9.930337287807952E-3</v>
      </c>
      <c r="EY9" s="442"/>
      <c r="EZ9" s="442"/>
      <c r="FA9" s="442"/>
      <c r="FB9" s="442"/>
      <c r="FC9" s="443"/>
      <c r="FG9" s="92" t="n">
        <f ca="1">Conversion!P72</f>
        <v>2.9532947933786691E-2</v>
      </c>
      <c r="FH9" s="93"/>
      <c r="FI9" s="93"/>
      <c r="FJ9" s="93"/>
      <c r="FK9" s="94"/>
      <c r="FL9" s="95" t="n">
        <f ca="1">Conversion!N72</f>
        <v>1.1835280614178515E-2</v>
      </c>
      <c r="FM9" s="95"/>
      <c r="FN9" s="95"/>
      <c r="FO9" s="95"/>
      <c r="FP9" s="95"/>
      <c r="FQ9" s="96"/>
    </row>
    <row r="10" ht="20" customHeight="1">
      <c r="B10" s="148"/>
      <c r="C10" s="210" t="s">
        <v>34</v>
      </c>
      <c r="D10" s="211"/>
      <c r="E10" s="211"/>
      <c r="F10" s="211"/>
      <c r="G10" s="211"/>
      <c r="H10" s="211"/>
      <c r="I10" s="211"/>
      <c r="J10" s="211"/>
      <c r="K10" s="211"/>
      <c r="L10" s="211"/>
      <c r="M10" s="212"/>
      <c r="N10" s="148"/>
      <c r="O10" s="148"/>
      <c r="Q10" s="432" t="n">
        <f ca="1">Trafico!$E$8</f>
        <v>0.10677665256184721</v>
      </c>
      <c r="R10" s="433"/>
      <c r="S10" s="433"/>
      <c r="T10" s="433"/>
      <c r="U10" s="434"/>
      <c r="V10" s="46"/>
      <c r="W10" s="47"/>
      <c r="X10" s="47"/>
      <c r="Y10" s="47"/>
      <c r="Z10" s="47"/>
      <c r="AA10" s="48"/>
      <c r="AJ10" s="412"/>
      <c r="AK10" s="413"/>
      <c r="AL10" s="413"/>
      <c r="AM10" s="413"/>
      <c r="AN10" s="413"/>
      <c r="AO10" s="413"/>
      <c r="AP10" s="413"/>
      <c r="AQ10" s="413"/>
      <c r="AR10" s="413"/>
      <c r="AS10" s="413"/>
      <c r="AT10" s="413"/>
      <c r="AU10" s="413"/>
      <c r="AV10" s="413"/>
      <c r="AW10" s="413"/>
      <c r="AX10" s="413"/>
      <c r="AY10" s="413"/>
      <c r="AZ10" s="413"/>
      <c r="BA10" s="413"/>
      <c r="BB10" s="413"/>
      <c r="BC10" s="413"/>
      <c r="BD10" s="413"/>
      <c r="BE10" s="76"/>
      <c r="BK10" s="412"/>
      <c r="BL10" s="413"/>
      <c r="BM10" s="413"/>
      <c r="BN10" s="413"/>
      <c r="BO10" s="413"/>
      <c r="BP10" s="413"/>
      <c r="BQ10" s="413"/>
      <c r="BR10" s="413"/>
      <c r="BS10" s="413"/>
      <c r="BT10" s="413"/>
      <c r="BU10" s="413"/>
      <c r="BV10" s="413"/>
      <c r="BW10" s="413"/>
      <c r="BX10" s="413"/>
      <c r="BY10" s="414"/>
      <c r="BZ10" s="108"/>
      <c r="CA10" s="108"/>
      <c r="CB10" s="108"/>
      <c r="CC10" s="108"/>
      <c r="CD10" s="108"/>
      <c r="CE10" s="108"/>
      <c r="CF10" s="109"/>
      <c r="CL10" s="412"/>
      <c r="CM10" s="413"/>
      <c r="CN10" s="413"/>
      <c r="CO10" s="413"/>
      <c r="CP10" s="413"/>
      <c r="CQ10" s="413"/>
      <c r="CR10" s="413"/>
      <c r="CS10" s="413"/>
      <c r="CT10" s="413"/>
      <c r="CU10" s="413"/>
      <c r="CV10" s="413"/>
      <c r="CW10" s="413"/>
      <c r="CX10" s="413"/>
      <c r="CY10" s="413"/>
      <c r="CZ10" s="414"/>
      <c r="DA10" s="108"/>
      <c r="DB10" s="108"/>
      <c r="DC10" s="108"/>
      <c r="DD10" s="108"/>
      <c r="DE10" s="108"/>
      <c r="DF10" s="108"/>
      <c r="DG10" s="109"/>
      <c r="DM10" s="412"/>
      <c r="DN10" s="413"/>
      <c r="DO10" s="413"/>
      <c r="DP10" s="413"/>
      <c r="DQ10" s="413"/>
      <c r="DR10" s="413"/>
      <c r="DS10" s="413"/>
      <c r="DT10" s="413"/>
      <c r="DU10" s="413"/>
      <c r="DV10" s="413"/>
      <c r="DW10" s="413"/>
      <c r="DX10" s="413"/>
      <c r="DY10" s="413"/>
      <c r="DZ10" s="413"/>
      <c r="EA10" s="414"/>
      <c r="EB10" s="108"/>
      <c r="EC10" s="108"/>
      <c r="ED10" s="108"/>
      <c r="EE10" s="108"/>
      <c r="EF10" s="108"/>
      <c r="EG10" s="108"/>
      <c r="EH10" s="109"/>
      <c r="ES10" s="432" t="n">
        <f ca="1">ES9</f>
        <v>3.0582816650319034E-2</v>
      </c>
      <c r="ET10" s="433"/>
      <c r="EU10" s="433"/>
      <c r="EV10" s="433"/>
      <c r="EW10" s="434"/>
      <c r="EX10" s="444"/>
      <c r="EY10" s="445"/>
      <c r="EZ10" s="445"/>
      <c r="FA10" s="445"/>
      <c r="FB10" s="445"/>
      <c r="FC10" s="446"/>
      <c r="FG10" s="97" t="s">
        <v>34</v>
      </c>
      <c r="FH10" s="98"/>
      <c r="FI10" s="98"/>
      <c r="FJ10" s="98"/>
      <c r="FK10" s="98"/>
      <c r="FL10" s="98"/>
      <c r="FM10" s="98"/>
      <c r="FN10" s="98"/>
      <c r="FO10" s="98"/>
      <c r="FP10" s="98"/>
      <c r="FQ10" s="99"/>
    </row>
    <row r="11" ht="20" customHeight="1">
      <c r="C11" s="130" t="n">
        <f ca="1">Trafico!$E$10</f>
        <v>0.13523658994369248</v>
      </c>
      <c r="D11" s="131"/>
      <c r="E11" s="131"/>
      <c r="F11" s="131"/>
      <c r="G11" s="132"/>
      <c r="H11" s="133" t="n">
        <f ca="1">Trafico!D10</f>
        <v>2.6084864332375467E-2</v>
      </c>
      <c r="I11" s="134"/>
      <c r="J11" s="134"/>
      <c r="K11" s="134"/>
      <c r="L11" s="134"/>
      <c r="M11" s="135"/>
      <c r="N11" s="148"/>
      <c r="O11" s="148"/>
      <c r="Q11" s="435" t="s">
        <v>43</v>
      </c>
      <c r="R11" s="436"/>
      <c r="S11" s="436"/>
      <c r="T11" s="436"/>
      <c r="U11" s="436"/>
      <c r="V11" s="436"/>
      <c r="W11" s="436"/>
      <c r="X11" s="436"/>
      <c r="Y11" s="436"/>
      <c r="Z11" s="436"/>
      <c r="AA11" s="437"/>
      <c r="AJ11" s="415"/>
      <c r="AK11" s="416"/>
      <c r="AL11" s="416"/>
      <c r="AM11" s="416"/>
      <c r="AN11" s="416"/>
      <c r="AO11" s="416"/>
      <c r="AP11" s="416"/>
      <c r="AQ11" s="416"/>
      <c r="AR11" s="416"/>
      <c r="AS11" s="416"/>
      <c r="AT11" s="416"/>
      <c r="AU11" s="416"/>
      <c r="AV11" s="416"/>
      <c r="AW11" s="416"/>
      <c r="AX11" s="416"/>
      <c r="AY11" s="416"/>
      <c r="AZ11" s="416"/>
      <c r="BA11" s="416"/>
      <c r="BB11" s="416"/>
      <c r="BC11" s="416"/>
      <c r="BD11" s="416"/>
      <c r="BE11" s="77"/>
      <c r="BK11" s="415"/>
      <c r="BL11" s="416"/>
      <c r="BM11" s="416"/>
      <c r="BN11" s="416"/>
      <c r="BO11" s="416"/>
      <c r="BP11" s="416"/>
      <c r="BQ11" s="416"/>
      <c r="BR11" s="416"/>
      <c r="BS11" s="416"/>
      <c r="BT11" s="416"/>
      <c r="BU11" s="416"/>
      <c r="BV11" s="416"/>
      <c r="BW11" s="416"/>
      <c r="BX11" s="416"/>
      <c r="BY11" s="417"/>
      <c r="BZ11" s="110"/>
      <c r="CA11" s="110"/>
      <c r="CB11" s="110"/>
      <c r="CC11" s="110"/>
      <c r="CD11" s="110"/>
      <c r="CE11" s="110"/>
      <c r="CF11" s="111"/>
      <c r="CL11" s="415"/>
      <c r="CM11" s="416"/>
      <c r="CN11" s="416"/>
      <c r="CO11" s="416"/>
      <c r="CP11" s="416"/>
      <c r="CQ11" s="416"/>
      <c r="CR11" s="416"/>
      <c r="CS11" s="416"/>
      <c r="CT11" s="416"/>
      <c r="CU11" s="416"/>
      <c r="CV11" s="416"/>
      <c r="CW11" s="416"/>
      <c r="CX11" s="416"/>
      <c r="CY11" s="416"/>
      <c r="CZ11" s="417"/>
      <c r="DA11" s="110"/>
      <c r="DB11" s="110"/>
      <c r="DC11" s="110"/>
      <c r="DD11" s="110"/>
      <c r="DE11" s="110"/>
      <c r="DF11" s="110"/>
      <c r="DG11" s="111"/>
      <c r="DM11" s="415"/>
      <c r="DN11" s="416"/>
      <c r="DO11" s="416"/>
      <c r="DP11" s="416"/>
      <c r="DQ11" s="416"/>
      <c r="DR11" s="416"/>
      <c r="DS11" s="416"/>
      <c r="DT11" s="416"/>
      <c r="DU11" s="416"/>
      <c r="DV11" s="416"/>
      <c r="DW11" s="416"/>
      <c r="DX11" s="416"/>
      <c r="DY11" s="416"/>
      <c r="DZ11" s="416"/>
      <c r="EA11" s="417"/>
      <c r="EB11" s="110"/>
      <c r="EC11" s="110"/>
      <c r="ED11" s="110"/>
      <c r="EE11" s="110"/>
      <c r="EF11" s="110"/>
      <c r="EG11" s="110"/>
      <c r="EH11" s="111"/>
      <c r="ES11" s="435" t="s">
        <v>43</v>
      </c>
      <c r="ET11" s="436"/>
      <c r="EU11" s="436"/>
      <c r="EV11" s="436"/>
      <c r="EW11" s="436"/>
      <c r="EX11" s="436"/>
      <c r="EY11" s="436"/>
      <c r="EZ11" s="436"/>
      <c r="FA11" s="436"/>
      <c r="FB11" s="436"/>
      <c r="FC11" s="437"/>
      <c r="FG11" s="127" t="n">
        <f ca="1">Conversion!P73</f>
        <v>2.5674799383966773E-2</v>
      </c>
      <c r="FH11" s="128"/>
      <c r="FI11" s="128"/>
      <c r="FJ11" s="128"/>
      <c r="FK11" s="129"/>
      <c r="FL11" s="122" t="n">
        <f ca="1">Conversion!N73</f>
        <v>7.3964497041420114E-3</v>
      </c>
      <c r="FM11" s="122"/>
      <c r="FN11" s="122"/>
      <c r="FO11" s="122"/>
      <c r="FP11" s="122"/>
      <c r="FQ11" s="123"/>
    </row>
    <row r="12" ht="20" customHeight="1">
      <c r="C12" s="140" t="s">
        <v>8</v>
      </c>
      <c r="D12" s="141"/>
      <c r="E12" s="141"/>
      <c r="F12" s="141"/>
      <c r="G12" s="141"/>
      <c r="H12" s="141"/>
      <c r="I12" s="141"/>
      <c r="J12" s="141"/>
      <c r="K12" s="141"/>
      <c r="L12" s="141"/>
      <c r="M12" s="142"/>
      <c r="N12" s="148"/>
      <c r="O12" s="148"/>
      <c r="Q12" s="429" t="n">
        <f ca="1">Trafico!$E$15</f>
        <v>7.4254591845079876E-3</v>
      </c>
      <c r="R12" s="430"/>
      <c r="S12" s="430"/>
      <c r="T12" s="430"/>
      <c r="U12" s="431"/>
      <c r="V12" s="43" t="n">
        <f ca="1">Trafico!D15</f>
        <v>0.13981006078599606</v>
      </c>
      <c r="W12" s="44"/>
      <c r="X12" s="44"/>
      <c r="Y12" s="44"/>
      <c r="Z12" s="44"/>
      <c r="AA12" s="45"/>
      <c r="AJ12" s="418" t="s">
        <v>53</v>
      </c>
      <c r="AK12" s="419"/>
      <c r="AL12" s="419"/>
      <c r="AM12" s="419"/>
      <c r="AN12" s="419"/>
      <c r="AO12" s="419"/>
      <c r="AP12" s="419"/>
      <c r="AQ12" s="419"/>
      <c r="AR12" s="419"/>
      <c r="AS12" s="419"/>
      <c r="AT12" s="420"/>
      <c r="AU12" s="418" t="s">
        <v>54</v>
      </c>
      <c r="AV12" s="419"/>
      <c r="AW12" s="419"/>
      <c r="AX12" s="419"/>
      <c r="AY12" s="419"/>
      <c r="AZ12" s="419"/>
      <c r="BA12" s="419"/>
      <c r="BB12" s="419"/>
      <c r="BC12" s="419"/>
      <c r="BD12" s="419"/>
      <c r="BE12" s="420"/>
      <c r="BK12" s="418" t="s">
        <v>53</v>
      </c>
      <c r="BL12" s="419"/>
      <c r="BM12" s="419"/>
      <c r="BN12" s="419"/>
      <c r="BO12" s="419"/>
      <c r="BP12" s="419"/>
      <c r="BQ12" s="419"/>
      <c r="BR12" s="419"/>
      <c r="BS12" s="419"/>
      <c r="BT12" s="419"/>
      <c r="BU12" s="420"/>
      <c r="BV12" s="418" t="s">
        <v>54</v>
      </c>
      <c r="BW12" s="419"/>
      <c r="BX12" s="419"/>
      <c r="BY12" s="419"/>
      <c r="BZ12" s="419"/>
      <c r="CA12" s="419"/>
      <c r="CB12" s="419"/>
      <c r="CC12" s="419"/>
      <c r="CD12" s="419"/>
      <c r="CE12" s="419"/>
      <c r="CF12" s="420"/>
      <c r="CL12" s="418" t="s">
        <v>53</v>
      </c>
      <c r="CM12" s="419"/>
      <c r="CN12" s="419"/>
      <c r="CO12" s="419"/>
      <c r="CP12" s="419"/>
      <c r="CQ12" s="419"/>
      <c r="CR12" s="419"/>
      <c r="CS12" s="419"/>
      <c r="CT12" s="419"/>
      <c r="CU12" s="419"/>
      <c r="CV12" s="420"/>
      <c r="CW12" s="418" t="s">
        <v>54</v>
      </c>
      <c r="CX12" s="419"/>
      <c r="CY12" s="419"/>
      <c r="CZ12" s="419"/>
      <c r="DA12" s="419"/>
      <c r="DB12" s="419"/>
      <c r="DC12" s="419"/>
      <c r="DD12" s="419"/>
      <c r="DE12" s="419"/>
      <c r="DF12" s="419"/>
      <c r="DG12" s="420"/>
      <c r="DM12" s="418" t="s">
        <v>53</v>
      </c>
      <c r="DN12" s="419"/>
      <c r="DO12" s="419"/>
      <c r="DP12" s="419"/>
      <c r="DQ12" s="419"/>
      <c r="DR12" s="419"/>
      <c r="DS12" s="419"/>
      <c r="DT12" s="419"/>
      <c r="DU12" s="419"/>
      <c r="DV12" s="419"/>
      <c r="DW12" s="420"/>
      <c r="DX12" s="418" t="s">
        <v>54</v>
      </c>
      <c r="DY12" s="419"/>
      <c r="DZ12" s="419"/>
      <c r="EA12" s="419"/>
      <c r="EB12" s="419"/>
      <c r="EC12" s="419"/>
      <c r="ED12" s="419"/>
      <c r="EE12" s="419"/>
      <c r="EF12" s="419"/>
      <c r="EG12" s="419"/>
      <c r="EH12" s="420"/>
      <c r="ES12" s="429" t="n">
        <f ca="1">Conversion!P78</f>
        <v>-0.1149463142560434</v>
      </c>
      <c r="ET12" s="430"/>
      <c r="EU12" s="430"/>
      <c r="EV12" s="430"/>
      <c r="EW12" s="431"/>
      <c r="EX12" s="441" t="n">
        <f ca="1">Conversion!N78</f>
        <v>5.8771004139946421E-3</v>
      </c>
      <c r="EY12" s="442"/>
      <c r="EZ12" s="442"/>
      <c r="FA12" s="442"/>
      <c r="FB12" s="442"/>
      <c r="FC12" s="443"/>
      <c r="FG12" s="124" t="s">
        <v>8</v>
      </c>
      <c r="FH12" s="125"/>
      <c r="FI12" s="125"/>
      <c r="FJ12" s="125"/>
      <c r="FK12" s="125"/>
      <c r="FL12" s="125"/>
      <c r="FM12" s="125"/>
      <c r="FN12" s="125"/>
      <c r="FO12" s="125"/>
      <c r="FP12" s="125"/>
      <c r="FQ12" s="126"/>
    </row>
    <row r="13" ht="20" customHeight="1">
      <c r="C13" s="130" t="n">
        <f ca="1">Trafico!$E$11</f>
        <v>-3.3266799733865593E-2</v>
      </c>
      <c r="D13" s="131"/>
      <c r="E13" s="131"/>
      <c r="F13" s="131"/>
      <c r="G13" s="132"/>
      <c r="H13" s="133" t="n">
        <f ca="1">Trafico!D11</f>
        <v>6.5961204098401588E-3</v>
      </c>
      <c r="I13" s="134"/>
      <c r="J13" s="134"/>
      <c r="K13" s="134"/>
      <c r="L13" s="134"/>
      <c r="M13" s="135"/>
      <c r="N13" s="148"/>
      <c r="O13" s="148"/>
      <c r="Q13" s="432" t="n">
        <f ca="1">Trafico!$E$15</f>
        <v>7.4254591845079876E-3</v>
      </c>
      <c r="R13" s="433"/>
      <c r="S13" s="433"/>
      <c r="T13" s="433"/>
      <c r="U13" s="434"/>
      <c r="V13" s="46"/>
      <c r="W13" s="47"/>
      <c r="X13" s="47"/>
      <c r="Y13" s="47"/>
      <c r="Z13" s="47"/>
      <c r="AA13" s="48"/>
      <c r="AJ13" s="421" t="n">
        <f ca="1">Trafico!O25</f>
        <v>0.13071590334932903</v>
      </c>
      <c r="AK13" s="422"/>
      <c r="AL13" s="422"/>
      <c r="AM13" s="422"/>
      <c r="AN13" s="342" t="n">
        <f ca="1">Trafico!O25</f>
        <v>0.13071590334932903</v>
      </c>
      <c r="AO13" s="425"/>
      <c r="AP13" s="425"/>
      <c r="AQ13" s="425"/>
      <c r="AR13" s="425"/>
      <c r="AS13" s="425"/>
      <c r="AT13" s="426"/>
      <c r="AU13" s="136"/>
      <c r="AV13" s="137"/>
      <c r="AW13" s="137"/>
      <c r="AX13" s="137"/>
      <c r="AY13" s="137"/>
      <c r="AZ13" s="137"/>
      <c r="BA13" s="137"/>
      <c r="BB13" s="137"/>
      <c r="BC13" s="137"/>
      <c r="BD13" s="137"/>
      <c r="BE13" s="138"/>
      <c r="BK13" s="421" t="n">
        <f ca="1">Trafico!O27</f>
        <v>0.11616814965634381</v>
      </c>
      <c r="BL13" s="422"/>
      <c r="BM13" s="422"/>
      <c r="BN13" s="422"/>
      <c r="BO13" s="342" t="n">
        <f ca="1">Trafico!O27</f>
        <v>0.11616814965634381</v>
      </c>
      <c r="BP13" s="425"/>
      <c r="BQ13" s="425"/>
      <c r="BR13" s="425"/>
      <c r="BS13" s="425"/>
      <c r="BT13" s="425"/>
      <c r="BU13" s="426"/>
      <c r="BV13" s="136"/>
      <c r="BW13" s="137"/>
      <c r="BX13" s="137"/>
      <c r="BY13" s="137"/>
      <c r="BZ13" s="137"/>
      <c r="CA13" s="137"/>
      <c r="CB13" s="137"/>
      <c r="CC13" s="137"/>
      <c r="CD13" s="137"/>
      <c r="CE13" s="137"/>
      <c r="CF13" s="138"/>
      <c r="CL13" s="421" t="n">
        <f ca="1">Trafico!O28</f>
        <v>0.14564928671957067</v>
      </c>
      <c r="CM13" s="422"/>
      <c r="CN13" s="422"/>
      <c r="CO13" s="422"/>
      <c r="CP13" s="342" t="n">
        <f ca="1">Trafico!O28</f>
        <v>0.14564928671957067</v>
      </c>
      <c r="CQ13" s="425"/>
      <c r="CR13" s="425"/>
      <c r="CS13" s="425"/>
      <c r="CT13" s="425"/>
      <c r="CU13" s="425"/>
      <c r="CV13" s="426"/>
      <c r="CW13" s="136"/>
      <c r="CX13" s="137"/>
      <c r="CY13" s="137"/>
      <c r="CZ13" s="137"/>
      <c r="DA13" s="137"/>
      <c r="DB13" s="137"/>
      <c r="DC13" s="137"/>
      <c r="DD13" s="137"/>
      <c r="DE13" s="137"/>
      <c r="DF13" s="137"/>
      <c r="DG13" s="138"/>
      <c r="DM13" s="421" t="n">
        <f ca="1">Trafico!O29</f>
        <v>0.14413075780089146</v>
      </c>
      <c r="DN13" s="422"/>
      <c r="DO13" s="422"/>
      <c r="DP13" s="422"/>
      <c r="DQ13" s="342" t="n">
        <f ca="1">Trafico!O29</f>
        <v>0.14413075780089146</v>
      </c>
      <c r="DR13" s="425"/>
      <c r="DS13" s="425"/>
      <c r="DT13" s="425"/>
      <c r="DU13" s="425"/>
      <c r="DV13" s="425"/>
      <c r="DW13" s="426"/>
      <c r="DX13" s="136"/>
      <c r="DY13" s="137"/>
      <c r="DZ13" s="137"/>
      <c r="EA13" s="137"/>
      <c r="EB13" s="137"/>
      <c r="EC13" s="137"/>
      <c r="ED13" s="137"/>
      <c r="EE13" s="137"/>
      <c r="EF13" s="137"/>
      <c r="EG13" s="137"/>
      <c r="EH13" s="138"/>
      <c r="ES13" s="432" t="n">
        <f ca="1">ES12</f>
        <v>-0.1149463142560434</v>
      </c>
      <c r="ET13" s="433"/>
      <c r="EU13" s="433"/>
      <c r="EV13" s="433"/>
      <c r="EW13" s="434"/>
      <c r="EX13" s="444"/>
      <c r="EY13" s="445"/>
      <c r="EZ13" s="445"/>
      <c r="FA13" s="445"/>
      <c r="FB13" s="445"/>
      <c r="FC13" s="446"/>
      <c r="FG13" s="127" t="n">
        <f ca="1">Conversion!P74</f>
        <v>3.4411562284927699E-2</v>
      </c>
      <c r="FH13" s="128"/>
      <c r="FI13" s="128"/>
      <c r="FJ13" s="128"/>
      <c r="FK13" s="129"/>
      <c r="FL13" s="122" t="n">
        <f ca="1">Conversion!N74</f>
        <v>1.3764624913971094E-3</v>
      </c>
      <c r="FM13" s="122"/>
      <c r="FN13" s="122"/>
      <c r="FO13" s="122"/>
      <c r="FP13" s="122"/>
      <c r="FQ13" s="123"/>
    </row>
    <row r="14" ht="20" customHeight="1">
      <c r="C14" s="140" t="s">
        <v>65</v>
      </c>
      <c r="D14" s="141"/>
      <c r="E14" s="141"/>
      <c r="F14" s="141"/>
      <c r="G14" s="141"/>
      <c r="H14" s="141"/>
      <c r="I14" s="141"/>
      <c r="J14" s="141"/>
      <c r="K14" s="141"/>
      <c r="L14" s="141"/>
      <c r="M14" s="142"/>
      <c r="N14" s="148"/>
      <c r="O14" s="148"/>
      <c r="Q14" s="435" t="s">
        <v>3</v>
      </c>
      <c r="R14" s="436"/>
      <c r="S14" s="436"/>
      <c r="T14" s="436"/>
      <c r="U14" s="436"/>
      <c r="V14" s="436"/>
      <c r="W14" s="436"/>
      <c r="X14" s="436"/>
      <c r="Y14" s="436"/>
      <c r="Z14" s="436"/>
      <c r="AA14" s="437"/>
      <c r="AJ14" s="423"/>
      <c r="AK14" s="424"/>
      <c r="AL14" s="424"/>
      <c r="AM14" s="424"/>
      <c r="AN14" s="427"/>
      <c r="AO14" s="427"/>
      <c r="AP14" s="427"/>
      <c r="AQ14" s="427"/>
      <c r="AR14" s="427"/>
      <c r="AS14" s="427"/>
      <c r="AT14" s="428"/>
      <c r="AU14" s="423"/>
      <c r="AV14" s="424"/>
      <c r="AW14" s="424"/>
      <c r="AX14" s="424"/>
      <c r="AY14" s="424"/>
      <c r="AZ14" s="424"/>
      <c r="BA14" s="424"/>
      <c r="BB14" s="424"/>
      <c r="BC14" s="424"/>
      <c r="BD14" s="424"/>
      <c r="BE14" s="139"/>
      <c r="BK14" s="423"/>
      <c r="BL14" s="424"/>
      <c r="BM14" s="424"/>
      <c r="BN14" s="424"/>
      <c r="BO14" s="427"/>
      <c r="BP14" s="427"/>
      <c r="BQ14" s="427"/>
      <c r="BR14" s="427"/>
      <c r="BS14" s="427"/>
      <c r="BT14" s="427"/>
      <c r="BU14" s="428"/>
      <c r="BV14" s="423"/>
      <c r="BW14" s="424"/>
      <c r="BX14" s="424"/>
      <c r="BY14" s="424"/>
      <c r="BZ14" s="424"/>
      <c r="CA14" s="424"/>
      <c r="CB14" s="424"/>
      <c r="CC14" s="424"/>
      <c r="CD14" s="424"/>
      <c r="CE14" s="424"/>
      <c r="CF14" s="139"/>
      <c r="CL14" s="423"/>
      <c r="CM14" s="424"/>
      <c r="CN14" s="424"/>
      <c r="CO14" s="424"/>
      <c r="CP14" s="427"/>
      <c r="CQ14" s="427"/>
      <c r="CR14" s="427"/>
      <c r="CS14" s="427"/>
      <c r="CT14" s="427"/>
      <c r="CU14" s="427"/>
      <c r="CV14" s="428"/>
      <c r="CW14" s="423"/>
      <c r="CX14" s="424"/>
      <c r="CY14" s="424"/>
      <c r="CZ14" s="424"/>
      <c r="DA14" s="424"/>
      <c r="DB14" s="424"/>
      <c r="DC14" s="424"/>
      <c r="DD14" s="424"/>
      <c r="DE14" s="424"/>
      <c r="DF14" s="424"/>
      <c r="DG14" s="139"/>
      <c r="DM14" s="423"/>
      <c r="DN14" s="424"/>
      <c r="DO14" s="424"/>
      <c r="DP14" s="424"/>
      <c r="DQ14" s="427"/>
      <c r="DR14" s="427"/>
      <c r="DS14" s="427"/>
      <c r="DT14" s="427"/>
      <c r="DU14" s="427"/>
      <c r="DV14" s="427"/>
      <c r="DW14" s="428"/>
      <c r="DX14" s="423"/>
      <c r="DY14" s="424"/>
      <c r="DZ14" s="424"/>
      <c r="EA14" s="424"/>
      <c r="EB14" s="424"/>
      <c r="EC14" s="424"/>
      <c r="ED14" s="424"/>
      <c r="EE14" s="424"/>
      <c r="EF14" s="424"/>
      <c r="EG14" s="424"/>
      <c r="EH14" s="139"/>
      <c r="ES14" s="435" t="s">
        <v>3</v>
      </c>
      <c r="ET14" s="436"/>
      <c r="EU14" s="436"/>
      <c r="EV14" s="436"/>
      <c r="EW14" s="436"/>
      <c r="EX14" s="436"/>
      <c r="EY14" s="436"/>
      <c r="EZ14" s="436"/>
      <c r="FA14" s="436"/>
      <c r="FB14" s="436"/>
      <c r="FC14" s="437"/>
      <c r="FG14" s="124" t="s">
        <v>65</v>
      </c>
      <c r="FH14" s="125"/>
      <c r="FI14" s="125"/>
      <c r="FJ14" s="125"/>
      <c r="FK14" s="125"/>
      <c r="FL14" s="125"/>
      <c r="FM14" s="125"/>
      <c r="FN14" s="125"/>
      <c r="FO14" s="125"/>
      <c r="FP14" s="125"/>
      <c r="FQ14" s="126"/>
    </row>
    <row r="15" ht="20" customHeight="1">
      <c r="C15" s="130" t="n">
        <f ca="1">Trafico!$E$12</f>
        <v>0.13545407901487949</v>
      </c>
      <c r="D15" s="131"/>
      <c r="E15" s="131"/>
      <c r="F15" s="131"/>
      <c r="G15" s="132"/>
      <c r="H15" s="133" t="n">
        <f ca="1">Trafico!D12</f>
        <v>4.5208165933512193E-2</v>
      </c>
      <c r="I15" s="134"/>
      <c r="J15" s="134"/>
      <c r="K15" s="134"/>
      <c r="L15" s="134"/>
      <c r="M15" s="135"/>
      <c r="N15" s="148"/>
      <c r="O15" s="148"/>
      <c r="Q15" s="429" t="n">
        <f ca="1">Trafico!$E$16</f>
        <v>0.13968891118916216</v>
      </c>
      <c r="R15" s="430"/>
      <c r="S15" s="430"/>
      <c r="T15" s="430"/>
      <c r="U15" s="431"/>
      <c r="V15" s="43" t="n">
        <f ca="1">Trafico!D16</f>
        <v>2.5778437541140634E-2</v>
      </c>
      <c r="W15" s="44"/>
      <c r="X15" s="44"/>
      <c r="Y15" s="44"/>
      <c r="Z15" s="44"/>
      <c r="AA15" s="45"/>
      <c r="ES15" s="429" t="n">
        <f ca="1">Conversion!P79</f>
        <v>-9.0070082409608676E-2</v>
      </c>
      <c r="ET15" s="430"/>
      <c r="EU15" s="430"/>
      <c r="EV15" s="430"/>
      <c r="EW15" s="431"/>
      <c r="EX15" s="441" t="n">
        <f ca="1">Conversion!N79</f>
        <v>2.4654398168530421E-3</v>
      </c>
      <c r="EY15" s="442"/>
      <c r="EZ15" s="442"/>
      <c r="FA15" s="442"/>
      <c r="FB15" s="442"/>
      <c r="FC15" s="443"/>
      <c r="FG15" s="127" t="n">
        <f ca="1">Conversion!P75</f>
        <v>-4.2933375821799236E-2</v>
      </c>
      <c r="FH15" s="128"/>
      <c r="FI15" s="128"/>
      <c r="FJ15" s="128"/>
      <c r="FK15" s="129"/>
      <c r="FL15" s="122" t="n">
        <f ca="1">Conversion!N75</f>
        <v>9.4391725661495205E-3</v>
      </c>
      <c r="FM15" s="122"/>
      <c r="FN15" s="122"/>
      <c r="FO15" s="122"/>
      <c r="FP15" s="122"/>
      <c r="FQ15" s="123"/>
    </row>
    <row r="16" ht="20" customHeight="1">
      <c r="C16" s="140" t="s">
        <v>49</v>
      </c>
      <c r="D16" s="141"/>
      <c r="E16" s="141"/>
      <c r="F16" s="141"/>
      <c r="G16" s="141"/>
      <c r="H16" s="141"/>
      <c r="I16" s="141"/>
      <c r="J16" s="141"/>
      <c r="K16" s="141"/>
      <c r="L16" s="141"/>
      <c r="M16" s="142"/>
      <c r="N16" s="148"/>
      <c r="O16" s="148"/>
      <c r="Q16" s="432" t="n">
        <f ca="1">Trafico!$E$16</f>
        <v>0.13968891118916216</v>
      </c>
      <c r="R16" s="433"/>
      <c r="S16" s="433"/>
      <c r="T16" s="433"/>
      <c r="U16" s="434"/>
      <c r="V16" s="46"/>
      <c r="W16" s="47"/>
      <c r="X16" s="47"/>
      <c r="Y16" s="47"/>
      <c r="Z16" s="47"/>
      <c r="AA16" s="48"/>
      <c r="ES16" s="432" t="n">
        <f ca="1">ES15</f>
        <v>-9.0070082409608676E-2</v>
      </c>
      <c r="ET16" s="433"/>
      <c r="EU16" s="433"/>
      <c r="EV16" s="433"/>
      <c r="EW16" s="434"/>
      <c r="EX16" s="444"/>
      <c r="EY16" s="445"/>
      <c r="EZ16" s="445"/>
      <c r="FA16" s="445"/>
      <c r="FB16" s="445"/>
      <c r="FC16" s="446"/>
      <c r="FG16" s="124" t="s">
        <v>49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6"/>
    </row>
    <row r="17" ht="20" customHeight="1">
      <c r="C17" s="130" t="n">
        <f ca="1">Trafico!$E$13</f>
        <v>7.5719474713607182E-2</v>
      </c>
      <c r="D17" s="131"/>
      <c r="E17" s="131"/>
      <c r="F17" s="131"/>
      <c r="G17" s="132"/>
      <c r="H17" s="133" t="n">
        <f ca="1">Trafico!D13</f>
        <v>8.7388381204007611E-3</v>
      </c>
      <c r="I17" s="134"/>
      <c r="J17" s="134"/>
      <c r="K17" s="134"/>
      <c r="L17" s="134"/>
      <c r="M17" s="135"/>
      <c r="N17" s="148"/>
      <c r="O17" s="148"/>
      <c r="Q17" s="435" t="s">
        <v>44</v>
      </c>
      <c r="R17" s="436"/>
      <c r="S17" s="436"/>
      <c r="T17" s="436"/>
      <c r="U17" s="436"/>
      <c r="V17" s="436"/>
      <c r="W17" s="436"/>
      <c r="X17" s="436"/>
      <c r="Y17" s="436"/>
      <c r="Z17" s="436"/>
      <c r="AA17" s="437"/>
      <c r="BF17" s="157" t="s">
        <v>51</v>
      </c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60"/>
      <c r="CA17" s="220" t="s">
        <v>37</v>
      </c>
      <c r="CB17" s="221"/>
      <c r="CC17" s="221"/>
      <c r="CD17" s="221"/>
      <c r="CE17" s="221"/>
      <c r="CF17" s="221"/>
      <c r="CG17" s="221"/>
      <c r="CH17" s="221"/>
      <c r="CI17" s="221"/>
      <c r="CJ17" s="221"/>
      <c r="CK17" s="221"/>
      <c r="CL17" s="221"/>
      <c r="CM17" s="221"/>
      <c r="CN17" s="222"/>
      <c r="CV17" s="153" t="s">
        <v>38</v>
      </c>
      <c r="CW17" s="154"/>
      <c r="CX17" s="154"/>
      <c r="CY17" s="154"/>
      <c r="CZ17" s="154"/>
      <c r="DA17" s="154"/>
      <c r="DB17" s="154"/>
      <c r="DC17" s="154"/>
      <c r="DD17" s="154"/>
      <c r="DE17" s="154"/>
      <c r="DF17" s="154"/>
      <c r="DG17" s="154"/>
      <c r="DH17" s="154"/>
      <c r="DI17" s="154"/>
      <c r="DJ17" s="154" t="s">
        <v>176</v>
      </c>
      <c r="DK17" s="154"/>
      <c r="DL17" s="154"/>
      <c r="DM17" s="154"/>
      <c r="DN17" s="154"/>
      <c r="DO17" s="154"/>
      <c r="DP17" s="154"/>
      <c r="DQ17" s="154"/>
      <c r="DR17" s="154"/>
      <c r="DS17" s="154"/>
      <c r="DT17" s="154"/>
      <c r="DU17" s="154"/>
      <c r="DV17" s="330"/>
      <c r="DW17" s="154" t="s">
        <v>177</v>
      </c>
      <c r="DX17" s="154"/>
      <c r="DY17" s="154"/>
      <c r="DZ17" s="154"/>
      <c r="EA17" s="154"/>
      <c r="EB17" s="154"/>
      <c r="EC17" s="154"/>
      <c r="ED17" s="154"/>
      <c r="EE17" s="154"/>
      <c r="EF17" s="154"/>
      <c r="EG17" s="154"/>
      <c r="EH17" s="154"/>
      <c r="EI17" s="331"/>
      <c r="ES17" s="435" t="s">
        <v>44</v>
      </c>
      <c r="ET17" s="436"/>
      <c r="EU17" s="436"/>
      <c r="EV17" s="436"/>
      <c r="EW17" s="436"/>
      <c r="EX17" s="436"/>
      <c r="EY17" s="436"/>
      <c r="EZ17" s="436"/>
      <c r="FA17" s="436"/>
      <c r="FB17" s="436"/>
      <c r="FC17" s="437"/>
      <c r="FG17" s="127" t="n">
        <f ca="1">Conversion!P76</f>
        <v>0</v>
      </c>
      <c r="FH17" s="128"/>
      <c r="FI17" s="128"/>
      <c r="FJ17" s="128"/>
      <c r="FK17" s="129"/>
      <c r="FL17" s="122" t="n">
        <f ca="1">Conversion!N76</f>
        <v>2.5974025974025974E-4</v>
      </c>
      <c r="FM17" s="122"/>
      <c r="FN17" s="122"/>
      <c r="FO17" s="122"/>
      <c r="FP17" s="122"/>
      <c r="FQ17" s="123"/>
    </row>
    <row r="18" ht="20" customHeight="1">
      <c r="C18" s="140" t="s">
        <v>66</v>
      </c>
      <c r="D18" s="141"/>
      <c r="E18" s="141"/>
      <c r="F18" s="141"/>
      <c r="G18" s="141"/>
      <c r="H18" s="141"/>
      <c r="I18" s="141"/>
      <c r="J18" s="141"/>
      <c r="K18" s="141"/>
      <c r="L18" s="141"/>
      <c r="M18" s="142"/>
      <c r="N18" s="148"/>
      <c r="O18" s="148"/>
      <c r="Q18" s="429" t="n">
        <f ca="1">Trafico!$E$17</f>
        <v>3.1420765027322384E-2</v>
      </c>
      <c r="R18" s="430"/>
      <c r="S18" s="430"/>
      <c r="T18" s="430"/>
      <c r="U18" s="431"/>
      <c r="V18" s="43" t="n">
        <f ca="1">Trafico!D17</f>
        <v>3.4274404056636749E-3</v>
      </c>
      <c r="W18" s="44"/>
      <c r="X18" s="44"/>
      <c r="Y18" s="44"/>
      <c r="Z18" s="44"/>
      <c r="AA18" s="45"/>
      <c r="BF18" s="161"/>
      <c r="BG18" s="162"/>
      <c r="BH18" s="162"/>
      <c r="BI18" s="162"/>
      <c r="BJ18" s="162"/>
      <c r="BK18" s="162"/>
      <c r="BL18" s="162"/>
      <c r="BM18" s="162"/>
      <c r="BN18" s="162"/>
      <c r="BO18" s="162"/>
      <c r="BP18" s="162"/>
      <c r="BQ18" s="162"/>
      <c r="BR18" s="162"/>
      <c r="BS18" s="163"/>
      <c r="CA18" s="223"/>
      <c r="CB18" s="224"/>
      <c r="CC18" s="224"/>
      <c r="CD18" s="224"/>
      <c r="CE18" s="224"/>
      <c r="CF18" s="224"/>
      <c r="CG18" s="224"/>
      <c r="CH18" s="224"/>
      <c r="CI18" s="224"/>
      <c r="CJ18" s="224"/>
      <c r="CK18" s="224"/>
      <c r="CL18" s="224"/>
      <c r="CM18" s="224"/>
      <c r="CN18" s="225"/>
      <c r="CV18" s="155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64"/>
      <c r="DK18" s="164"/>
      <c r="DL18" s="164"/>
      <c r="DM18" s="164"/>
      <c r="DN18" s="164"/>
      <c r="DO18" s="164"/>
      <c r="DP18" s="164"/>
      <c r="DQ18" s="164"/>
      <c r="DR18" s="164"/>
      <c r="DS18" s="164"/>
      <c r="DT18" s="164"/>
      <c r="DU18" s="164"/>
      <c r="DV18" s="332"/>
      <c r="DW18" s="164"/>
      <c r="DX18" s="164"/>
      <c r="DY18" s="164"/>
      <c r="DZ18" s="164"/>
      <c r="EA18" s="164"/>
      <c r="EB18" s="164"/>
      <c r="EC18" s="164"/>
      <c r="ED18" s="164"/>
      <c r="EE18" s="164"/>
      <c r="EF18" s="164"/>
      <c r="EG18" s="164"/>
      <c r="EH18" s="164"/>
      <c r="EI18" s="333"/>
      <c r="ES18" s="429" t="n">
        <f ca="1">Conversion!P80</f>
        <v>-3.0463576158940464E-2</v>
      </c>
      <c r="ET18" s="430"/>
      <c r="EU18" s="430"/>
      <c r="EV18" s="430"/>
      <c r="EW18" s="431"/>
      <c r="EX18" s="441" t="n">
        <f ca="1">Conversion!N80</f>
        <v>1.9205298013245033E-2</v>
      </c>
      <c r="EY18" s="442"/>
      <c r="EZ18" s="442"/>
      <c r="FA18" s="442"/>
      <c r="FB18" s="442"/>
      <c r="FC18" s="443"/>
      <c r="FG18" s="124" t="s">
        <v>66</v>
      </c>
      <c r="FH18" s="125"/>
      <c r="FI18" s="125"/>
      <c r="FJ18" s="125"/>
      <c r="FK18" s="125"/>
      <c r="FL18" s="125"/>
      <c r="FM18" s="125"/>
      <c r="FN18" s="125"/>
      <c r="FO18" s="125"/>
      <c r="FP18" s="125"/>
      <c r="FQ18" s="126"/>
    </row>
    <row r="19" ht="20" customHeight="1">
      <c r="C19" s="143" t="n">
        <f ca="1">Trafico!$E$14</f>
        <v>2.1758536041062371E-2</v>
      </c>
      <c r="D19" s="144"/>
      <c r="E19" s="144"/>
      <c r="F19" s="144"/>
      <c r="G19" s="145"/>
      <c r="H19" s="146" t="n">
        <f ca="1">Trafico!D14</f>
        <v>2.0784815758054485E-2</v>
      </c>
      <c r="I19" s="147"/>
      <c r="J19" s="147"/>
      <c r="K19" s="147"/>
      <c r="L19" s="147"/>
      <c r="M19" s="149"/>
      <c r="N19" s="148"/>
      <c r="O19" s="148"/>
      <c r="Q19" s="432" t="n">
        <f ca="1">Trafico!$E$17</f>
        <v>3.1420765027322384E-2</v>
      </c>
      <c r="R19" s="433"/>
      <c r="S19" s="433"/>
      <c r="T19" s="433"/>
      <c r="U19" s="434"/>
      <c r="V19" s="46"/>
      <c r="W19" s="47"/>
      <c r="X19" s="47"/>
      <c r="Y19" s="47"/>
      <c r="Z19" s="47"/>
      <c r="AA19" s="48"/>
      <c r="BF19" s="276"/>
      <c r="BG19" s="49" t="s">
        <v>34</v>
      </c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1"/>
      <c r="BS19" s="289"/>
      <c r="CA19" s="302"/>
      <c r="CB19" s="150" t="s">
        <v>34</v>
      </c>
      <c r="CC19" s="151"/>
      <c r="CD19" s="151"/>
      <c r="CE19" s="151"/>
      <c r="CF19" s="151"/>
      <c r="CG19" s="151"/>
      <c r="CH19" s="151"/>
      <c r="CI19" s="151"/>
      <c r="CJ19" s="151"/>
      <c r="CK19" s="151"/>
      <c r="CL19" s="151"/>
      <c r="CM19" s="152"/>
      <c r="CN19" s="315"/>
      <c r="CV19" s="316"/>
      <c r="CW19" s="30" t="s">
        <v>34</v>
      </c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2"/>
      <c r="DI19" s="336"/>
      <c r="DJ19" s="30" t="s">
        <v>34</v>
      </c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2"/>
      <c r="DV19" s="317"/>
      <c r="DW19" s="30" t="s">
        <v>34</v>
      </c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2"/>
      <c r="EI19" s="317"/>
      <c r="ES19" s="432" t="n">
        <f ca="1">ES18</f>
        <v>-3.0463576158940464E-2</v>
      </c>
      <c r="ET19" s="433"/>
      <c r="EU19" s="433"/>
      <c r="EV19" s="433"/>
      <c r="EW19" s="434"/>
      <c r="EX19" s="444"/>
      <c r="EY19" s="445"/>
      <c r="EZ19" s="445"/>
      <c r="FA19" s="445"/>
      <c r="FB19" s="445"/>
      <c r="FC19" s="446"/>
      <c r="FG19" s="100" t="n">
        <f ca="1">Conversion!P77</f>
        <v>0.3049397546503585</v>
      </c>
      <c r="FH19" s="101"/>
      <c r="FI19" s="101"/>
      <c r="FJ19" s="101"/>
      <c r="FK19" s="102"/>
      <c r="FL19" s="103" t="n">
        <f ca="1">Conversion!N77</f>
        <v>1.7472971497215245E-3</v>
      </c>
      <c r="FM19" s="103"/>
      <c r="FN19" s="103"/>
      <c r="FO19" s="103"/>
      <c r="FP19" s="103"/>
      <c r="FQ19" s="104"/>
    </row>
    <row r="20" ht="20" customHeight="1">
      <c r="N20" s="148"/>
      <c r="O20" s="148"/>
      <c r="Q20" s="435" t="s">
        <v>39</v>
      </c>
      <c r="R20" s="436"/>
      <c r="S20" s="436"/>
      <c r="T20" s="436"/>
      <c r="U20" s="436"/>
      <c r="V20" s="436"/>
      <c r="W20" s="436"/>
      <c r="X20" s="436"/>
      <c r="Y20" s="436"/>
      <c r="Z20" s="436"/>
      <c r="AA20" s="437"/>
      <c r="BF20" s="276"/>
      <c r="BG20" s="341" t="n">
        <f ca="1">Funnels!E4</f>
        <v>1.1134632101037991</v>
      </c>
      <c r="BH20" s="342"/>
      <c r="BI20" s="342"/>
      <c r="BJ20" s="342"/>
      <c r="BK20" s="191" t="n">
        <f ca="1">Funnels!C4</f>
        <v>87104</v>
      </c>
      <c r="BL20" s="191"/>
      <c r="BM20" s="191"/>
      <c r="BN20" s="191"/>
      <c r="BO20" s="191"/>
      <c r="BP20" s="191"/>
      <c r="BQ20" s="191"/>
      <c r="BR20" s="193"/>
      <c r="BS20" s="289"/>
      <c r="BU20" s="52" t="n">
        <f ca="1">1-(CF20/BK20)</f>
        <v>0.8464249632623071</v>
      </c>
      <c r="BV20" s="52"/>
      <c r="BW20" s="52"/>
      <c r="BX20" s="52"/>
      <c r="BY20" s="52"/>
      <c r="BZ20" s="52"/>
      <c r="CA20" s="302"/>
      <c r="CB20" s="341" t="n">
        <f ca="1">Funnels!E5</f>
        <v>0.11437854048650453</v>
      </c>
      <c r="CC20" s="342"/>
      <c r="CD20" s="342"/>
      <c r="CE20" s="342"/>
      <c r="CF20" s="191" t="n">
        <f ca="1">Funnels!C5</f>
        <v>13377</v>
      </c>
      <c r="CG20" s="191"/>
      <c r="CH20" s="191"/>
      <c r="CI20" s="191"/>
      <c r="CJ20" s="191"/>
      <c r="CK20" s="191"/>
      <c r="CL20" s="191"/>
      <c r="CM20" s="193"/>
      <c r="CN20" s="315"/>
      <c r="CP20" s="52" t="n">
        <f ca="1">1-(DA20/CF20)</f>
        <v>0.73716079838528814</v>
      </c>
      <c r="CQ20" s="52"/>
      <c r="CR20" s="52"/>
      <c r="CS20" s="52"/>
      <c r="CT20" s="52"/>
      <c r="CU20" s="196"/>
      <c r="CV20" s="316"/>
      <c r="CW20" s="341" t="n">
        <f ca="1">Funnels!E6</f>
        <v>0.1642384105960264</v>
      </c>
      <c r="CX20" s="342"/>
      <c r="CY20" s="342"/>
      <c r="CZ20" s="342"/>
      <c r="DA20" s="191" t="n">
        <f ca="1">Funnels!C6</f>
        <v>3516</v>
      </c>
      <c r="DB20" s="191"/>
      <c r="DC20" s="191"/>
      <c r="DD20" s="191"/>
      <c r="DE20" s="191"/>
      <c r="DF20" s="191"/>
      <c r="DG20" s="191"/>
      <c r="DH20" s="193"/>
      <c r="DI20" s="336"/>
      <c r="DJ20" s="36" t="n">
        <f ca="1">Funnels!E7</f>
        <v>0.1361521802152077</v>
      </c>
      <c r="DK20" s="37"/>
      <c r="DL20" s="37"/>
      <c r="DM20" s="37"/>
      <c r="DN20" s="345" t="n">
        <f ca="1">Funnels!C7</f>
        <v>19987.53</v>
      </c>
      <c r="DO20" s="345"/>
      <c r="DP20" s="345"/>
      <c r="DQ20" s="345"/>
      <c r="DR20" s="345"/>
      <c r="DS20" s="345"/>
      <c r="DT20" s="345"/>
      <c r="DU20" s="346"/>
      <c r="DV20" s="317"/>
      <c r="DW20" s="341" t="n">
        <f ca="1">Funnels!E9</f>
        <v>0.19699449847094508</v>
      </c>
      <c r="DX20" s="342"/>
      <c r="DY20" s="342"/>
      <c r="DZ20" s="342"/>
      <c r="EA20" s="345" t="n">
        <f ca="1">Funnels!C9</f>
        <v>99987.886200000008</v>
      </c>
      <c r="EB20" s="345"/>
      <c r="EC20" s="345"/>
      <c r="ED20" s="345"/>
      <c r="EE20" s="345"/>
      <c r="EF20" s="345"/>
      <c r="EG20" s="345"/>
      <c r="EH20" s="346"/>
      <c r="EI20" s="317"/>
      <c r="ES20" s="435" t="s">
        <v>39</v>
      </c>
      <c r="ET20" s="436"/>
      <c r="EU20" s="436"/>
      <c r="EV20" s="436"/>
      <c r="EW20" s="436"/>
      <c r="EX20" s="436"/>
      <c r="EY20" s="436"/>
      <c r="EZ20" s="436"/>
      <c r="FA20" s="436"/>
      <c r="FB20" s="436"/>
      <c r="FC20" s="437"/>
    </row>
    <row r="21" ht="20" customHeight="1">
      <c r="C21" s="303" t="s">
        <v>178</v>
      </c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148"/>
      <c r="O21" s="148"/>
      <c r="Q21" s="429" t="n">
        <f ca="1">Trafico!$E$18</f>
        <v>0.11693700490380987</v>
      </c>
      <c r="R21" s="430"/>
      <c r="S21" s="430"/>
      <c r="T21" s="430"/>
      <c r="U21" s="431"/>
      <c r="V21" s="43" t="n">
        <f ca="1">Trafico!D18</f>
        <v>6.7209609544173123E-3</v>
      </c>
      <c r="W21" s="44"/>
      <c r="X21" s="44"/>
      <c r="Y21" s="44"/>
      <c r="Z21" s="44"/>
      <c r="AA21" s="45"/>
      <c r="BF21" s="276"/>
      <c r="BG21" s="343"/>
      <c r="BH21" s="344"/>
      <c r="BI21" s="344"/>
      <c r="BJ21" s="344"/>
      <c r="BK21" s="194"/>
      <c r="BL21" s="194"/>
      <c r="BM21" s="194"/>
      <c r="BN21" s="194"/>
      <c r="BO21" s="194"/>
      <c r="BP21" s="194"/>
      <c r="BQ21" s="194"/>
      <c r="BR21" s="195"/>
      <c r="BS21" s="289"/>
      <c r="BU21" s="52"/>
      <c r="BV21" s="52"/>
      <c r="BW21" s="52"/>
      <c r="BX21" s="52"/>
      <c r="BY21" s="52"/>
      <c r="BZ21" s="52"/>
      <c r="CA21" s="302"/>
      <c r="CB21" s="343"/>
      <c r="CC21" s="344"/>
      <c r="CD21" s="344"/>
      <c r="CE21" s="344"/>
      <c r="CF21" s="194"/>
      <c r="CG21" s="194"/>
      <c r="CH21" s="194"/>
      <c r="CI21" s="194"/>
      <c r="CJ21" s="194"/>
      <c r="CK21" s="194"/>
      <c r="CL21" s="194"/>
      <c r="CM21" s="195"/>
      <c r="CN21" s="315"/>
      <c r="CP21" s="52"/>
      <c r="CQ21" s="52"/>
      <c r="CR21" s="52"/>
      <c r="CS21" s="52"/>
      <c r="CT21" s="52"/>
      <c r="CU21" s="196"/>
      <c r="CV21" s="316"/>
      <c r="CW21" s="343"/>
      <c r="CX21" s="344"/>
      <c r="CY21" s="344"/>
      <c r="CZ21" s="344"/>
      <c r="DA21" s="194"/>
      <c r="DB21" s="194"/>
      <c r="DC21" s="194"/>
      <c r="DD21" s="194"/>
      <c r="DE21" s="194"/>
      <c r="DF21" s="194"/>
      <c r="DG21" s="194"/>
      <c r="DH21" s="195"/>
      <c r="DI21" s="336"/>
      <c r="DJ21" s="38"/>
      <c r="DK21" s="39"/>
      <c r="DL21" s="39"/>
      <c r="DM21" s="39"/>
      <c r="DN21" s="347"/>
      <c r="DO21" s="347"/>
      <c r="DP21" s="347"/>
      <c r="DQ21" s="347"/>
      <c r="DR21" s="347"/>
      <c r="DS21" s="347"/>
      <c r="DT21" s="347"/>
      <c r="DU21" s="348"/>
      <c r="DV21" s="317"/>
      <c r="DW21" s="343"/>
      <c r="DX21" s="344"/>
      <c r="DY21" s="344"/>
      <c r="DZ21" s="344"/>
      <c r="EA21" s="347"/>
      <c r="EB21" s="347"/>
      <c r="EC21" s="347"/>
      <c r="ED21" s="347"/>
      <c r="EE21" s="347"/>
      <c r="EF21" s="347"/>
      <c r="EG21" s="347"/>
      <c r="EH21" s="348"/>
      <c r="EI21" s="317"/>
      <c r="ES21" s="429" t="n">
        <f ca="1">Conversion!P81</f>
        <v>0</v>
      </c>
      <c r="ET21" s="430"/>
      <c r="EU21" s="430"/>
      <c r="EV21" s="430"/>
      <c r="EW21" s="431"/>
      <c r="EX21" s="441" t="n">
        <f ca="1">Conversion!N81</f>
        <v>0</v>
      </c>
      <c r="EY21" s="442"/>
      <c r="EZ21" s="442"/>
      <c r="FA21" s="442"/>
      <c r="FB21" s="442"/>
      <c r="FC21" s="443"/>
      <c r="FG21" s="303" t="s">
        <v>179</v>
      </c>
      <c r="FH21" s="303"/>
      <c r="FI21" s="303"/>
      <c r="FJ21" s="303"/>
      <c r="FK21" s="303"/>
      <c r="FL21" s="303"/>
      <c r="FM21" s="303"/>
      <c r="FN21" s="303"/>
      <c r="FO21" s="303"/>
      <c r="FP21" s="303"/>
      <c r="FQ21" s="303"/>
    </row>
    <row r="22" ht="20" customHeight="1"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148"/>
      <c r="O22" s="148"/>
      <c r="Q22" s="432" t="n">
        <f ca="1">Trafico!$E$18</f>
        <v>0.11693700490380987</v>
      </c>
      <c r="R22" s="433"/>
      <c r="S22" s="433"/>
      <c r="T22" s="433"/>
      <c r="U22" s="434"/>
      <c r="V22" s="46"/>
      <c r="W22" s="47"/>
      <c r="X22" s="47"/>
      <c r="Y22" s="47"/>
      <c r="Z22" s="47"/>
      <c r="AA22" s="48"/>
      <c r="AL22" s="425" t="s">
        <v>167</v>
      </c>
      <c r="AM22" s="425"/>
      <c r="AN22" s="425"/>
      <c r="AO22" s="425"/>
      <c r="AP22" s="425"/>
      <c r="AQ22" s="425"/>
      <c r="AR22" s="425"/>
      <c r="AS22" s="425"/>
      <c r="AT22" s="425"/>
      <c r="AU22" s="425"/>
      <c r="AV22" s="425"/>
      <c r="BF22" s="276"/>
      <c r="BG22" s="49" t="s">
        <v>8</v>
      </c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1"/>
      <c r="BS22" s="289"/>
      <c r="CA22" s="302"/>
      <c r="CB22" s="150" t="s">
        <v>8</v>
      </c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2"/>
      <c r="CN22" s="315"/>
      <c r="CV22" s="316"/>
      <c r="CW22" s="30" t="s">
        <v>8</v>
      </c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2"/>
      <c r="DI22" s="336"/>
      <c r="DJ22" s="33" t="s">
        <v>8</v>
      </c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5"/>
      <c r="DV22" s="317"/>
      <c r="DW22" s="30" t="s">
        <v>8</v>
      </c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2"/>
      <c r="EI22" s="317"/>
      <c r="ES22" s="432" t="n">
        <f ca="1">ES21</f>
        <v>0</v>
      </c>
      <c r="ET22" s="433"/>
      <c r="EU22" s="433"/>
      <c r="EV22" s="433"/>
      <c r="EW22" s="434"/>
      <c r="EX22" s="444"/>
      <c r="EY22" s="445"/>
      <c r="EZ22" s="445"/>
      <c r="FA22" s="445"/>
      <c r="FB22" s="445"/>
      <c r="FC22" s="446"/>
      <c r="FG22" s="303"/>
      <c r="FH22" s="303"/>
      <c r="FI22" s="303"/>
      <c r="FJ22" s="303"/>
      <c r="FK22" s="303"/>
      <c r="FL22" s="303"/>
      <c r="FM22" s="303"/>
      <c r="FN22" s="303"/>
      <c r="FO22" s="303"/>
      <c r="FP22" s="303"/>
      <c r="FQ22" s="303"/>
    </row>
    <row r="23" ht="20" customHeight="1">
      <c r="B23" s="148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148"/>
      <c r="O23" s="148"/>
      <c r="Q23" s="447" t="s">
        <v>174</v>
      </c>
      <c r="R23" s="448"/>
      <c r="S23" s="448"/>
      <c r="T23" s="448"/>
      <c r="U23" s="448"/>
      <c r="V23" s="448"/>
      <c r="W23" s="448"/>
      <c r="X23" s="448"/>
      <c r="Y23" s="448"/>
      <c r="Z23" s="448"/>
      <c r="AA23" s="449"/>
      <c r="AL23" s="425"/>
      <c r="AM23" s="425"/>
      <c r="AN23" s="425"/>
      <c r="AO23" s="425"/>
      <c r="AP23" s="425"/>
      <c r="AQ23" s="425"/>
      <c r="AR23" s="425"/>
      <c r="AS23" s="425"/>
      <c r="AT23" s="425"/>
      <c r="AU23" s="425"/>
      <c r="AV23" s="425"/>
      <c r="BF23" s="276"/>
      <c r="BG23" s="341" t="n">
        <f ca="1">Funnels!E13</f>
        <v>1.3202078073412313</v>
      </c>
      <c r="BH23" s="342"/>
      <c r="BI23" s="342"/>
      <c r="BJ23" s="342"/>
      <c r="BK23" s="53" t="n">
        <f ca="1">Funnels!C13</f>
        <v>54382</v>
      </c>
      <c r="BL23" s="53"/>
      <c r="BM23" s="53"/>
      <c r="BN23" s="53"/>
      <c r="BO23" s="53"/>
      <c r="BP23" s="53"/>
      <c r="BQ23" s="53"/>
      <c r="BR23" s="54"/>
      <c r="BS23" s="289"/>
      <c r="BU23" s="52" t="n">
        <f ca="1">1-(CF23/BK23)</f>
        <v>0.91791401566694864</v>
      </c>
      <c r="BV23" s="52"/>
      <c r="BW23" s="52"/>
      <c r="BX23" s="52"/>
      <c r="BY23" s="52"/>
      <c r="BZ23" s="52"/>
      <c r="CA23" s="302"/>
      <c r="CB23" s="341" t="n">
        <f ca="1">Funnels!E14</f>
        <v>0.17042475091767173</v>
      </c>
      <c r="CC23" s="342"/>
      <c r="CD23" s="342"/>
      <c r="CE23" s="342"/>
      <c r="CF23" s="53" t="n">
        <f ca="1">Funnels!C14</f>
        <v>4464</v>
      </c>
      <c r="CG23" s="53"/>
      <c r="CH23" s="53"/>
      <c r="CI23" s="53"/>
      <c r="CJ23" s="53"/>
      <c r="CK23" s="53"/>
      <c r="CL23" s="53"/>
      <c r="CM23" s="54"/>
      <c r="CN23" s="315"/>
      <c r="CP23" s="52" t="n">
        <f ca="1">1-(DA23/CF23)</f>
        <v>0.88821684587813621</v>
      </c>
      <c r="CQ23" s="52"/>
      <c r="CR23" s="52"/>
      <c r="CS23" s="52"/>
      <c r="CT23" s="52"/>
      <c r="CU23" s="52"/>
      <c r="CV23" s="316"/>
      <c r="CW23" s="341" t="n">
        <f ca="1">Funnels!E15</f>
        <v>6.85224839400429E-2</v>
      </c>
      <c r="CX23" s="342"/>
      <c r="CY23" s="342"/>
      <c r="CZ23" s="342"/>
      <c r="DA23" s="53" t="n">
        <f ca="1">Funnels!C15</f>
        <v>499</v>
      </c>
      <c r="DB23" s="53"/>
      <c r="DC23" s="53"/>
      <c r="DD23" s="53"/>
      <c r="DE23" s="53"/>
      <c r="DF23" s="53"/>
      <c r="DG23" s="53"/>
      <c r="DH23" s="54"/>
      <c r="DI23" s="336"/>
      <c r="DJ23" s="36" t="n">
        <f ca="1">Funnels!E16</f>
        <v>0.12542870714562748</v>
      </c>
      <c r="DK23" s="37"/>
      <c r="DL23" s="37"/>
      <c r="DM23" s="37"/>
      <c r="DN23" s="345" t="n">
        <f ca="1">Funnels!C16</f>
        <v>2582.5100000000002</v>
      </c>
      <c r="DO23" s="345"/>
      <c r="DP23" s="345"/>
      <c r="DQ23" s="345"/>
      <c r="DR23" s="345"/>
      <c r="DS23" s="345"/>
      <c r="DT23" s="345"/>
      <c r="DU23" s="346"/>
      <c r="DV23" s="317"/>
      <c r="DW23" s="341" t="n">
        <f ca="1">Funnels!E18</f>
        <v>5.6070632258410358E-2</v>
      </c>
      <c r="DX23" s="342"/>
      <c r="DY23" s="342"/>
      <c r="DZ23" s="342"/>
      <c r="EA23" s="345" t="n">
        <f ca="1">Funnels!C18</f>
        <v>25395.815676000002</v>
      </c>
      <c r="EB23" s="345"/>
      <c r="EC23" s="345"/>
      <c r="ED23" s="345"/>
      <c r="EE23" s="345"/>
      <c r="EF23" s="345"/>
      <c r="EG23" s="345"/>
      <c r="EH23" s="346"/>
      <c r="EI23" s="317"/>
      <c r="ES23" s="447" t="s">
        <v>174</v>
      </c>
      <c r="ET23" s="448"/>
      <c r="EU23" s="448"/>
      <c r="EV23" s="448"/>
      <c r="EW23" s="448"/>
      <c r="EX23" s="448"/>
      <c r="EY23" s="448"/>
      <c r="EZ23" s="448"/>
      <c r="FA23" s="448"/>
      <c r="FB23" s="448"/>
      <c r="FC23" s="449"/>
      <c r="FG23" s="303"/>
      <c r="FH23" s="303"/>
      <c r="FI23" s="303"/>
      <c r="FJ23" s="303"/>
      <c r="FK23" s="303"/>
      <c r="FL23" s="303"/>
      <c r="FM23" s="303"/>
      <c r="FN23" s="303"/>
      <c r="FO23" s="303"/>
      <c r="FP23" s="303"/>
      <c r="FQ23" s="303"/>
    </row>
    <row r="24" ht="20" customHeight="1">
      <c r="B24" s="148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148"/>
      <c r="O24" s="148"/>
      <c r="Q24" s="438" t="n">
        <f ca="1">Trafico!$E$20</f>
        <v>0.49116262545519129</v>
      </c>
      <c r="R24" s="439"/>
      <c r="S24" s="439"/>
      <c r="T24" s="439"/>
      <c r="U24" s="440"/>
      <c r="V24" s="43" t="n">
        <f ca="1">Trafico!D20</f>
        <v>3.8108143689196981E-2</v>
      </c>
      <c r="W24" s="44"/>
      <c r="X24" s="44"/>
      <c r="Y24" s="44"/>
      <c r="Z24" s="44"/>
      <c r="AA24" s="45"/>
      <c r="AG24" s="218" t="n">
        <f>'GA Config'!B3</f>
        <v>42128</v>
      </c>
      <c r="AH24" s="425"/>
      <c r="AI24" s="425"/>
      <c r="AJ24" s="425"/>
      <c r="AK24" s="425"/>
      <c r="AL24" s="425"/>
      <c r="AM24" s="425"/>
      <c r="AN24" s="425"/>
      <c r="AO24" s="425"/>
      <c r="AP24" s="425"/>
      <c r="AQ24" s="425"/>
      <c r="AR24" s="425" t="s">
        <v>41</v>
      </c>
      <c r="AS24" s="425"/>
      <c r="AT24" s="218" t="n">
        <f>'GA Config'!B2</f>
        <v>42134</v>
      </c>
      <c r="AU24" s="425"/>
      <c r="AV24" s="425"/>
      <c r="AW24" s="425"/>
      <c r="AX24" s="425"/>
      <c r="AY24" s="425"/>
      <c r="AZ24" s="425"/>
      <c r="BA24" s="425"/>
      <c r="BB24" s="425"/>
      <c r="BC24" s="425"/>
      <c r="BD24" s="425"/>
      <c r="BF24" s="276"/>
      <c r="BG24" s="343"/>
      <c r="BH24" s="344"/>
      <c r="BI24" s="344"/>
      <c r="BJ24" s="344"/>
      <c r="BK24" s="55"/>
      <c r="BL24" s="55"/>
      <c r="BM24" s="55"/>
      <c r="BN24" s="55"/>
      <c r="BO24" s="55"/>
      <c r="BP24" s="55"/>
      <c r="BQ24" s="55"/>
      <c r="BR24" s="56"/>
      <c r="BS24" s="289"/>
      <c r="BU24" s="52"/>
      <c r="BV24" s="52"/>
      <c r="BW24" s="52"/>
      <c r="BX24" s="52"/>
      <c r="BY24" s="52"/>
      <c r="BZ24" s="52"/>
      <c r="CA24" s="302"/>
      <c r="CB24" s="343"/>
      <c r="CC24" s="344"/>
      <c r="CD24" s="344"/>
      <c r="CE24" s="344"/>
      <c r="CF24" s="55"/>
      <c r="CG24" s="55"/>
      <c r="CH24" s="55"/>
      <c r="CI24" s="55"/>
      <c r="CJ24" s="55"/>
      <c r="CK24" s="55"/>
      <c r="CL24" s="55"/>
      <c r="CM24" s="56"/>
      <c r="CN24" s="315"/>
      <c r="CP24" s="52"/>
      <c r="CQ24" s="52"/>
      <c r="CR24" s="52"/>
      <c r="CS24" s="52"/>
      <c r="CT24" s="52"/>
      <c r="CU24" s="52"/>
      <c r="CV24" s="316"/>
      <c r="CW24" s="343"/>
      <c r="CX24" s="344"/>
      <c r="CY24" s="344"/>
      <c r="CZ24" s="344"/>
      <c r="DA24" s="55"/>
      <c r="DB24" s="55"/>
      <c r="DC24" s="55"/>
      <c r="DD24" s="55"/>
      <c r="DE24" s="55"/>
      <c r="DF24" s="55"/>
      <c r="DG24" s="55"/>
      <c r="DH24" s="56"/>
      <c r="DI24" s="336"/>
      <c r="DJ24" s="38"/>
      <c r="DK24" s="39"/>
      <c r="DL24" s="39"/>
      <c r="DM24" s="39"/>
      <c r="DN24" s="347"/>
      <c r="DO24" s="347"/>
      <c r="DP24" s="347"/>
      <c r="DQ24" s="347"/>
      <c r="DR24" s="347"/>
      <c r="DS24" s="347"/>
      <c r="DT24" s="347"/>
      <c r="DU24" s="348"/>
      <c r="DV24" s="317"/>
      <c r="DW24" s="343"/>
      <c r="DX24" s="344"/>
      <c r="DY24" s="344"/>
      <c r="DZ24" s="344"/>
      <c r="EA24" s="347"/>
      <c r="EB24" s="347"/>
      <c r="EC24" s="347"/>
      <c r="ED24" s="347"/>
      <c r="EE24" s="347"/>
      <c r="EF24" s="347"/>
      <c r="EG24" s="347"/>
      <c r="EH24" s="348"/>
      <c r="EI24" s="317"/>
      <c r="ES24" s="438" t="n">
        <f ca="1">Conversion!P83</f>
        <v>-6.3665899842327289E-2</v>
      </c>
      <c r="ET24" s="439"/>
      <c r="EU24" s="439"/>
      <c r="EV24" s="439"/>
      <c r="EW24" s="440"/>
      <c r="EX24" s="441" t="n">
        <f ca="1">Conversion!N83</f>
        <v>1.3222943594019893E-2</v>
      </c>
      <c r="EY24" s="442"/>
      <c r="EZ24" s="442"/>
      <c r="FA24" s="442"/>
      <c r="FB24" s="442"/>
      <c r="FC24" s="443"/>
      <c r="FG24" s="303"/>
      <c r="FH24" s="303"/>
      <c r="FI24" s="303"/>
      <c r="FJ24" s="303"/>
      <c r="FK24" s="303"/>
      <c r="FL24" s="303"/>
      <c r="FM24" s="303"/>
      <c r="FN24" s="303"/>
      <c r="FO24" s="303"/>
      <c r="FP24" s="303"/>
      <c r="FQ24" s="303"/>
    </row>
    <row r="25" ht="20" customHeight="1">
      <c r="B25" s="148"/>
      <c r="O25" s="148"/>
      <c r="Q25" s="432" t="n">
        <f ca="1">Trafico!$E$20</f>
        <v>0.49116262545519129</v>
      </c>
      <c r="R25" s="433"/>
      <c r="S25" s="433"/>
      <c r="T25" s="433"/>
      <c r="U25" s="434"/>
      <c r="V25" s="46"/>
      <c r="W25" s="47"/>
      <c r="X25" s="47"/>
      <c r="Y25" s="47"/>
      <c r="Z25" s="47"/>
      <c r="AA25" s="48"/>
      <c r="AG25" s="425"/>
      <c r="AH25" s="425"/>
      <c r="AI25" s="425"/>
      <c r="AJ25" s="425"/>
      <c r="AK25" s="425"/>
      <c r="AL25" s="425"/>
      <c r="AM25" s="425"/>
      <c r="AN25" s="425"/>
      <c r="AO25" s="425"/>
      <c r="AP25" s="425"/>
      <c r="AQ25" s="425"/>
      <c r="AR25" s="425"/>
      <c r="AS25" s="425"/>
      <c r="AT25" s="425"/>
      <c r="AU25" s="425"/>
      <c r="AV25" s="425"/>
      <c r="AW25" s="425"/>
      <c r="AX25" s="425"/>
      <c r="AY25" s="425"/>
      <c r="AZ25" s="425"/>
      <c r="BA25" s="425"/>
      <c r="BB25" s="425"/>
      <c r="BC25" s="425"/>
      <c r="BD25" s="425"/>
      <c r="BF25" s="276"/>
      <c r="BG25" s="49" t="s">
        <v>48</v>
      </c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1"/>
      <c r="BS25" s="289"/>
      <c r="CA25" s="302"/>
      <c r="CB25" s="150" t="s">
        <v>48</v>
      </c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2"/>
      <c r="CN25" s="315"/>
      <c r="CV25" s="316"/>
      <c r="CW25" s="30" t="s">
        <v>48</v>
      </c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2"/>
      <c r="DI25" s="336"/>
      <c r="DJ25" s="33" t="s">
        <v>48</v>
      </c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5"/>
      <c r="DV25" s="317"/>
      <c r="DW25" s="30" t="s">
        <v>48</v>
      </c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2"/>
      <c r="EI25" s="317"/>
      <c r="ES25" s="432" t="n">
        <f ca="1">ES24</f>
        <v>-6.3665899842327289E-2</v>
      </c>
      <c r="ET25" s="433"/>
      <c r="EU25" s="433"/>
      <c r="EV25" s="433"/>
      <c r="EW25" s="434"/>
      <c r="EX25" s="444"/>
      <c r="EY25" s="445"/>
      <c r="EZ25" s="445"/>
      <c r="FA25" s="445"/>
      <c r="FB25" s="445"/>
      <c r="FC25" s="446"/>
    </row>
    <row r="26" ht="20" customHeight="1">
      <c r="B26" s="148"/>
      <c r="O26" s="148"/>
      <c r="Q26" s="435" t="s">
        <v>40</v>
      </c>
      <c r="R26" s="436"/>
      <c r="S26" s="436"/>
      <c r="T26" s="436"/>
      <c r="U26" s="436"/>
      <c r="V26" s="436"/>
      <c r="W26" s="436"/>
      <c r="X26" s="436"/>
      <c r="Y26" s="436"/>
      <c r="Z26" s="436"/>
      <c r="AA26" s="437"/>
      <c r="BF26" s="276"/>
      <c r="BG26" s="341" t="n">
        <f ca="1">Funnels!E31</f>
        <v>1.0884256061652551</v>
      </c>
      <c r="BH26" s="342"/>
      <c r="BI26" s="342"/>
      <c r="BJ26" s="342"/>
      <c r="BK26" s="53" t="n">
        <f ca="1">Funnels!C31</f>
        <v>59883</v>
      </c>
      <c r="BL26" s="53"/>
      <c r="BM26" s="53"/>
      <c r="BN26" s="53"/>
      <c r="BO26" s="53"/>
      <c r="BP26" s="53"/>
      <c r="BQ26" s="53"/>
      <c r="BR26" s="54"/>
      <c r="BS26" s="289"/>
      <c r="BU26" s="52" t="n">
        <f ca="1">1-(CF26/BK26)</f>
        <v>0.95845231534826247</v>
      </c>
      <c r="BV26" s="52"/>
      <c r="BW26" s="52"/>
      <c r="BX26" s="52"/>
      <c r="BY26" s="52"/>
      <c r="BZ26" s="52"/>
      <c r="CA26" s="302"/>
      <c r="CB26" s="341" t="n">
        <f ca="1">Funnels!E32</f>
        <v>0</v>
      </c>
      <c r="CC26" s="342"/>
      <c r="CD26" s="342"/>
      <c r="CE26" s="342"/>
      <c r="CF26" s="53" t="n">
        <f ca="1">Funnels!C32</f>
        <v>2488</v>
      </c>
      <c r="CG26" s="53"/>
      <c r="CH26" s="53"/>
      <c r="CI26" s="53"/>
      <c r="CJ26" s="53"/>
      <c r="CK26" s="53"/>
      <c r="CL26" s="53"/>
      <c r="CM26" s="54"/>
      <c r="CN26" s="315"/>
      <c r="CP26" s="52" t="n">
        <f ca="1">1-(DA26/CF26)</f>
        <v>0.97909967845659163</v>
      </c>
      <c r="CQ26" s="52"/>
      <c r="CR26" s="52"/>
      <c r="CS26" s="52"/>
      <c r="CT26" s="52"/>
      <c r="CU26" s="52"/>
      <c r="CV26" s="316"/>
      <c r="CW26" s="341" t="n">
        <f ca="1">Funnels!E33</f>
        <v>0.73333333333333339</v>
      </c>
      <c r="CX26" s="342"/>
      <c r="CY26" s="342"/>
      <c r="CZ26" s="342"/>
      <c r="DA26" s="53" t="n">
        <f ca="1">Funnels!C33</f>
        <v>52</v>
      </c>
      <c r="DB26" s="53"/>
      <c r="DC26" s="53"/>
      <c r="DD26" s="53"/>
      <c r="DE26" s="53"/>
      <c r="DF26" s="53"/>
      <c r="DG26" s="53"/>
      <c r="DH26" s="54"/>
      <c r="DI26" s="336"/>
      <c r="DJ26" s="36" t="n">
        <v>0</v>
      </c>
      <c r="DK26" s="37"/>
      <c r="DL26" s="37"/>
      <c r="DM26" s="37"/>
      <c r="DN26" s="345" t="n">
        <f ca="1">DA26/CF26</f>
        <v>2.0900321543408359E-2</v>
      </c>
      <c r="DO26" s="345"/>
      <c r="DP26" s="345"/>
      <c r="DQ26" s="345"/>
      <c r="DR26" s="345"/>
      <c r="DS26" s="345"/>
      <c r="DT26" s="345"/>
      <c r="DU26" s="346"/>
      <c r="DV26" s="317"/>
      <c r="DW26" s="341" t="n">
        <v>0</v>
      </c>
      <c r="DX26" s="342"/>
      <c r="DY26" s="342"/>
      <c r="DZ26" s="342"/>
      <c r="EA26" s="345" t="n">
        <v>0</v>
      </c>
      <c r="EB26" s="345"/>
      <c r="EC26" s="345"/>
      <c r="ED26" s="345"/>
      <c r="EE26" s="345"/>
      <c r="EF26" s="345"/>
      <c r="EG26" s="345"/>
      <c r="EH26" s="346"/>
      <c r="EI26" s="317"/>
      <c r="ES26" s="435" t="s">
        <v>40</v>
      </c>
      <c r="ET26" s="436"/>
      <c r="EU26" s="436"/>
      <c r="EV26" s="436"/>
      <c r="EW26" s="436"/>
      <c r="EX26" s="436"/>
      <c r="EY26" s="436"/>
      <c r="EZ26" s="436"/>
      <c r="FA26" s="436"/>
      <c r="FB26" s="436"/>
      <c r="FC26" s="437"/>
    </row>
    <row r="27" ht="20" customHeight="1">
      <c r="O27" s="148"/>
      <c r="Q27" s="438" t="n">
        <f ca="1">Trafico!$E$19</f>
        <v>58.968253968253968</v>
      </c>
      <c r="R27" s="439"/>
      <c r="S27" s="439"/>
      <c r="T27" s="439"/>
      <c r="U27" s="440"/>
      <c r="V27" s="43" t="n">
        <f ca="1">Trafico!D19</f>
        <v>8.575410498408851E-3</v>
      </c>
      <c r="W27" s="44"/>
      <c r="X27" s="44"/>
      <c r="Y27" s="44"/>
      <c r="Z27" s="44"/>
      <c r="AA27" s="45"/>
      <c r="BF27" s="276"/>
      <c r="BG27" s="343"/>
      <c r="BH27" s="344"/>
      <c r="BI27" s="344"/>
      <c r="BJ27" s="344"/>
      <c r="BK27" s="55"/>
      <c r="BL27" s="55"/>
      <c r="BM27" s="55"/>
      <c r="BN27" s="55"/>
      <c r="BO27" s="55"/>
      <c r="BP27" s="55"/>
      <c r="BQ27" s="55"/>
      <c r="BR27" s="56"/>
      <c r="BS27" s="289"/>
      <c r="BU27" s="52"/>
      <c r="BV27" s="52"/>
      <c r="BW27" s="52"/>
      <c r="BX27" s="52"/>
      <c r="BY27" s="52"/>
      <c r="BZ27" s="52"/>
      <c r="CA27" s="302"/>
      <c r="CB27" s="343"/>
      <c r="CC27" s="344"/>
      <c r="CD27" s="344"/>
      <c r="CE27" s="344"/>
      <c r="CF27" s="55"/>
      <c r="CG27" s="55"/>
      <c r="CH27" s="55"/>
      <c r="CI27" s="55"/>
      <c r="CJ27" s="55"/>
      <c r="CK27" s="55"/>
      <c r="CL27" s="55"/>
      <c r="CM27" s="56"/>
      <c r="CN27" s="315"/>
      <c r="CP27" s="52"/>
      <c r="CQ27" s="52"/>
      <c r="CR27" s="52"/>
      <c r="CS27" s="52"/>
      <c r="CT27" s="52"/>
      <c r="CU27" s="52"/>
      <c r="CV27" s="316"/>
      <c r="CW27" s="343"/>
      <c r="CX27" s="344"/>
      <c r="CY27" s="344"/>
      <c r="CZ27" s="344"/>
      <c r="DA27" s="55"/>
      <c r="DB27" s="55"/>
      <c r="DC27" s="55"/>
      <c r="DD27" s="55"/>
      <c r="DE27" s="55"/>
      <c r="DF27" s="55"/>
      <c r="DG27" s="55"/>
      <c r="DH27" s="56"/>
      <c r="DI27" s="336"/>
      <c r="DJ27" s="38"/>
      <c r="DK27" s="39"/>
      <c r="DL27" s="39"/>
      <c r="DM27" s="39"/>
      <c r="DN27" s="347"/>
      <c r="DO27" s="347"/>
      <c r="DP27" s="347"/>
      <c r="DQ27" s="347"/>
      <c r="DR27" s="347"/>
      <c r="DS27" s="347"/>
      <c r="DT27" s="347"/>
      <c r="DU27" s="348"/>
      <c r="DV27" s="317"/>
      <c r="DW27" s="343"/>
      <c r="DX27" s="344"/>
      <c r="DY27" s="344"/>
      <c r="DZ27" s="344"/>
      <c r="EA27" s="347"/>
      <c r="EB27" s="347"/>
      <c r="EC27" s="347"/>
      <c r="ED27" s="347"/>
      <c r="EE27" s="347"/>
      <c r="EF27" s="347"/>
      <c r="EG27" s="347"/>
      <c r="EH27" s="348"/>
      <c r="EI27" s="317"/>
      <c r="ES27" s="438" t="n">
        <f ca="1">Conversion!P82</f>
        <v>0</v>
      </c>
      <c r="ET27" s="439"/>
      <c r="EU27" s="439"/>
      <c r="EV27" s="439"/>
      <c r="EW27" s="440"/>
      <c r="EX27" s="441" t="n">
        <f ca="1">Conversion!N82</f>
        <v>0</v>
      </c>
      <c r="EY27" s="442"/>
      <c r="EZ27" s="442"/>
      <c r="FA27" s="442"/>
      <c r="FB27" s="442"/>
      <c r="FC27" s="443"/>
    </row>
    <row r="28" ht="20" customHeight="1">
      <c r="O28" s="148"/>
      <c r="Q28" s="215" t="n">
        <f ca="1">Trafico!$E$19</f>
        <v>58.968253968253968</v>
      </c>
      <c r="R28" s="216"/>
      <c r="S28" s="216"/>
      <c r="T28" s="216"/>
      <c r="U28" s="217"/>
      <c r="V28" s="46"/>
      <c r="W28" s="47"/>
      <c r="X28" s="47"/>
      <c r="Y28" s="47"/>
      <c r="Z28" s="47"/>
      <c r="AA28" s="48"/>
      <c r="BF28" s="276"/>
      <c r="BG28" s="49" t="s">
        <v>35</v>
      </c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1"/>
      <c r="BS28" s="289"/>
      <c r="CA28" s="302"/>
      <c r="CB28" s="150" t="s">
        <v>35</v>
      </c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2"/>
      <c r="CN28" s="315"/>
      <c r="CV28" s="316"/>
      <c r="CW28" s="30" t="s">
        <v>35</v>
      </c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2"/>
      <c r="DI28" s="336"/>
      <c r="DJ28" s="33" t="s">
        <v>35</v>
      </c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5"/>
      <c r="DV28" s="317"/>
      <c r="DW28" s="30" t="s">
        <v>35</v>
      </c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2"/>
      <c r="EI28" s="317"/>
      <c r="ES28" s="432" t="n">
        <f ca="1">ES27</f>
        <v>0</v>
      </c>
      <c r="ET28" s="433"/>
      <c r="EU28" s="433"/>
      <c r="EV28" s="433"/>
      <c r="EW28" s="434"/>
      <c r="EX28" s="444"/>
      <c r="EY28" s="445"/>
      <c r="EZ28" s="445"/>
      <c r="FA28" s="445"/>
      <c r="FB28" s="445"/>
      <c r="FC28" s="446"/>
    </row>
    <row r="29" ht="20" customHeight="1">
      <c r="BF29" s="276"/>
      <c r="BG29" s="341" t="n">
        <f ca="1">Funnels!E22</f>
        <v>1.0858736605176884</v>
      </c>
      <c r="BH29" s="342"/>
      <c r="BI29" s="342"/>
      <c r="BJ29" s="342"/>
      <c r="BK29" s="53" t="n">
        <f ca="1">Funnels!C22</f>
        <v>22192</v>
      </c>
      <c r="BL29" s="53"/>
      <c r="BM29" s="53"/>
      <c r="BN29" s="53"/>
      <c r="BO29" s="53"/>
      <c r="BP29" s="53"/>
      <c r="BQ29" s="53"/>
      <c r="BR29" s="54"/>
      <c r="BS29" s="289"/>
      <c r="BU29" s="52" t="n">
        <f ca="1">1-(CF29/BK29)</f>
        <v>0.82809120403749104</v>
      </c>
      <c r="BV29" s="52"/>
      <c r="BW29" s="52"/>
      <c r="BX29" s="52"/>
      <c r="BY29" s="52"/>
      <c r="BZ29" s="52"/>
      <c r="CA29" s="302"/>
      <c r="CB29" s="341" t="n">
        <f ca="1">Funnels!E23</f>
        <v>0.13305613305613306</v>
      </c>
      <c r="CC29" s="342"/>
      <c r="CD29" s="342"/>
      <c r="CE29" s="342"/>
      <c r="CF29" s="53" t="n">
        <f ca="1">Funnels!C23</f>
        <v>3815</v>
      </c>
      <c r="CG29" s="53"/>
      <c r="CH29" s="53"/>
      <c r="CI29" s="53"/>
      <c r="CJ29" s="53"/>
      <c r="CK29" s="53"/>
      <c r="CL29" s="53"/>
      <c r="CM29" s="54"/>
      <c r="CN29" s="315"/>
      <c r="CP29" s="52" t="n">
        <f ca="1">1-(DA29/CF29)</f>
        <v>0.82857142857142851</v>
      </c>
      <c r="CQ29" s="52"/>
      <c r="CR29" s="52"/>
      <c r="CS29" s="52"/>
      <c r="CT29" s="52"/>
      <c r="CU29" s="52"/>
      <c r="CV29" s="316"/>
      <c r="CW29" s="341" t="n">
        <f ca="1">Funnels!E24</f>
        <v>0.379746835443038</v>
      </c>
      <c r="CX29" s="342"/>
      <c r="CY29" s="342"/>
      <c r="CZ29" s="342"/>
      <c r="DA29" s="53" t="n">
        <f ca="1">Funnels!C24</f>
        <v>654</v>
      </c>
      <c r="DB29" s="53"/>
      <c r="DC29" s="53"/>
      <c r="DD29" s="53"/>
      <c r="DE29" s="53"/>
      <c r="DF29" s="53"/>
      <c r="DG29" s="53"/>
      <c r="DH29" s="54"/>
      <c r="DI29" s="336"/>
      <c r="DJ29" s="36" t="n">
        <f ca="1">Funnels!E25</f>
        <v>0.1715809235579806</v>
      </c>
      <c r="DK29" s="37"/>
      <c r="DL29" s="37"/>
      <c r="DM29" s="37"/>
      <c r="DN29" s="345" t="n">
        <f ca="1">Funnels!C25</f>
        <v>7463.65</v>
      </c>
      <c r="DO29" s="345"/>
      <c r="DP29" s="345"/>
      <c r="DQ29" s="345"/>
      <c r="DR29" s="345"/>
      <c r="DS29" s="345"/>
      <c r="DT29" s="345"/>
      <c r="DU29" s="346"/>
      <c r="DV29" s="317"/>
      <c r="DW29" s="341" t="n">
        <f ca="1">Funnels!E27</f>
        <v>0.30072192825269339</v>
      </c>
      <c r="DX29" s="342"/>
      <c r="DY29" s="342"/>
      <c r="DZ29" s="342"/>
      <c r="EA29" s="345" t="n">
        <f ca="1">Funnels!C27</f>
        <v>3972.9473000000003</v>
      </c>
      <c r="EB29" s="345"/>
      <c r="EC29" s="345"/>
      <c r="ED29" s="345"/>
      <c r="EE29" s="345"/>
      <c r="EF29" s="345"/>
      <c r="EG29" s="345"/>
      <c r="EH29" s="346"/>
      <c r="EI29" s="317"/>
    </row>
    <row r="30" ht="20" customHeight="1">
      <c r="BF30" s="276"/>
      <c r="BG30" s="343"/>
      <c r="BH30" s="344"/>
      <c r="BI30" s="344"/>
      <c r="BJ30" s="344"/>
      <c r="BK30" s="55"/>
      <c r="BL30" s="55"/>
      <c r="BM30" s="55"/>
      <c r="BN30" s="55"/>
      <c r="BO30" s="55"/>
      <c r="BP30" s="55"/>
      <c r="BQ30" s="55"/>
      <c r="BR30" s="56"/>
      <c r="BS30" s="289"/>
      <c r="BU30" s="52"/>
      <c r="BV30" s="52"/>
      <c r="BW30" s="52"/>
      <c r="BX30" s="52"/>
      <c r="BY30" s="52"/>
      <c r="BZ30" s="52"/>
      <c r="CA30" s="302"/>
      <c r="CB30" s="343"/>
      <c r="CC30" s="344"/>
      <c r="CD30" s="344"/>
      <c r="CE30" s="344"/>
      <c r="CF30" s="55"/>
      <c r="CG30" s="55"/>
      <c r="CH30" s="55"/>
      <c r="CI30" s="55"/>
      <c r="CJ30" s="55"/>
      <c r="CK30" s="55"/>
      <c r="CL30" s="55"/>
      <c r="CM30" s="56"/>
      <c r="CN30" s="315"/>
      <c r="CP30" s="52"/>
      <c r="CQ30" s="52"/>
      <c r="CR30" s="52"/>
      <c r="CS30" s="52"/>
      <c r="CT30" s="52"/>
      <c r="CU30" s="52"/>
      <c r="CV30" s="316"/>
      <c r="CW30" s="343"/>
      <c r="CX30" s="344"/>
      <c r="CY30" s="344"/>
      <c r="CZ30" s="344"/>
      <c r="DA30" s="55"/>
      <c r="DB30" s="55"/>
      <c r="DC30" s="55"/>
      <c r="DD30" s="55"/>
      <c r="DE30" s="55"/>
      <c r="DF30" s="55"/>
      <c r="DG30" s="55"/>
      <c r="DH30" s="56"/>
      <c r="DI30" s="336"/>
      <c r="DJ30" s="38"/>
      <c r="DK30" s="39"/>
      <c r="DL30" s="39"/>
      <c r="DM30" s="39"/>
      <c r="DN30" s="347"/>
      <c r="DO30" s="347"/>
      <c r="DP30" s="347"/>
      <c r="DQ30" s="347"/>
      <c r="DR30" s="347"/>
      <c r="DS30" s="347"/>
      <c r="DT30" s="347"/>
      <c r="DU30" s="348"/>
      <c r="DV30" s="317"/>
      <c r="DW30" s="343"/>
      <c r="DX30" s="344"/>
      <c r="DY30" s="344"/>
      <c r="DZ30" s="344"/>
      <c r="EA30" s="347"/>
      <c r="EB30" s="347"/>
      <c r="EC30" s="347"/>
      <c r="ED30" s="347"/>
      <c r="EE30" s="347"/>
      <c r="EF30" s="347"/>
      <c r="EG30" s="347"/>
      <c r="EH30" s="348"/>
      <c r="EI30" s="317"/>
    </row>
    <row r="31" ht="20" customHeight="1">
      <c r="BF31" s="276"/>
      <c r="BG31" s="49" t="s">
        <v>49</v>
      </c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1"/>
      <c r="BS31" s="289"/>
      <c r="CA31" s="302"/>
      <c r="CB31" s="150" t="s">
        <v>49</v>
      </c>
      <c r="CC31" s="151"/>
      <c r="CD31" s="151"/>
      <c r="CE31" s="151"/>
      <c r="CF31" s="151"/>
      <c r="CG31" s="151"/>
      <c r="CH31" s="151"/>
      <c r="CI31" s="151"/>
      <c r="CJ31" s="151"/>
      <c r="CK31" s="151"/>
      <c r="CL31" s="151"/>
      <c r="CM31" s="152"/>
      <c r="CN31" s="315"/>
      <c r="CV31" s="316"/>
      <c r="CW31" s="30" t="s">
        <v>49</v>
      </c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2"/>
      <c r="DI31" s="336"/>
      <c r="DJ31" s="33" t="s">
        <v>49</v>
      </c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5"/>
      <c r="DV31" s="317"/>
      <c r="DW31" s="30" t="s">
        <v>49</v>
      </c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2"/>
      <c r="EI31" s="317"/>
    </row>
    <row r="32" ht="20" customHeight="1">
      <c r="BF32" s="276"/>
      <c r="BG32" s="341" t="n">
        <f ca="1">Funnels!E40</f>
        <v>1.1395768099440176</v>
      </c>
      <c r="BH32" s="342"/>
      <c r="BI32" s="342"/>
      <c r="BJ32" s="342"/>
      <c r="BK32" s="53" t="n">
        <f ca="1">Funnels!C40</f>
        <v>24020</v>
      </c>
      <c r="BL32" s="53"/>
      <c r="BM32" s="53"/>
      <c r="BN32" s="53"/>
      <c r="BO32" s="53"/>
      <c r="BP32" s="53"/>
      <c r="BQ32" s="53"/>
      <c r="BR32" s="54"/>
      <c r="BS32" s="289"/>
      <c r="BU32" s="52" t="n">
        <f ca="1">1-(CF32/BK32)</f>
        <v>0.67198168193172358</v>
      </c>
      <c r="BV32" s="52"/>
      <c r="BW32" s="52"/>
      <c r="BX32" s="52"/>
      <c r="BY32" s="52"/>
      <c r="BZ32" s="52"/>
      <c r="CA32" s="302"/>
      <c r="CB32" s="341" t="n">
        <f ca="1">Funnels!E41</f>
        <v>0.15697503671071944</v>
      </c>
      <c r="CC32" s="342"/>
      <c r="CD32" s="342"/>
      <c r="CE32" s="342"/>
      <c r="CF32" s="53" t="n">
        <f ca="1">Funnels!C41</f>
        <v>7879</v>
      </c>
      <c r="CG32" s="53"/>
      <c r="CH32" s="53"/>
      <c r="CI32" s="53"/>
      <c r="CJ32" s="53"/>
      <c r="CK32" s="53"/>
      <c r="CL32" s="53"/>
      <c r="CM32" s="54"/>
      <c r="CN32" s="315"/>
      <c r="CP32" s="52" t="n">
        <f ca="1">1-(DA32/CF32)</f>
        <v>0.99873080340144693</v>
      </c>
      <c r="CQ32" s="52"/>
      <c r="CR32" s="52"/>
      <c r="CS32" s="52"/>
      <c r="CT32" s="52"/>
      <c r="CU32" s="52"/>
      <c r="CV32" s="316"/>
      <c r="CW32" s="341" t="n">
        <f ca="1">Funnels!E42</f>
        <v>0.25</v>
      </c>
      <c r="CX32" s="342"/>
      <c r="CY32" s="342"/>
      <c r="CZ32" s="342"/>
      <c r="DA32" s="53" t="n">
        <f ca="1">Funnels!C42</f>
        <v>10</v>
      </c>
      <c r="DB32" s="53"/>
      <c r="DC32" s="53"/>
      <c r="DD32" s="53"/>
      <c r="DE32" s="53"/>
      <c r="DF32" s="53"/>
      <c r="DG32" s="53"/>
      <c r="DH32" s="54"/>
      <c r="DI32" s="336"/>
      <c r="DJ32" s="36" t="n">
        <f ca="1">Funnels!E43</f>
        <v>8.6200042094431772E-2</v>
      </c>
      <c r="DK32" s="37"/>
      <c r="DL32" s="37"/>
      <c r="DM32" s="37"/>
      <c r="DN32" s="345" t="n">
        <f ca="1">Funnels!C43</f>
        <v>1857.88</v>
      </c>
      <c r="DO32" s="345"/>
      <c r="DP32" s="345"/>
      <c r="DQ32" s="345"/>
      <c r="DR32" s="345"/>
      <c r="DS32" s="345"/>
      <c r="DT32" s="345"/>
      <c r="DU32" s="346"/>
      <c r="DV32" s="317"/>
      <c r="DW32" s="341" t="n">
        <f ca="1">Funnels!E45</f>
        <v>0.67469852104664385</v>
      </c>
      <c r="DX32" s="342"/>
      <c r="DY32" s="342"/>
      <c r="DZ32" s="342"/>
      <c r="EA32" s="345" t="n">
        <f ca="1">Funnels!C45</f>
        <v>559.38279999999997</v>
      </c>
      <c r="EB32" s="345"/>
      <c r="EC32" s="345"/>
      <c r="ED32" s="345"/>
      <c r="EE32" s="345"/>
      <c r="EF32" s="345"/>
      <c r="EG32" s="345"/>
      <c r="EH32" s="346"/>
      <c r="EI32" s="317"/>
    </row>
    <row r="33" ht="20" customHeight="1">
      <c r="BF33" s="276"/>
      <c r="BG33" s="343"/>
      <c r="BH33" s="344"/>
      <c r="BI33" s="344"/>
      <c r="BJ33" s="344"/>
      <c r="BK33" s="55"/>
      <c r="BL33" s="55"/>
      <c r="BM33" s="55"/>
      <c r="BN33" s="55"/>
      <c r="BO33" s="55"/>
      <c r="BP33" s="55"/>
      <c r="BQ33" s="55"/>
      <c r="BR33" s="56"/>
      <c r="BS33" s="289"/>
      <c r="BU33" s="52"/>
      <c r="BV33" s="52"/>
      <c r="BW33" s="52"/>
      <c r="BX33" s="52"/>
      <c r="BY33" s="52"/>
      <c r="BZ33" s="52"/>
      <c r="CA33" s="302"/>
      <c r="CB33" s="343"/>
      <c r="CC33" s="344"/>
      <c r="CD33" s="344"/>
      <c r="CE33" s="344"/>
      <c r="CF33" s="55"/>
      <c r="CG33" s="55"/>
      <c r="CH33" s="55"/>
      <c r="CI33" s="55"/>
      <c r="CJ33" s="55"/>
      <c r="CK33" s="55"/>
      <c r="CL33" s="55"/>
      <c r="CM33" s="56"/>
      <c r="CN33" s="315"/>
      <c r="CP33" s="52"/>
      <c r="CQ33" s="52"/>
      <c r="CR33" s="52"/>
      <c r="CS33" s="52"/>
      <c r="CT33" s="52"/>
      <c r="CU33" s="52"/>
      <c r="CV33" s="316"/>
      <c r="CW33" s="343"/>
      <c r="CX33" s="344"/>
      <c r="CY33" s="344"/>
      <c r="CZ33" s="344"/>
      <c r="DA33" s="55"/>
      <c r="DB33" s="55"/>
      <c r="DC33" s="55"/>
      <c r="DD33" s="55"/>
      <c r="DE33" s="55"/>
      <c r="DF33" s="55"/>
      <c r="DG33" s="55"/>
      <c r="DH33" s="56"/>
      <c r="DI33" s="336"/>
      <c r="DJ33" s="38"/>
      <c r="DK33" s="39"/>
      <c r="DL33" s="39"/>
      <c r="DM33" s="39"/>
      <c r="DN33" s="347"/>
      <c r="DO33" s="347"/>
      <c r="DP33" s="347"/>
      <c r="DQ33" s="347"/>
      <c r="DR33" s="347"/>
      <c r="DS33" s="347"/>
      <c r="DT33" s="347"/>
      <c r="DU33" s="348"/>
      <c r="DV33" s="317"/>
      <c r="DW33" s="343"/>
      <c r="DX33" s="344"/>
      <c r="DY33" s="344"/>
      <c r="DZ33" s="344"/>
      <c r="EA33" s="347"/>
      <c r="EB33" s="347"/>
      <c r="EC33" s="347"/>
      <c r="ED33" s="347"/>
      <c r="EE33" s="347"/>
      <c r="EF33" s="347"/>
      <c r="EG33" s="347"/>
      <c r="EH33" s="348"/>
      <c r="EI33" s="317"/>
    </row>
    <row r="34" ht="20" customHeight="1">
      <c r="AI34" s="148"/>
      <c r="BF34" s="319"/>
      <c r="BG34" s="320"/>
      <c r="BH34" s="320"/>
      <c r="BI34" s="320"/>
      <c r="BJ34" s="320"/>
      <c r="BK34" s="320"/>
      <c r="BL34" s="320"/>
      <c r="BM34" s="320"/>
      <c r="BN34" s="320"/>
      <c r="BO34" s="320"/>
      <c r="BP34" s="320"/>
      <c r="BQ34" s="320"/>
      <c r="BR34" s="320"/>
      <c r="BS34" s="321"/>
      <c r="CA34" s="322"/>
      <c r="CB34" s="327"/>
      <c r="CC34" s="327"/>
      <c r="CD34" s="327"/>
      <c r="CE34" s="327"/>
      <c r="CF34" s="327"/>
      <c r="CG34" s="327"/>
      <c r="CH34" s="327"/>
      <c r="CI34" s="327"/>
      <c r="CJ34" s="327"/>
      <c r="CK34" s="327"/>
      <c r="CL34" s="327"/>
      <c r="CM34" s="327"/>
      <c r="CN34" s="324"/>
      <c r="CV34" s="325"/>
      <c r="CW34" s="328"/>
      <c r="CX34" s="328"/>
      <c r="CY34" s="328"/>
      <c r="CZ34" s="328"/>
      <c r="DA34" s="328"/>
      <c r="DB34" s="328"/>
      <c r="DC34" s="328"/>
      <c r="DD34" s="328"/>
      <c r="DE34" s="328"/>
      <c r="DF34" s="328"/>
      <c r="DG34" s="328"/>
      <c r="DH34" s="328"/>
      <c r="DI34" s="328"/>
      <c r="DJ34" s="328"/>
      <c r="DK34" s="328"/>
      <c r="DL34" s="328"/>
      <c r="DM34" s="328"/>
      <c r="DN34" s="328"/>
      <c r="DO34" s="328"/>
      <c r="DP34" s="328"/>
      <c r="DQ34" s="328"/>
      <c r="DR34" s="328"/>
      <c r="DS34" s="328"/>
      <c r="DT34" s="328"/>
      <c r="DU34" s="328"/>
      <c r="DV34" s="328"/>
      <c r="DW34" s="334"/>
      <c r="DX34" s="328"/>
      <c r="DY34" s="328"/>
      <c r="DZ34" s="328"/>
      <c r="EA34" s="328"/>
      <c r="EB34" s="328"/>
      <c r="EC34" s="328"/>
      <c r="ED34" s="328"/>
      <c r="EE34" s="328"/>
      <c r="EF34" s="328"/>
      <c r="EG34" s="328"/>
      <c r="EH34" s="328"/>
      <c r="EI34" s="326"/>
    </row>
    <row r="35" ht="20" customHeight="1"/>
    <row r="36" ht="23" customHeight="1">
      <c r="A36" s="148"/>
      <c r="DP36" s="349" t="s">
        <v>183</v>
      </c>
      <c r="DQ36" s="350"/>
      <c r="DR36" s="350"/>
      <c r="DS36" s="350"/>
      <c r="DT36" s="350"/>
      <c r="DU36" s="350"/>
      <c r="DV36" s="350"/>
      <c r="DW36" s="350"/>
      <c r="DX36" s="350"/>
      <c r="DY36" s="350"/>
      <c r="DZ36" s="350"/>
      <c r="EA36" s="350"/>
      <c r="EB36" s="350"/>
      <c r="EC36" s="350"/>
      <c r="ED36" s="350"/>
      <c r="EE36" s="350"/>
      <c r="EF36" s="350"/>
      <c r="EG36" s="350"/>
      <c r="EH36" s="350"/>
      <c r="EI36" s="350"/>
      <c r="EJ36" s="350"/>
      <c r="EK36" s="350"/>
      <c r="EL36" s="350"/>
      <c r="EM36" s="350"/>
      <c r="EN36" s="350"/>
      <c r="EO36" s="350"/>
      <c r="EP36" s="350"/>
      <c r="EQ36" s="350"/>
      <c r="ER36" s="350"/>
      <c r="ES36" s="350"/>
      <c r="ET36" s="350"/>
      <c r="EU36" s="350"/>
      <c r="EV36" s="350"/>
      <c r="EW36" s="350"/>
      <c r="EX36" s="350"/>
      <c r="EY36" s="350"/>
      <c r="EZ36" s="350"/>
      <c r="FA36" s="350"/>
      <c r="FB36" s="350"/>
      <c r="FC36" s="350"/>
      <c r="FD36" s="350"/>
      <c r="FE36" s="350"/>
      <c r="FF36" s="350"/>
      <c r="FG36" s="350"/>
      <c r="FH36" s="352"/>
    </row>
    <row r="37" ht="23" customHeight="1">
      <c r="A37" s="148"/>
      <c r="K37" s="244" t="s">
        <v>67</v>
      </c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80" t="s">
        <v>5</v>
      </c>
      <c r="Z37" s="281"/>
      <c r="AA37" s="281"/>
      <c r="AB37" s="281"/>
      <c r="AC37" s="281"/>
      <c r="AD37" s="281"/>
      <c r="AE37" s="281"/>
      <c r="AF37" s="281"/>
      <c r="AG37" s="281"/>
      <c r="AH37" s="281"/>
      <c r="AI37" s="281"/>
      <c r="AJ37" s="281"/>
      <c r="AK37" s="281"/>
      <c r="AL37" s="282"/>
      <c r="AM37" s="265" t="s">
        <v>176</v>
      </c>
      <c r="AN37" s="266"/>
      <c r="AO37" s="266"/>
      <c r="AP37" s="266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7"/>
      <c r="BD37" s="229" t="s">
        <v>6</v>
      </c>
      <c r="BE37" s="229"/>
      <c r="BF37" s="229"/>
      <c r="BG37" s="229"/>
      <c r="BH37" s="229"/>
      <c r="BI37" s="229"/>
      <c r="BJ37" s="229"/>
      <c r="BK37" s="229"/>
      <c r="BL37" s="229"/>
      <c r="BM37" s="229"/>
      <c r="BN37" s="229"/>
      <c r="BO37" s="229"/>
      <c r="BP37" s="229"/>
      <c r="BQ37" s="229"/>
      <c r="BR37" s="229"/>
      <c r="BS37" s="229"/>
      <c r="BT37" s="229"/>
      <c r="BU37" s="40" t="s">
        <v>7</v>
      </c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57" t="s">
        <v>184</v>
      </c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9" t="s">
        <v>175</v>
      </c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1"/>
      <c r="DP37" s="450" t="s">
        <v>5</v>
      </c>
      <c r="DQ37" s="451"/>
      <c r="DR37" s="451"/>
      <c r="DS37" s="451"/>
      <c r="DT37" s="451"/>
      <c r="DU37" s="451"/>
      <c r="DV37" s="451"/>
      <c r="DW37" s="451"/>
      <c r="DX37" s="451"/>
      <c r="DY37" s="451"/>
      <c r="DZ37" s="451"/>
      <c r="EA37" s="451"/>
      <c r="EB37" s="451"/>
      <c r="EC37" s="29"/>
      <c r="ED37" s="182" t="s">
        <v>6</v>
      </c>
      <c r="EE37" s="451"/>
      <c r="EF37" s="451"/>
      <c r="EG37" s="451"/>
      <c r="EH37" s="451"/>
      <c r="EI37" s="451"/>
      <c r="EJ37" s="451"/>
      <c r="EK37" s="451"/>
      <c r="EL37" s="451"/>
      <c r="EM37" s="451"/>
      <c r="EN37" s="451"/>
      <c r="EO37" s="451"/>
      <c r="EP37" s="451"/>
      <c r="EQ37" s="451"/>
      <c r="ER37" s="451"/>
      <c r="ES37" s="451"/>
      <c r="ET37" s="29"/>
      <c r="EU37" s="353" t="s">
        <v>175</v>
      </c>
      <c r="EV37" s="354"/>
      <c r="EW37" s="354"/>
      <c r="EX37" s="354"/>
      <c r="EY37" s="354"/>
      <c r="EZ37" s="354"/>
      <c r="FA37" s="354"/>
      <c r="FB37" s="354"/>
      <c r="FC37" s="354"/>
      <c r="FD37" s="354"/>
      <c r="FE37" s="354"/>
      <c r="FF37" s="354"/>
      <c r="FG37" s="354"/>
      <c r="FH37" s="355"/>
    </row>
    <row r="38" ht="23" customHeight="1">
      <c r="A38" s="148"/>
      <c r="K38" s="246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68" t="n">
        <f ca="1">Conversion!N21</f>
        <v>3853</v>
      </c>
      <c r="Z38" s="269"/>
      <c r="AA38" s="269"/>
      <c r="AB38" s="269"/>
      <c r="AC38" s="269"/>
      <c r="AD38" s="269"/>
      <c r="AE38" s="269"/>
      <c r="AF38" s="270"/>
      <c r="AG38" s="367" t="n">
        <f ca="1">Conversion!P21</f>
        <v>0.12627886582870507</v>
      </c>
      <c r="AH38" s="368"/>
      <c r="AI38" s="368"/>
      <c r="AJ38" s="368"/>
      <c r="AK38" s="368"/>
      <c r="AL38" s="369"/>
      <c r="AM38" s="168" t="n">
        <f ca="1">Conversion!N105</f>
        <v>77949.590000000011</v>
      </c>
      <c r="AN38" s="168"/>
      <c r="AO38" s="168"/>
      <c r="AP38" s="168"/>
      <c r="AQ38" s="168"/>
      <c r="AR38" s="168"/>
      <c r="AS38" s="168"/>
      <c r="AT38" s="168"/>
      <c r="AU38" s="168"/>
      <c r="AV38" s="168"/>
      <c r="AW38" s="168"/>
      <c r="AX38" s="374" t="n">
        <f ca="1">Conversion!P105</f>
        <v>-5.3800355053761351E-3</v>
      </c>
      <c r="AY38" s="374"/>
      <c r="AZ38" s="374"/>
      <c r="BA38" s="374"/>
      <c r="BB38" s="374"/>
      <c r="BC38" s="374"/>
      <c r="BD38" s="168" t="n">
        <f ca="1">Conversion!N42</f>
        <v>3071494.13</v>
      </c>
      <c r="BE38" s="168"/>
      <c r="BF38" s="168"/>
      <c r="BG38" s="168"/>
      <c r="BH38" s="168"/>
      <c r="BI38" s="168"/>
      <c r="BJ38" s="168"/>
      <c r="BK38" s="168"/>
      <c r="BL38" s="168"/>
      <c r="BM38" s="168"/>
      <c r="BN38" s="168"/>
      <c r="BO38" s="358" t="n">
        <f ca="1">Conversion!P42</f>
        <v>0.18090968474668512</v>
      </c>
      <c r="BP38" s="358"/>
      <c r="BQ38" s="358"/>
      <c r="BR38" s="358"/>
      <c r="BS38" s="358"/>
      <c r="BT38" s="358"/>
      <c r="BU38" s="356" t="n">
        <f ca="1">Conversion!N63</f>
        <v>782.48442100099999</v>
      </c>
      <c r="BV38" s="356"/>
      <c r="BW38" s="356"/>
      <c r="BX38" s="356"/>
      <c r="BY38" s="356"/>
      <c r="BZ38" s="356"/>
      <c r="CA38" s="356"/>
      <c r="CB38" s="356"/>
      <c r="CC38" s="374" t="n">
        <f ca="1">Conversion!P63</f>
        <v>4.2879664373484339E-2</v>
      </c>
      <c r="CD38" s="374"/>
      <c r="CE38" s="374"/>
      <c r="CF38" s="374"/>
      <c r="CG38" s="374"/>
      <c r="CH38" s="374"/>
      <c r="CI38" s="234" t="n">
        <f ca="1">Conversion!N147</f>
        <v>453659.68300099997</v>
      </c>
      <c r="CJ38" s="356"/>
      <c r="CK38" s="356"/>
      <c r="CL38" s="356"/>
      <c r="CM38" s="356"/>
      <c r="CN38" s="356"/>
      <c r="CO38" s="356"/>
      <c r="CP38" s="356"/>
      <c r="CQ38" s="356"/>
      <c r="CR38" s="356"/>
      <c r="CS38" s="374" t="n">
        <f ca="1">Conversion!P147</f>
        <v>0.18090968474668512</v>
      </c>
      <c r="CT38" s="374"/>
      <c r="CU38" s="374"/>
      <c r="CV38" s="374"/>
      <c r="CW38" s="374"/>
      <c r="CX38" s="374"/>
      <c r="CY38" s="356" t="n">
        <f ca="1">Conversion!N169</f>
        <v>20.230882429275891</v>
      </c>
      <c r="CZ38" s="356"/>
      <c r="DA38" s="356"/>
      <c r="DB38" s="356"/>
      <c r="DC38" s="356"/>
      <c r="DD38" s="356"/>
      <c r="DE38" s="356"/>
      <c r="DF38" s="356"/>
      <c r="DG38" s="374" t="n">
        <f ca="1">Conversion!P169</f>
        <v>-0.11689724927689904</v>
      </c>
      <c r="DH38" s="374"/>
      <c r="DI38" s="374"/>
      <c r="DJ38" s="374"/>
      <c r="DK38" s="374"/>
      <c r="DL38" s="62"/>
      <c r="DP38" s="376" t="n">
        <f ca="1">'Modelo Atribución'!C21</f>
        <v>3657.02</v>
      </c>
      <c r="DQ38" s="377"/>
      <c r="DR38" s="377"/>
      <c r="DS38" s="377"/>
      <c r="DT38" s="377"/>
      <c r="DU38" s="377"/>
      <c r="DV38" s="377"/>
      <c r="DW38" s="378"/>
      <c r="DX38" s="367" t="n">
        <f ca="1">'Modelo Atribución'!D21</f>
        <v>6.6494410923269465E-2</v>
      </c>
      <c r="DY38" s="368"/>
      <c r="DZ38" s="368"/>
      <c r="EA38" s="368"/>
      <c r="EB38" s="368"/>
      <c r="EC38" s="369"/>
      <c r="ED38" s="308" t="n">
        <f ca="1">'Modelo Atribución'!C42</f>
        <v>2879424.6500000004</v>
      </c>
      <c r="EE38" s="309"/>
      <c r="EF38" s="309"/>
      <c r="EG38" s="309"/>
      <c r="EH38" s="309"/>
      <c r="EI38" s="309"/>
      <c r="EJ38" s="309"/>
      <c r="EK38" s="309"/>
      <c r="EL38" s="309"/>
      <c r="EM38" s="309"/>
      <c r="EN38" s="310"/>
      <c r="EO38" s="374" t="n">
        <f ca="1">'Modelo Atribución'!D42</f>
        <v>8.6596181767517155E-2</v>
      </c>
      <c r="EP38" s="374"/>
      <c r="EQ38" s="374"/>
      <c r="ER38" s="374"/>
      <c r="ES38" s="374"/>
      <c r="ET38" s="370"/>
      <c r="EU38" s="356" t="n">
        <f ca="1">'Modelo Atribución'!C63</f>
        <v>21.315057068323391</v>
      </c>
      <c r="EV38" s="356"/>
      <c r="EW38" s="356"/>
      <c r="EX38" s="356"/>
      <c r="EY38" s="356"/>
      <c r="EZ38" s="356"/>
      <c r="FA38" s="356"/>
      <c r="FB38" s="356"/>
      <c r="FC38" s="358" t="n">
        <f ca="1">'Modelo Atribución'!D63</f>
        <v>-6.7393176834769863E-2</v>
      </c>
      <c r="FD38" s="358"/>
      <c r="FE38" s="358"/>
      <c r="FF38" s="358"/>
      <c r="FG38" s="358"/>
      <c r="FH38" s="359"/>
    </row>
    <row r="39" ht="23" customHeight="1">
      <c r="A39" s="148"/>
      <c r="K39" s="246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68"/>
      <c r="Z39" s="269"/>
      <c r="AA39" s="269"/>
      <c r="AB39" s="269"/>
      <c r="AC39" s="269"/>
      <c r="AD39" s="269"/>
      <c r="AE39" s="269"/>
      <c r="AF39" s="270"/>
      <c r="AG39" s="370"/>
      <c r="AH39" s="371"/>
      <c r="AI39" s="371"/>
      <c r="AJ39" s="371"/>
      <c r="AK39" s="371"/>
      <c r="AL39" s="372"/>
      <c r="AM39" s="168"/>
      <c r="AN39" s="168"/>
      <c r="AO39" s="168"/>
      <c r="AP39" s="168"/>
      <c r="AQ39" s="168"/>
      <c r="AR39" s="168"/>
      <c r="AS39" s="168"/>
      <c r="AT39" s="168"/>
      <c r="AU39" s="168"/>
      <c r="AV39" s="168"/>
      <c r="AW39" s="168"/>
      <c r="AX39" s="358"/>
      <c r="AY39" s="358"/>
      <c r="AZ39" s="358"/>
      <c r="BA39" s="358"/>
      <c r="BB39" s="358"/>
      <c r="BC39" s="358"/>
      <c r="BD39" s="169"/>
      <c r="BE39" s="169"/>
      <c r="BF39" s="169"/>
      <c r="BG39" s="169"/>
      <c r="BH39" s="169"/>
      <c r="BI39" s="169"/>
      <c r="BJ39" s="169"/>
      <c r="BK39" s="169"/>
      <c r="BL39" s="169"/>
      <c r="BM39" s="169"/>
      <c r="BN39" s="169"/>
      <c r="BO39" s="237"/>
      <c r="BP39" s="237"/>
      <c r="BQ39" s="237"/>
      <c r="BR39" s="237"/>
      <c r="BS39" s="237"/>
      <c r="BT39" s="237"/>
      <c r="BU39" s="357"/>
      <c r="BV39" s="357"/>
      <c r="BW39" s="357"/>
      <c r="BX39" s="357"/>
      <c r="BY39" s="357"/>
      <c r="BZ39" s="357"/>
      <c r="CA39" s="357"/>
      <c r="CB39" s="357"/>
      <c r="CC39" s="358"/>
      <c r="CD39" s="358"/>
      <c r="CE39" s="358"/>
      <c r="CF39" s="358"/>
      <c r="CG39" s="358"/>
      <c r="CH39" s="358"/>
      <c r="CI39" s="235"/>
      <c r="CJ39" s="357"/>
      <c r="CK39" s="357"/>
      <c r="CL39" s="357"/>
      <c r="CM39" s="357"/>
      <c r="CN39" s="357"/>
      <c r="CO39" s="357"/>
      <c r="CP39" s="357"/>
      <c r="CQ39" s="357"/>
      <c r="CR39" s="357"/>
      <c r="CS39" s="358"/>
      <c r="CT39" s="358"/>
      <c r="CU39" s="358"/>
      <c r="CV39" s="358"/>
      <c r="CW39" s="358"/>
      <c r="CX39" s="358"/>
      <c r="CY39" s="357"/>
      <c r="CZ39" s="357"/>
      <c r="DA39" s="357"/>
      <c r="DB39" s="357"/>
      <c r="DC39" s="357"/>
      <c r="DD39" s="357"/>
      <c r="DE39" s="357"/>
      <c r="DF39" s="357"/>
      <c r="DG39" s="358"/>
      <c r="DH39" s="358"/>
      <c r="DI39" s="358"/>
      <c r="DJ39" s="358"/>
      <c r="DK39" s="358"/>
      <c r="DL39" s="359"/>
      <c r="DP39" s="379"/>
      <c r="DQ39" s="380"/>
      <c r="DR39" s="380"/>
      <c r="DS39" s="380"/>
      <c r="DT39" s="380"/>
      <c r="DU39" s="380"/>
      <c r="DV39" s="380"/>
      <c r="DW39" s="381"/>
      <c r="DX39" s="370"/>
      <c r="DY39" s="371"/>
      <c r="DZ39" s="371"/>
      <c r="EA39" s="371"/>
      <c r="EB39" s="371"/>
      <c r="EC39" s="372"/>
      <c r="ED39" s="312"/>
      <c r="EE39" s="313"/>
      <c r="EF39" s="313"/>
      <c r="EG39" s="313"/>
      <c r="EH39" s="313"/>
      <c r="EI39" s="313"/>
      <c r="EJ39" s="313"/>
      <c r="EK39" s="313"/>
      <c r="EL39" s="313"/>
      <c r="EM39" s="313"/>
      <c r="EN39" s="314"/>
      <c r="EO39" s="358"/>
      <c r="EP39" s="358"/>
      <c r="EQ39" s="358"/>
      <c r="ER39" s="358"/>
      <c r="ES39" s="358"/>
      <c r="ET39" s="375"/>
      <c r="EU39" s="357"/>
      <c r="EV39" s="357"/>
      <c r="EW39" s="357"/>
      <c r="EX39" s="357"/>
      <c r="EY39" s="357"/>
      <c r="EZ39" s="357"/>
      <c r="FA39" s="357"/>
      <c r="FB39" s="357"/>
      <c r="FC39" s="358"/>
      <c r="FD39" s="358"/>
      <c r="FE39" s="358"/>
      <c r="FF39" s="358"/>
      <c r="FG39" s="358"/>
      <c r="FH39" s="359"/>
    </row>
    <row r="40" ht="23" customHeight="1">
      <c r="A40" s="148"/>
      <c r="K40" s="253" t="s">
        <v>52</v>
      </c>
      <c r="L40" s="254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4"/>
      <c r="Y40" s="271" t="n">
        <f ca="1">Conversion!O4</f>
        <v>0.1199065663119647</v>
      </c>
      <c r="Z40" s="272"/>
      <c r="AA40" s="272"/>
      <c r="AB40" s="272"/>
      <c r="AC40" s="272"/>
      <c r="AD40" s="272"/>
      <c r="AE40" s="272"/>
      <c r="AF40" s="273"/>
      <c r="AG40" s="363" t="n">
        <f ca="1">Conversion!P4</f>
        <v>0.31623931623931623</v>
      </c>
      <c r="AH40" s="364"/>
      <c r="AI40" s="364"/>
      <c r="AJ40" s="364"/>
      <c r="AK40" s="364"/>
      <c r="AL40" s="364"/>
      <c r="AM40" s="311" t="n">
        <f>Conversion!N88</f>
        <v>0</v>
      </c>
      <c r="AN40" s="323"/>
      <c r="AO40" s="323"/>
      <c r="AP40" s="323"/>
      <c r="AQ40" s="323"/>
      <c r="AR40" s="323"/>
      <c r="AS40" s="323"/>
      <c r="AT40" s="323"/>
      <c r="AU40" s="323"/>
      <c r="AV40" s="323"/>
      <c r="AW40" s="227"/>
      <c r="AX40" s="363" t="n">
        <f>Conversion!P88</f>
        <v>0</v>
      </c>
      <c r="AY40" s="364"/>
      <c r="AZ40" s="364"/>
      <c r="BA40" s="364"/>
      <c r="BB40" s="364"/>
      <c r="BC40" s="364"/>
      <c r="BD40" s="311" t="n">
        <f ca="1">Conversion!N25</f>
        <v>386503.28</v>
      </c>
      <c r="BE40" s="323"/>
      <c r="BF40" s="323"/>
      <c r="BG40" s="323"/>
      <c r="BH40" s="323"/>
      <c r="BI40" s="323"/>
      <c r="BJ40" s="323"/>
      <c r="BK40" s="323"/>
      <c r="BL40" s="323"/>
      <c r="BM40" s="323"/>
      <c r="BN40" s="227"/>
      <c r="BO40" s="165" t="n">
        <f ca="1">Conversion!P25</f>
        <v>0.38412740567985937</v>
      </c>
      <c r="BP40" s="166"/>
      <c r="BQ40" s="166"/>
      <c r="BR40" s="166"/>
      <c r="BS40" s="166"/>
      <c r="BT40" s="167"/>
      <c r="BU40" s="236" t="n">
        <f ca="1">Conversion!N46</f>
        <v>836.58718614700001</v>
      </c>
      <c r="BV40" s="360"/>
      <c r="BW40" s="360"/>
      <c r="BX40" s="360"/>
      <c r="BY40" s="360"/>
      <c r="BZ40" s="360"/>
      <c r="CA40" s="360"/>
      <c r="CB40" s="361"/>
      <c r="CC40" s="363" t="n">
        <f ca="1">Conversion!P46</f>
        <v>5.1577314704085664E-2</v>
      </c>
      <c r="CD40" s="364"/>
      <c r="CE40" s="364"/>
      <c r="CF40" s="364"/>
      <c r="CG40" s="364"/>
      <c r="CH40" s="366"/>
      <c r="CI40" s="236" t="n">
        <f ca="1">Conversion!N130</f>
        <v>57086.534456000001</v>
      </c>
      <c r="CJ40" s="360"/>
      <c r="CK40" s="360"/>
      <c r="CL40" s="360"/>
      <c r="CM40" s="360"/>
      <c r="CN40" s="360"/>
      <c r="CO40" s="360"/>
      <c r="CP40" s="360"/>
      <c r="CQ40" s="360"/>
      <c r="CR40" s="361"/>
      <c r="CS40" s="363" t="n">
        <f ca="1">Conversion!P130</f>
        <v>0.38412740567985937</v>
      </c>
      <c r="CT40" s="364"/>
      <c r="CU40" s="364"/>
      <c r="CV40" s="364"/>
      <c r="CW40" s="364"/>
      <c r="CX40" s="366"/>
      <c r="CY40" s="360" t="n">
        <f ca="1">Conversion!N152</f>
        <v>0</v>
      </c>
      <c r="CZ40" s="360"/>
      <c r="DA40" s="360"/>
      <c r="DB40" s="360"/>
      <c r="DC40" s="360"/>
      <c r="DD40" s="360"/>
      <c r="DE40" s="360"/>
      <c r="DF40" s="361"/>
      <c r="DG40" s="335" t="n">
        <f ca="1">Conversion!P152</f>
        <v>0</v>
      </c>
      <c r="DH40" s="338"/>
      <c r="DI40" s="338"/>
      <c r="DJ40" s="338"/>
      <c r="DK40" s="338"/>
      <c r="DL40" s="339"/>
      <c r="DP40" s="382" t="n">
        <f ca="1">'Modelo Atribución'!E4</f>
        <v>0.18229870222202776</v>
      </c>
      <c r="DQ40" s="383"/>
      <c r="DR40" s="383"/>
      <c r="DS40" s="383"/>
      <c r="DT40" s="383"/>
      <c r="DU40" s="383"/>
      <c r="DV40" s="383"/>
      <c r="DW40" s="385"/>
      <c r="DX40" s="363" t="n">
        <f ca="1">'Modelo Atribución'!D4</f>
        <v>0.20725435514831037</v>
      </c>
      <c r="DY40" s="364"/>
      <c r="DZ40" s="364"/>
      <c r="EA40" s="364"/>
      <c r="EB40" s="364"/>
      <c r="EC40" s="366"/>
      <c r="ED40" s="311" t="n">
        <f ca="1">'Modelo Atribución'!C25</f>
        <v>653172.9</v>
      </c>
      <c r="EE40" s="323"/>
      <c r="EF40" s="323"/>
      <c r="EG40" s="323"/>
      <c r="EH40" s="323"/>
      <c r="EI40" s="323"/>
      <c r="EJ40" s="323"/>
      <c r="EK40" s="323"/>
      <c r="EL40" s="323"/>
      <c r="EM40" s="323"/>
      <c r="EN40" s="227"/>
      <c r="EO40" s="363" t="n">
        <f ca="1">'Modelo Atribución'!D25</f>
        <v>0.36191288058151505</v>
      </c>
      <c r="EP40" s="364"/>
      <c r="EQ40" s="364"/>
      <c r="ER40" s="364"/>
      <c r="ES40" s="364"/>
      <c r="ET40" s="364"/>
      <c r="EU40" s="360" t="s">
        <v>50</v>
      </c>
      <c r="EV40" s="360"/>
      <c r="EW40" s="360"/>
      <c r="EX40" s="360"/>
      <c r="EY40" s="360"/>
      <c r="EZ40" s="360"/>
      <c r="FA40" s="360"/>
      <c r="FB40" s="361"/>
      <c r="FC40" s="363" t="s">
        <v>50</v>
      </c>
      <c r="FD40" s="364"/>
      <c r="FE40" s="364"/>
      <c r="FF40" s="364"/>
      <c r="FG40" s="364"/>
      <c r="FH40" s="365"/>
    </row>
    <row r="41" ht="23" customHeight="1">
      <c r="A41" s="148"/>
      <c r="K41" s="248" t="s">
        <v>1</v>
      </c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7" t="n">
        <f ca="1">Conversion!O5</f>
        <v>0.41136776537762781</v>
      </c>
      <c r="Z41" s="258"/>
      <c r="AA41" s="258"/>
      <c r="AB41" s="258"/>
      <c r="AC41" s="258"/>
      <c r="AD41" s="258"/>
      <c r="AE41" s="258"/>
      <c r="AF41" s="259"/>
      <c r="AG41" s="181" t="n">
        <f ca="1">Conversion!P5</f>
        <v>0.13864942528735624</v>
      </c>
      <c r="AH41" s="192"/>
      <c r="AI41" s="192"/>
      <c r="AJ41" s="192"/>
      <c r="AK41" s="192"/>
      <c r="AL41" s="192"/>
      <c r="AM41" s="159" t="n">
        <f>Conversion!N89</f>
        <v>0</v>
      </c>
      <c r="AN41" s="170"/>
      <c r="AO41" s="170"/>
      <c r="AP41" s="170"/>
      <c r="AQ41" s="170"/>
      <c r="AR41" s="170"/>
      <c r="AS41" s="170"/>
      <c r="AT41" s="170"/>
      <c r="AU41" s="170"/>
      <c r="AV41" s="170"/>
      <c r="AW41" s="228"/>
      <c r="AX41" s="181" t="n">
        <f>Conversion!P89</f>
        <v>0</v>
      </c>
      <c r="AY41" s="192"/>
      <c r="AZ41" s="192"/>
      <c r="BA41" s="192"/>
      <c r="BB41" s="192"/>
      <c r="BC41" s="192"/>
      <c r="BD41" s="159" t="n">
        <f ca="1">Conversion!N26</f>
        <v>1472034.24</v>
      </c>
      <c r="BE41" s="170"/>
      <c r="BF41" s="170"/>
      <c r="BG41" s="170"/>
      <c r="BH41" s="170"/>
      <c r="BI41" s="170"/>
      <c r="BJ41" s="170"/>
      <c r="BK41" s="170"/>
      <c r="BL41" s="170"/>
      <c r="BM41" s="170"/>
      <c r="BN41" s="228"/>
      <c r="BO41" s="181" t="n">
        <f ca="1">Conversion!P26</f>
        <v>0.20789209474757642</v>
      </c>
      <c r="BP41" s="192"/>
      <c r="BQ41" s="192"/>
      <c r="BR41" s="192"/>
      <c r="BS41" s="192"/>
      <c r="BT41" s="373"/>
      <c r="BU41" s="170" t="n">
        <f ca="1">Conversion!N47</f>
        <v>928.72822712899995</v>
      </c>
      <c r="BV41" s="170"/>
      <c r="BW41" s="170"/>
      <c r="BX41" s="170"/>
      <c r="BY41" s="170"/>
      <c r="BZ41" s="170"/>
      <c r="CA41" s="170"/>
      <c r="CB41" s="170"/>
      <c r="CC41" s="181" t="n">
        <f ca="1">Conversion!P47</f>
        <v>6.0811227689390401E-2</v>
      </c>
      <c r="CD41" s="192"/>
      <c r="CE41" s="192"/>
      <c r="CF41" s="192"/>
      <c r="CG41" s="192"/>
      <c r="CH41" s="373"/>
      <c r="CI41" s="170" t="n">
        <f ca="1">Conversion!N131</f>
        <v>217419.45724799999</v>
      </c>
      <c r="CJ41" s="170"/>
      <c r="CK41" s="170"/>
      <c r="CL41" s="170"/>
      <c r="CM41" s="170"/>
      <c r="CN41" s="170"/>
      <c r="CO41" s="170"/>
      <c r="CP41" s="170"/>
      <c r="CQ41" s="170"/>
      <c r="CR41" s="170"/>
      <c r="CS41" s="181" t="n">
        <f ca="1">Conversion!P131</f>
        <v>0.20789209474757642</v>
      </c>
      <c r="CT41" s="192"/>
      <c r="CU41" s="192"/>
      <c r="CV41" s="192"/>
      <c r="CW41" s="192"/>
      <c r="CX41" s="373"/>
      <c r="CY41" s="159" t="n">
        <f ca="1">Conversion!N153</f>
        <v>0</v>
      </c>
      <c r="CZ41" s="170"/>
      <c r="DA41" s="170"/>
      <c r="DB41" s="170"/>
      <c r="DC41" s="170"/>
      <c r="DD41" s="170"/>
      <c r="DE41" s="170"/>
      <c r="DF41" s="170"/>
      <c r="DG41" s="181" t="n">
        <f ca="1">Conversion!P153</f>
        <v>0</v>
      </c>
      <c r="DH41" s="192"/>
      <c r="DI41" s="192"/>
      <c r="DJ41" s="192"/>
      <c r="DK41" s="192"/>
      <c r="DL41" s="203"/>
      <c r="DP41" s="392" t="n">
        <f ca="1">'Modelo Atribución'!E5</f>
        <v>0.35725262645542</v>
      </c>
      <c r="DQ41" s="393"/>
      <c r="DR41" s="393"/>
      <c r="DS41" s="393"/>
      <c r="DT41" s="393"/>
      <c r="DU41" s="393"/>
      <c r="DV41" s="393"/>
      <c r="DW41" s="394"/>
      <c r="DX41" s="181" t="n">
        <f ca="1">'Modelo Atribución'!D5</f>
        <v>2.8805417749429019E-2</v>
      </c>
      <c r="DY41" s="192"/>
      <c r="DZ41" s="192"/>
      <c r="EA41" s="192"/>
      <c r="EB41" s="192"/>
      <c r="EC41" s="373"/>
      <c r="ED41" s="159" t="n">
        <f ca="1">'Modelo Atribución'!C26</f>
        <v>1203857.6100000001</v>
      </c>
      <c r="EE41" s="170"/>
      <c r="EF41" s="170"/>
      <c r="EG41" s="170"/>
      <c r="EH41" s="170"/>
      <c r="EI41" s="170"/>
      <c r="EJ41" s="170"/>
      <c r="EK41" s="170"/>
      <c r="EL41" s="170"/>
      <c r="EM41" s="170"/>
      <c r="EN41" s="228"/>
      <c r="EO41" s="181" t="n">
        <f ca="1">'Modelo Atribución'!D26</f>
        <v>8.7530183209623136E-2</v>
      </c>
      <c r="EP41" s="192"/>
      <c r="EQ41" s="192"/>
      <c r="ER41" s="192"/>
      <c r="ES41" s="192"/>
      <c r="ET41" s="192"/>
      <c r="EU41" s="159" t="s">
        <v>50</v>
      </c>
      <c r="EV41" s="170"/>
      <c r="EW41" s="170"/>
      <c r="EX41" s="170"/>
      <c r="EY41" s="170"/>
      <c r="EZ41" s="170"/>
      <c r="FA41" s="170"/>
      <c r="FB41" s="170"/>
      <c r="FC41" s="181" t="s">
        <v>50</v>
      </c>
      <c r="FD41" s="192"/>
      <c r="FE41" s="192"/>
      <c r="FF41" s="192"/>
      <c r="FG41" s="192"/>
      <c r="FH41" s="203"/>
    </row>
    <row r="42" ht="23" customHeight="1">
      <c r="A42" s="148"/>
      <c r="K42" s="253" t="s">
        <v>56</v>
      </c>
      <c r="L42" s="254"/>
      <c r="M42" s="254"/>
      <c r="N42" s="254"/>
      <c r="O42" s="254"/>
      <c r="P42" s="254"/>
      <c r="Q42" s="254"/>
      <c r="R42" s="254"/>
      <c r="S42" s="254"/>
      <c r="T42" s="254"/>
      <c r="U42" s="254"/>
      <c r="V42" s="254"/>
      <c r="W42" s="254"/>
      <c r="X42" s="254"/>
      <c r="Y42" s="396" t="n">
        <f ca="1">Conversion!O6</f>
        <v>0.20218011938749025</v>
      </c>
      <c r="Z42" s="397"/>
      <c r="AA42" s="397"/>
      <c r="AB42" s="397"/>
      <c r="AC42" s="397"/>
      <c r="AD42" s="397"/>
      <c r="AE42" s="397"/>
      <c r="AF42" s="219"/>
      <c r="AG42" s="238" t="n">
        <f ca="1">Conversion!P6</f>
        <v>0.12247838616714701</v>
      </c>
      <c r="AH42" s="250"/>
      <c r="AI42" s="250"/>
      <c r="AJ42" s="250"/>
      <c r="AK42" s="250"/>
      <c r="AL42" s="250"/>
      <c r="AM42" s="214" t="n">
        <f>Conversion!N90</f>
        <v>0</v>
      </c>
      <c r="AN42" s="226"/>
      <c r="AO42" s="226"/>
      <c r="AP42" s="226"/>
      <c r="AQ42" s="226"/>
      <c r="AR42" s="226"/>
      <c r="AS42" s="226"/>
      <c r="AT42" s="226"/>
      <c r="AU42" s="226"/>
      <c r="AV42" s="226"/>
      <c r="AW42" s="399"/>
      <c r="AX42" s="238" t="n">
        <f>Conversion!P90</f>
        <v>0</v>
      </c>
      <c r="AY42" s="250"/>
      <c r="AZ42" s="250"/>
      <c r="BA42" s="250"/>
      <c r="BB42" s="250"/>
      <c r="BC42" s="250"/>
      <c r="BD42" s="214" t="n">
        <f ca="1">Conversion!N27</f>
        <v>764526.66</v>
      </c>
      <c r="BE42" s="226"/>
      <c r="BF42" s="226"/>
      <c r="BG42" s="226"/>
      <c r="BH42" s="226"/>
      <c r="BI42" s="226"/>
      <c r="BJ42" s="226"/>
      <c r="BK42" s="226"/>
      <c r="BL42" s="226"/>
      <c r="BM42" s="226"/>
      <c r="BN42" s="399"/>
      <c r="BO42" s="238" t="n">
        <f ca="1">Conversion!P27</f>
        <v>0.24718580989887129</v>
      </c>
      <c r="BP42" s="250"/>
      <c r="BQ42" s="250"/>
      <c r="BR42" s="250"/>
      <c r="BS42" s="250"/>
      <c r="BT42" s="391"/>
      <c r="BU42" s="226" t="n">
        <f ca="1">Conversion!N48</f>
        <v>981.42061617499996</v>
      </c>
      <c r="BV42" s="226"/>
      <c r="BW42" s="226"/>
      <c r="BX42" s="226"/>
      <c r="BY42" s="226"/>
      <c r="BZ42" s="226"/>
      <c r="CA42" s="226"/>
      <c r="CB42" s="226"/>
      <c r="CC42" s="238" t="n">
        <f ca="1">Conversion!P48</f>
        <v>0.11110006684227702</v>
      </c>
      <c r="CD42" s="250"/>
      <c r="CE42" s="250"/>
      <c r="CF42" s="250"/>
      <c r="CG42" s="250"/>
      <c r="CH42" s="391"/>
      <c r="CI42" s="226" t="n">
        <f ca="1">Conversion!N132</f>
        <v>112920.587682</v>
      </c>
      <c r="CJ42" s="226"/>
      <c r="CK42" s="226"/>
      <c r="CL42" s="226"/>
      <c r="CM42" s="226"/>
      <c r="CN42" s="226"/>
      <c r="CO42" s="226"/>
      <c r="CP42" s="226"/>
      <c r="CQ42" s="226"/>
      <c r="CR42" s="226"/>
      <c r="CS42" s="238" t="n">
        <f ca="1">Conversion!P132</f>
        <v>0.24718580989887129</v>
      </c>
      <c r="CT42" s="250"/>
      <c r="CU42" s="250"/>
      <c r="CV42" s="250"/>
      <c r="CW42" s="250"/>
      <c r="CX42" s="391"/>
      <c r="CY42" s="214" t="n">
        <f ca="1">Conversion!N154</f>
        <v>0</v>
      </c>
      <c r="CZ42" s="226"/>
      <c r="DA42" s="226"/>
      <c r="DB42" s="226"/>
      <c r="DC42" s="226"/>
      <c r="DD42" s="226"/>
      <c r="DE42" s="226"/>
      <c r="DF42" s="226"/>
      <c r="DG42" s="238" t="n">
        <f ca="1">Conversion!P154</f>
        <v>0</v>
      </c>
      <c r="DH42" s="250"/>
      <c r="DI42" s="250"/>
      <c r="DJ42" s="250"/>
      <c r="DK42" s="250"/>
      <c r="DL42" s="262"/>
      <c r="DP42" s="402" t="n">
        <f ca="1">'Modelo Atribución'!E6</f>
        <v>0.19387916937834629</v>
      </c>
      <c r="DQ42" s="403"/>
      <c r="DR42" s="403"/>
      <c r="DS42" s="403"/>
      <c r="DT42" s="403"/>
      <c r="DU42" s="403"/>
      <c r="DV42" s="403"/>
      <c r="DW42" s="404"/>
      <c r="DX42" s="238" t="n">
        <f ca="1">'Modelo Atribución'!D6</f>
        <v>0.75937941618927485</v>
      </c>
      <c r="DY42" s="250"/>
      <c r="DZ42" s="250"/>
      <c r="EA42" s="250"/>
      <c r="EB42" s="250"/>
      <c r="EC42" s="391"/>
      <c r="ED42" s="214" t="n">
        <f ca="1">'Modelo Atribución'!C27</f>
        <v>675961.37</v>
      </c>
      <c r="EE42" s="226"/>
      <c r="EF42" s="226"/>
      <c r="EG42" s="226"/>
      <c r="EH42" s="226"/>
      <c r="EI42" s="226"/>
      <c r="EJ42" s="226"/>
      <c r="EK42" s="226"/>
      <c r="EL42" s="226"/>
      <c r="EM42" s="226"/>
      <c r="EN42" s="399"/>
      <c r="EO42" s="238" t="n">
        <f ca="1">'Modelo Atribución'!D27</f>
        <v>0.26170289555911097</v>
      </c>
      <c r="EP42" s="250"/>
      <c r="EQ42" s="250"/>
      <c r="ER42" s="250"/>
      <c r="ES42" s="250"/>
      <c r="ET42" s="250"/>
      <c r="EU42" s="214" t="s">
        <v>50</v>
      </c>
      <c r="EV42" s="226"/>
      <c r="EW42" s="226"/>
      <c r="EX42" s="226"/>
      <c r="EY42" s="226"/>
      <c r="EZ42" s="226"/>
      <c r="FA42" s="226"/>
      <c r="FB42" s="226"/>
      <c r="FC42" s="238" t="s">
        <v>50</v>
      </c>
      <c r="FD42" s="250"/>
      <c r="FE42" s="250"/>
      <c r="FF42" s="250"/>
      <c r="FG42" s="250"/>
      <c r="FH42" s="262"/>
    </row>
    <row r="43" ht="23" customHeight="1">
      <c r="A43" s="148"/>
      <c r="K43" s="248" t="s">
        <v>57</v>
      </c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77" t="n">
        <f ca="1">Conversion!O7</f>
        <v>0.20918764599013756</v>
      </c>
      <c r="Z43" s="278"/>
      <c r="AA43" s="278"/>
      <c r="AB43" s="278"/>
      <c r="AC43" s="278"/>
      <c r="AD43" s="278"/>
      <c r="AE43" s="278"/>
      <c r="AF43" s="279"/>
      <c r="AG43" s="275" t="n">
        <f ca="1">Conversion!P7</f>
        <v>0.15472779369627498</v>
      </c>
      <c r="AH43" s="287"/>
      <c r="AI43" s="287"/>
      <c r="AJ43" s="287"/>
      <c r="AK43" s="287"/>
      <c r="AL43" s="287"/>
      <c r="AM43" s="231" t="n">
        <f>Conversion!N91</f>
        <v>0</v>
      </c>
      <c r="AN43" s="232"/>
      <c r="AO43" s="232"/>
      <c r="AP43" s="232"/>
      <c r="AQ43" s="232"/>
      <c r="AR43" s="232"/>
      <c r="AS43" s="232"/>
      <c r="AT43" s="232"/>
      <c r="AU43" s="232"/>
      <c r="AV43" s="232"/>
      <c r="AW43" s="233"/>
      <c r="AX43" s="275" t="n">
        <f>Conversion!P91</f>
        <v>0</v>
      </c>
      <c r="AY43" s="287"/>
      <c r="AZ43" s="287"/>
      <c r="BA43" s="287"/>
      <c r="BB43" s="287"/>
      <c r="BC43" s="287"/>
      <c r="BD43" s="231" t="n">
        <f ca="1">Conversion!N28</f>
        <v>707507.58</v>
      </c>
      <c r="BE43" s="232"/>
      <c r="BF43" s="232"/>
      <c r="BG43" s="232"/>
      <c r="BH43" s="232"/>
      <c r="BI43" s="232"/>
      <c r="BJ43" s="232"/>
      <c r="BK43" s="232"/>
      <c r="BL43" s="232"/>
      <c r="BM43" s="232"/>
      <c r="BN43" s="233"/>
      <c r="BO43" s="178" t="n">
        <f ca="1">Conversion!P28</f>
        <v>0.16812332423566256</v>
      </c>
      <c r="BP43" s="179"/>
      <c r="BQ43" s="179"/>
      <c r="BR43" s="179"/>
      <c r="BS43" s="179"/>
      <c r="BT43" s="213"/>
      <c r="BU43" s="175" t="n">
        <f ca="1">Conversion!N49</f>
        <v>877.80096774200001</v>
      </c>
      <c r="BV43" s="175"/>
      <c r="BW43" s="175"/>
      <c r="BX43" s="175"/>
      <c r="BY43" s="175"/>
      <c r="BZ43" s="175"/>
      <c r="CA43" s="175"/>
      <c r="CB43" s="175"/>
      <c r="CC43" s="275" t="n">
        <f ca="1">Conversion!P49</f>
        <v>1.1600595925889579E-2</v>
      </c>
      <c r="CD43" s="287"/>
      <c r="CE43" s="287"/>
      <c r="CF43" s="287"/>
      <c r="CG43" s="287"/>
      <c r="CH43" s="176"/>
      <c r="CI43" s="175" t="n">
        <f ca="1">Conversion!N133</f>
        <v>104498.86956599999</v>
      </c>
      <c r="CJ43" s="175"/>
      <c r="CK43" s="175"/>
      <c r="CL43" s="175"/>
      <c r="CM43" s="175"/>
      <c r="CN43" s="175"/>
      <c r="CO43" s="175"/>
      <c r="CP43" s="175"/>
      <c r="CQ43" s="175"/>
      <c r="CR43" s="175"/>
      <c r="CS43" s="275" t="n">
        <f ca="1">Conversion!P133</f>
        <v>0.16812332423566256</v>
      </c>
      <c r="CT43" s="287"/>
      <c r="CU43" s="287"/>
      <c r="CV43" s="287"/>
      <c r="CW43" s="287"/>
      <c r="CX43" s="176"/>
      <c r="CY43" s="174" t="n">
        <f ca="1">Conversion!N155</f>
        <v>0</v>
      </c>
      <c r="CZ43" s="175"/>
      <c r="DA43" s="175"/>
      <c r="DB43" s="175"/>
      <c r="DC43" s="175"/>
      <c r="DD43" s="175"/>
      <c r="DE43" s="175"/>
      <c r="DF43" s="175"/>
      <c r="DG43" s="178" t="n">
        <f ca="1">Conversion!P155</f>
        <v>0</v>
      </c>
      <c r="DH43" s="179"/>
      <c r="DI43" s="179"/>
      <c r="DJ43" s="179"/>
      <c r="DK43" s="179"/>
      <c r="DL43" s="180"/>
      <c r="DP43" s="171" t="n">
        <f ca="1">'Modelo Atribución'!E7</f>
        <v>0.16337619154393468</v>
      </c>
      <c r="DQ43" s="172"/>
      <c r="DR43" s="172"/>
      <c r="DS43" s="172"/>
      <c r="DT43" s="172"/>
      <c r="DU43" s="172"/>
      <c r="DV43" s="172"/>
      <c r="DW43" s="173"/>
      <c r="DX43" s="275" t="n">
        <f ca="1">'Modelo Atribución'!D7</f>
        <v>-0.52106691073121292</v>
      </c>
      <c r="DY43" s="287"/>
      <c r="DZ43" s="287"/>
      <c r="EA43" s="287"/>
      <c r="EB43" s="287"/>
      <c r="EC43" s="176"/>
      <c r="ED43" s="231" t="n">
        <f ca="1">'Modelo Atribución'!C28</f>
        <v>527896.25</v>
      </c>
      <c r="EE43" s="232"/>
      <c r="EF43" s="232"/>
      <c r="EG43" s="232"/>
      <c r="EH43" s="232"/>
      <c r="EI43" s="232"/>
      <c r="EJ43" s="232"/>
      <c r="EK43" s="232"/>
      <c r="EL43" s="232"/>
      <c r="EM43" s="232"/>
      <c r="EN43" s="233"/>
      <c r="EO43" s="275" t="n">
        <f ca="1">'Modelo Atribución'!D28</f>
        <v>-2.5821195429787114E-3</v>
      </c>
      <c r="EP43" s="287"/>
      <c r="EQ43" s="287"/>
      <c r="ER43" s="287"/>
      <c r="ES43" s="287"/>
      <c r="ET43" s="287"/>
      <c r="EU43" s="174" t="s">
        <v>50</v>
      </c>
      <c r="EV43" s="175"/>
      <c r="EW43" s="175"/>
      <c r="EX43" s="175"/>
      <c r="EY43" s="175"/>
      <c r="EZ43" s="175"/>
      <c r="FA43" s="175"/>
      <c r="FB43" s="175"/>
      <c r="FC43" s="275" t="s">
        <v>50</v>
      </c>
      <c r="FD43" s="287"/>
      <c r="FE43" s="287"/>
      <c r="FF43" s="287"/>
      <c r="FG43" s="287"/>
      <c r="FH43" s="299"/>
    </row>
    <row r="44" ht="23" customHeight="1">
      <c r="A44" s="148"/>
      <c r="K44" s="253" t="s">
        <v>2</v>
      </c>
      <c r="L44" s="254"/>
      <c r="M44" s="254"/>
      <c r="N44" s="254"/>
      <c r="O44" s="254"/>
      <c r="P44" s="254"/>
      <c r="Q44" s="254"/>
      <c r="R44" s="254"/>
      <c r="S44" s="254"/>
      <c r="T44" s="254"/>
      <c r="U44" s="254"/>
      <c r="V44" s="254"/>
      <c r="W44" s="254"/>
      <c r="X44" s="254"/>
      <c r="Y44" s="271" t="n">
        <f ca="1">Conversion!O8</f>
        <v>0.35997923695821438</v>
      </c>
      <c r="Z44" s="272"/>
      <c r="AA44" s="272"/>
      <c r="AB44" s="272"/>
      <c r="AC44" s="272"/>
      <c r="AD44" s="272"/>
      <c r="AE44" s="272"/>
      <c r="AF44" s="273"/>
      <c r="AG44" s="335" t="n">
        <f ca="1">Conversion!P8</f>
        <v>0.140625</v>
      </c>
      <c r="AH44" s="338"/>
      <c r="AI44" s="338"/>
      <c r="AJ44" s="338"/>
      <c r="AK44" s="338"/>
      <c r="AL44" s="338"/>
      <c r="AM44" s="311" t="n">
        <f ca="1">Conversion!N92</f>
        <v>39150.660000000003</v>
      </c>
      <c r="AN44" s="323"/>
      <c r="AO44" s="323"/>
      <c r="AP44" s="323"/>
      <c r="AQ44" s="323"/>
      <c r="AR44" s="323"/>
      <c r="AS44" s="323"/>
      <c r="AT44" s="323"/>
      <c r="AU44" s="323"/>
      <c r="AV44" s="323"/>
      <c r="AW44" s="227"/>
      <c r="AX44" s="335" t="n">
        <f ca="1">Conversion!P92</f>
        <v>8.0240214885541894E-2</v>
      </c>
      <c r="AY44" s="338"/>
      <c r="AZ44" s="338"/>
      <c r="BA44" s="338"/>
      <c r="BB44" s="338"/>
      <c r="BC44" s="338"/>
      <c r="BD44" s="311" t="n">
        <f ca="1">Conversion!N29</f>
        <v>932874.73</v>
      </c>
      <c r="BE44" s="323"/>
      <c r="BF44" s="323"/>
      <c r="BG44" s="323"/>
      <c r="BH44" s="323"/>
      <c r="BI44" s="323"/>
      <c r="BJ44" s="323"/>
      <c r="BK44" s="323"/>
      <c r="BL44" s="323"/>
      <c r="BM44" s="323"/>
      <c r="BN44" s="227"/>
      <c r="BO44" s="335" t="n">
        <f ca="1">Conversion!P29</f>
        <v>0.16461648954108221</v>
      </c>
      <c r="BP44" s="338"/>
      <c r="BQ44" s="338"/>
      <c r="BR44" s="338"/>
      <c r="BS44" s="338"/>
      <c r="BT44" s="42"/>
      <c r="BU44" s="323" t="n">
        <f ca="1">Conversion!N50</f>
        <v>672.584520548</v>
      </c>
      <c r="BV44" s="323"/>
      <c r="BW44" s="323"/>
      <c r="BX44" s="323"/>
      <c r="BY44" s="323"/>
      <c r="BZ44" s="323"/>
      <c r="CA44" s="323"/>
      <c r="CB44" s="323"/>
      <c r="CC44" s="335" t="n">
        <f ca="1">Conversion!P50</f>
        <v>2.103363466672703E-2</v>
      </c>
      <c r="CD44" s="338"/>
      <c r="CE44" s="338"/>
      <c r="CF44" s="338"/>
      <c r="CG44" s="338"/>
      <c r="CH44" s="42"/>
      <c r="CI44" s="323" t="n">
        <f ca="1">Conversion!N134</f>
        <v>137785.59762099999</v>
      </c>
      <c r="CJ44" s="323"/>
      <c r="CK44" s="323"/>
      <c r="CL44" s="323"/>
      <c r="CM44" s="323"/>
      <c r="CN44" s="323"/>
      <c r="CO44" s="323"/>
      <c r="CP44" s="323"/>
      <c r="CQ44" s="323"/>
      <c r="CR44" s="323"/>
      <c r="CS44" s="335" t="n">
        <f ca="1">Conversion!P134</f>
        <v>0.16461648954108243</v>
      </c>
      <c r="CT44" s="338"/>
      <c r="CU44" s="338"/>
      <c r="CV44" s="338"/>
      <c r="CW44" s="338"/>
      <c r="CX44" s="42"/>
      <c r="CY44" s="311" t="n">
        <f ca="1">Conversion!N156</f>
        <v>28.226863734679167</v>
      </c>
      <c r="CZ44" s="323"/>
      <c r="DA44" s="323"/>
      <c r="DB44" s="323"/>
      <c r="DC44" s="323"/>
      <c r="DD44" s="323"/>
      <c r="DE44" s="323"/>
      <c r="DF44" s="323"/>
      <c r="DG44" s="335" t="n">
        <f ca="1">Conversion!P156</f>
        <v>-5.294008557979879E-2</v>
      </c>
      <c r="DH44" s="338"/>
      <c r="DI44" s="338"/>
      <c r="DJ44" s="338"/>
      <c r="DK44" s="338"/>
      <c r="DL44" s="339"/>
      <c r="DP44" s="382" t="n">
        <f ca="1">'Modelo Atribución'!E8</f>
        <v>0.31660477656671276</v>
      </c>
      <c r="DQ44" s="383"/>
      <c r="DR44" s="383"/>
      <c r="DS44" s="383"/>
      <c r="DT44" s="383"/>
      <c r="DU44" s="383"/>
      <c r="DV44" s="383"/>
      <c r="DW44" s="385"/>
      <c r="DX44" s="335" t="n">
        <f ca="1">'Modelo Atribución'!D8</f>
        <v>0</v>
      </c>
      <c r="DY44" s="338"/>
      <c r="DZ44" s="338"/>
      <c r="EA44" s="338"/>
      <c r="EB44" s="338"/>
      <c r="EC44" s="42"/>
      <c r="ED44" s="311" t="n">
        <f ca="1">'Modelo Atribución'!C29</f>
        <v>728888.16</v>
      </c>
      <c r="EE44" s="323"/>
      <c r="EF44" s="323"/>
      <c r="EG44" s="323"/>
      <c r="EH44" s="323"/>
      <c r="EI44" s="323"/>
      <c r="EJ44" s="323"/>
      <c r="EK44" s="323"/>
      <c r="EL44" s="323"/>
      <c r="EM44" s="323"/>
      <c r="EN44" s="227"/>
      <c r="EO44" s="335" t="n">
        <f ca="1">'Modelo Atribución'!D29</f>
        <v>0</v>
      </c>
      <c r="EP44" s="338"/>
      <c r="EQ44" s="338"/>
      <c r="ER44" s="338"/>
      <c r="ES44" s="338"/>
      <c r="ET44" s="338"/>
      <c r="EU44" s="311" t="n">
        <f ca="1">'Modelo Atribución'!C50</f>
        <v>33.813824136531274</v>
      </c>
      <c r="EV44" s="323"/>
      <c r="EW44" s="323"/>
      <c r="EX44" s="323"/>
      <c r="EY44" s="323"/>
      <c r="EZ44" s="323"/>
      <c r="FA44" s="323"/>
      <c r="FB44" s="323"/>
      <c r="FC44" s="335" t="n">
        <f ca="1">'Modelo Atribución'!D50</f>
        <v>7.1152922542982777E-2</v>
      </c>
      <c r="FD44" s="338"/>
      <c r="FE44" s="338"/>
      <c r="FF44" s="338"/>
      <c r="FG44" s="338"/>
      <c r="FH44" s="339"/>
    </row>
    <row r="45" ht="23" customHeight="1">
      <c r="A45" s="148"/>
      <c r="K45" s="248" t="s">
        <v>128</v>
      </c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7" t="n">
        <f ca="1">Conversion!O9</f>
        <v>0.283675058396055</v>
      </c>
      <c r="Z45" s="258"/>
      <c r="AA45" s="258"/>
      <c r="AB45" s="258"/>
      <c r="AC45" s="258"/>
      <c r="AD45" s="258"/>
      <c r="AE45" s="258"/>
      <c r="AF45" s="259"/>
      <c r="AG45" s="181" t="n">
        <f ca="1">Conversion!P9</f>
        <v>0.1457023060796645</v>
      </c>
      <c r="AH45" s="192"/>
      <c r="AI45" s="192"/>
      <c r="AJ45" s="192"/>
      <c r="AK45" s="192"/>
      <c r="AL45" s="192"/>
      <c r="AM45" s="159" t="n">
        <f ca="1">Conversion!N93</f>
        <v>3843.9</v>
      </c>
      <c r="AN45" s="170"/>
      <c r="AO45" s="170"/>
      <c r="AP45" s="170"/>
      <c r="AQ45" s="170"/>
      <c r="AR45" s="170"/>
      <c r="AS45" s="170"/>
      <c r="AT45" s="170"/>
      <c r="AU45" s="170"/>
      <c r="AV45" s="170"/>
      <c r="AW45" s="228"/>
      <c r="AX45" s="181" t="n">
        <f ca="1">Conversion!P93</f>
        <v>0.12369108799747419</v>
      </c>
      <c r="AY45" s="192"/>
      <c r="AZ45" s="192"/>
      <c r="BA45" s="192"/>
      <c r="BB45" s="192"/>
      <c r="BC45" s="192"/>
      <c r="BD45" s="159" t="n">
        <f ca="1">Conversion!N30</f>
        <v>838084.29</v>
      </c>
      <c r="BE45" s="170"/>
      <c r="BF45" s="170"/>
      <c r="BG45" s="170"/>
      <c r="BH45" s="170"/>
      <c r="BI45" s="170"/>
      <c r="BJ45" s="170"/>
      <c r="BK45" s="170"/>
      <c r="BL45" s="170"/>
      <c r="BM45" s="170"/>
      <c r="BN45" s="228"/>
      <c r="BO45" s="181" t="n">
        <f ca="1">Conversion!P30</f>
        <v>0.17177258092201875</v>
      </c>
      <c r="BP45" s="192"/>
      <c r="BQ45" s="192"/>
      <c r="BR45" s="192"/>
      <c r="BS45" s="192"/>
      <c r="BT45" s="373"/>
      <c r="BU45" s="170" t="n">
        <f ca="1">Conversion!N51</f>
        <v>766.774281793</v>
      </c>
      <c r="BV45" s="170"/>
      <c r="BW45" s="170"/>
      <c r="BX45" s="170"/>
      <c r="BY45" s="170"/>
      <c r="BZ45" s="170"/>
      <c r="CA45" s="170"/>
      <c r="CB45" s="170"/>
      <c r="CC45" s="181" t="n">
        <f ca="1">Conversion!P51</f>
        <v>2.2754841902175027E-2</v>
      </c>
      <c r="CD45" s="192"/>
      <c r="CE45" s="192"/>
      <c r="CF45" s="192"/>
      <c r="CG45" s="192"/>
      <c r="CH45" s="373"/>
      <c r="CI45" s="170" t="n">
        <f ca="1">Conversion!N135</f>
        <v>123785.049633</v>
      </c>
      <c r="CJ45" s="170"/>
      <c r="CK45" s="170"/>
      <c r="CL45" s="170"/>
      <c r="CM45" s="170"/>
      <c r="CN45" s="170"/>
      <c r="CO45" s="170"/>
      <c r="CP45" s="170"/>
      <c r="CQ45" s="170"/>
      <c r="CR45" s="170"/>
      <c r="CS45" s="181" t="n">
        <f ca="1">Conversion!P135</f>
        <v>0.17177258092201875</v>
      </c>
      <c r="CT45" s="192"/>
      <c r="CU45" s="192"/>
      <c r="CV45" s="192"/>
      <c r="CW45" s="192"/>
      <c r="CX45" s="373"/>
      <c r="CY45" s="159" t="n">
        <f ca="1">Conversion!N157</f>
        <v>3.5168344007319305</v>
      </c>
      <c r="CZ45" s="170"/>
      <c r="DA45" s="170"/>
      <c r="DB45" s="170"/>
      <c r="DC45" s="170"/>
      <c r="DD45" s="170"/>
      <c r="DE45" s="170"/>
      <c r="DF45" s="170"/>
      <c r="DG45" s="181" t="n">
        <f ca="1">Conversion!P157</f>
        <v>-1.9211987237337191E-2</v>
      </c>
      <c r="DH45" s="192"/>
      <c r="DI45" s="192"/>
      <c r="DJ45" s="192"/>
      <c r="DK45" s="192"/>
      <c r="DL45" s="203"/>
      <c r="DP45" s="392" t="n">
        <f ca="1">'Modelo Atribución'!E9</f>
        <v>0.23264844053354916</v>
      </c>
      <c r="DQ45" s="393"/>
      <c r="DR45" s="393"/>
      <c r="DS45" s="393"/>
      <c r="DT45" s="393"/>
      <c r="DU45" s="393"/>
      <c r="DV45" s="393"/>
      <c r="DW45" s="394"/>
      <c r="DX45" s="181" t="n">
        <f ca="1">'Modelo Atribución'!D9</f>
        <v>0</v>
      </c>
      <c r="DY45" s="192"/>
      <c r="DZ45" s="192"/>
      <c r="EA45" s="192"/>
      <c r="EB45" s="192"/>
      <c r="EC45" s="373"/>
      <c r="ED45" s="159" t="n">
        <f ca="1">'Modelo Atribución'!C30</f>
        <v>631269.51</v>
      </c>
      <c r="EE45" s="170"/>
      <c r="EF45" s="170"/>
      <c r="EG45" s="170"/>
      <c r="EH45" s="170"/>
      <c r="EI45" s="170"/>
      <c r="EJ45" s="170"/>
      <c r="EK45" s="170"/>
      <c r="EL45" s="170"/>
      <c r="EM45" s="170"/>
      <c r="EN45" s="228"/>
      <c r="EO45" s="181" t="n">
        <f ca="1">'Modelo Atribución'!D30</f>
        <v>-0.99863060064498577</v>
      </c>
      <c r="EP45" s="192"/>
      <c r="EQ45" s="192"/>
      <c r="ER45" s="192"/>
      <c r="ES45" s="192"/>
      <c r="ET45" s="192"/>
      <c r="EU45" s="159" t="s">
        <v>50</v>
      </c>
      <c r="EV45" s="170"/>
      <c r="EW45" s="170"/>
      <c r="EX45" s="170"/>
      <c r="EY45" s="170"/>
      <c r="EZ45" s="170"/>
      <c r="FA45" s="170"/>
      <c r="FB45" s="170"/>
      <c r="FC45" s="181" t="s">
        <v>50</v>
      </c>
      <c r="FD45" s="192"/>
      <c r="FE45" s="192"/>
      <c r="FF45" s="192"/>
      <c r="FG45" s="192"/>
      <c r="FH45" s="203"/>
    </row>
    <row r="46" ht="23" customHeight="1">
      <c r="A46" s="148"/>
      <c r="K46" s="253" t="s">
        <v>58</v>
      </c>
      <c r="L46" s="254"/>
      <c r="M46" s="254"/>
      <c r="N46" s="254"/>
      <c r="O46" s="254"/>
      <c r="P46" s="254"/>
      <c r="Q46" s="254"/>
      <c r="R46" s="254"/>
      <c r="S46" s="254"/>
      <c r="T46" s="254"/>
      <c r="U46" s="254"/>
      <c r="V46" s="254"/>
      <c r="W46" s="254"/>
      <c r="X46" s="254"/>
      <c r="Y46" s="396" t="n">
        <f ca="1">Conversion!O10</f>
        <v>2.2060731897222942E-2</v>
      </c>
      <c r="Z46" s="397"/>
      <c r="AA46" s="397"/>
      <c r="AB46" s="397"/>
      <c r="AC46" s="397"/>
      <c r="AD46" s="397"/>
      <c r="AE46" s="397"/>
      <c r="AF46" s="219"/>
      <c r="AG46" s="238" t="n">
        <f ca="1">Conversion!P10</f>
        <v>0.16438356164383561</v>
      </c>
      <c r="AH46" s="250"/>
      <c r="AI46" s="250"/>
      <c r="AJ46" s="250"/>
      <c r="AK46" s="250"/>
      <c r="AL46" s="250"/>
      <c r="AM46" s="214" t="n">
        <f ca="1">Conversion!N94</f>
        <v>19987.53</v>
      </c>
      <c r="AN46" s="226"/>
      <c r="AO46" s="226"/>
      <c r="AP46" s="226"/>
      <c r="AQ46" s="226"/>
      <c r="AR46" s="226"/>
      <c r="AS46" s="226"/>
      <c r="AT46" s="226"/>
      <c r="AU46" s="226"/>
      <c r="AV46" s="226"/>
      <c r="AW46" s="399"/>
      <c r="AX46" s="238" t="n">
        <f ca="1">Conversion!P94</f>
        <v>0.1361521802152077</v>
      </c>
      <c r="AY46" s="250"/>
      <c r="AZ46" s="250"/>
      <c r="BA46" s="250"/>
      <c r="BB46" s="250"/>
      <c r="BC46" s="250"/>
      <c r="BD46" s="214" t="n">
        <f ca="1">Conversion!N31</f>
        <v>51010.239999999998</v>
      </c>
      <c r="BE46" s="226"/>
      <c r="BF46" s="226"/>
      <c r="BG46" s="226"/>
      <c r="BH46" s="226"/>
      <c r="BI46" s="226"/>
      <c r="BJ46" s="226"/>
      <c r="BK46" s="226"/>
      <c r="BL46" s="226"/>
      <c r="BM46" s="226"/>
      <c r="BN46" s="399"/>
      <c r="BO46" s="238" t="n">
        <f ca="1">Conversion!P31</f>
        <v>-2.5753151724338119E-2</v>
      </c>
      <c r="BP46" s="250"/>
      <c r="BQ46" s="250"/>
      <c r="BR46" s="250"/>
      <c r="BS46" s="250"/>
      <c r="BT46" s="391"/>
      <c r="BU46" s="226" t="n">
        <f ca="1">Conversion!N52</f>
        <v>600.12047058799999</v>
      </c>
      <c r="BV46" s="226"/>
      <c r="BW46" s="226"/>
      <c r="BX46" s="226"/>
      <c r="BY46" s="226"/>
      <c r="BZ46" s="226"/>
      <c r="CA46" s="226"/>
      <c r="CB46" s="226"/>
      <c r="CC46" s="238" t="n">
        <f ca="1">Conversion!P52</f>
        <v>-0.1632938832463835</v>
      </c>
      <c r="CD46" s="250"/>
      <c r="CE46" s="250"/>
      <c r="CF46" s="250"/>
      <c r="CG46" s="250"/>
      <c r="CH46" s="391"/>
      <c r="CI46" s="226" t="n">
        <f ca="1">Conversion!N136</f>
        <v>7534.2124479999993</v>
      </c>
      <c r="CJ46" s="226"/>
      <c r="CK46" s="226"/>
      <c r="CL46" s="226"/>
      <c r="CM46" s="226"/>
      <c r="CN46" s="226"/>
      <c r="CO46" s="226"/>
      <c r="CP46" s="226"/>
      <c r="CQ46" s="226"/>
      <c r="CR46" s="226"/>
      <c r="CS46" s="238" t="n">
        <f ca="1">Conversion!P136</f>
        <v>-2.575315172433823E-2</v>
      </c>
      <c r="CT46" s="250"/>
      <c r="CU46" s="250"/>
      <c r="CV46" s="250"/>
      <c r="CW46" s="250"/>
      <c r="CX46" s="391"/>
      <c r="CY46" s="214" t="n">
        <f ca="1">Conversion!N158</f>
        <v>235.14741176470588</v>
      </c>
      <c r="CZ46" s="226"/>
      <c r="DA46" s="226"/>
      <c r="DB46" s="226"/>
      <c r="DC46" s="226"/>
      <c r="DD46" s="226"/>
      <c r="DE46" s="226"/>
      <c r="DF46" s="226"/>
      <c r="DG46" s="238" t="n">
        <f ca="1">Conversion!P158</f>
        <v>-2.4245774638703921E-2</v>
      </c>
      <c r="DH46" s="250"/>
      <c r="DI46" s="250"/>
      <c r="DJ46" s="250"/>
      <c r="DK46" s="250"/>
      <c r="DL46" s="262"/>
      <c r="DP46" s="402" t="n">
        <f ca="1">'Modelo Atribución'!E10</f>
        <v>2.9731858179610722E-2</v>
      </c>
      <c r="DQ46" s="403"/>
      <c r="DR46" s="403"/>
      <c r="DS46" s="403"/>
      <c r="DT46" s="403"/>
      <c r="DU46" s="403"/>
      <c r="DV46" s="403"/>
      <c r="DW46" s="404"/>
      <c r="DX46" s="238" t="n">
        <f ca="1">'Modelo Atribución'!D10</f>
        <v>-4.2110827239890791E-2</v>
      </c>
      <c r="DY46" s="250"/>
      <c r="DZ46" s="250"/>
      <c r="EA46" s="250"/>
      <c r="EB46" s="250"/>
      <c r="EC46" s="391"/>
      <c r="ED46" s="214" t="n">
        <f ca="1">'Modelo Atribución'!C31</f>
        <v>69655.360000000001</v>
      </c>
      <c r="EE46" s="226"/>
      <c r="EF46" s="226"/>
      <c r="EG46" s="226"/>
      <c r="EH46" s="226"/>
      <c r="EI46" s="226"/>
      <c r="EJ46" s="226"/>
      <c r="EK46" s="226"/>
      <c r="EL46" s="226"/>
      <c r="EM46" s="226"/>
      <c r="EN46" s="399"/>
      <c r="EO46" s="238" t="n">
        <f ca="1">'Modelo Atribución'!D31</f>
        <v>0</v>
      </c>
      <c r="EP46" s="250"/>
      <c r="EQ46" s="250"/>
      <c r="ER46" s="250"/>
      <c r="ES46" s="250"/>
      <c r="ET46" s="250"/>
      <c r="EU46" s="214" t="s">
        <v>50</v>
      </c>
      <c r="EV46" s="226"/>
      <c r="EW46" s="226"/>
      <c r="EX46" s="226"/>
      <c r="EY46" s="226"/>
      <c r="EZ46" s="226"/>
      <c r="FA46" s="226"/>
      <c r="FB46" s="226"/>
      <c r="FC46" s="238" t="s">
        <v>50</v>
      </c>
      <c r="FD46" s="250"/>
      <c r="FE46" s="250"/>
      <c r="FF46" s="250"/>
      <c r="FG46" s="250"/>
      <c r="FH46" s="262"/>
    </row>
    <row r="47" ht="23" customHeight="1">
      <c r="A47" s="148"/>
      <c r="K47" s="248" t="s">
        <v>61</v>
      </c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51"/>
      <c r="X47" s="251"/>
      <c r="Y47" s="257" t="n">
        <f ca="1">Conversion!O11</f>
        <v>1.0381520892810796E-3</v>
      </c>
      <c r="Z47" s="258"/>
      <c r="AA47" s="258"/>
      <c r="AB47" s="258"/>
      <c r="AC47" s="258"/>
      <c r="AD47" s="258"/>
      <c r="AE47" s="258"/>
      <c r="AF47" s="259"/>
      <c r="AG47" s="181" t="n">
        <f ca="1">Conversion!P11</f>
        <v>0</v>
      </c>
      <c r="AH47" s="192"/>
      <c r="AI47" s="192"/>
      <c r="AJ47" s="192"/>
      <c r="AK47" s="192"/>
      <c r="AL47" s="192"/>
      <c r="AM47" s="159" t="n">
        <f ca="1">Conversion!N95</f>
        <v>2582.5100000000002</v>
      </c>
      <c r="AN47" s="170"/>
      <c r="AO47" s="170"/>
      <c r="AP47" s="170"/>
      <c r="AQ47" s="170"/>
      <c r="AR47" s="170"/>
      <c r="AS47" s="170"/>
      <c r="AT47" s="170"/>
      <c r="AU47" s="170"/>
      <c r="AV47" s="170"/>
      <c r="AW47" s="228"/>
      <c r="AX47" s="181" t="n">
        <f ca="1">Conversion!P95</f>
        <v>0.12542870714562748</v>
      </c>
      <c r="AY47" s="192"/>
      <c r="AZ47" s="192"/>
      <c r="BA47" s="192"/>
      <c r="BB47" s="192"/>
      <c r="BC47" s="192"/>
      <c r="BD47" s="159" t="n">
        <f ca="1">Conversion!N32</f>
        <v>1007.28</v>
      </c>
      <c r="BE47" s="170"/>
      <c r="BF47" s="170"/>
      <c r="BG47" s="170"/>
      <c r="BH47" s="170"/>
      <c r="BI47" s="170"/>
      <c r="BJ47" s="170"/>
      <c r="BK47" s="170"/>
      <c r="BL47" s="170"/>
      <c r="BM47" s="170"/>
      <c r="BN47" s="228"/>
      <c r="BO47" s="181" t="n">
        <f ca="1">Conversion!P32</f>
        <v>-0.30594161056715063</v>
      </c>
      <c r="BP47" s="192"/>
      <c r="BQ47" s="192"/>
      <c r="BR47" s="192"/>
      <c r="BS47" s="192"/>
      <c r="BT47" s="373"/>
      <c r="BU47" s="170" t="n">
        <f ca="1">Conversion!N53</f>
        <v>251.82</v>
      </c>
      <c r="BV47" s="170"/>
      <c r="BW47" s="170"/>
      <c r="BX47" s="170"/>
      <c r="BY47" s="170"/>
      <c r="BZ47" s="170"/>
      <c r="CA47" s="170"/>
      <c r="CB47" s="170"/>
      <c r="CC47" s="181" t="n">
        <f ca="1">Conversion!P53</f>
        <v>-0.30594161056715063</v>
      </c>
      <c r="CD47" s="192"/>
      <c r="CE47" s="192"/>
      <c r="CF47" s="192"/>
      <c r="CG47" s="192"/>
      <c r="CH47" s="373"/>
      <c r="CI47" s="170" t="n">
        <f ca="1">Conversion!N137</f>
        <v>148.77525599999998</v>
      </c>
      <c r="CJ47" s="170"/>
      <c r="CK47" s="170"/>
      <c r="CL47" s="170"/>
      <c r="CM47" s="170"/>
      <c r="CN47" s="170"/>
      <c r="CO47" s="170"/>
      <c r="CP47" s="170"/>
      <c r="CQ47" s="170"/>
      <c r="CR47" s="170"/>
      <c r="CS47" s="181" t="n">
        <f ca="1">Conversion!P137</f>
        <v>-0.30594161056715063</v>
      </c>
      <c r="CT47" s="192"/>
      <c r="CU47" s="192"/>
      <c r="CV47" s="192"/>
      <c r="CW47" s="192"/>
      <c r="CX47" s="373"/>
      <c r="CY47" s="159" t="n">
        <f ca="1">Conversion!N159</f>
        <v>645.62750000000005</v>
      </c>
      <c r="CZ47" s="170"/>
      <c r="DA47" s="170"/>
      <c r="DB47" s="170"/>
      <c r="DC47" s="170"/>
      <c r="DD47" s="170"/>
      <c r="DE47" s="170"/>
      <c r="DF47" s="170"/>
      <c r="DG47" s="181" t="n">
        <f ca="1">Conversion!P159</f>
        <v>0.12542870714562748</v>
      </c>
      <c r="DH47" s="192"/>
      <c r="DI47" s="192"/>
      <c r="DJ47" s="192"/>
      <c r="DK47" s="192"/>
      <c r="DL47" s="203"/>
      <c r="DP47" s="392" t="n">
        <f ca="1">'Modelo Atribución'!E11</f>
        <v>5.3322103789424174E-4</v>
      </c>
      <c r="DQ47" s="393"/>
      <c r="DR47" s="393"/>
      <c r="DS47" s="393"/>
      <c r="DT47" s="393"/>
      <c r="DU47" s="393"/>
      <c r="DV47" s="393"/>
      <c r="DW47" s="394"/>
      <c r="DX47" s="181" t="n">
        <f ca="1">'Modelo Atribución'!D11</f>
        <v>-0.32291666666666663</v>
      </c>
      <c r="DY47" s="192"/>
      <c r="DZ47" s="192"/>
      <c r="EA47" s="192"/>
      <c r="EB47" s="192"/>
      <c r="EC47" s="373"/>
      <c r="ED47" s="159" t="n">
        <f ca="1">'Modelo Atribución'!C32</f>
        <v>727.91</v>
      </c>
      <c r="EE47" s="170"/>
      <c r="EF47" s="170"/>
      <c r="EG47" s="170"/>
      <c r="EH47" s="170"/>
      <c r="EI47" s="170"/>
      <c r="EJ47" s="170"/>
      <c r="EK47" s="170"/>
      <c r="EL47" s="170"/>
      <c r="EM47" s="170"/>
      <c r="EN47" s="228"/>
      <c r="EO47" s="386" t="n">
        <f ca="1">'Modelo Atribución'!D32</f>
        <v>185.90393903617044</v>
      </c>
      <c r="EP47" s="387"/>
      <c r="EQ47" s="387"/>
      <c r="ER47" s="387"/>
      <c r="ES47" s="387"/>
      <c r="ET47" s="387"/>
      <c r="EU47" s="159" t="s">
        <v>50</v>
      </c>
      <c r="EV47" s="170"/>
      <c r="EW47" s="170"/>
      <c r="EX47" s="170"/>
      <c r="EY47" s="170"/>
      <c r="EZ47" s="170"/>
      <c r="FA47" s="170"/>
      <c r="FB47" s="170"/>
      <c r="FC47" s="181" t="s">
        <v>50</v>
      </c>
      <c r="FD47" s="192"/>
      <c r="FE47" s="192"/>
      <c r="FF47" s="192"/>
      <c r="FG47" s="192"/>
      <c r="FH47" s="203"/>
    </row>
    <row r="48" ht="23" customHeight="1">
      <c r="A48" s="148"/>
      <c r="K48" s="253" t="s">
        <v>59</v>
      </c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4"/>
      <c r="Y48" s="396" t="n">
        <f ca="1">Conversion!O12</f>
        <v>4.8793148196210744E-2</v>
      </c>
      <c r="Z48" s="397"/>
      <c r="AA48" s="397"/>
      <c r="AB48" s="397"/>
      <c r="AC48" s="397"/>
      <c r="AD48" s="397"/>
      <c r="AE48" s="397"/>
      <c r="AF48" s="219"/>
      <c r="AG48" s="238" t="n">
        <f ca="1">Conversion!P12</f>
        <v>8.6705202312138629E-2</v>
      </c>
      <c r="AH48" s="250"/>
      <c r="AI48" s="250"/>
      <c r="AJ48" s="250"/>
      <c r="AK48" s="250"/>
      <c r="AL48" s="250"/>
      <c r="AM48" s="214" t="n">
        <f ca="1">Conversion!N96</f>
        <v>7463.65</v>
      </c>
      <c r="AN48" s="226"/>
      <c r="AO48" s="226"/>
      <c r="AP48" s="226"/>
      <c r="AQ48" s="226"/>
      <c r="AR48" s="226"/>
      <c r="AS48" s="226"/>
      <c r="AT48" s="226"/>
      <c r="AU48" s="226"/>
      <c r="AV48" s="226"/>
      <c r="AW48" s="399"/>
      <c r="AX48" s="238" t="n">
        <f ca="1">Conversion!P96</f>
        <v>0.1715809235579806</v>
      </c>
      <c r="AY48" s="250"/>
      <c r="AZ48" s="250"/>
      <c r="BA48" s="250"/>
      <c r="BB48" s="250"/>
      <c r="BC48" s="250"/>
      <c r="BD48" s="214" t="n">
        <f ca="1">Conversion!N33</f>
        <v>27052.85</v>
      </c>
      <c r="BE48" s="226"/>
      <c r="BF48" s="226"/>
      <c r="BG48" s="226"/>
      <c r="BH48" s="226"/>
      <c r="BI48" s="226"/>
      <c r="BJ48" s="226"/>
      <c r="BK48" s="226"/>
      <c r="BL48" s="226"/>
      <c r="BM48" s="226"/>
      <c r="BN48" s="399"/>
      <c r="BO48" s="238" t="n">
        <f ca="1">Conversion!P33</f>
        <v>0.24407688642889602</v>
      </c>
      <c r="BP48" s="250"/>
      <c r="BQ48" s="250"/>
      <c r="BR48" s="250"/>
      <c r="BS48" s="250"/>
      <c r="BT48" s="391"/>
      <c r="BU48" s="226" t="n">
        <f ca="1">Conversion!N54</f>
        <v>143.89813829799999</v>
      </c>
      <c r="BV48" s="226"/>
      <c r="BW48" s="226"/>
      <c r="BX48" s="226"/>
      <c r="BY48" s="226"/>
      <c r="BZ48" s="226"/>
      <c r="CA48" s="226"/>
      <c r="CB48" s="226"/>
      <c r="CC48" s="238" t="n">
        <f ca="1">Conversion!P54</f>
        <v>0.14481543272984787</v>
      </c>
      <c r="CD48" s="250"/>
      <c r="CE48" s="250"/>
      <c r="CF48" s="250"/>
      <c r="CG48" s="250"/>
      <c r="CH48" s="391"/>
      <c r="CI48" s="226" t="n">
        <f ca="1">Conversion!N138</f>
        <v>3995.7059449999997</v>
      </c>
      <c r="CJ48" s="226"/>
      <c r="CK48" s="226"/>
      <c r="CL48" s="226"/>
      <c r="CM48" s="226"/>
      <c r="CN48" s="226"/>
      <c r="CO48" s="226"/>
      <c r="CP48" s="226"/>
      <c r="CQ48" s="226"/>
      <c r="CR48" s="226"/>
      <c r="CS48" s="238" t="n">
        <f ca="1">Conversion!P138</f>
        <v>0.24407688642889602</v>
      </c>
      <c r="CT48" s="250"/>
      <c r="CU48" s="250"/>
      <c r="CV48" s="250"/>
      <c r="CW48" s="250"/>
      <c r="CX48" s="391"/>
      <c r="CY48" s="214" t="n">
        <f ca="1">Conversion!N160</f>
        <v>39.70026595744681</v>
      </c>
      <c r="CZ48" s="226"/>
      <c r="DA48" s="226"/>
      <c r="DB48" s="226"/>
      <c r="DC48" s="226"/>
      <c r="DD48" s="226"/>
      <c r="DE48" s="226"/>
      <c r="DF48" s="226"/>
      <c r="DG48" s="238" t="n">
        <f ca="1">Conversion!P160</f>
        <v>7.81037222102694E-2</v>
      </c>
      <c r="DH48" s="250"/>
      <c r="DI48" s="250"/>
      <c r="DJ48" s="250"/>
      <c r="DK48" s="250"/>
      <c r="DL48" s="262"/>
      <c r="DP48" s="402" t="n">
        <f ca="1">'Modelo Atribución'!E12</f>
        <v>5.200409076242405E-2</v>
      </c>
      <c r="DQ48" s="403"/>
      <c r="DR48" s="403"/>
      <c r="DS48" s="403"/>
      <c r="DT48" s="403"/>
      <c r="DU48" s="403"/>
      <c r="DV48" s="403"/>
      <c r="DW48" s="404"/>
      <c r="DX48" s="238" t="n">
        <f ca="1">'Modelo Atribución'!D12</f>
        <v>2.8500351522362299E-2</v>
      </c>
      <c r="DY48" s="250"/>
      <c r="DZ48" s="250"/>
      <c r="EA48" s="250"/>
      <c r="EB48" s="250"/>
      <c r="EC48" s="391"/>
      <c r="ED48" s="214" t="n">
        <f ca="1">'Modelo Atribución'!C33</f>
        <v>23297.54</v>
      </c>
      <c r="EE48" s="226"/>
      <c r="EF48" s="226"/>
      <c r="EG48" s="226"/>
      <c r="EH48" s="226"/>
      <c r="EI48" s="226"/>
      <c r="EJ48" s="226"/>
      <c r="EK48" s="226"/>
      <c r="EL48" s="226"/>
      <c r="EM48" s="226"/>
      <c r="EN48" s="399"/>
      <c r="EO48" s="238" t="n">
        <f ca="1">'Modelo Atribución'!D33</f>
        <v>4.0328832208051946E-2</v>
      </c>
      <c r="EP48" s="250"/>
      <c r="EQ48" s="250"/>
      <c r="ER48" s="250"/>
      <c r="ES48" s="250"/>
      <c r="ET48" s="250"/>
      <c r="EU48" s="214" t="s">
        <v>50</v>
      </c>
      <c r="EV48" s="226"/>
      <c r="EW48" s="226"/>
      <c r="EX48" s="226"/>
      <c r="EY48" s="226"/>
      <c r="EZ48" s="226"/>
      <c r="FA48" s="226"/>
      <c r="FB48" s="226"/>
      <c r="FC48" s="238" t="s">
        <v>50</v>
      </c>
      <c r="FD48" s="250"/>
      <c r="FE48" s="250"/>
      <c r="FF48" s="250"/>
      <c r="FG48" s="250"/>
      <c r="FH48" s="262"/>
    </row>
    <row r="49" ht="23" customHeight="1">
      <c r="A49" s="148"/>
      <c r="K49" s="248" t="s">
        <v>60</v>
      </c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7" t="n">
        <f ca="1">Conversion!O13</f>
        <v>2.5953802232026989E-4</v>
      </c>
      <c r="Z49" s="258"/>
      <c r="AA49" s="258"/>
      <c r="AB49" s="258"/>
      <c r="AC49" s="258"/>
      <c r="AD49" s="258"/>
      <c r="AE49" s="258"/>
      <c r="AF49" s="259"/>
      <c r="AG49" s="181" t="n">
        <f ca="1">Conversion!P13</f>
        <v>0</v>
      </c>
      <c r="AH49" s="192"/>
      <c r="AI49" s="192"/>
      <c r="AJ49" s="192"/>
      <c r="AK49" s="192"/>
      <c r="AL49" s="192"/>
      <c r="AM49" s="159" t="n">
        <f ca="1">Conversion!N97</f>
        <v>1857.88</v>
      </c>
      <c r="AN49" s="170"/>
      <c r="AO49" s="170"/>
      <c r="AP49" s="170"/>
      <c r="AQ49" s="170"/>
      <c r="AR49" s="170"/>
      <c r="AS49" s="170"/>
      <c r="AT49" s="170"/>
      <c r="AU49" s="170"/>
      <c r="AV49" s="170"/>
      <c r="AW49" s="228"/>
      <c r="AX49" s="181" t="n">
        <f ca="1">Conversion!P97</f>
        <v>8.6200042094431772E-2</v>
      </c>
      <c r="AY49" s="192"/>
      <c r="AZ49" s="192"/>
      <c r="BA49" s="192"/>
      <c r="BB49" s="192"/>
      <c r="BC49" s="192"/>
      <c r="BD49" s="159" t="n">
        <f ca="1">Conversion!N34</f>
        <v>152.80000000000001</v>
      </c>
      <c r="BE49" s="170"/>
      <c r="BF49" s="170"/>
      <c r="BG49" s="170"/>
      <c r="BH49" s="170"/>
      <c r="BI49" s="170"/>
      <c r="BJ49" s="170"/>
      <c r="BK49" s="170"/>
      <c r="BL49" s="170"/>
      <c r="BM49" s="170"/>
      <c r="BN49" s="228"/>
      <c r="BO49" s="181" t="n">
        <f ca="1">Conversion!P34</f>
        <v>0</v>
      </c>
      <c r="BP49" s="192"/>
      <c r="BQ49" s="192"/>
      <c r="BR49" s="192"/>
      <c r="BS49" s="192"/>
      <c r="BT49" s="373"/>
      <c r="BU49" s="226" t="n">
        <f ca="1">Conversion!N55</f>
        <v>152.80000000000001</v>
      </c>
      <c r="BV49" s="226"/>
      <c r="BW49" s="226"/>
      <c r="BX49" s="226"/>
      <c r="BY49" s="226"/>
      <c r="BZ49" s="226"/>
      <c r="CA49" s="226"/>
      <c r="CB49" s="226"/>
      <c r="CC49" s="181" t="n">
        <f ca="1">Conversion!P55</f>
        <v>0</v>
      </c>
      <c r="CD49" s="192"/>
      <c r="CE49" s="192"/>
      <c r="CF49" s="192"/>
      <c r="CG49" s="192"/>
      <c r="CH49" s="373"/>
      <c r="CI49" s="170" t="n">
        <f ca="1">Conversion!N139</f>
        <v>22.568560000000002</v>
      </c>
      <c r="CJ49" s="170"/>
      <c r="CK49" s="170"/>
      <c r="CL49" s="170"/>
      <c r="CM49" s="170"/>
      <c r="CN49" s="170"/>
      <c r="CO49" s="170"/>
      <c r="CP49" s="170"/>
      <c r="CQ49" s="170"/>
      <c r="CR49" s="170"/>
      <c r="CS49" s="181" t="n">
        <f ca="1">Conversion!P139</f>
        <v>0</v>
      </c>
      <c r="CT49" s="192"/>
      <c r="CU49" s="192"/>
      <c r="CV49" s="192"/>
      <c r="CW49" s="192"/>
      <c r="CX49" s="373"/>
      <c r="CY49" s="159" t="n">
        <f ca="1">Conversion!N161</f>
        <v>1857.88</v>
      </c>
      <c r="CZ49" s="170"/>
      <c r="DA49" s="170"/>
      <c r="DB49" s="170"/>
      <c r="DC49" s="170"/>
      <c r="DD49" s="170"/>
      <c r="DE49" s="170"/>
      <c r="DF49" s="170"/>
      <c r="DG49" s="181" t="n">
        <f ca="1">Conversion!P161</f>
        <v>0</v>
      </c>
      <c r="DH49" s="192"/>
      <c r="DI49" s="192"/>
      <c r="DJ49" s="192"/>
      <c r="DK49" s="192"/>
      <c r="DL49" s="203"/>
      <c r="DP49" s="392" t="n">
        <f ca="1">'Modelo Atribución'!E13</f>
        <v>6.1252057686312907E-4</v>
      </c>
      <c r="DQ49" s="393"/>
      <c r="DR49" s="393"/>
      <c r="DS49" s="393"/>
      <c r="DT49" s="393"/>
      <c r="DU49" s="393"/>
      <c r="DV49" s="393"/>
      <c r="DW49" s="394"/>
      <c r="DX49" s="181" t="n">
        <f ca="1">'Modelo Atribución'!D13</f>
        <v>0.29479768786127192</v>
      </c>
      <c r="DY49" s="192"/>
      <c r="DZ49" s="192"/>
      <c r="EA49" s="192"/>
      <c r="EB49" s="192"/>
      <c r="EC49" s="373"/>
      <c r="ED49" s="159" t="n">
        <f ca="1">'Modelo Atribución'!C34</f>
        <v>376.96</v>
      </c>
      <c r="EE49" s="170"/>
      <c r="EF49" s="170"/>
      <c r="EG49" s="170"/>
      <c r="EH49" s="170"/>
      <c r="EI49" s="170"/>
      <c r="EJ49" s="170"/>
      <c r="EK49" s="170"/>
      <c r="EL49" s="170"/>
      <c r="EM49" s="170"/>
      <c r="EN49" s="228"/>
      <c r="EO49" s="181" t="n">
        <f ca="1">'Modelo Atribución'!D34</f>
        <v>-0.67860035639073391</v>
      </c>
      <c r="EP49" s="192"/>
      <c r="EQ49" s="192"/>
      <c r="ER49" s="192"/>
      <c r="ES49" s="192"/>
      <c r="ET49" s="192"/>
      <c r="EU49" s="214" t="s">
        <v>50</v>
      </c>
      <c r="EV49" s="226"/>
      <c r="EW49" s="226"/>
      <c r="EX49" s="226"/>
      <c r="EY49" s="226"/>
      <c r="EZ49" s="226"/>
      <c r="FA49" s="226"/>
      <c r="FB49" s="226"/>
      <c r="FC49" s="181" t="s">
        <v>50</v>
      </c>
      <c r="FD49" s="192"/>
      <c r="FE49" s="192"/>
      <c r="FF49" s="192"/>
      <c r="FG49" s="192"/>
      <c r="FH49" s="203"/>
    </row>
    <row r="50" ht="23" customHeight="1">
      <c r="A50" s="148"/>
      <c r="K50" s="253" t="s">
        <v>62</v>
      </c>
      <c r="L50" s="254"/>
      <c r="M50" s="254"/>
      <c r="N50" s="254"/>
      <c r="O50" s="254"/>
      <c r="P50" s="254"/>
      <c r="Q50" s="254"/>
      <c r="R50" s="254"/>
      <c r="S50" s="254"/>
      <c r="T50" s="254"/>
      <c r="U50" s="254"/>
      <c r="V50" s="254"/>
      <c r="W50" s="254"/>
      <c r="X50" s="254"/>
      <c r="Y50" s="260" t="n">
        <f ca="1">Conversion!O14</f>
        <v>4.1526083571243183E-3</v>
      </c>
      <c r="Z50" s="261"/>
      <c r="AA50" s="261"/>
      <c r="AB50" s="261"/>
      <c r="AC50" s="261"/>
      <c r="AD50" s="261"/>
      <c r="AE50" s="261"/>
      <c r="AF50" s="264"/>
      <c r="AG50" s="252" t="n">
        <f ca="1">Conversion!P14</f>
        <v>0.33333333333333326</v>
      </c>
      <c r="AH50" s="263"/>
      <c r="AI50" s="263"/>
      <c r="AJ50" s="263"/>
      <c r="AK50" s="263"/>
      <c r="AL50" s="263"/>
      <c r="AM50" s="230" t="n">
        <f ca="1">Conversion!N98</f>
        <v>3063.46</v>
      </c>
      <c r="AN50" s="241"/>
      <c r="AO50" s="241"/>
      <c r="AP50" s="241"/>
      <c r="AQ50" s="241"/>
      <c r="AR50" s="241"/>
      <c r="AS50" s="241"/>
      <c r="AT50" s="241"/>
      <c r="AU50" s="241"/>
      <c r="AV50" s="241"/>
      <c r="AW50" s="288"/>
      <c r="AX50" s="252" t="n">
        <f ca="1">Conversion!P98</f>
        <v>-0.30856924892960558</v>
      </c>
      <c r="AY50" s="263"/>
      <c r="AZ50" s="263"/>
      <c r="BA50" s="263"/>
      <c r="BB50" s="263"/>
      <c r="BC50" s="263"/>
      <c r="BD50" s="230" t="n">
        <f ca="1">Conversion!N35</f>
        <v>15567.27</v>
      </c>
      <c r="BE50" s="241"/>
      <c r="BF50" s="241"/>
      <c r="BG50" s="241"/>
      <c r="BH50" s="241"/>
      <c r="BI50" s="241"/>
      <c r="BJ50" s="241"/>
      <c r="BK50" s="241"/>
      <c r="BL50" s="241"/>
      <c r="BM50" s="241"/>
      <c r="BN50" s="288"/>
      <c r="BO50" s="252" t="n">
        <f ca="1">Conversion!P35</f>
        <v>0.5215026911961187</v>
      </c>
      <c r="BP50" s="263"/>
      <c r="BQ50" s="263"/>
      <c r="BR50" s="263"/>
      <c r="BS50" s="263"/>
      <c r="BT50" s="405"/>
      <c r="BU50" s="241" t="n">
        <f ca="1">Conversion!N56</f>
        <v>972.95437500000003</v>
      </c>
      <c r="BV50" s="241"/>
      <c r="BW50" s="241"/>
      <c r="BX50" s="241"/>
      <c r="BY50" s="241"/>
      <c r="BZ50" s="241"/>
      <c r="CA50" s="241"/>
      <c r="CB50" s="241"/>
      <c r="CC50" s="252" t="n">
        <f ca="1">Conversion!P56</f>
        <v>0.14112701839753528</v>
      </c>
      <c r="CD50" s="263"/>
      <c r="CE50" s="263"/>
      <c r="CF50" s="263"/>
      <c r="CG50" s="263"/>
      <c r="CH50" s="405"/>
      <c r="CI50" s="241" t="n">
        <f ca="1">Conversion!N140</f>
        <v>2299.2857789999998</v>
      </c>
      <c r="CJ50" s="241"/>
      <c r="CK50" s="241"/>
      <c r="CL50" s="241"/>
      <c r="CM50" s="241"/>
      <c r="CN50" s="241"/>
      <c r="CO50" s="241"/>
      <c r="CP50" s="241"/>
      <c r="CQ50" s="241"/>
      <c r="CR50" s="241"/>
      <c r="CS50" s="252" t="n">
        <f ca="1">Conversion!P140</f>
        <v>0.52150269119611847</v>
      </c>
      <c r="CT50" s="263"/>
      <c r="CU50" s="263"/>
      <c r="CV50" s="263"/>
      <c r="CW50" s="263"/>
      <c r="CX50" s="405"/>
      <c r="CY50" s="230" t="n">
        <f ca="1">Conversion!N162</f>
        <v>191.46625</v>
      </c>
      <c r="CZ50" s="241"/>
      <c r="DA50" s="241"/>
      <c r="DB50" s="241"/>
      <c r="DC50" s="241"/>
      <c r="DD50" s="241"/>
      <c r="DE50" s="241"/>
      <c r="DF50" s="241"/>
      <c r="DG50" s="252" t="n">
        <f ca="1">Conversion!P162</f>
        <v>-0.48142693669720416</v>
      </c>
      <c r="DH50" s="263"/>
      <c r="DI50" s="263"/>
      <c r="DJ50" s="263"/>
      <c r="DK50" s="263"/>
      <c r="DL50" s="274"/>
      <c r="DP50" s="290" t="n">
        <f ca="1">'Modelo Atribución'!E14</f>
        <v>1.0746454763714271E-3</v>
      </c>
      <c r="DQ50" s="291"/>
      <c r="DR50" s="291"/>
      <c r="DS50" s="291"/>
      <c r="DT50" s="291"/>
      <c r="DU50" s="291"/>
      <c r="DV50" s="291"/>
      <c r="DW50" s="292"/>
      <c r="DX50" s="252" t="n">
        <f ca="1">'Modelo Atribución'!D14</f>
        <v>-0.4753004005340673</v>
      </c>
      <c r="DY50" s="263"/>
      <c r="DZ50" s="263"/>
      <c r="EA50" s="263"/>
      <c r="EB50" s="263"/>
      <c r="EC50" s="405"/>
      <c r="ED50" s="230" t="n">
        <f ca="1">'Modelo Atribución'!C35</f>
        <v>3560.8800000000047</v>
      </c>
      <c r="EE50" s="241"/>
      <c r="EF50" s="241"/>
      <c r="EG50" s="241"/>
      <c r="EH50" s="241"/>
      <c r="EI50" s="241"/>
      <c r="EJ50" s="241"/>
      <c r="EK50" s="241"/>
      <c r="EL50" s="241"/>
      <c r="EM50" s="241"/>
      <c r="EN50" s="288"/>
      <c r="EO50" s="252" t="n">
        <f ca="1">'Modelo Atribución'!D35</f>
        <v>-7.218735099389384E-2</v>
      </c>
      <c r="EP50" s="263"/>
      <c r="EQ50" s="263"/>
      <c r="ER50" s="263"/>
      <c r="ES50" s="263"/>
      <c r="ET50" s="263"/>
      <c r="EU50" s="230" t="s">
        <v>50</v>
      </c>
      <c r="EV50" s="241"/>
      <c r="EW50" s="241"/>
      <c r="EX50" s="241"/>
      <c r="EY50" s="241"/>
      <c r="EZ50" s="241"/>
      <c r="FA50" s="241"/>
      <c r="FB50" s="241"/>
      <c r="FC50" s="252" t="s">
        <v>50</v>
      </c>
      <c r="FD50" s="263"/>
      <c r="FE50" s="263"/>
      <c r="FF50" s="263"/>
      <c r="FG50" s="263"/>
      <c r="FH50" s="274"/>
    </row>
    <row r="51" ht="23" customHeight="1">
      <c r="A51" s="148"/>
      <c r="K51" s="248" t="s">
        <v>43</v>
      </c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251"/>
      <c r="X51" s="251"/>
      <c r="Y51" s="294" t="n">
        <f ca="1">Conversion!O15</f>
        <v>9.3952764079937717E-2</v>
      </c>
      <c r="Z51" s="295"/>
      <c r="AA51" s="295"/>
      <c r="AB51" s="295"/>
      <c r="AC51" s="295"/>
      <c r="AD51" s="295"/>
      <c r="AE51" s="295"/>
      <c r="AF51" s="297"/>
      <c r="AG51" s="388" t="n">
        <f ca="1">Conversion!P15</f>
        <v>-0.10837438423645318</v>
      </c>
      <c r="AH51" s="389"/>
      <c r="AI51" s="389"/>
      <c r="AJ51" s="389"/>
      <c r="AK51" s="389"/>
      <c r="AL51" s="389"/>
      <c r="AM51" s="283" t="n">
        <f>Conversion!N99</f>
        <v>0</v>
      </c>
      <c r="AN51" s="284"/>
      <c r="AO51" s="284"/>
      <c r="AP51" s="284"/>
      <c r="AQ51" s="284"/>
      <c r="AR51" s="284"/>
      <c r="AS51" s="284"/>
      <c r="AT51" s="284"/>
      <c r="AU51" s="284"/>
      <c r="AV51" s="284"/>
      <c r="AW51" s="286"/>
      <c r="AX51" s="388" t="n">
        <f>Conversion!P99</f>
        <v>0</v>
      </c>
      <c r="AY51" s="389"/>
      <c r="AZ51" s="389"/>
      <c r="BA51" s="389"/>
      <c r="BB51" s="389"/>
      <c r="BC51" s="389"/>
      <c r="BD51" s="283" t="n">
        <f ca="1">Conversion!N36</f>
        <v>221855.27</v>
      </c>
      <c r="BE51" s="284"/>
      <c r="BF51" s="284"/>
      <c r="BG51" s="284"/>
      <c r="BH51" s="284"/>
      <c r="BI51" s="284"/>
      <c r="BJ51" s="284"/>
      <c r="BK51" s="284"/>
      <c r="BL51" s="284"/>
      <c r="BM51" s="284"/>
      <c r="BN51" s="286"/>
      <c r="BO51" s="307" t="n">
        <f ca="1">Conversion!P36</f>
        <v>-6.9963299112484889E-2</v>
      </c>
      <c r="BP51" s="318"/>
      <c r="BQ51" s="318"/>
      <c r="BR51" s="318"/>
      <c r="BS51" s="318"/>
      <c r="BT51" s="293"/>
      <c r="BU51" s="296" t="n">
        <f ca="1">Conversion!N57</f>
        <v>612.85986187799995</v>
      </c>
      <c r="BV51" s="296"/>
      <c r="BW51" s="296"/>
      <c r="BX51" s="296"/>
      <c r="BY51" s="296"/>
      <c r="BZ51" s="296"/>
      <c r="CA51" s="296"/>
      <c r="CB51" s="296"/>
      <c r="CC51" s="388" t="n">
        <f ca="1">Conversion!P57</f>
        <v>4.3079835801668409E-2</v>
      </c>
      <c r="CD51" s="389"/>
      <c r="CE51" s="389"/>
      <c r="CF51" s="389"/>
      <c r="CG51" s="389"/>
      <c r="CH51" s="390"/>
      <c r="CI51" s="296" t="n">
        <f ca="1">Conversion!N141</f>
        <v>32768.023378999998</v>
      </c>
      <c r="CJ51" s="296"/>
      <c r="CK51" s="296"/>
      <c r="CL51" s="296"/>
      <c r="CM51" s="296"/>
      <c r="CN51" s="296"/>
      <c r="CO51" s="296"/>
      <c r="CP51" s="296"/>
      <c r="CQ51" s="296"/>
      <c r="CR51" s="296"/>
      <c r="CS51" s="388" t="n">
        <f ca="1">Conversion!P141</f>
        <v>-6.9963299112484778E-2</v>
      </c>
      <c r="CT51" s="389"/>
      <c r="CU51" s="389"/>
      <c r="CV51" s="389"/>
      <c r="CW51" s="389"/>
      <c r="CX51" s="390"/>
      <c r="CY51" s="285" t="n">
        <f ca="1">Conversion!N163</f>
        <v>0</v>
      </c>
      <c r="CZ51" s="296"/>
      <c r="DA51" s="296"/>
      <c r="DB51" s="296"/>
      <c r="DC51" s="296"/>
      <c r="DD51" s="296"/>
      <c r="DE51" s="296"/>
      <c r="DF51" s="296"/>
      <c r="DG51" s="307" t="n">
        <f ca="1">Conversion!P163</f>
        <v>0</v>
      </c>
      <c r="DH51" s="318"/>
      <c r="DI51" s="318"/>
      <c r="DJ51" s="318"/>
      <c r="DK51" s="318"/>
      <c r="DL51" s="329"/>
      <c r="DP51" s="240" t="n">
        <f ca="1">'Modelo Atribución'!E15</f>
        <v>8.0130816894630058E-2</v>
      </c>
      <c r="DQ51" s="242"/>
      <c r="DR51" s="242"/>
      <c r="DS51" s="242"/>
      <c r="DT51" s="242"/>
      <c r="DU51" s="242"/>
      <c r="DV51" s="242"/>
      <c r="DW51" s="243"/>
      <c r="DX51" s="388" t="n">
        <f ca="1">'Modelo Atribución'!D15</f>
        <v>0</v>
      </c>
      <c r="DY51" s="389"/>
      <c r="DZ51" s="389"/>
      <c r="EA51" s="389"/>
      <c r="EB51" s="389"/>
      <c r="EC51" s="390"/>
      <c r="ED51" s="283" t="n">
        <f ca="1">'Modelo Atribución'!C36</f>
        <v>165456.16</v>
      </c>
      <c r="EE51" s="284"/>
      <c r="EF51" s="284"/>
      <c r="EG51" s="284"/>
      <c r="EH51" s="284"/>
      <c r="EI51" s="284"/>
      <c r="EJ51" s="284"/>
      <c r="EK51" s="284"/>
      <c r="EL51" s="284"/>
      <c r="EM51" s="284"/>
      <c r="EN51" s="286"/>
      <c r="EO51" s="388" t="n">
        <f ca="1">'Modelo Atribución'!D36</f>
        <v>-0.15075282740788398</v>
      </c>
      <c r="EP51" s="389"/>
      <c r="EQ51" s="389"/>
      <c r="ER51" s="389"/>
      <c r="ES51" s="389"/>
      <c r="ET51" s="389"/>
      <c r="EU51" s="285" t="s">
        <v>50</v>
      </c>
      <c r="EV51" s="296"/>
      <c r="EW51" s="296"/>
      <c r="EX51" s="296"/>
      <c r="EY51" s="296"/>
      <c r="EZ51" s="296"/>
      <c r="FA51" s="296"/>
      <c r="FB51" s="296"/>
      <c r="FC51" s="388" t="s">
        <v>50</v>
      </c>
      <c r="FD51" s="389"/>
      <c r="FE51" s="389"/>
      <c r="FF51" s="389"/>
      <c r="FG51" s="389"/>
      <c r="FH51" s="239"/>
    </row>
    <row r="52" ht="23" customHeight="1">
      <c r="A52" s="148"/>
      <c r="K52" s="253" t="s">
        <v>3</v>
      </c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  <c r="X52" s="254"/>
      <c r="Y52" s="396" t="n">
        <f ca="1">Conversion!O16</f>
        <v>7.2670646249675579E-3</v>
      </c>
      <c r="Z52" s="397"/>
      <c r="AA52" s="397"/>
      <c r="AB52" s="397"/>
      <c r="AC52" s="397"/>
      <c r="AD52" s="397"/>
      <c r="AE52" s="397"/>
      <c r="AF52" s="219"/>
      <c r="AG52" s="238" t="n">
        <f ca="1">Conversion!P16</f>
        <v>3.7037037037036979E-2</v>
      </c>
      <c r="AH52" s="250"/>
      <c r="AI52" s="250"/>
      <c r="AJ52" s="250"/>
      <c r="AK52" s="250"/>
      <c r="AL52" s="250"/>
      <c r="AM52" s="214" t="n">
        <f>Conversion!N100</f>
        <v>0</v>
      </c>
      <c r="AN52" s="226"/>
      <c r="AO52" s="226"/>
      <c r="AP52" s="226"/>
      <c r="AQ52" s="226"/>
      <c r="AR52" s="226"/>
      <c r="AS52" s="226"/>
      <c r="AT52" s="226"/>
      <c r="AU52" s="226"/>
      <c r="AV52" s="226"/>
      <c r="AW52" s="399"/>
      <c r="AX52" s="238" t="n">
        <f>Conversion!P100</f>
        <v>0</v>
      </c>
      <c r="AY52" s="250"/>
      <c r="AZ52" s="250"/>
      <c r="BA52" s="250"/>
      <c r="BB52" s="250"/>
      <c r="BC52" s="250"/>
      <c r="BD52" s="214" t="n">
        <f ca="1">Conversion!N37</f>
        <v>22785.75</v>
      </c>
      <c r="BE52" s="226"/>
      <c r="BF52" s="226"/>
      <c r="BG52" s="226"/>
      <c r="BH52" s="226"/>
      <c r="BI52" s="226"/>
      <c r="BJ52" s="226"/>
      <c r="BK52" s="226"/>
      <c r="BL52" s="226"/>
      <c r="BM52" s="226"/>
      <c r="BN52" s="399"/>
      <c r="BO52" s="238" t="n">
        <f ca="1">Conversion!P37</f>
        <v>-0.16858595301324308</v>
      </c>
      <c r="BP52" s="250"/>
      <c r="BQ52" s="250"/>
      <c r="BR52" s="250"/>
      <c r="BS52" s="250"/>
      <c r="BT52" s="391"/>
      <c r="BU52" s="226" t="n">
        <f ca="1">Conversion!N58</f>
        <v>813.77678571399997</v>
      </c>
      <c r="BV52" s="226"/>
      <c r="BW52" s="226"/>
      <c r="BX52" s="226"/>
      <c r="BY52" s="226"/>
      <c r="BZ52" s="226"/>
      <c r="CA52" s="226"/>
      <c r="CB52" s="226"/>
      <c r="CC52" s="238" t="n">
        <f ca="1">Conversion!P58</f>
        <v>-0.19827931183623548</v>
      </c>
      <c r="CD52" s="250"/>
      <c r="CE52" s="250"/>
      <c r="CF52" s="250"/>
      <c r="CG52" s="250"/>
      <c r="CH52" s="391"/>
      <c r="CI52" s="226" t="n">
        <f ca="1">Conversion!N142</f>
        <v>3365.4552749999998</v>
      </c>
      <c r="CJ52" s="226"/>
      <c r="CK52" s="226"/>
      <c r="CL52" s="226"/>
      <c r="CM52" s="226"/>
      <c r="CN52" s="226"/>
      <c r="CO52" s="226"/>
      <c r="CP52" s="226"/>
      <c r="CQ52" s="226"/>
      <c r="CR52" s="226"/>
      <c r="CS52" s="238" t="n">
        <f ca="1">Conversion!P142</f>
        <v>-0.16858595301324308</v>
      </c>
      <c r="CT52" s="250"/>
      <c r="CU52" s="250"/>
      <c r="CV52" s="250"/>
      <c r="CW52" s="250"/>
      <c r="CX52" s="391"/>
      <c r="CY52" s="214" t="n">
        <f ca="1">Conversion!N164</f>
        <v>0</v>
      </c>
      <c r="CZ52" s="226"/>
      <c r="DA52" s="226"/>
      <c r="DB52" s="226"/>
      <c r="DC52" s="226"/>
      <c r="DD52" s="226"/>
      <c r="DE52" s="226"/>
      <c r="DF52" s="226"/>
      <c r="DG52" s="238" t="n">
        <f ca="1">Conversion!P164</f>
        <v>0</v>
      </c>
      <c r="DH52" s="250"/>
      <c r="DI52" s="250"/>
      <c r="DJ52" s="250"/>
      <c r="DK52" s="250"/>
      <c r="DL52" s="262"/>
      <c r="DP52" s="402" t="n">
        <f ca="1">'Modelo Atribución'!E16</f>
        <v>4.3751469775937784E-3</v>
      </c>
      <c r="DQ52" s="403"/>
      <c r="DR52" s="403"/>
      <c r="DS52" s="403"/>
      <c r="DT52" s="403"/>
      <c r="DU52" s="403"/>
      <c r="DV52" s="403"/>
      <c r="DW52" s="404"/>
      <c r="DX52" s="238" t="n">
        <f ca="1">'Modelo Atribución'!D16</f>
        <v>-0.33554817275747506</v>
      </c>
      <c r="DY52" s="250"/>
      <c r="DZ52" s="250"/>
      <c r="EA52" s="250"/>
      <c r="EB52" s="250"/>
      <c r="EC52" s="391"/>
      <c r="ED52" s="214" t="n">
        <f ca="1">'Modelo Atribución'!C37</f>
        <v>10278.77</v>
      </c>
      <c r="EE52" s="226"/>
      <c r="EF52" s="226"/>
      <c r="EG52" s="226"/>
      <c r="EH52" s="226"/>
      <c r="EI52" s="226"/>
      <c r="EJ52" s="226"/>
      <c r="EK52" s="226"/>
      <c r="EL52" s="226"/>
      <c r="EM52" s="226"/>
      <c r="EN52" s="399"/>
      <c r="EO52" s="238" t="n">
        <f ca="1">'Modelo Atribución'!D37</f>
        <v>-0.61739932173309064</v>
      </c>
      <c r="EP52" s="250"/>
      <c r="EQ52" s="250"/>
      <c r="ER52" s="250"/>
      <c r="ES52" s="250"/>
      <c r="ET52" s="250"/>
      <c r="EU52" s="214" t="s">
        <v>50</v>
      </c>
      <c r="EV52" s="226"/>
      <c r="EW52" s="226"/>
      <c r="EX52" s="226"/>
      <c r="EY52" s="226"/>
      <c r="EZ52" s="226"/>
      <c r="FA52" s="226"/>
      <c r="FB52" s="226"/>
      <c r="FC52" s="238" t="s">
        <v>50</v>
      </c>
      <c r="FD52" s="250"/>
      <c r="FE52" s="250"/>
      <c r="FF52" s="250"/>
      <c r="FG52" s="250"/>
      <c r="FH52" s="262"/>
    </row>
    <row r="53" ht="23" customHeight="1">
      <c r="B53" s="148"/>
      <c r="C53" s="148"/>
      <c r="K53" s="248" t="s">
        <v>44</v>
      </c>
      <c r="L53" s="251"/>
      <c r="M53" s="251"/>
      <c r="N53" s="251"/>
      <c r="O53" s="251"/>
      <c r="P53" s="251"/>
      <c r="Q53" s="251"/>
      <c r="R53" s="251"/>
      <c r="S53" s="251"/>
      <c r="T53" s="251"/>
      <c r="U53" s="251"/>
      <c r="V53" s="251"/>
      <c r="W53" s="251"/>
      <c r="X53" s="251"/>
      <c r="Y53" s="257" t="n">
        <f ca="1">Conversion!O17</f>
        <v>7.5266026472878278E-3</v>
      </c>
      <c r="Z53" s="258"/>
      <c r="AA53" s="258"/>
      <c r="AB53" s="258"/>
      <c r="AC53" s="258"/>
      <c r="AD53" s="258"/>
      <c r="AE53" s="258"/>
      <c r="AF53" s="259"/>
      <c r="AG53" s="181" t="n">
        <f ca="1">Conversion!P17</f>
        <v>0</v>
      </c>
      <c r="AH53" s="192"/>
      <c r="AI53" s="192"/>
      <c r="AJ53" s="192"/>
      <c r="AK53" s="192"/>
      <c r="AL53" s="192"/>
      <c r="AM53" s="159" t="str">
        <f ca="1">Conversion!N101</f>
        <v>Error: No data found</v>
      </c>
      <c r="AN53" s="170"/>
      <c r="AO53" s="170"/>
      <c r="AP53" s="170"/>
      <c r="AQ53" s="170"/>
      <c r="AR53" s="170"/>
      <c r="AS53" s="170"/>
      <c r="AT53" s="170"/>
      <c r="AU53" s="170"/>
      <c r="AV53" s="170"/>
      <c r="AW53" s="228"/>
      <c r="AX53" s="181" t="n">
        <f ca="1">Conversion!P101</f>
        <v>0</v>
      </c>
      <c r="AY53" s="192"/>
      <c r="AZ53" s="192"/>
      <c r="BA53" s="192"/>
      <c r="BB53" s="192"/>
      <c r="BC53" s="192"/>
      <c r="BD53" s="159" t="n">
        <f ca="1">Conversion!N38</f>
        <v>35440.86</v>
      </c>
      <c r="BE53" s="170"/>
      <c r="BF53" s="170"/>
      <c r="BG53" s="170"/>
      <c r="BH53" s="170"/>
      <c r="BI53" s="170"/>
      <c r="BJ53" s="170"/>
      <c r="BK53" s="170"/>
      <c r="BL53" s="170"/>
      <c r="BM53" s="170"/>
      <c r="BN53" s="228"/>
      <c r="BO53" s="181" t="n">
        <f ca="1">Conversion!P38</f>
        <v>-1.7466439003861578E-2</v>
      </c>
      <c r="BP53" s="192"/>
      <c r="BQ53" s="192"/>
      <c r="BR53" s="192"/>
      <c r="BS53" s="192"/>
      <c r="BT53" s="373"/>
      <c r="BU53" s="170" t="n">
        <f ca="1">Conversion!N59</f>
        <v>1222.09862069</v>
      </c>
      <c r="BV53" s="170"/>
      <c r="BW53" s="170"/>
      <c r="BX53" s="170"/>
      <c r="BY53" s="170"/>
      <c r="BZ53" s="170"/>
      <c r="CA53" s="170"/>
      <c r="CB53" s="170"/>
      <c r="CC53" s="181" t="n">
        <f ca="1">Conversion!P59</f>
        <v>-1.7466439000860534E-2</v>
      </c>
      <c r="CD53" s="192"/>
      <c r="CE53" s="192"/>
      <c r="CF53" s="192"/>
      <c r="CG53" s="192"/>
      <c r="CH53" s="373"/>
      <c r="CI53" s="170" t="n">
        <f ca="1">Conversion!N143</f>
        <v>5234.615022</v>
      </c>
      <c r="CJ53" s="170"/>
      <c r="CK53" s="170"/>
      <c r="CL53" s="170"/>
      <c r="CM53" s="170"/>
      <c r="CN53" s="170"/>
      <c r="CO53" s="170"/>
      <c r="CP53" s="170"/>
      <c r="CQ53" s="170"/>
      <c r="CR53" s="170"/>
      <c r="CS53" s="181" t="n">
        <f ca="1">Conversion!P143</f>
        <v>-1.7466439003861467E-2</v>
      </c>
      <c r="CT53" s="192"/>
      <c r="CU53" s="192"/>
      <c r="CV53" s="192"/>
      <c r="CW53" s="192"/>
      <c r="CX53" s="373"/>
      <c r="CY53" s="159" t="n">
        <f ca="1">Conversion!N165</f>
        <v>0</v>
      </c>
      <c r="CZ53" s="170"/>
      <c r="DA53" s="170"/>
      <c r="DB53" s="170"/>
      <c r="DC53" s="170"/>
      <c r="DD53" s="170"/>
      <c r="DE53" s="170"/>
      <c r="DF53" s="170"/>
      <c r="DG53" s="181" t="n">
        <f ca="1">Conversion!P165</f>
        <v>-1</v>
      </c>
      <c r="DH53" s="192"/>
      <c r="DI53" s="192"/>
      <c r="DJ53" s="192"/>
      <c r="DK53" s="192"/>
      <c r="DL53" s="203"/>
      <c r="DP53" s="392" t="n">
        <f ca="1">'Modelo Atribución'!E17</f>
        <v>5.1954870358926122E-3</v>
      </c>
      <c r="DQ53" s="393"/>
      <c r="DR53" s="393"/>
      <c r="DS53" s="393"/>
      <c r="DT53" s="393"/>
      <c r="DU53" s="393"/>
      <c r="DV53" s="393"/>
      <c r="DW53" s="394"/>
      <c r="DX53" s="181" t="n">
        <f ca="1">'Modelo Atribución'!D17</f>
        <v>5.333333333333333</v>
      </c>
      <c r="DY53" s="192"/>
      <c r="DZ53" s="192"/>
      <c r="EA53" s="192"/>
      <c r="EB53" s="192"/>
      <c r="EC53" s="373"/>
      <c r="ED53" s="159" t="n">
        <f ca="1">'Modelo Atribución'!C38</f>
        <v>20271.580000000002</v>
      </c>
      <c r="EE53" s="170"/>
      <c r="EF53" s="170"/>
      <c r="EG53" s="170"/>
      <c r="EH53" s="170"/>
      <c r="EI53" s="170"/>
      <c r="EJ53" s="170"/>
      <c r="EK53" s="170"/>
      <c r="EL53" s="170"/>
      <c r="EM53" s="170"/>
      <c r="EN53" s="228"/>
      <c r="EO53" s="181" t="n">
        <f ca="1">'Modelo Atribución'!D38</f>
        <v>5.344822189810265</v>
      </c>
      <c r="EP53" s="192"/>
      <c r="EQ53" s="192"/>
      <c r="ER53" s="192"/>
      <c r="ES53" s="192"/>
      <c r="ET53" s="192"/>
      <c r="EU53" s="159" t="n">
        <f ca="1">'Modelo Atribución'!C59</f>
        <v>0</v>
      </c>
      <c r="EV53" s="170"/>
      <c r="EW53" s="170"/>
      <c r="EX53" s="170"/>
      <c r="EY53" s="170"/>
      <c r="EZ53" s="170"/>
      <c r="FA53" s="170"/>
      <c r="FB53" s="170"/>
      <c r="FC53" s="181" t="n">
        <f ca="1">'Modelo Atribución'!D59</f>
        <v>-1</v>
      </c>
      <c r="FD53" s="192"/>
      <c r="FE53" s="192"/>
      <c r="FF53" s="192"/>
      <c r="FG53" s="192"/>
      <c r="FH53" s="203"/>
    </row>
    <row r="54" ht="23" customHeight="1">
      <c r="A54" s="148"/>
      <c r="K54" s="253" t="s">
        <v>39</v>
      </c>
      <c r="L54" s="254"/>
      <c r="M54" s="254"/>
      <c r="N54" s="254"/>
      <c r="O54" s="254"/>
      <c r="P54" s="254"/>
      <c r="Q54" s="254"/>
      <c r="R54" s="254"/>
      <c r="S54" s="254"/>
      <c r="T54" s="254"/>
      <c r="U54" s="254"/>
      <c r="V54" s="254"/>
      <c r="W54" s="254"/>
      <c r="X54" s="254"/>
      <c r="Y54" s="396" t="n">
        <f ca="1">Conversion!O18</f>
        <v>0</v>
      </c>
      <c r="Z54" s="397"/>
      <c r="AA54" s="397"/>
      <c r="AB54" s="397"/>
      <c r="AC54" s="397"/>
      <c r="AD54" s="397"/>
      <c r="AE54" s="397"/>
      <c r="AF54" s="219"/>
      <c r="AG54" s="238" t="n">
        <f ca="1">Conversion!P18</f>
        <v>0</v>
      </c>
      <c r="AH54" s="250"/>
      <c r="AI54" s="250"/>
      <c r="AJ54" s="250"/>
      <c r="AK54" s="250"/>
      <c r="AL54" s="250"/>
      <c r="AM54" s="214" t="n">
        <f ca="1">Conversion!N102</f>
        <v>0</v>
      </c>
      <c r="AN54" s="226"/>
      <c r="AO54" s="226"/>
      <c r="AP54" s="226"/>
      <c r="AQ54" s="226"/>
      <c r="AR54" s="226"/>
      <c r="AS54" s="226"/>
      <c r="AT54" s="226"/>
      <c r="AU54" s="226"/>
      <c r="AV54" s="226"/>
      <c r="AW54" s="399"/>
      <c r="AX54" s="238" t="n">
        <f ca="1">Conversion!P102</f>
        <v>0</v>
      </c>
      <c r="AY54" s="250"/>
      <c r="AZ54" s="250"/>
      <c r="BA54" s="250"/>
      <c r="BB54" s="250"/>
      <c r="BC54" s="250"/>
      <c r="BD54" s="214" t="n">
        <f ca="1">Conversion!N39</f>
        <v>0</v>
      </c>
      <c r="BE54" s="226"/>
      <c r="BF54" s="226"/>
      <c r="BG54" s="226"/>
      <c r="BH54" s="226"/>
      <c r="BI54" s="226"/>
      <c r="BJ54" s="226"/>
      <c r="BK54" s="226"/>
      <c r="BL54" s="226"/>
      <c r="BM54" s="226"/>
      <c r="BN54" s="399"/>
      <c r="BO54" s="238" t="n">
        <f ca="1">Conversion!P39</f>
        <v>0</v>
      </c>
      <c r="BP54" s="250"/>
      <c r="BQ54" s="250"/>
      <c r="BR54" s="250"/>
      <c r="BS54" s="250"/>
      <c r="BT54" s="391"/>
      <c r="BU54" s="226" t="str">
        <f ca="1">Conversion!N60</f>
        <v>Error: No data found</v>
      </c>
      <c r="BV54" s="226"/>
      <c r="BW54" s="226"/>
      <c r="BX54" s="226"/>
      <c r="BY54" s="226"/>
      <c r="BZ54" s="226"/>
      <c r="CA54" s="226"/>
      <c r="CB54" s="226"/>
      <c r="CC54" s="238" t="n">
        <f ca="1">Conversion!P60</f>
        <v>0</v>
      </c>
      <c r="CD54" s="250"/>
      <c r="CE54" s="250"/>
      <c r="CF54" s="250"/>
      <c r="CG54" s="250"/>
      <c r="CH54" s="391"/>
      <c r="CI54" s="226" t="n">
        <f ca="1">Conversion!N144</f>
        <v>0</v>
      </c>
      <c r="CJ54" s="226"/>
      <c r="CK54" s="226"/>
      <c r="CL54" s="226"/>
      <c r="CM54" s="226"/>
      <c r="CN54" s="226"/>
      <c r="CO54" s="226"/>
      <c r="CP54" s="226"/>
      <c r="CQ54" s="226"/>
      <c r="CR54" s="226"/>
      <c r="CS54" s="238" t="n">
        <f ca="1">Conversion!P144</f>
        <v>0</v>
      </c>
      <c r="CT54" s="250"/>
      <c r="CU54" s="250"/>
      <c r="CV54" s="250"/>
      <c r="CW54" s="250"/>
      <c r="CX54" s="391"/>
      <c r="CY54" s="214" t="n">
        <f ca="1">Conversion!N166</f>
        <v>0</v>
      </c>
      <c r="CZ54" s="226"/>
      <c r="DA54" s="226"/>
      <c r="DB54" s="226"/>
      <c r="DC54" s="226"/>
      <c r="DD54" s="226"/>
      <c r="DE54" s="226"/>
      <c r="DF54" s="226"/>
      <c r="DG54" s="238" t="n">
        <f ca="1">Conversion!P166</f>
        <v>0</v>
      </c>
      <c r="DH54" s="250"/>
      <c r="DI54" s="250"/>
      <c r="DJ54" s="250"/>
      <c r="DK54" s="250"/>
      <c r="DL54" s="262"/>
      <c r="DP54" s="402" t="n">
        <f ca="1">'Modelo Atribución'!E18</f>
        <v>2.7344668609961115E-4</v>
      </c>
      <c r="DQ54" s="403"/>
      <c r="DR54" s="403"/>
      <c r="DS54" s="403"/>
      <c r="DT54" s="403"/>
      <c r="DU54" s="403"/>
      <c r="DV54" s="403"/>
      <c r="DW54" s="404"/>
      <c r="DX54" s="238" t="n">
        <f ca="1">'Modelo Atribución'!D18</f>
        <v>0</v>
      </c>
      <c r="DY54" s="250"/>
      <c r="DZ54" s="250"/>
      <c r="EA54" s="250"/>
      <c r="EB54" s="250"/>
      <c r="EC54" s="391"/>
      <c r="ED54" s="214" t="n">
        <f ca="1">'Modelo Atribución'!C39</f>
        <v>744.53</v>
      </c>
      <c r="EE54" s="226"/>
      <c r="EF54" s="226"/>
      <c r="EG54" s="226"/>
      <c r="EH54" s="226"/>
      <c r="EI54" s="226"/>
      <c r="EJ54" s="226"/>
      <c r="EK54" s="226"/>
      <c r="EL54" s="226"/>
      <c r="EM54" s="226"/>
      <c r="EN54" s="399"/>
      <c r="EO54" s="238" t="n">
        <f ca="1">'Modelo Atribución'!D39</f>
        <v>0</v>
      </c>
      <c r="EP54" s="250"/>
      <c r="EQ54" s="250"/>
      <c r="ER54" s="250"/>
      <c r="ES54" s="250"/>
      <c r="ET54" s="250"/>
      <c r="EU54" s="214" t="n">
        <f ca="1">'Modelo Atribución'!C60</f>
        <v>0</v>
      </c>
      <c r="EV54" s="226"/>
      <c r="EW54" s="226"/>
      <c r="EX54" s="226"/>
      <c r="EY54" s="226"/>
      <c r="EZ54" s="226"/>
      <c r="FA54" s="226"/>
      <c r="FB54" s="226"/>
      <c r="FC54" s="238" t="n">
        <f ca="1">'Modelo Atribución'!D60</f>
        <v>0</v>
      </c>
      <c r="FD54" s="250"/>
      <c r="FE54" s="250"/>
      <c r="FF54" s="250"/>
      <c r="FG54" s="250"/>
      <c r="FH54" s="262"/>
    </row>
    <row r="55" ht="23" customHeight="1">
      <c r="A55" s="148"/>
      <c r="K55" s="253" t="s">
        <v>174</v>
      </c>
      <c r="L55" s="254"/>
      <c r="M55" s="254"/>
      <c r="N55" s="254"/>
      <c r="O55" s="254"/>
      <c r="P55" s="254"/>
      <c r="Q55" s="254"/>
      <c r="R55" s="254"/>
      <c r="S55" s="254"/>
      <c r="T55" s="254"/>
      <c r="U55" s="254"/>
      <c r="V55" s="254"/>
      <c r="W55" s="254"/>
      <c r="X55" s="254"/>
      <c r="Y55" s="396" t="n">
        <f ca="1">Conversion!O20</f>
        <v>5.7617440955099922E-2</v>
      </c>
      <c r="Z55" s="397"/>
      <c r="AA55" s="397"/>
      <c r="AB55" s="397"/>
      <c r="AC55" s="397"/>
      <c r="AD55" s="397"/>
      <c r="AE55" s="397"/>
      <c r="AF55" s="219"/>
      <c r="AG55" s="238" t="n">
        <f ca="1">Conversion!P20</f>
        <v>0.39622641509433953</v>
      </c>
      <c r="AH55" s="250"/>
      <c r="AI55" s="250"/>
      <c r="AJ55" s="250"/>
      <c r="AK55" s="250"/>
      <c r="AL55" s="250"/>
      <c r="AM55" s="214" t="str">
        <f ca="1">Conversion!N104</f>
        <v>Error: No data found</v>
      </c>
      <c r="AN55" s="226"/>
      <c r="AO55" s="226"/>
      <c r="AP55" s="226"/>
      <c r="AQ55" s="226"/>
      <c r="AR55" s="226"/>
      <c r="AS55" s="226"/>
      <c r="AT55" s="226"/>
      <c r="AU55" s="226"/>
      <c r="AV55" s="226"/>
      <c r="AW55" s="399"/>
      <c r="AX55" s="238" t="n">
        <f ca="1">Conversion!P104</f>
        <v>0</v>
      </c>
      <c r="AY55" s="250"/>
      <c r="AZ55" s="250"/>
      <c r="BA55" s="250"/>
      <c r="BB55" s="250"/>
      <c r="BC55" s="250"/>
      <c r="BD55" s="214" t="n">
        <f ca="1">Conversion!N41</f>
        <v>117263.59</v>
      </c>
      <c r="BE55" s="226"/>
      <c r="BF55" s="226"/>
      <c r="BG55" s="226"/>
      <c r="BH55" s="226"/>
      <c r="BI55" s="226"/>
      <c r="BJ55" s="226"/>
      <c r="BK55" s="226"/>
      <c r="BL55" s="226"/>
      <c r="BM55" s="226"/>
      <c r="BN55" s="399"/>
      <c r="BO55" s="238" t="n">
        <f ca="1">Conversion!P41</f>
        <v>0.38822206705927775</v>
      </c>
      <c r="BP55" s="250"/>
      <c r="BQ55" s="250"/>
      <c r="BR55" s="250"/>
      <c r="BS55" s="250"/>
      <c r="BT55" s="391"/>
      <c r="BU55" s="226" t="n">
        <f ca="1">Conversion!N62</f>
        <v>528.214369369</v>
      </c>
      <c r="BV55" s="226"/>
      <c r="BW55" s="226"/>
      <c r="BX55" s="226"/>
      <c r="BY55" s="226"/>
      <c r="BZ55" s="226"/>
      <c r="CA55" s="226"/>
      <c r="CB55" s="226"/>
      <c r="CC55" s="238" t="n">
        <f ca="1">Conversion!P62</f>
        <v>-5.7328438636449208E-3</v>
      </c>
      <c r="CD55" s="250"/>
      <c r="CE55" s="250"/>
      <c r="CF55" s="250"/>
      <c r="CG55" s="250"/>
      <c r="CH55" s="391"/>
      <c r="CI55" s="226" t="n">
        <f ca="1">Conversion!N146</f>
        <v>17319.832243000001</v>
      </c>
      <c r="CJ55" s="226"/>
      <c r="CK55" s="226"/>
      <c r="CL55" s="226"/>
      <c r="CM55" s="226"/>
      <c r="CN55" s="226"/>
      <c r="CO55" s="226"/>
      <c r="CP55" s="226"/>
      <c r="CQ55" s="226"/>
      <c r="CR55" s="226"/>
      <c r="CS55" s="238" t="n">
        <f ca="1">Conversion!P146</f>
        <v>0.38822206705927798</v>
      </c>
      <c r="CT55" s="250"/>
      <c r="CU55" s="250"/>
      <c r="CV55" s="250"/>
      <c r="CW55" s="250"/>
      <c r="CX55" s="391"/>
      <c r="CY55" s="214" t="n">
        <f ca="1">Conversion!N168</f>
        <v>0</v>
      </c>
      <c r="CZ55" s="226"/>
      <c r="DA55" s="226"/>
      <c r="DB55" s="226"/>
      <c r="DC55" s="226"/>
      <c r="DD55" s="226"/>
      <c r="DE55" s="226"/>
      <c r="DF55" s="226"/>
      <c r="DG55" s="238" t="n">
        <f ca="1">Conversion!P168</f>
        <v>-1</v>
      </c>
      <c r="DH55" s="250"/>
      <c r="DI55" s="250"/>
      <c r="DJ55" s="250"/>
      <c r="DK55" s="250"/>
      <c r="DL55" s="262"/>
      <c r="DP55" s="402" t="n">
        <f ca="1">'Modelo Atribución'!E19</f>
        <v>0</v>
      </c>
      <c r="DQ55" s="403"/>
      <c r="DR55" s="403"/>
      <c r="DS55" s="403"/>
      <c r="DT55" s="403"/>
      <c r="DU55" s="403"/>
      <c r="DV55" s="403"/>
      <c r="DW55" s="404"/>
      <c r="DX55" s="238" t="n">
        <f ca="1">'Modelo Atribución'!D19</f>
        <v>0</v>
      </c>
      <c r="DY55" s="250"/>
      <c r="DZ55" s="250"/>
      <c r="EA55" s="250"/>
      <c r="EB55" s="250"/>
      <c r="EC55" s="391"/>
      <c r="ED55" s="214" t="n">
        <f ca="1">'Modelo Atribución'!C40</f>
        <v>0</v>
      </c>
      <c r="EE55" s="226"/>
      <c r="EF55" s="226"/>
      <c r="EG55" s="226"/>
      <c r="EH55" s="226"/>
      <c r="EI55" s="226"/>
      <c r="EJ55" s="226"/>
      <c r="EK55" s="226"/>
      <c r="EL55" s="226"/>
      <c r="EM55" s="226"/>
      <c r="EN55" s="399"/>
      <c r="EO55" s="238" t="n">
        <f ca="1">'Modelo Atribución'!D40</f>
        <v>0</v>
      </c>
      <c r="EP55" s="250"/>
      <c r="EQ55" s="250"/>
      <c r="ER55" s="250"/>
      <c r="ES55" s="250"/>
      <c r="ET55" s="250"/>
      <c r="EU55" s="214" t="n">
        <f ca="1">'Modelo Atribución'!C62</f>
        <v>0</v>
      </c>
      <c r="EV55" s="226"/>
      <c r="EW55" s="226"/>
      <c r="EX55" s="226"/>
      <c r="EY55" s="226"/>
      <c r="EZ55" s="226"/>
      <c r="FA55" s="226"/>
      <c r="FB55" s="226"/>
      <c r="FC55" s="238" t="n">
        <f ca="1">'Modelo Atribución'!D62</f>
        <v>-1</v>
      </c>
      <c r="FD55" s="250"/>
      <c r="FE55" s="250"/>
      <c r="FF55" s="250"/>
      <c r="FG55" s="250"/>
      <c r="FH55" s="262"/>
    </row>
    <row r="56" ht="23" customHeight="1">
      <c r="A56" s="148"/>
      <c r="K56" s="255" t="s">
        <v>40</v>
      </c>
      <c r="L56" s="256"/>
      <c r="M56" s="256"/>
      <c r="N56" s="256"/>
      <c r="O56" s="256"/>
      <c r="P56" s="256"/>
      <c r="Q56" s="256"/>
      <c r="R56" s="256"/>
      <c r="S56" s="256"/>
      <c r="T56" s="256"/>
      <c r="U56" s="256"/>
      <c r="V56" s="256"/>
      <c r="W56" s="256"/>
      <c r="X56" s="256"/>
      <c r="Y56" s="298" t="n">
        <f ca="1">Conversion!O19</f>
        <v>0</v>
      </c>
      <c r="Z56" s="300"/>
      <c r="AA56" s="300"/>
      <c r="AB56" s="300"/>
      <c r="AC56" s="300"/>
      <c r="AD56" s="300"/>
      <c r="AE56" s="300"/>
      <c r="AF56" s="301"/>
      <c r="AG56" s="340" t="n">
        <f ca="1">Conversion!P19</f>
        <v>0</v>
      </c>
      <c r="AH56" s="351"/>
      <c r="AI56" s="351"/>
      <c r="AJ56" s="351"/>
      <c r="AK56" s="351"/>
      <c r="AL56" s="351"/>
      <c r="AM56" s="384" t="n">
        <f ca="1">Conversion!N103</f>
        <v>0</v>
      </c>
      <c r="AN56" s="395"/>
      <c r="AO56" s="395"/>
      <c r="AP56" s="395"/>
      <c r="AQ56" s="395"/>
      <c r="AR56" s="395"/>
      <c r="AS56" s="395"/>
      <c r="AT56" s="395"/>
      <c r="AU56" s="395"/>
      <c r="AV56" s="395"/>
      <c r="AW56" s="398"/>
      <c r="AX56" s="340" t="n">
        <f ca="1">Conversion!P103</f>
        <v>0</v>
      </c>
      <c r="AY56" s="351"/>
      <c r="AZ56" s="351"/>
      <c r="BA56" s="351"/>
      <c r="BB56" s="351"/>
      <c r="BC56" s="351"/>
      <c r="BD56" s="384" t="n">
        <f ca="1">Conversion!N40</f>
        <v>0</v>
      </c>
      <c r="BE56" s="395"/>
      <c r="BF56" s="395"/>
      <c r="BG56" s="395"/>
      <c r="BH56" s="395"/>
      <c r="BI56" s="395"/>
      <c r="BJ56" s="395"/>
      <c r="BK56" s="395"/>
      <c r="BL56" s="395"/>
      <c r="BM56" s="395"/>
      <c r="BN56" s="398"/>
      <c r="BO56" s="340" t="n">
        <f ca="1">Conversion!P40</f>
        <v>0</v>
      </c>
      <c r="BP56" s="351"/>
      <c r="BQ56" s="351"/>
      <c r="BR56" s="351"/>
      <c r="BS56" s="351"/>
      <c r="BT56" s="362"/>
      <c r="BU56" s="398" t="str">
        <f ca="1">Conversion!N61</f>
        <v>Error: No data found</v>
      </c>
      <c r="BV56" s="400"/>
      <c r="BW56" s="400"/>
      <c r="BX56" s="400"/>
      <c r="BY56" s="400"/>
      <c r="BZ56" s="400"/>
      <c r="CA56" s="400"/>
      <c r="CB56" s="384"/>
      <c r="CC56" s="340" t="n">
        <f ca="1">Conversion!P61</f>
        <v>0</v>
      </c>
      <c r="CD56" s="351"/>
      <c r="CE56" s="351"/>
      <c r="CF56" s="351"/>
      <c r="CG56" s="351"/>
      <c r="CH56" s="362"/>
      <c r="CI56" s="398" t="n">
        <f ca="1">Conversion!N145</f>
        <v>0</v>
      </c>
      <c r="CJ56" s="400"/>
      <c r="CK56" s="400"/>
      <c r="CL56" s="400"/>
      <c r="CM56" s="400"/>
      <c r="CN56" s="400"/>
      <c r="CO56" s="400"/>
      <c r="CP56" s="400"/>
      <c r="CQ56" s="400"/>
      <c r="CR56" s="384"/>
      <c r="CS56" s="340" t="n">
        <f ca="1">Conversion!P145</f>
        <v>0</v>
      </c>
      <c r="CT56" s="351"/>
      <c r="CU56" s="351"/>
      <c r="CV56" s="351"/>
      <c r="CW56" s="351"/>
      <c r="CX56" s="362"/>
      <c r="CY56" s="400" t="n">
        <f ca="1">Conversion!N167</f>
        <v>0</v>
      </c>
      <c r="CZ56" s="400"/>
      <c r="DA56" s="400"/>
      <c r="DB56" s="400"/>
      <c r="DC56" s="400"/>
      <c r="DD56" s="400"/>
      <c r="DE56" s="400"/>
      <c r="DF56" s="384"/>
      <c r="DG56" s="340" t="n">
        <f ca="1">Conversion!P167</f>
        <v>0</v>
      </c>
      <c r="DH56" s="351"/>
      <c r="DI56" s="351"/>
      <c r="DJ56" s="351"/>
      <c r="DK56" s="351"/>
      <c r="DL56" s="401"/>
      <c r="DP56" s="304" t="n">
        <f ca="1">'Modelo Atribución'!E20</f>
        <v>5.3868997161623397E-2</v>
      </c>
      <c r="DQ56" s="305"/>
      <c r="DR56" s="305"/>
      <c r="DS56" s="305"/>
      <c r="DT56" s="305"/>
      <c r="DU56" s="305"/>
      <c r="DV56" s="305"/>
      <c r="DW56" s="306"/>
      <c r="DX56" s="340" t="n">
        <f ca="1">'Modelo Atribución'!D20</f>
        <v>0.26282051282051277</v>
      </c>
      <c r="DY56" s="351"/>
      <c r="DZ56" s="351"/>
      <c r="EA56" s="351"/>
      <c r="EB56" s="351"/>
      <c r="EC56" s="362"/>
      <c r="ED56" s="384" t="n">
        <f ca="1">'Modelo Atribución'!C41</f>
        <v>96754.94</v>
      </c>
      <c r="EE56" s="395"/>
      <c r="EF56" s="395"/>
      <c r="EG56" s="395"/>
      <c r="EH56" s="395"/>
      <c r="EI56" s="395"/>
      <c r="EJ56" s="395"/>
      <c r="EK56" s="395"/>
      <c r="EL56" s="395"/>
      <c r="EM56" s="395"/>
      <c r="EN56" s="398"/>
      <c r="EO56" s="340" t="n">
        <f ca="1">'Modelo Atribución'!D41</f>
        <v>0.15967411884548621</v>
      </c>
      <c r="EP56" s="351"/>
      <c r="EQ56" s="351"/>
      <c r="ER56" s="351"/>
      <c r="ES56" s="351"/>
      <c r="ET56" s="351"/>
      <c r="EU56" s="400" t="s">
        <v>50</v>
      </c>
      <c r="EV56" s="400"/>
      <c r="EW56" s="400"/>
      <c r="EX56" s="400"/>
      <c r="EY56" s="400"/>
      <c r="EZ56" s="400"/>
      <c r="FA56" s="400"/>
      <c r="FB56" s="384"/>
      <c r="FC56" s="340" t="s">
        <v>50</v>
      </c>
      <c r="FD56" s="351"/>
      <c r="FE56" s="351"/>
      <c r="FF56" s="351"/>
      <c r="FG56" s="351"/>
      <c r="FH56" s="401"/>
    </row>
    <row r="57" ht="20" customHeight="1">
      <c r="A57" s="148"/>
    </row>
    <row r="58" ht="20" customHeight="1">
      <c r="A58" s="148"/>
    </row>
    <row r="59" ht="20" customHeight="1">
      <c r="A59" s="148"/>
    </row>
    <row r="60" ht="20" customHeight="1">
      <c r="A60" s="148"/>
    </row>
    <row r="61" ht="20" customHeight="1">
      <c r="A61" s="148"/>
    </row>
    <row r="62" ht="20" customHeight="1">
      <c r="A62" s="148"/>
    </row>
    <row r="63" ht="20" customHeight="1">
      <c r="A63" s="148"/>
    </row>
    <row r="64" ht="20" customHeight="1">
      <c r="A64" s="148"/>
    </row>
    <row r="65" ht="20" customHeight="1">
      <c r="A65" s="148"/>
    </row>
    <row r="66" ht="20" customHeight="1">
      <c r="A66" s="148"/>
    </row>
    <row r="67" ht="20" customHeight="1">
      <c r="A67" s="148"/>
    </row>
    <row r="68" ht="20" customHeight="1">
      <c r="A68" s="148"/>
    </row>
    <row r="69" ht="20" customHeight="1">
      <c r="A69" s="148"/>
    </row>
  </sheetData>
  <mergeCells count="605">
    <mergeCell ref="FG21:FQ24"/>
    <mergeCell ref="DP53:DW53"/>
    <mergeCell ref="DP54:DW54"/>
    <mergeCell ref="DP56:DW56"/>
    <mergeCell ref="ED38:EN39"/>
    <mergeCell ref="ED40:EN40"/>
    <mergeCell ref="ED41:EN41"/>
    <mergeCell ref="ED42:EN42"/>
    <mergeCell ref="ED43:EN43"/>
    <mergeCell ref="ED44:EN44"/>
    <mergeCell ref="ED45:EN45"/>
    <mergeCell ref="ED46:EN46"/>
    <mergeCell ref="ED47:EN47"/>
    <mergeCell ref="ED48:EN48"/>
    <mergeCell ref="ED49:EN49"/>
    <mergeCell ref="ED50:EN50"/>
    <mergeCell ref="BU48:CB48"/>
    <mergeCell ref="CC48:CH48"/>
    <mergeCell ref="ED56:EN56"/>
    <mergeCell ref="ED55:EN55"/>
    <mergeCell ref="Y51:AF51"/>
    <mergeCell ref="Y52:AF52"/>
    <mergeCell ref="Y53:AF53"/>
    <mergeCell ref="Y54:AF54"/>
    <mergeCell ref="Y56:AF56"/>
    <mergeCell ref="AX48:BC48"/>
    <mergeCell ref="BO49:BT49"/>
    <mergeCell ref="BO50:BT50"/>
    <mergeCell ref="BO51:BT51"/>
    <mergeCell ref="BD49:BN49"/>
    <mergeCell ref="BD48:BN48"/>
    <mergeCell ref="BD50:BN50"/>
    <mergeCell ref="BD51:BN51"/>
    <mergeCell ref="BD52:BN52"/>
    <mergeCell ref="BO48:BT48"/>
    <mergeCell ref="AM37:BC37"/>
    <mergeCell ref="Y38:AF39"/>
    <mergeCell ref="Y40:AF40"/>
    <mergeCell ref="Y41:AF41"/>
    <mergeCell ref="Y42:AF42"/>
    <mergeCell ref="Y43:AF43"/>
    <mergeCell ref="Y44:AF44"/>
    <mergeCell ref="Y45:AF45"/>
    <mergeCell ref="Y46:AF46"/>
    <mergeCell ref="Y37:AL37"/>
    <mergeCell ref="AX44:BC44"/>
    <mergeCell ref="AX45:BC45"/>
    <mergeCell ref="AG38:AL39"/>
    <mergeCell ref="Y47:AF47"/>
    <mergeCell ref="Y48:AF48"/>
    <mergeCell ref="Y49:AF49"/>
    <mergeCell ref="Y50:AF50"/>
    <mergeCell ref="AM38:AW39"/>
    <mergeCell ref="AM40:AW40"/>
    <mergeCell ref="AM41:AW41"/>
    <mergeCell ref="AM42:AW42"/>
    <mergeCell ref="AM43:AW43"/>
    <mergeCell ref="AM44:AW44"/>
    <mergeCell ref="AM45:AW45"/>
    <mergeCell ref="AM46:AW46"/>
    <mergeCell ref="AM47:AW47"/>
    <mergeCell ref="AG41:AL41"/>
    <mergeCell ref="AG46:AL46"/>
    <mergeCell ref="AG47:AL47"/>
    <mergeCell ref="AG48:AL48"/>
    <mergeCell ref="AM48:AW48"/>
    <mergeCell ref="AM49:AW49"/>
    <mergeCell ref="AM50:AW50"/>
    <mergeCell ref="K37:X39"/>
    <mergeCell ref="K49:X49"/>
    <mergeCell ref="K50:X50"/>
    <mergeCell ref="K51:X51"/>
    <mergeCell ref="K52:X52"/>
    <mergeCell ref="K53:X53"/>
    <mergeCell ref="K54:X54"/>
    <mergeCell ref="K56:X56"/>
    <mergeCell ref="K55:X55"/>
    <mergeCell ref="K40:X40"/>
    <mergeCell ref="K41:X41"/>
    <mergeCell ref="K42:X42"/>
    <mergeCell ref="K43:X43"/>
    <mergeCell ref="K44:X44"/>
    <mergeCell ref="K45:X45"/>
    <mergeCell ref="K46:X46"/>
    <mergeCell ref="K47:X47"/>
    <mergeCell ref="K48:X48"/>
    <mergeCell ref="EU48:FB48"/>
    <mergeCell ref="FC48:FH48"/>
    <mergeCell ref="EU49:FB49"/>
    <mergeCell ref="FC49:FH49"/>
    <mergeCell ref="EU50:FB50"/>
    <mergeCell ref="FC50:FH50"/>
    <mergeCell ref="CI54:CR54"/>
    <mergeCell ref="CS54:CX54"/>
    <mergeCell ref="DP47:DW47"/>
    <mergeCell ref="DP48:DW48"/>
    <mergeCell ref="EU51:FB51"/>
    <mergeCell ref="FC51:FH51"/>
    <mergeCell ref="EU52:FB52"/>
    <mergeCell ref="FC52:FH52"/>
    <mergeCell ref="EU53:FB53"/>
    <mergeCell ref="FC53:FH53"/>
    <mergeCell ref="EU54:FB54"/>
    <mergeCell ref="FC54:FH54"/>
    <mergeCell ref="CY53:DF53"/>
    <mergeCell ref="DG53:DL53"/>
    <mergeCell ref="CY54:DF54"/>
    <mergeCell ref="DG54:DL54"/>
    <mergeCell ref="ED53:EN53"/>
    <mergeCell ref="ED54:EN54"/>
    <mergeCell ref="CI41:CR41"/>
    <mergeCell ref="CS41:CX41"/>
    <mergeCell ref="CI42:CR42"/>
    <mergeCell ref="CS42:CX42"/>
    <mergeCell ref="CI43:CR43"/>
    <mergeCell ref="CS43:CX43"/>
    <mergeCell ref="BO38:BT39"/>
    <mergeCell ref="BU40:CB40"/>
    <mergeCell ref="CC40:CH40"/>
    <mergeCell ref="AG54:AL54"/>
    <mergeCell ref="AG56:AL56"/>
    <mergeCell ref="AG49:AL49"/>
    <mergeCell ref="AG50:AL50"/>
    <mergeCell ref="BU42:CB42"/>
    <mergeCell ref="CC42:CH42"/>
    <mergeCell ref="BU43:CB43"/>
    <mergeCell ref="CC43:CH43"/>
    <mergeCell ref="BU45:CB45"/>
    <mergeCell ref="AX49:BC49"/>
    <mergeCell ref="AX50:BC50"/>
    <mergeCell ref="AX51:BC51"/>
    <mergeCell ref="AX52:BC52"/>
    <mergeCell ref="AX53:BC53"/>
    <mergeCell ref="AX54:BC54"/>
    <mergeCell ref="BO52:BT52"/>
    <mergeCell ref="BO53:BT53"/>
    <mergeCell ref="BO54:BT54"/>
    <mergeCell ref="BU54:CB54"/>
    <mergeCell ref="CC54:CH54"/>
    <mergeCell ref="BD42:BN42"/>
    <mergeCell ref="BD43:BN43"/>
    <mergeCell ref="BD44:BN44"/>
    <mergeCell ref="BD45:BN45"/>
    <mergeCell ref="AG52:AL52"/>
    <mergeCell ref="AG53:AL53"/>
    <mergeCell ref="CI49:CR49"/>
    <mergeCell ref="CS49:CX49"/>
    <mergeCell ref="CI50:CR50"/>
    <mergeCell ref="CS50:CX50"/>
    <mergeCell ref="CI51:CR51"/>
    <mergeCell ref="CS51:CX51"/>
    <mergeCell ref="CI52:CR52"/>
    <mergeCell ref="CS52:CX52"/>
    <mergeCell ref="CI53:CR53"/>
    <mergeCell ref="CS53:CX53"/>
    <mergeCell ref="BU51:CB51"/>
    <mergeCell ref="CC51:CH51"/>
    <mergeCell ref="BU52:CB52"/>
    <mergeCell ref="CC52:CH52"/>
    <mergeCell ref="BU53:CB53"/>
    <mergeCell ref="CC53:CH53"/>
    <mergeCell ref="BU49:CB49"/>
    <mergeCell ref="CC49:CH49"/>
    <mergeCell ref="BU50:CB50"/>
    <mergeCell ref="CC50:CH50"/>
    <mergeCell ref="AM51:AW51"/>
    <mergeCell ref="AM52:AW52"/>
    <mergeCell ref="Q23:AA23"/>
    <mergeCell ref="Q24:U24"/>
    <mergeCell ref="AR24:AS25"/>
    <mergeCell ref="AG24:AQ25"/>
    <mergeCell ref="AT24:BD25"/>
    <mergeCell ref="CP29:CU30"/>
    <mergeCell ref="BK20:BR21"/>
    <mergeCell ref="CA17:CN18"/>
    <mergeCell ref="AG51:AL51"/>
    <mergeCell ref="BD40:BN40"/>
    <mergeCell ref="BD41:BN41"/>
    <mergeCell ref="BD46:BN46"/>
    <mergeCell ref="BD47:BN47"/>
    <mergeCell ref="BD37:BT37"/>
    <mergeCell ref="BG32:BJ33"/>
    <mergeCell ref="BG19:BR19"/>
    <mergeCell ref="CB29:CE30"/>
    <mergeCell ref="CF29:CM30"/>
    <mergeCell ref="CB25:CM25"/>
    <mergeCell ref="BU41:CB41"/>
    <mergeCell ref="CC41:CH41"/>
    <mergeCell ref="CI38:CR39"/>
    <mergeCell ref="CS38:CX39"/>
    <mergeCell ref="CI40:CR40"/>
    <mergeCell ref="ES18:EW18"/>
    <mergeCell ref="EX18:FC19"/>
    <mergeCell ref="ES19:EW19"/>
    <mergeCell ref="ES20:FC20"/>
    <mergeCell ref="ES21:EW21"/>
    <mergeCell ref="EX21:FC22"/>
    <mergeCell ref="ES22:EW22"/>
    <mergeCell ref="EX24:FC25"/>
    <mergeCell ref="ES25:EW25"/>
    <mergeCell ref="C3:M3"/>
    <mergeCell ref="C4:G4"/>
    <mergeCell ref="H4:M4"/>
    <mergeCell ref="C5:M5"/>
    <mergeCell ref="C6:G6"/>
    <mergeCell ref="H6:M6"/>
    <mergeCell ref="AU13:BE14"/>
    <mergeCell ref="Q20:AA20"/>
    <mergeCell ref="Q21:U21"/>
    <mergeCell ref="C21:M24"/>
    <mergeCell ref="C8:M8"/>
    <mergeCell ref="BK9:BY11"/>
    <mergeCell ref="BZ9:CF11"/>
    <mergeCell ref="BK7:CF8"/>
    <mergeCell ref="BK12:BU12"/>
    <mergeCell ref="BV12:CF12"/>
    <mergeCell ref="BK13:BN14"/>
    <mergeCell ref="BO13:BU14"/>
    <mergeCell ref="C11:G11"/>
    <mergeCell ref="C9:G9"/>
    <mergeCell ref="H9:M9"/>
    <mergeCell ref="C10:M10"/>
    <mergeCell ref="C13:G13"/>
    <mergeCell ref="H13:M13"/>
    <mergeCell ref="C14:M14"/>
    <mergeCell ref="AJ13:AM14"/>
    <mergeCell ref="Q14:AA14"/>
    <mergeCell ref="EA20:EH21"/>
    <mergeCell ref="DW22:EH22"/>
    <mergeCell ref="DW23:DZ24"/>
    <mergeCell ref="EA23:EH24"/>
    <mergeCell ref="EA26:EH27"/>
    <mergeCell ref="DW31:EH31"/>
    <mergeCell ref="CL7:DG8"/>
    <mergeCell ref="DA9:DG11"/>
    <mergeCell ref="CL12:CV12"/>
    <mergeCell ref="CW12:DG12"/>
    <mergeCell ref="CL13:CO14"/>
    <mergeCell ref="CP13:CV14"/>
    <mergeCell ref="CL9:CZ11"/>
    <mergeCell ref="CW13:DG14"/>
    <mergeCell ref="CF23:CM24"/>
    <mergeCell ref="CW23:CZ24"/>
    <mergeCell ref="DA23:DH24"/>
    <mergeCell ref="DA20:DH21"/>
    <mergeCell ref="CF20:CM21"/>
    <mergeCell ref="CW20:CZ21"/>
    <mergeCell ref="CP20:CU21"/>
    <mergeCell ref="BV13:CF14"/>
    <mergeCell ref="CB26:CE27"/>
    <mergeCell ref="CF26:CM27"/>
    <mergeCell ref="V21:AA22"/>
    <mergeCell ref="Q22:U22"/>
    <mergeCell ref="CW26:CZ27"/>
    <mergeCell ref="Q27:U27"/>
    <mergeCell ref="Q26:AA26"/>
    <mergeCell ref="BU26:BZ27"/>
    <mergeCell ref="CP26:CU27"/>
    <mergeCell ref="BU32:BZ33"/>
    <mergeCell ref="CB22:CM22"/>
    <mergeCell ref="CB28:CM28"/>
    <mergeCell ref="CB31:CM31"/>
    <mergeCell ref="CP23:CU24"/>
    <mergeCell ref="AL22:AV23"/>
    <mergeCell ref="BK23:BR24"/>
    <mergeCell ref="BG23:BJ24"/>
    <mergeCell ref="CB23:CE24"/>
    <mergeCell ref="BU23:BZ24"/>
    <mergeCell ref="BG22:BR22"/>
    <mergeCell ref="BU20:BZ21"/>
    <mergeCell ref="CB20:CE21"/>
    <mergeCell ref="BG20:BJ21"/>
    <mergeCell ref="BG25:BR25"/>
    <mergeCell ref="BG26:BJ27"/>
    <mergeCell ref="BK26:BR27"/>
    <mergeCell ref="FG18:FQ18"/>
    <mergeCell ref="CV17:DI18"/>
    <mergeCell ref="BF17:BS18"/>
    <mergeCell ref="FG19:FK19"/>
    <mergeCell ref="FL19:FQ19"/>
    <mergeCell ref="DJ17:DU18"/>
    <mergeCell ref="BU47:CB47"/>
    <mergeCell ref="BO40:BT40"/>
    <mergeCell ref="CB32:CE33"/>
    <mergeCell ref="CF32:CM33"/>
    <mergeCell ref="CP32:CU33"/>
    <mergeCell ref="BD38:BN39"/>
    <mergeCell ref="DA32:DH33"/>
    <mergeCell ref="CC38:CH39"/>
    <mergeCell ref="BO42:BT42"/>
    <mergeCell ref="DX44:EC44"/>
    <mergeCell ref="DX45:EC45"/>
    <mergeCell ref="DX46:EC46"/>
    <mergeCell ref="EU41:FB41"/>
    <mergeCell ref="DP41:DW41"/>
    <mergeCell ref="DP42:DW42"/>
    <mergeCell ref="DP43:DW43"/>
    <mergeCell ref="DP44:DW44"/>
    <mergeCell ref="DP45:DW45"/>
    <mergeCell ref="Q18:U18"/>
    <mergeCell ref="V18:AA19"/>
    <mergeCell ref="Q19:U19"/>
    <mergeCell ref="ES11:FC11"/>
    <mergeCell ref="ES12:EW12"/>
    <mergeCell ref="EX12:FC13"/>
    <mergeCell ref="DX13:EH14"/>
    <mergeCell ref="C16:M16"/>
    <mergeCell ref="C17:G17"/>
    <mergeCell ref="H17:M17"/>
    <mergeCell ref="C18:M18"/>
    <mergeCell ref="C19:G19"/>
    <mergeCell ref="H19:M19"/>
    <mergeCell ref="CB19:CM19"/>
    <mergeCell ref="H11:M11"/>
    <mergeCell ref="C12:M12"/>
    <mergeCell ref="ES13:EW13"/>
    <mergeCell ref="ES14:FC14"/>
    <mergeCell ref="DW17:EH18"/>
    <mergeCell ref="DW19:EH19"/>
    <mergeCell ref="AN13:AT14"/>
    <mergeCell ref="Q15:U15"/>
    <mergeCell ref="V15:AA16"/>
    <mergeCell ref="Q16:U16"/>
    <mergeCell ref="FG15:FK15"/>
    <mergeCell ref="FL15:FQ15"/>
    <mergeCell ref="FG16:FQ16"/>
    <mergeCell ref="FG17:FK17"/>
    <mergeCell ref="FL17:FQ17"/>
    <mergeCell ref="FG11:FK11"/>
    <mergeCell ref="C15:G15"/>
    <mergeCell ref="H15:M15"/>
    <mergeCell ref="Q17:AA17"/>
    <mergeCell ref="ES15:EW15"/>
    <mergeCell ref="EX15:FC16"/>
    <mergeCell ref="ES16:EW16"/>
    <mergeCell ref="ES17:FC17"/>
    <mergeCell ref="BO2:CB2"/>
    <mergeCell ref="BS3:CB4"/>
    <mergeCell ref="BO3:BR4"/>
    <mergeCell ref="EX9:FC10"/>
    <mergeCell ref="FL11:FQ11"/>
    <mergeCell ref="FG12:FQ12"/>
    <mergeCell ref="FG13:FK13"/>
    <mergeCell ref="FL13:FQ13"/>
    <mergeCell ref="FG14:FQ14"/>
    <mergeCell ref="ES2:FC2"/>
    <mergeCell ref="ES3:EW3"/>
    <mergeCell ref="EX3:FC4"/>
    <mergeCell ref="ES4:EW4"/>
    <mergeCell ref="ES5:FC5"/>
    <mergeCell ref="ES6:EW6"/>
    <mergeCell ref="EX6:FC7"/>
    <mergeCell ref="ES7:EW7"/>
    <mergeCell ref="ES8:FC8"/>
    <mergeCell ref="AJ7:BE8"/>
    <mergeCell ref="AU12:BE12"/>
    <mergeCell ref="AR3:AZ4"/>
    <mergeCell ref="FG3:FQ3"/>
    <mergeCell ref="FG4:FK4"/>
    <mergeCell ref="FL4:FQ4"/>
    <mergeCell ref="FG5:FQ5"/>
    <mergeCell ref="FG6:FK6"/>
    <mergeCell ref="FL6:FQ6"/>
    <mergeCell ref="FG8:FQ8"/>
    <mergeCell ref="FG9:FK9"/>
    <mergeCell ref="FL9:FQ9"/>
    <mergeCell ref="FG10:FQ10"/>
    <mergeCell ref="EB9:EH11"/>
    <mergeCell ref="CY41:DF41"/>
    <mergeCell ref="DG41:DL41"/>
    <mergeCell ref="CY42:DF42"/>
    <mergeCell ref="DG42:DL42"/>
    <mergeCell ref="Q2:AA2"/>
    <mergeCell ref="Q3:U3"/>
    <mergeCell ref="V3:AA4"/>
    <mergeCell ref="Q4:U4"/>
    <mergeCell ref="Q5:AA5"/>
    <mergeCell ref="Q12:U12"/>
    <mergeCell ref="V12:AA13"/>
    <mergeCell ref="Q13:U13"/>
    <mergeCell ref="Q11:AA11"/>
    <mergeCell ref="Q9:U9"/>
    <mergeCell ref="V9:AA10"/>
    <mergeCell ref="Q10:U10"/>
    <mergeCell ref="V6:AA7"/>
    <mergeCell ref="Q7:U7"/>
    <mergeCell ref="Q6:U6"/>
    <mergeCell ref="Q8:AA8"/>
    <mergeCell ref="AO2:AZ2"/>
    <mergeCell ref="AJ12:AT12"/>
    <mergeCell ref="AO3:AQ4"/>
    <mergeCell ref="AJ9:BE11"/>
    <mergeCell ref="CC47:CH47"/>
    <mergeCell ref="AX46:BC46"/>
    <mergeCell ref="AX47:BC47"/>
    <mergeCell ref="DG47:DL47"/>
    <mergeCell ref="CI44:CR44"/>
    <mergeCell ref="CS44:CX44"/>
    <mergeCell ref="CI45:CR45"/>
    <mergeCell ref="CI47:CR47"/>
    <mergeCell ref="CS47:CX47"/>
    <mergeCell ref="CC45:CH45"/>
    <mergeCell ref="BU46:CB46"/>
    <mergeCell ref="CC46:CH46"/>
    <mergeCell ref="CY44:DF44"/>
    <mergeCell ref="DG44:DL44"/>
    <mergeCell ref="BO45:BT45"/>
    <mergeCell ref="BO46:BT46"/>
    <mergeCell ref="BO47:BT47"/>
    <mergeCell ref="CY37:DL37"/>
    <mergeCell ref="CY38:DF39"/>
    <mergeCell ref="DG38:DL39"/>
    <mergeCell ref="CY40:DF40"/>
    <mergeCell ref="DG40:DL40"/>
    <mergeCell ref="CW29:CZ30"/>
    <mergeCell ref="DA29:DH30"/>
    <mergeCell ref="CW19:DH19"/>
    <mergeCell ref="CW28:DH28"/>
    <mergeCell ref="CW22:DH22"/>
    <mergeCell ref="DJ19:DU19"/>
    <mergeCell ref="DJ20:DM21"/>
    <mergeCell ref="DN20:DU21"/>
    <mergeCell ref="DJ22:DU22"/>
    <mergeCell ref="DJ23:DM24"/>
    <mergeCell ref="DN23:DU24"/>
    <mergeCell ref="DA26:DH27"/>
    <mergeCell ref="CW31:DH31"/>
    <mergeCell ref="CW32:CZ33"/>
    <mergeCell ref="CS40:CX40"/>
    <mergeCell ref="Q25:U25"/>
    <mergeCell ref="BO44:BT44"/>
    <mergeCell ref="BU44:CB44"/>
    <mergeCell ref="CC44:CH44"/>
    <mergeCell ref="CS45:CX45"/>
    <mergeCell ref="CI46:CR46"/>
    <mergeCell ref="CS46:CX46"/>
    <mergeCell ref="V24:AA25"/>
    <mergeCell ref="BG28:BR28"/>
    <mergeCell ref="BG29:BJ30"/>
    <mergeCell ref="BU29:BZ30"/>
    <mergeCell ref="BK32:BR33"/>
    <mergeCell ref="BK29:BR30"/>
    <mergeCell ref="BG31:BR31"/>
    <mergeCell ref="CI37:CX37"/>
    <mergeCell ref="AG44:AL44"/>
    <mergeCell ref="BO41:BT41"/>
    <mergeCell ref="BO43:BT43"/>
    <mergeCell ref="AG45:AL45"/>
    <mergeCell ref="AG40:AL40"/>
    <mergeCell ref="AG42:AL42"/>
    <mergeCell ref="AG43:AL43"/>
    <mergeCell ref="V27:AA28"/>
    <mergeCell ref="Q28:U28"/>
    <mergeCell ref="AX38:BC39"/>
    <mergeCell ref="AX40:BC40"/>
    <mergeCell ref="AX41:BC41"/>
    <mergeCell ref="AX42:BC42"/>
    <mergeCell ref="AX43:BC43"/>
    <mergeCell ref="CW25:DH25"/>
    <mergeCell ref="BU38:CB39"/>
    <mergeCell ref="DX49:EC49"/>
    <mergeCell ref="DJ28:DU28"/>
    <mergeCell ref="DJ29:DM30"/>
    <mergeCell ref="DN29:DU30"/>
    <mergeCell ref="DJ25:DU25"/>
    <mergeCell ref="DJ26:DM27"/>
    <mergeCell ref="DN26:DU27"/>
    <mergeCell ref="DJ31:DU31"/>
    <mergeCell ref="DJ32:DM33"/>
    <mergeCell ref="DN32:DU33"/>
    <mergeCell ref="BU37:CH37"/>
    <mergeCell ref="DW28:EH28"/>
    <mergeCell ref="DW29:DZ30"/>
    <mergeCell ref="EA29:EH30"/>
    <mergeCell ref="DW25:EH25"/>
    <mergeCell ref="DW26:DZ27"/>
    <mergeCell ref="CI48:CR48"/>
    <mergeCell ref="DM7:EH8"/>
    <mergeCell ref="DM9:EA11"/>
    <mergeCell ref="DX47:EC47"/>
    <mergeCell ref="DM12:DW12"/>
    <mergeCell ref="DX12:EH12"/>
    <mergeCell ref="DM13:DP14"/>
    <mergeCell ref="DQ13:DW14"/>
    <mergeCell ref="ES9:EW9"/>
    <mergeCell ref="ES10:EW10"/>
    <mergeCell ref="ES26:FC26"/>
    <mergeCell ref="ES27:EW27"/>
    <mergeCell ref="EX27:FC28"/>
    <mergeCell ref="ES28:EW28"/>
    <mergeCell ref="ES23:FC23"/>
    <mergeCell ref="ES24:EW24"/>
    <mergeCell ref="DP37:EC37"/>
    <mergeCell ref="DP46:DW46"/>
    <mergeCell ref="EU43:FB43"/>
    <mergeCell ref="DX41:EC41"/>
    <mergeCell ref="DX42:EC42"/>
    <mergeCell ref="DX43:EC43"/>
    <mergeCell ref="EO46:ET46"/>
    <mergeCell ref="ED37:ET37"/>
    <mergeCell ref="DW20:DZ21"/>
    <mergeCell ref="EU55:FB55"/>
    <mergeCell ref="FC55:FH55"/>
    <mergeCell ref="AX56:BC56"/>
    <mergeCell ref="AX55:BC55"/>
    <mergeCell ref="CY56:DF56"/>
    <mergeCell ref="DG56:DL56"/>
    <mergeCell ref="CY55:DF55"/>
    <mergeCell ref="DG55:DL55"/>
    <mergeCell ref="DX56:EC56"/>
    <mergeCell ref="CI56:CR56"/>
    <mergeCell ref="CS56:CX56"/>
    <mergeCell ref="CI55:CR55"/>
    <mergeCell ref="CS55:CX55"/>
    <mergeCell ref="BD56:BN56"/>
    <mergeCell ref="BD55:BN55"/>
    <mergeCell ref="DP55:DW55"/>
    <mergeCell ref="EO56:ET56"/>
    <mergeCell ref="EU56:FB56"/>
    <mergeCell ref="FC56:FH56"/>
    <mergeCell ref="BU56:CB56"/>
    <mergeCell ref="CC56:CH56"/>
    <mergeCell ref="BO56:BT56"/>
    <mergeCell ref="EO50:ET50"/>
    <mergeCell ref="EO51:ET51"/>
    <mergeCell ref="EO52:ET52"/>
    <mergeCell ref="EO53:ET53"/>
    <mergeCell ref="EO54:ET54"/>
    <mergeCell ref="DX53:EC53"/>
    <mergeCell ref="DX54:EC54"/>
    <mergeCell ref="AM56:AW56"/>
    <mergeCell ref="AM55:AW55"/>
    <mergeCell ref="DX50:EC50"/>
    <mergeCell ref="DP51:DW51"/>
    <mergeCell ref="DP52:DW52"/>
    <mergeCell ref="ED51:EN51"/>
    <mergeCell ref="ED52:EN52"/>
    <mergeCell ref="AM53:AW53"/>
    <mergeCell ref="AM54:AW54"/>
    <mergeCell ref="DP50:DW50"/>
    <mergeCell ref="BD53:BN53"/>
    <mergeCell ref="BD54:BN54"/>
    <mergeCell ref="DX51:EC51"/>
    <mergeCell ref="DX52:EC52"/>
    <mergeCell ref="DP49:DW49"/>
    <mergeCell ref="EO48:ET48"/>
    <mergeCell ref="EO49:ET49"/>
    <mergeCell ref="DX48:EC48"/>
    <mergeCell ref="Y55:AF55"/>
    <mergeCell ref="DX55:EC55"/>
    <mergeCell ref="CY49:DF49"/>
    <mergeCell ref="DG49:DL49"/>
    <mergeCell ref="CY50:DF50"/>
    <mergeCell ref="DG50:DL50"/>
    <mergeCell ref="CY51:DF51"/>
    <mergeCell ref="DG51:DL51"/>
    <mergeCell ref="CY52:DF52"/>
    <mergeCell ref="DG52:DL52"/>
    <mergeCell ref="AG55:AL55"/>
    <mergeCell ref="BO55:BT55"/>
    <mergeCell ref="BU55:CB55"/>
    <mergeCell ref="CC55:CH55"/>
    <mergeCell ref="EO55:ET55"/>
    <mergeCell ref="CS48:CX48"/>
    <mergeCell ref="CY48:DF48"/>
    <mergeCell ref="DG48:DL48"/>
    <mergeCell ref="DW32:DZ33"/>
    <mergeCell ref="EA32:EH33"/>
    <mergeCell ref="DP36:FH36"/>
    <mergeCell ref="EU37:FH37"/>
    <mergeCell ref="FC42:FH42"/>
    <mergeCell ref="EU38:FB39"/>
    <mergeCell ref="FC38:FH39"/>
    <mergeCell ref="EU40:FB40"/>
    <mergeCell ref="FC40:FH40"/>
    <mergeCell ref="DX40:EC40"/>
    <mergeCell ref="EO40:ET40"/>
    <mergeCell ref="DX38:EC39"/>
    <mergeCell ref="EO38:ET39"/>
    <mergeCell ref="DP38:DW39"/>
    <mergeCell ref="DP40:DW40"/>
    <mergeCell ref="EO41:ET41"/>
    <mergeCell ref="EO42:ET42"/>
    <mergeCell ref="FC41:FH41"/>
    <mergeCell ref="EU42:FB42"/>
    <mergeCell ref="CY45:DF45"/>
    <mergeCell ref="DG45:DL45"/>
    <mergeCell ref="CY46:DF46"/>
    <mergeCell ref="DG46:DL46"/>
    <mergeCell ref="CY47:DF47"/>
    <mergeCell ref="FC43:FH43"/>
    <mergeCell ref="EU44:FB44"/>
    <mergeCell ref="FC44:FH44"/>
    <mergeCell ref="EU45:FB45"/>
    <mergeCell ref="FC45:FH45"/>
    <mergeCell ref="EU46:FB46"/>
    <mergeCell ref="FC46:FH46"/>
    <mergeCell ref="EO47:ET47"/>
    <mergeCell ref="EO43:ET43"/>
    <mergeCell ref="EO44:ET44"/>
    <mergeCell ref="EO45:ET45"/>
    <mergeCell ref="CY43:DF43"/>
    <mergeCell ref="DG43:DL43"/>
    <mergeCell ref="EU47:FB47"/>
    <mergeCell ref="FC47:FH47"/>
  </mergeCells>
  <conditionalFormatting sqref="Q3:U3">
    <cfRule type="dataBar" priority="906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{F058BD82-6AF1-C34A-B714-00D988937FFF}</x14:id>
        </ext>
      </extLst>
    </cfRule>
  </conditionalFormatting>
  <conditionalFormatting sqref="B7">
    <cfRule type="dataBar" priority="860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{F65E532D-542A-B740-A3FF-FF3A2E7C740C}</x14:id>
        </ext>
      </extLst>
    </cfRule>
  </conditionalFormatting>
  <conditionalFormatting sqref="C9:G9">
    <cfRule type="dataBar" priority="852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{BE4E78FD-D09C-7447-BEEB-563CF10D72FA}</x14:id>
        </ext>
      </extLst>
    </cfRule>
  </conditionalFormatting>
  <conditionalFormatting sqref="C11:G11">
    <cfRule type="dataBar" priority="851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{D3D37EFB-DBCE-8048-92AB-D74686990324}</x14:id>
        </ext>
      </extLst>
    </cfRule>
  </conditionalFormatting>
  <conditionalFormatting sqref="Q6:U6">
    <cfRule type="dataBar" priority="300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{22C074A9-3B52-4B11-82B2-9FA956083AF1}</x14:id>
        </ext>
      </extLst>
    </cfRule>
  </conditionalFormatting>
  <conditionalFormatting sqref="Q12:U12">
    <cfRule type="dataBar" priority="296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{4300AD69-8810-4B18-97D6-A0FC4DED1393}</x14:id>
        </ext>
      </extLst>
    </cfRule>
  </conditionalFormatting>
  <conditionalFormatting sqref="Q15:U15">
    <cfRule type="dataBar" priority="295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{4C34A8BF-C264-4E9E-B8D3-B1937107C65C}</x14:id>
        </ext>
      </extLst>
    </cfRule>
  </conditionalFormatting>
  <conditionalFormatting sqref="Q9:U9">
    <cfRule type="dataBar" priority="294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{94DF2AFF-8112-4159-9341-335418C6FCC3}</x14:id>
        </ext>
      </extLst>
    </cfRule>
  </conditionalFormatting>
  <conditionalFormatting sqref="Q21:U21">
    <cfRule type="dataBar" priority="232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{16AE1029-6E14-4165-9A5D-BB8B4C95BD45}</x14:id>
        </ext>
      </extLst>
    </cfRule>
  </conditionalFormatting>
  <conditionalFormatting sqref="Q27:U27">
    <cfRule type="dataBar" priority="231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{4BF604C2-7B7E-4944-84F3-0597CC4447AF}</x14:id>
        </ext>
      </extLst>
    </cfRule>
  </conditionalFormatting>
  <conditionalFormatting sqref="Q18:U18">
    <cfRule type="dataBar" priority="230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{ABECAD62-E0C3-403E-9032-D394F90A959E}</x14:id>
        </ext>
      </extLst>
    </cfRule>
  </conditionalFormatting>
  <conditionalFormatting sqref="C13:G13">
    <cfRule type="dataBar" priority="225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{FB96A2C6-8ACC-4DAA-86EC-4359E96FC9B8}</x14:id>
        </ext>
      </extLst>
    </cfRule>
  </conditionalFormatting>
  <conditionalFormatting sqref="C15:G15">
    <cfRule type="dataBar" priority="224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{12574AEA-78DB-4757-8958-E37F2C31C8A6}</x14:id>
        </ext>
      </extLst>
    </cfRule>
  </conditionalFormatting>
  <conditionalFormatting sqref="C4:G4">
    <cfRule type="dataBar" priority="213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{F928CC23-EC70-4EB3-AEC6-E31C17E05693}</x14:id>
        </ext>
      </extLst>
    </cfRule>
  </conditionalFormatting>
  <conditionalFormatting sqref="C6:G6">
    <cfRule type="dataBar" priority="212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{0CBC4F5F-C357-44FA-9632-FDC260096DA7}</x14:id>
        </ext>
      </extLst>
    </cfRule>
  </conditionalFormatting>
  <conditionalFormatting sqref="C17:G17">
    <cfRule type="dataBar" priority="210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{D9DF4503-5604-4353-9D02-336EC2EAD8D9}</x14:id>
        </ext>
      </extLst>
    </cfRule>
  </conditionalFormatting>
  <conditionalFormatting sqref="C19:G19">
    <cfRule type="dataBar" priority="209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{41FB8DC2-07B9-4320-AA6E-0D99B781115E}</x14:id>
        </ext>
      </extLst>
    </cfRule>
  </conditionalFormatting>
  <conditionalFormatting sqref="ED40:ED56">
    <cfRule type="dataBar" priority="154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{31F165B0-A22F-47DF-BF6A-5452286AF99E}</x14:id>
        </ext>
      </extLst>
    </cfRule>
  </conditionalFormatting>
  <conditionalFormatting sqref="Y40:Y41 Y44 Y51:Y56">
    <cfRule type="dataBar" priority="1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{4FDB6DA5-84B3-4771-9DAA-EE1621617A89}</x14:id>
        </ext>
      </extLst>
    </cfRule>
  </conditionalFormatting>
  <conditionalFormatting sqref="BD40:BD41 BD44 BD51:BD56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{6A67F2DE-16F0-44A9-B36A-1DF72D47F7D0}</x14:id>
        </ext>
      </extLst>
    </cfRule>
  </conditionalFormatting>
  <conditionalFormatting sqref="FC38">
    <cfRule type="iconSet" priority="135">
      <iconSet reverse="1">
        <cfvo type="percent" val="0"/>
        <cfvo type="num" val="0"/>
        <cfvo type="num" val="0" gte="0"/>
      </iconSet>
    </cfRule>
  </conditionalFormatting>
  <conditionalFormatting sqref="FC44:FH50">
    <cfRule type="iconSet" priority="136">
      <iconSet reverse="1">
        <cfvo type="percent" val="0"/>
        <cfvo type="num" val="0"/>
        <cfvo type="num" val="0" gte="0"/>
      </iconSet>
    </cfRule>
  </conditionalFormatting>
  <conditionalFormatting sqref="AX38">
    <cfRule type="iconSet" priority="128">
      <iconSet reverse="1">
        <cfvo type="percent" val="0"/>
        <cfvo type="num" val="0"/>
        <cfvo type="num" val="0" gte="0"/>
      </iconSet>
    </cfRule>
  </conditionalFormatting>
  <conditionalFormatting sqref="DG38">
    <cfRule type="iconSet" priority="124">
      <iconSet reverse="1">
        <cfvo type="percent" val="0"/>
        <cfvo type="num" val="0"/>
        <cfvo type="num" val="0" gte="0"/>
      </iconSet>
    </cfRule>
  </conditionalFormatting>
  <conditionalFormatting sqref="ES3:EW3">
    <cfRule type="dataBar" priority="118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{8E41DCCF-D1D7-456C-8669-D014345C2718}</x14:id>
        </ext>
      </extLst>
    </cfRule>
  </conditionalFormatting>
  <conditionalFormatting sqref="ES12:EW12">
    <cfRule type="dataBar" priority="116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{F6198AED-04E9-4D92-8E74-55F49FC14CEA}</x14:id>
        </ext>
      </extLst>
    </cfRule>
  </conditionalFormatting>
  <conditionalFormatting sqref="ES15:EW15">
    <cfRule type="dataBar" priority="115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{B2BFC8EA-43E5-4D7C-AF2A-9BB2B3E769CD}</x14:id>
        </ext>
      </extLst>
    </cfRule>
  </conditionalFormatting>
  <conditionalFormatting sqref="ES9:EW9">
    <cfRule type="dataBar" priority="114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{B42E52EA-CC1B-40A0-9193-27DF89EC8991}</x14:id>
        </ext>
      </extLst>
    </cfRule>
  </conditionalFormatting>
  <conditionalFormatting sqref="ES21:EW21">
    <cfRule type="dataBar" priority="113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{011B8659-92A0-4375-8683-F596E7CDAF68}</x14:id>
        </ext>
      </extLst>
    </cfRule>
  </conditionalFormatting>
  <conditionalFormatting sqref="ES27:EW27">
    <cfRule type="dataBar" priority="112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{C68AA22E-0313-47C4-975E-6C657A6954A9}</x14:id>
        </ext>
      </extLst>
    </cfRule>
  </conditionalFormatting>
  <conditionalFormatting sqref="ES18:EW18">
    <cfRule type="dataBar" priority="111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{093EEC17-4E58-41B1-B20F-85F77D6CCECE}</x14:id>
        </ext>
      </extLst>
    </cfRule>
  </conditionalFormatting>
  <conditionalFormatting sqref="ES24:EW24">
    <cfRule type="dataBar" priority="110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{BDA18EA6-391B-4AC3-BDD4-D90594E91FE8}</x14:id>
        </ext>
      </extLst>
    </cfRule>
  </conditionalFormatting>
  <conditionalFormatting sqref="FG9:FK9">
    <cfRule type="dataBar" priority="109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{081A1B82-77D1-4D40-AA6C-C233FF6583AC}</x14:id>
        </ext>
      </extLst>
    </cfRule>
  </conditionalFormatting>
  <conditionalFormatting sqref="FG11:FK11">
    <cfRule type="dataBar" priority="108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{D6AEBB93-D9E5-4F76-AD36-1372D80E4186}</x14:id>
        </ext>
      </extLst>
    </cfRule>
  </conditionalFormatting>
  <conditionalFormatting sqref="FG13:FK13">
    <cfRule type="dataBar" priority="107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{C3D9805B-8600-4CAC-8C89-3DC7775ABA7E}</x14:id>
        </ext>
      </extLst>
    </cfRule>
  </conditionalFormatting>
  <conditionalFormatting sqref="FG15:FK15">
    <cfRule type="dataBar" priority="106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{C0B1B470-3BAE-4D53-9472-09041DF4EFC1}</x14:id>
        </ext>
      </extLst>
    </cfRule>
  </conditionalFormatting>
  <conditionalFormatting sqref="FG4:FK4">
    <cfRule type="dataBar" priority="105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{FCC200F5-71D5-49AA-A819-75CE0371D53C}</x14:id>
        </ext>
      </extLst>
    </cfRule>
  </conditionalFormatting>
  <conditionalFormatting sqref="FG6:FK6">
    <cfRule type="dataBar" priority="104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{564E29A0-8C93-4135-873E-8382D41B7C4D}</x14:id>
        </ext>
      </extLst>
    </cfRule>
  </conditionalFormatting>
  <conditionalFormatting sqref="FG17:FK17">
    <cfRule type="dataBar" priority="103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{5316388B-DE0E-4154-BEB2-BB4246B645C8}</x14:id>
        </ext>
      </extLst>
    </cfRule>
  </conditionalFormatting>
  <conditionalFormatting sqref="FG19:FK19">
    <cfRule type="dataBar" priority="102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{BA9BA5AE-093A-4C7F-ACFD-FF583E657E59}</x14:id>
        </ext>
      </extLst>
    </cfRule>
  </conditionalFormatting>
  <conditionalFormatting sqref="DP40:DP41 DP44 DP51:DP56">
    <cfRule type="dataBar" priority="944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{A4AEE13B-DBDD-46B1-90C5-9567B0CF286D}</x14:id>
        </ext>
      </extLst>
    </cfRule>
  </conditionalFormatting>
  <conditionalFormatting sqref="FC40:FH43">
    <cfRule type="iconSet" priority="100">
      <iconSet reverse="1">
        <cfvo type="percent" val="0"/>
        <cfvo type="num" val="0"/>
        <cfvo type="num" val="0" gte="0"/>
      </iconSet>
    </cfRule>
  </conditionalFormatting>
  <conditionalFormatting sqref="ES6:EW6">
    <cfRule type="dataBar" priority="97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{33BFC02E-6B36-4BAF-89D9-1F68633F1D23}</x14:id>
        </ext>
      </extLst>
    </cfRule>
  </conditionalFormatting>
  <conditionalFormatting sqref="Q24:U24">
    <cfRule type="dataBar" priority="90">
      <dataBar showValue="0"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{7C7E39C6-E9E1-48BA-BA48-EBA3FE484F52}</x14:id>
        </ext>
      </extLst>
    </cfRule>
  </conditionalFormatting>
  <conditionalFormatting sqref="DJ20:DM21">
    <cfRule type="iconSet" priority="146">
      <iconSet showValue="0" reverse="1">
        <cfvo type="percent" val="0"/>
        <cfvo type="num" val="0"/>
        <cfvo type="num" val="0" gte="0"/>
      </iconSet>
    </cfRule>
  </conditionalFormatting>
  <conditionalFormatting sqref="DJ23:DM24">
    <cfRule type="iconSet" priority="89">
      <iconSet showValue="0" reverse="1">
        <cfvo type="percent" val="0"/>
        <cfvo type="num" val="0"/>
        <cfvo type="num" val="0" gte="0"/>
      </iconSet>
    </cfRule>
  </conditionalFormatting>
  <conditionalFormatting sqref="DJ26:DM27">
    <cfRule type="iconSet" priority="87">
      <iconSet showValue="0" reverse="1">
        <cfvo type="percent" val="0"/>
        <cfvo type="num" val="0"/>
        <cfvo type="num" val="0" gte="0"/>
      </iconSet>
    </cfRule>
  </conditionalFormatting>
  <conditionalFormatting sqref="DJ29:DM30">
    <cfRule type="iconSet" priority="85">
      <iconSet showValue="0" reverse="1">
        <cfvo type="percent" val="0"/>
        <cfvo type="num" val="0"/>
        <cfvo type="num" val="0" gte="0"/>
      </iconSet>
    </cfRule>
  </conditionalFormatting>
  <conditionalFormatting sqref="DJ32:DM33">
    <cfRule type="iconSet" priority="84">
      <iconSet showValue="0" reverse="1">
        <cfvo type="percent" val="0"/>
        <cfvo type="num" val="0"/>
        <cfvo type="num" val="0" gte="0"/>
      </iconSet>
    </cfRule>
  </conditionalFormatting>
  <conditionalFormatting sqref="AX40:BC56">
    <cfRule type="iconSet" priority="955">
      <iconSet reverse="1">
        <cfvo type="percent" val="0"/>
        <cfvo type="num" val="0"/>
        <cfvo type="num" val="0" gte="0"/>
      </iconSet>
    </cfRule>
  </conditionalFormatting>
  <conditionalFormatting sqref="DG40:DL56">
    <cfRule type="iconSet" priority="957">
      <iconSet reverse="1">
        <cfvo type="percent" val="0"/>
        <cfvo type="num" val="0"/>
        <cfvo type="num" val="0" gte="0"/>
      </iconSet>
    </cfRule>
  </conditionalFormatting>
  <conditionalFormatting sqref="FC51:FH56">
    <cfRule type="iconSet" priority="963">
      <iconSet reverse="1">
        <cfvo type="percent" val="0"/>
        <cfvo type="num" val="0"/>
        <cfvo type="num" val="0" gte="0"/>
      </iconSet>
    </cfRule>
  </conditionalFormatting>
  <conditionalFormatting sqref="ES28:EW28">
    <cfRule type="cellIs" dxfId="35" priority="35" operator="lessThan">
      <formula>0</formula>
    </cfRule>
    <cfRule type="cellIs" dxfId="34" priority="36" operator="greaterThan">
      <formula>0</formula>
    </cfRule>
  </conditionalFormatting>
  <conditionalFormatting sqref="ES25:EW25">
    <cfRule type="cellIs" dxfId="33" priority="33" operator="lessThan">
      <formula>0</formula>
    </cfRule>
    <cfRule type="cellIs" dxfId="32" priority="34" operator="greaterThan">
      <formula>0</formula>
    </cfRule>
  </conditionalFormatting>
  <conditionalFormatting sqref="ES22:EW22">
    <cfRule type="cellIs" dxfId="31" priority="31" operator="lessThan">
      <formula>0</formula>
    </cfRule>
    <cfRule type="cellIs" dxfId="30" priority="32" operator="greaterThan">
      <formula>0</formula>
    </cfRule>
  </conditionalFormatting>
  <conditionalFormatting sqref="ES19:EW19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ES16:EW16">
    <cfRule type="cellIs" dxfId="27" priority="27" operator="lessThan">
      <formula>0</formula>
    </cfRule>
    <cfRule type="cellIs" dxfId="26" priority="28" operator="greaterThan">
      <formula>0</formula>
    </cfRule>
  </conditionalFormatting>
  <conditionalFormatting sqref="ES13:EW13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ES10:EW10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ES7:EW7">
    <cfRule type="cellIs" dxfId="21" priority="21" operator="lessThan">
      <formula>0</formula>
    </cfRule>
    <cfRule type="cellIs" dxfId="20" priority="22" operator="greaterThan">
      <formula>0</formula>
    </cfRule>
  </conditionalFormatting>
  <conditionalFormatting sqref="ES4:EW4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Q4:U4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Q7:U7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Q10:U10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13:U13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Q16:U16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Q19:U19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Q22:U2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Q25:U25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Q28:U28">
    <cfRule type="cellIs" dxfId="1" priority="1" operator="lessThan">
      <formula>0</formula>
    </cfRule>
    <cfRule type="cellIs" dxfId="0" priority="2" operator="greaterThan">
      <formula>0</formula>
    </cfRule>
  </conditionalFormatting>
  <pageMargins left="0.23622047244094491" right="0.23622047244094491" top="0.74803149606299213" bottom="0.74803149606299213" header="0.31496062992125984" footer="0.31496062992125984"/>
  <pageSetup paperSize="9" scale="42" fitToHeight="0" orientation="landscape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"/>
  <sheetViews>
    <sheetView topLeftCell="A4" zoomScale="115" zoomScaleNormal="115" zoomScalePageLayoutView="115" workbookViewId="0">
      <selection activeCell="A9" sqref="A9:A14"/>
    </sheetView>
  </sheetViews>
  <sheetFormatPr defaultRowHeight="15.0"/>
  <cols>
    <col min="1" max="1" width="15.6640625" customWidth="1"/>
    <col min="2" max="2" width="11.5" customWidth="1"/>
  </cols>
  <sheetData>
    <row r="2">
      <c r="B2" s="461" t="n">
        <f>'GA Config'!M6</f>
        <v>42127</v>
      </c>
      <c r="C2" s="461" t="n">
        <f>'GA Config'!N6</f>
        <v>42134</v>
      </c>
    </row>
    <row r="3">
      <c r="A3" s="463" t="s">
        <v>11</v>
      </c>
      <c r="B3" s="461" t="n">
        <f>'GA Config'!M7</f>
        <v>42121</v>
      </c>
      <c r="C3" s="461" t="n">
        <f>'GA Config'!N7</f>
        <v>42128</v>
      </c>
      <c r="D3" s="463" t="s">
        <v>13</v>
      </c>
      <c r="E3" s="464" t="s">
        <v>108</v>
      </c>
      <c r="H3" s="452" t="s">
        <v>18</v>
      </c>
      <c r="I3" s="452" t="s">
        <v>19</v>
      </c>
      <c r="J3" s="452" t="s">
        <v>20</v>
      </c>
      <c r="K3" s="452" t="s">
        <v>21</v>
      </c>
      <c r="L3" s="452" t="s">
        <v>22</v>
      </c>
      <c r="M3" s="452" t="s">
        <v>23</v>
      </c>
      <c r="N3" s="452" t="s">
        <v>24</v>
      </c>
      <c r="O3" s="452" t="s">
        <v>25</v>
      </c>
      <c r="P3" s="452" t="s">
        <v>26</v>
      </c>
      <c r="Q3" s="452" t="s">
        <v>27</v>
      </c>
      <c r="R3" s="452" t="s">
        <v>28</v>
      </c>
    </row>
    <row r="4">
      <c r="A4" s="459" t="s">
        <v>0</v>
      </c>
      <c r="B4" s="459" t="n">
        <f ca="1">TRANSPOSE(getdata(token,$H4,$I4,B$3,B$2,$L4,$M4,$N4,$O4,$P4,$Q4,$R4))</f>
        <v>37181</v>
      </c>
      <c r="C4" s="459" t="n">
        <f ca="1">TRANSPOSE(getdata(token,$H4,$I4,C$3,C$2,$L4,$M4,$N4,$O4,$P4,$Q4,$R4))</f>
        <v>45770</v>
      </c>
      <c r="D4" s="458" t="n">
        <f ca="1">C4/(SUM($C$4,$C$5,$C$8,$C$15,$C$16,$C$17,$C$18,$C$19,$C$20))</f>
        <v>0.10389003136902411</v>
      </c>
      <c r="E4" s="453" t="n">
        <f ca="1">IFERROR((C4/B4)-1,0)</f>
        <v>0.23100508324144053</v>
      </c>
      <c r="H4" s="460" t="shared">
        <f t="shared" ref="H4:H20" si="0">global</f>
        <v>79787027</v>
      </c>
      <c r="I4" s="455" t="s">
        <v>87</v>
      </c>
      <c r="J4" s="456" t="n">
        <f>$B$3</f>
        <v>42121</v>
      </c>
      <c r="K4" s="456" t="n">
        <f>$C$2</f>
        <v>42134</v>
      </c>
      <c r="L4" s="455"/>
      <c r="M4" s="455"/>
      <c r="N4" s="454" t="n">
        <f>'GA Config'!$B$16</f>
        <v>-7</v>
      </c>
      <c r="O4" s="455"/>
      <c r="P4" s="455" t="b">
        <v>0</v>
      </c>
      <c r="Q4" s="455" t="b">
        <v>0</v>
      </c>
      <c r="R4" s="455" t="n">
        <v>2</v>
      </c>
    </row>
    <row r="5">
      <c r="A5" s="459" t="s">
        <v>1</v>
      </c>
      <c r="B5" s="459" t="n">
        <f ca="1">SUM(B6:B7)</f>
        <v>139770</v>
      </c>
      <c r="C5" s="459" t="n">
        <f ca="1">SUM(C6:C7)</f>
        <v>157129</v>
      </c>
      <c r="D5" s="458" t="n">
        <f ca="1">C5/(SUM($C$4,$C$6:$C$7,$C$9:$C$19))</f>
        <v>0.37078577445943939</v>
      </c>
      <c r="E5" s="453" t="shared">
        <f t="shared" ref="E5:E19" ca="1" si="1">IFERROR((C5/B5)-1,0)</f>
        <v>0.12419689489876218</v>
      </c>
      <c r="H5" s="460" t="shared">
        <f t="shared" si="0"/>
        <v>79787027</v>
      </c>
      <c r="I5" s="455" t="s">
        <v>87</v>
      </c>
      <c r="J5" s="456" t="shared">
        <f t="shared" ref="J5:J20" si="2">$B$3</f>
        <v>42121</v>
      </c>
      <c r="K5" s="456" t="shared">
        <f t="shared" ref="K5:K20" si="3">$C$2</f>
        <v>42134</v>
      </c>
      <c r="L5" s="455"/>
      <c r="M5" s="455"/>
      <c r="N5" s="454" t="n">
        <f>'GA Config'!$B$17</f>
        <v>-5</v>
      </c>
      <c r="O5" s="455"/>
      <c r="P5" s="455" t="b">
        <v>0</v>
      </c>
      <c r="Q5" s="455" t="b">
        <v>0</v>
      </c>
      <c r="R5" s="455" t="n">
        <v>2</v>
      </c>
    </row>
    <row r="6">
      <c r="A6" s="459" t="s">
        <v>88</v>
      </c>
      <c r="B6" s="459" t="n">
        <f ca="1">TRANSPOSE(getdata(token,$H6,$I6,B$3,B$2,$L6,$M6,$N6,$O6,$P6,$Q6,$R6))</f>
        <v>44609</v>
      </c>
      <c r="C6" s="459" t="n">
        <f ca="1">TRANSPOSE(getdata(token,$H6,$I6,C$3,C$2,$L6,$M6,$N6,$O6,$P6,$Q6,$R6))</f>
        <v>49845</v>
      </c>
      <c r="D6" s="458" t="n">
        <f ca="1">C6/(SUM($C$4,$C$6:$C$7,$C$9:$C$19))</f>
        <v>0.11762193438468237</v>
      </c>
      <c r="E6" s="453" t="shared">
        <f t="shared" ca="1" si="1"/>
        <v>0.1173754175166446</v>
      </c>
      <c r="H6" s="460" t="shared">
        <f t="shared" si="0"/>
        <v>79787027</v>
      </c>
      <c r="I6" s="455" t="s">
        <v>87</v>
      </c>
      <c r="J6" s="456" t="shared">
        <f t="shared" si="2"/>
        <v>42121</v>
      </c>
      <c r="K6" s="456" t="shared">
        <f t="shared" si="3"/>
        <v>42134</v>
      </c>
      <c r="L6" s="455"/>
      <c r="M6" s="455"/>
      <c r="N6" s="454" t="str">
        <f>'GA Config'!$B$18</f>
        <v>UAwwXKEORiKwmdptvWvLOA</v>
      </c>
      <c r="O6" s="455"/>
      <c r="P6" s="455" t="b">
        <v>0</v>
      </c>
      <c r="Q6" s="455" t="b">
        <v>0</v>
      </c>
      <c r="R6" s="455" t="n">
        <v>2</v>
      </c>
    </row>
    <row r="7">
      <c r="A7" s="459" t="s">
        <v>89</v>
      </c>
      <c r="B7" s="459" t="n">
        <f ca="1">TRANSPOSE(getdata(token,$H7,$I7,B$3,B$2,$L7,$M7,$N7,$O7,$P7,$Q7,$R7))</f>
        <v>95161</v>
      </c>
      <c r="C7" s="459" t="n">
        <f ca="1">TRANSPOSE(getdata(token,$H7,$I7,C$3,C$2,$L7,$M7,$N7,$O7,$P7,$Q7,$R7))</f>
        <v>107284</v>
      </c>
      <c r="D7" s="458" t="n">
        <f ca="1">C7/(SUM($C$4,$C$6:$C$7,$C$9:$C$19))</f>
        <v>0.25316384007475701</v>
      </c>
      <c r="E7" s="453" t="shared">
        <f t="shared" ca="1" si="1"/>
        <v>0.1273946259497063</v>
      </c>
      <c r="H7" s="460" t="shared">
        <f t="shared" si="0"/>
        <v>79787027</v>
      </c>
      <c r="I7" s="455" t="s">
        <v>87</v>
      </c>
      <c r="J7" s="456" t="shared">
        <f t="shared" si="2"/>
        <v>42121</v>
      </c>
      <c r="K7" s="456" t="shared">
        <f t="shared" si="3"/>
        <v>42134</v>
      </c>
      <c r="L7" s="455"/>
      <c r="M7" s="455"/>
      <c r="N7" s="454" t="str">
        <f>'GA Config'!$B$19</f>
        <v>IGyKxVWOQ62KlgAGl65ymQ</v>
      </c>
      <c r="O7" s="455"/>
      <c r="P7" s="455" t="b">
        <v>0</v>
      </c>
      <c r="Q7" s="455" t="b">
        <v>0</v>
      </c>
      <c r="R7" s="455" t="n">
        <v>2</v>
      </c>
    </row>
    <row r="8">
      <c r="A8" s="459" t="s">
        <v>2</v>
      </c>
      <c r="B8" s="459" t="n">
        <f ca="1">SUM(B9:B14)</f>
        <v>126198</v>
      </c>
      <c r="C8" s="459" t="n">
        <f ca="1">SUM(C9:C14)</f>
        <v>139673</v>
      </c>
      <c r="D8" s="458" t="shared">
        <f t="shared" ref="D8:D20" ca="1" si="4">C8/(SUM($C$4,$C$5,$C$8,$C$15,$C$16,$C$17,$C$18,$C$19,$C$20))</f>
        <v>0.31703369786772351</v>
      </c>
      <c r="E8" s="453" t="shared">
        <f t="shared" ca="1" si="1"/>
        <v>0.10677665256184721</v>
      </c>
      <c r="H8" s="460" t="shared">
        <f t="shared" si="0"/>
        <v>79787027</v>
      </c>
      <c r="I8" s="455" t="s">
        <v>87</v>
      </c>
      <c r="J8" s="456" t="shared">
        <f t="shared" si="2"/>
        <v>42121</v>
      </c>
      <c r="K8" s="456" t="shared">
        <f t="shared" si="3"/>
        <v>42134</v>
      </c>
      <c r="L8" s="455"/>
      <c r="M8" s="455"/>
      <c r="N8" s="454" t="n">
        <f>'GA Config'!$B$20</f>
        <v>-4</v>
      </c>
      <c r="O8" s="455"/>
      <c r="P8" s="455" t="b">
        <v>0</v>
      </c>
      <c r="Q8" s="455" t="b">
        <v>0</v>
      </c>
      <c r="R8" s="455" t="n">
        <v>2</v>
      </c>
    </row>
    <row r="9">
      <c r="A9" s="459" t="s">
        <v>12</v>
      </c>
      <c r="B9" s="459" t="n">
        <f ca="1">TRANSPOSE(getdata(token,$H9,$I9,B$3,B$2,$L9,$M9,$N9,$O9,$P9,$Q9,$R9))</f>
        <v>82987</v>
      </c>
      <c r="C9" s="459" t="n">
        <f ca="1">TRANSPOSE(getdata(token,$H9,$I9,C$3,C$2,$L9,$M9,$N9,$O9,$P9,$Q9,$R9))</f>
        <v>92351</v>
      </c>
      <c r="D9" s="458" t="shared">
        <f t="shared" ca="1" si="4"/>
        <v>0.20962089331354045</v>
      </c>
      <c r="E9" s="453" t="shared">
        <f t="shared" ca="1" si="1"/>
        <v>0.11283695036571983</v>
      </c>
      <c r="H9" s="460" t="shared">
        <f t="shared" si="0"/>
        <v>79787027</v>
      </c>
      <c r="I9" s="455" t="s">
        <v>87</v>
      </c>
      <c r="J9" s="456" t="shared">
        <f t="shared" si="2"/>
        <v>42121</v>
      </c>
      <c r="K9" s="456" t="shared">
        <f t="shared" si="3"/>
        <v>42134</v>
      </c>
      <c r="L9" s="455"/>
      <c r="M9" s="455"/>
      <c r="N9" s="454" t="str">
        <f>'GA Config'!$B$21</f>
        <v>km4_cfGeSOCOQPyfh7U6AA</v>
      </c>
      <c r="O9" s="455"/>
      <c r="P9" s="455" t="b">
        <v>0</v>
      </c>
      <c r="Q9" s="455" t="b">
        <v>0</v>
      </c>
      <c r="R9" s="455" t="n">
        <v>2</v>
      </c>
    </row>
    <row r="10">
      <c r="A10" s="459" t="s">
        <v>91</v>
      </c>
      <c r="B10" s="459" t="n">
        <f ca="1">TRANSPOSE(getdata(token,$H10,$I10,B$3,B$2,$L10,$M10,$N10,$O10,$P10,$Q10,$R10))</f>
        <v>10123</v>
      </c>
      <c r="C10" s="459" t="n">
        <f ca="1">TRANSPOSE(getdata(token,$H10,$I10,C$3,C$2,$L10,$M10,$N10,$O10,$P10,$Q10,$R10))</f>
        <v>11492</v>
      </c>
      <c r="D10" s="458" t="shared">
        <f t="shared" ca="1" si="4"/>
        <v>2.6084864332375467E-2</v>
      </c>
      <c r="E10" s="453" t="shared">
        <f t="shared" ca="1" si="1"/>
        <v>0.13523658994369248</v>
      </c>
      <c r="H10" s="460" t="shared">
        <f t="shared" si="0"/>
        <v>79787027</v>
      </c>
      <c r="I10" s="455" t="s">
        <v>87</v>
      </c>
      <c r="J10" s="456" t="shared">
        <f t="shared" si="2"/>
        <v>42121</v>
      </c>
      <c r="K10" s="456" t="shared">
        <f t="shared" si="3"/>
        <v>42134</v>
      </c>
      <c r="L10" s="455"/>
      <c r="M10" s="455"/>
      <c r="N10" s="454" t="str">
        <f>'GA Config'!$B$22</f>
        <v>_j9Jv0JeTUiPQ5m9hPvmyw</v>
      </c>
      <c r="O10" s="455"/>
      <c r="P10" s="455" t="b">
        <v>0</v>
      </c>
      <c r="Q10" s="455" t="b">
        <v>0</v>
      </c>
      <c r="R10" s="455" t="n">
        <v>2</v>
      </c>
    </row>
    <row r="11">
      <c r="A11" s="459" t="s">
        <v>92</v>
      </c>
      <c r="B11" s="459" t="n">
        <f ca="1">TRANSPOSE(getdata(token,$H11,$I11,B$3,B$2,$L11,$M11,$N11,$O11,$P11,$Q11,$R11))</f>
        <v>3006</v>
      </c>
      <c r="C11" s="459" t="n">
        <f ca="1">TRANSPOSE(getdata(token,$H11,$I11,C$3,C$2,$L11,$M11,$N11,$O11,$P11,$Q11,$R11))</f>
        <v>2906</v>
      </c>
      <c r="D11" s="458" t="shared">
        <f t="shared" ca="1" si="4"/>
        <v>6.5961204098401588E-3</v>
      </c>
      <c r="E11" s="453" t="shared">
        <f t="shared" ca="1" si="1"/>
        <v>-3.3266799733865593E-2</v>
      </c>
      <c r="H11" s="460" t="shared">
        <f t="shared" si="0"/>
        <v>79787027</v>
      </c>
      <c r="I11" s="455" t="s">
        <v>87</v>
      </c>
      <c r="J11" s="456" t="shared">
        <f t="shared" si="2"/>
        <v>42121</v>
      </c>
      <c r="K11" s="456" t="shared">
        <f t="shared" si="3"/>
        <v>42134</v>
      </c>
      <c r="L11" s="455"/>
      <c r="M11" s="455"/>
      <c r="N11" s="454" t="str">
        <f>'GA Config'!$B$23</f>
        <v>f9M9_kk6Q4aG14IUnKsrwA</v>
      </c>
      <c r="O11" s="455"/>
      <c r="P11" s="455" t="b">
        <v>0</v>
      </c>
      <c r="Q11" s="455" t="b">
        <v>0</v>
      </c>
      <c r="R11" s="455" t="n">
        <v>2</v>
      </c>
    </row>
    <row r="12">
      <c r="A12" s="459" t="s">
        <v>93</v>
      </c>
      <c r="B12" s="459" t="n">
        <f ca="1">TRANSPOSE(getdata(token,$H12,$I12,B$3,B$2,$L12,$M12,$N12,$O12,$P12,$Q12,$R12))</f>
        <v>17541</v>
      </c>
      <c r="C12" s="459" t="n">
        <f ca="1">TRANSPOSE(getdata(token,$H12,$I12,C$3,C$2,$L12,$M12,$N12,$O12,$P12,$Q12,$R12))</f>
        <v>19917</v>
      </c>
      <c r="D12" s="458" t="shared">
        <f t="shared" ca="1" si="4"/>
        <v>4.5208165933512193E-2</v>
      </c>
      <c r="E12" s="453" t="shared">
        <f t="shared" ca="1" si="1"/>
        <v>0.13545407901487949</v>
      </c>
      <c r="H12" s="460" t="shared">
        <f t="shared" si="0"/>
        <v>79787027</v>
      </c>
      <c r="I12" s="455" t="s">
        <v>87</v>
      </c>
      <c r="J12" s="456" t="shared">
        <f t="shared" si="2"/>
        <v>42121</v>
      </c>
      <c r="K12" s="456" t="shared">
        <f t="shared" si="3"/>
        <v>42134</v>
      </c>
      <c r="L12" s="455"/>
      <c r="M12" s="455"/>
      <c r="N12" s="454" t="str">
        <f>'GA Config'!$B$24</f>
        <v>MvufmHcwRbyQfqoeX0asaw</v>
      </c>
      <c r="O12" s="455"/>
      <c r="P12" s="455" t="b">
        <v>0</v>
      </c>
      <c r="Q12" s="455" t="b">
        <v>0</v>
      </c>
      <c r="R12" s="455" t="n">
        <v>2</v>
      </c>
    </row>
    <row r="13">
      <c r="A13" s="459" t="s">
        <v>94</v>
      </c>
      <c r="B13" s="459" t="n">
        <f ca="1">TRANSPOSE(getdata(token,$H13,$I13,B$3,B$2,$L13,$M13,$N13,$O13,$P13,$Q13,$R13))</f>
        <v>3579</v>
      </c>
      <c r="C13" s="459" t="n">
        <f ca="1">TRANSPOSE(getdata(token,$H13,$I13,C$3,C$2,$L13,$M13,$N13,$O13,$P13,$Q13,$R13))</f>
        <v>3850</v>
      </c>
      <c r="D13" s="458" t="shared">
        <f t="shared" ca="1" si="4"/>
        <v>8.7388381204007611E-3</v>
      </c>
      <c r="E13" s="453" t="shared">
        <f t="shared" ca="1" si="1"/>
        <v>7.5719474713607182E-2</v>
      </c>
      <c r="H13" s="460" t="shared">
        <f t="shared" si="0"/>
        <v>79787027</v>
      </c>
      <c r="I13" s="455" t="s">
        <v>87</v>
      </c>
      <c r="J13" s="456" t="shared">
        <f t="shared" si="2"/>
        <v>42121</v>
      </c>
      <c r="K13" s="456" t="shared">
        <f t="shared" si="3"/>
        <v>42134</v>
      </c>
      <c r="L13" s="455"/>
      <c r="M13" s="455"/>
      <c r="N13" s="454" t="str">
        <f>'GA Config'!$B$25</f>
        <v>Xv0vCGQkR8yT0Zbrj8yyzQ</v>
      </c>
      <c r="O13" s="455"/>
      <c r="P13" s="455" t="b">
        <v>0</v>
      </c>
      <c r="Q13" s="455" t="b">
        <v>0</v>
      </c>
      <c r="R13" s="455" t="n">
        <v>2</v>
      </c>
    </row>
    <row r="14">
      <c r="A14" s="459" t="s">
        <v>95</v>
      </c>
      <c r="B14" s="459" t="n">
        <f ca="1">TRANSPOSE(getdata(token,$H14,$I14,B$3,B$2,$L14,$M14,$N14,$O14,$P14,$Q14,$R14))</f>
        <v>8962</v>
      </c>
      <c r="C14" s="459" t="n">
        <f ca="1">TRANSPOSE(getdata(token,$H14,$I14,C$3,C$2,$L14,$M14,$N14,$O14,$P14,$Q14,$R14))</f>
        <v>9157</v>
      </c>
      <c r="D14" s="458" t="shared">
        <f t="shared" ca="1" si="4"/>
        <v>2.0784815758054485E-2</v>
      </c>
      <c r="E14" s="453" t="shared">
        <f t="shared" ca="1" si="1"/>
        <v>2.1758536041062371E-2</v>
      </c>
      <c r="H14" s="460" t="shared">
        <f t="shared" si="0"/>
        <v>79787027</v>
      </c>
      <c r="I14" s="455" t="s">
        <v>87</v>
      </c>
      <c r="J14" s="456" t="shared">
        <f t="shared" si="2"/>
        <v>42121</v>
      </c>
      <c r="K14" s="456" t="shared">
        <f t="shared" si="3"/>
        <v>42134</v>
      </c>
      <c r="L14" s="455"/>
      <c r="M14" s="455"/>
      <c r="N14" s="454" t="str">
        <f>'GA Config'!$B$26</f>
        <v>KdQ9q9YRSiOFcLnLKGPPIA</v>
      </c>
      <c r="O14" s="455"/>
      <c r="P14" s="455" t="b">
        <v>0</v>
      </c>
      <c r="Q14" s="455" t="b">
        <v>0</v>
      </c>
      <c r="R14" s="455" t="n">
        <v>2</v>
      </c>
    </row>
    <row r="15">
      <c r="A15" s="459" t="s">
        <v>9</v>
      </c>
      <c r="B15" s="459" t="n">
        <f ca="1">TRANSPOSE(getdata(token,$H15,$I15,B$3,B$2,$L15,$M15,$N15,$O15,$P15,$Q15,$R15))</f>
        <v>61141</v>
      </c>
      <c r="C15" s="459" t="n">
        <f ca="1">TRANSPOSE(getdata(token,$H15,$I15,C$3,C$2,$L15,$M15,$N15,$O15,$P15,$Q15,$R15))</f>
        <v>61595</v>
      </c>
      <c r="D15" s="458" t="shared">
        <f t="shared" ca="1" si="4"/>
        <v>0.13981006078599606</v>
      </c>
      <c r="E15" s="453" t="shared">
        <f t="shared" ca="1" si="1"/>
        <v>7.4254591845079876E-3</v>
      </c>
      <c r="H15" s="460" t="shared">
        <f t="shared" si="0"/>
        <v>79787027</v>
      </c>
      <c r="I15" s="455" t="s">
        <v>87</v>
      </c>
      <c r="J15" s="456" t="shared">
        <f t="shared" si="2"/>
        <v>42121</v>
      </c>
      <c r="K15" s="456" t="shared">
        <f t="shared" si="3"/>
        <v>42134</v>
      </c>
      <c r="L15" s="455"/>
      <c r="M15" s="455"/>
      <c r="N15" s="454" t="n">
        <f>'GA Config'!$B$31</f>
        <v>-8</v>
      </c>
      <c r="O15" s="455"/>
      <c r="P15" s="455" t="b">
        <v>0</v>
      </c>
      <c r="Q15" s="455" t="b">
        <v>0</v>
      </c>
      <c r="R15" s="455" t="n">
        <v>2</v>
      </c>
    </row>
    <row r="16">
      <c r="A16" s="459" t="s">
        <v>3</v>
      </c>
      <c r="B16" s="459" t="n">
        <f ca="1">TRANSPOSE(getdata(token,$H16,$I16,B$3,B$2,$L16,$M16,$N16,$O16,$P16,$Q16,$R16))</f>
        <v>9965</v>
      </c>
      <c r="C16" s="459" t="n">
        <f ca="1">TRANSPOSE(getdata(token,$H16,$I16,C$3,C$2,$L16,$M16,$N16,$O16,$P16,$Q16,$R16))</f>
        <v>11357</v>
      </c>
      <c r="D16" s="458" t="shared">
        <f t="shared" ca="1" si="4"/>
        <v>2.5778437541140634E-2</v>
      </c>
      <c r="E16" s="453" t="shared">
        <f t="shared" ca="1" si="1"/>
        <v>0.13968891118916216</v>
      </c>
      <c r="H16" s="460" t="shared">
        <f t="shared" si="0"/>
        <v>79787027</v>
      </c>
      <c r="I16" s="455" t="s">
        <v>87</v>
      </c>
      <c r="J16" s="456" t="shared">
        <f t="shared" si="2"/>
        <v>42121</v>
      </c>
      <c r="K16" s="456" t="shared">
        <f t="shared" si="3"/>
        <v>42134</v>
      </c>
      <c r="L16" s="455"/>
      <c r="M16" s="455"/>
      <c r="N16" s="454" t="str">
        <f>'GA Config'!$B$29</f>
        <v>f4AhqN0cSx2ob21KaMjyjg</v>
      </c>
      <c r="O16" s="455"/>
      <c r="P16" s="455" t="b">
        <v>0</v>
      </c>
      <c r="Q16" s="455" t="b">
        <v>0</v>
      </c>
      <c r="R16" s="455" t="n">
        <v>2</v>
      </c>
    </row>
    <row r="17">
      <c r="A17" s="459" t="s">
        <v>44</v>
      </c>
      <c r="B17" s="459" t="n">
        <f ca="1">TRANSPOSE(getdata(token,$H17,$I17,B$3,B$2,$L17,$M17,$N17,$O17,$P17,$Q17,$R17))</f>
        <v>1464</v>
      </c>
      <c r="C17" s="459" t="n">
        <f ca="1">TRANSPOSE(getdata(token,$H17,$I17,C$3,C$2,$L17,$M17,$N17,$O17,$P17,$Q17,$R17))</f>
        <v>1510</v>
      </c>
      <c r="D17" s="458" t="shared">
        <f t="shared" ca="1" si="4"/>
        <v>3.4274404056636749E-3</v>
      </c>
      <c r="E17" s="453" t="shared">
        <f t="shared" ca="1" si="1"/>
        <v>3.1420765027322384E-2</v>
      </c>
      <c r="H17" s="460" t="shared">
        <f t="shared" si="0"/>
        <v>79787027</v>
      </c>
      <c r="I17" s="455" t="s">
        <v>87</v>
      </c>
      <c r="J17" s="456" t="shared">
        <f t="shared" si="2"/>
        <v>42121</v>
      </c>
      <c r="K17" s="456" t="shared">
        <f t="shared" si="3"/>
        <v>42134</v>
      </c>
      <c r="L17" s="455"/>
      <c r="M17" s="455"/>
      <c r="N17" s="454" t="str">
        <f>'GA Config'!$B$27</f>
        <v>L_SS2dp3SFGu-G5Pv1YRpg</v>
      </c>
      <c r="O17" s="455"/>
      <c r="P17" s="455" t="b">
        <v>0</v>
      </c>
      <c r="Q17" s="455" t="b">
        <v>0</v>
      </c>
      <c r="R17" s="455" t="n">
        <v>2</v>
      </c>
    </row>
    <row r="18">
      <c r="A18" s="459" t="s">
        <v>39</v>
      </c>
      <c r="B18" s="459" t="n">
        <f ca="1">TRANSPOSE(getdata(token,$H18,$I18,B$3,B$2,$L18,$M18,$N18,$O18,$P18,$Q18,$R18))</f>
        <v>2651</v>
      </c>
      <c r="C18" s="459" t="n">
        <f ca="1">TRANSPOSE(getdata(token,$H18,$I18,C$3,C$2,$L18,$M18,$N18,$O18,$P18,$Q18,$R18))</f>
        <v>2961</v>
      </c>
      <c r="D18" s="458" t="shared">
        <f t="shared" ca="1" si="4"/>
        <v>6.7209609544173123E-3</v>
      </c>
      <c r="E18" s="453" t="shared">
        <f t="shared" ca="1" si="1"/>
        <v>0.11693700490380987</v>
      </c>
      <c r="H18" s="460" t="shared">
        <f t="shared" si="0"/>
        <v>79787027</v>
      </c>
      <c r="I18" s="455" t="s">
        <v>87</v>
      </c>
      <c r="J18" s="456" t="shared">
        <f t="shared" si="2"/>
        <v>42121</v>
      </c>
      <c r="K18" s="456" t="shared">
        <f t="shared" si="3"/>
        <v>42134</v>
      </c>
      <c r="L18" s="455"/>
      <c r="M18" s="455"/>
      <c r="N18" s="454" t="str">
        <f>'GA Config'!$B$28</f>
        <v>bkwFvTyxRuWmnmCBmaCcBg</v>
      </c>
      <c r="O18" s="455"/>
      <c r="P18" s="455" t="b">
        <v>0</v>
      </c>
      <c r="Q18" s="455" t="b">
        <v>0</v>
      </c>
      <c r="R18" s="455" t="n">
        <v>2</v>
      </c>
    </row>
    <row r="19">
      <c r="A19" s="459" t="s">
        <v>66</v>
      </c>
      <c r="B19" s="459" t="n">
        <f ca="1">TRANSPOSE(getdata(token,$H19,$I19,B$3,B$2,$L19,$M19,$N19,$O19,$P19,$Q19,$R19))</f>
        <v>63</v>
      </c>
      <c r="C19" s="459" t="n">
        <f ca="1">TRANSPOSE(getdata(token,$H19,$I19,C$3,C$2,$L19,$M19,$N19,$O19,$P19,$Q19,$R19))</f>
        <v>3778</v>
      </c>
      <c r="D19" s="458" t="shared">
        <f t="shared" ca="1" si="4"/>
        <v>8.575410498408851E-3</v>
      </c>
      <c r="E19" s="453" t="shared">
        <f t="shared" ca="1" si="1"/>
        <v>58.968253968253968</v>
      </c>
      <c r="H19" s="460" t="shared">
        <f t="shared" si="0"/>
        <v>79787027</v>
      </c>
      <c r="I19" s="455" t="s">
        <v>87</v>
      </c>
      <c r="J19" s="456" t="shared">
        <f t="shared" si="2"/>
        <v>42121</v>
      </c>
      <c r="K19" s="456" t="shared">
        <f t="shared" si="3"/>
        <v>42134</v>
      </c>
      <c r="L19" s="455"/>
      <c r="M19" s="455"/>
      <c r="N19" s="454" t="str">
        <f>'GA Config'!$B$30</f>
        <v>QdbnH9wYQ_2qcbwz5bVZDA</v>
      </c>
      <c r="O19" s="455"/>
      <c r="P19" s="455" t="b">
        <v>0</v>
      </c>
      <c r="Q19" s="455" t="b">
        <v>0</v>
      </c>
      <c r="R19" s="455" t="n">
        <v>2</v>
      </c>
    </row>
    <row r="20">
      <c r="A20" s="459" t="s">
        <v>174</v>
      </c>
      <c r="B20" s="459" t="n">
        <f ca="1">TRANSPOSE(getdata(token,$H20,$I20,B$3,B$2,$L20,$M20,$N20,$O20,$P20,$Q20,$R20))</f>
        <v>11259</v>
      </c>
      <c r="C20" s="459" t="n">
        <f ca="1">TRANSPOSE(getdata(token,$H20,$I20,C$3,C$2,$L20,$M20,$N20,$O20,$P20,$Q20,$R20))</f>
        <v>16789</v>
      </c>
      <c r="D20" s="458" t="shared">
        <f t="shared" ca="1" si="4"/>
        <v>3.8108143689196981E-2</v>
      </c>
      <c r="E20" s="453" t="n">
        <f ca="1">IFERROR((C20/B20)-1,0)</f>
        <v>0.49116262545519129</v>
      </c>
      <c r="H20" s="460" t="shared">
        <f t="shared" si="0"/>
        <v>79787027</v>
      </c>
      <c r="I20" s="455" t="s">
        <v>87</v>
      </c>
      <c r="J20" s="456" t="shared">
        <f t="shared" si="2"/>
        <v>42121</v>
      </c>
      <c r="K20" s="456" t="shared">
        <f t="shared" si="3"/>
        <v>42134</v>
      </c>
      <c r="L20" s="455"/>
      <c r="M20" s="455"/>
      <c r="N20" s="454" t="s">
        <v>180</v>
      </c>
      <c r="O20" s="455"/>
      <c r="P20" s="455" t="b">
        <v>0</v>
      </c>
      <c r="Q20" s="455" t="b">
        <v>0</v>
      </c>
      <c r="R20" s="455" t="n">
        <v>2</v>
      </c>
    </row>
    <row r="23">
      <c r="B23" s="461" t="n">
        <f>'GA Config'!B6</f>
        <v>42050</v>
      </c>
      <c r="C23" s="461" t="n">
        <f>'GA Config'!C6</f>
        <v>42057</v>
      </c>
      <c r="D23" s="461" t="n">
        <f>'GA Config'!D6</f>
        <v>42064</v>
      </c>
      <c r="E23" s="461" t="n">
        <f>'GA Config'!E6</f>
        <v>42071</v>
      </c>
      <c r="F23" s="461" t="n">
        <f>'GA Config'!F6</f>
        <v>42078</v>
      </c>
      <c r="G23" s="461" t="n">
        <f>'GA Config'!G6</f>
        <v>42085</v>
      </c>
      <c r="H23" s="461" t="n">
        <f>'GA Config'!H6</f>
        <v>42092</v>
      </c>
      <c r="I23" s="461" t="n">
        <f>'GA Config'!I6</f>
        <v>42099</v>
      </c>
      <c r="J23" s="461" t="n">
        <f>'GA Config'!J6</f>
        <v>42106</v>
      </c>
      <c r="K23" s="461" t="n">
        <f>'GA Config'!K6</f>
        <v>42113</v>
      </c>
      <c r="L23" s="461" t="n">
        <f>'GA Config'!L6</f>
        <v>42120</v>
      </c>
      <c r="M23" s="461" t="n">
        <f>'GA Config'!M6</f>
        <v>42127</v>
      </c>
      <c r="N23" s="461" t="n">
        <f>'GA Config'!N6</f>
        <v>42134</v>
      </c>
    </row>
    <row r="24">
      <c r="A24" s="17" t="s">
        <v>83</v>
      </c>
      <c r="B24" s="461" t="n">
        <f>'GA Config'!B7</f>
        <v>42044</v>
      </c>
      <c r="C24" s="461" t="n">
        <f>'GA Config'!C7</f>
        <v>42051</v>
      </c>
      <c r="D24" s="461" t="n">
        <f>'GA Config'!D7</f>
        <v>42058</v>
      </c>
      <c r="E24" s="461" t="n">
        <f>'GA Config'!E7</f>
        <v>42065</v>
      </c>
      <c r="F24" s="461" t="n">
        <f>'GA Config'!F7</f>
        <v>42072</v>
      </c>
      <c r="G24" s="461" t="n">
        <f>'GA Config'!G7</f>
        <v>42079</v>
      </c>
      <c r="H24" s="461" t="n">
        <f>'GA Config'!H7</f>
        <v>42086</v>
      </c>
      <c r="I24" s="461" t="n">
        <f>'GA Config'!I7</f>
        <v>42093</v>
      </c>
      <c r="J24" s="461" t="n">
        <f>'GA Config'!J7</f>
        <v>42100</v>
      </c>
      <c r="K24" s="461" t="n">
        <f>'GA Config'!K7</f>
        <v>42107</v>
      </c>
      <c r="L24" s="461" t="n">
        <f>'GA Config'!L7</f>
        <v>42114</v>
      </c>
      <c r="M24" s="461" t="n">
        <f>'GA Config'!M7</f>
        <v>42121</v>
      </c>
      <c r="N24" s="461" t="n">
        <f>'GA Config'!N7</f>
        <v>42128</v>
      </c>
      <c r="O24" s="464" t="s">
        <v>108</v>
      </c>
      <c r="R24" s="452" t="s">
        <v>18</v>
      </c>
      <c r="S24" s="452" t="s">
        <v>19</v>
      </c>
      <c r="T24" s="452" t="s">
        <v>20</v>
      </c>
      <c r="U24" s="452" t="s">
        <v>21</v>
      </c>
      <c r="V24" s="452" t="s">
        <v>22</v>
      </c>
      <c r="W24" s="452" t="s">
        <v>23</v>
      </c>
      <c r="X24" s="452" t="s">
        <v>24</v>
      </c>
      <c r="Y24" s="452" t="s">
        <v>25</v>
      </c>
      <c r="Z24" s="452" t="s">
        <v>26</v>
      </c>
      <c r="AA24" s="452" t="s">
        <v>27</v>
      </c>
      <c r="AB24" s="452" t="s">
        <v>28</v>
      </c>
    </row>
    <row r="25">
      <c r="A25" s="462" t="s">
        <v>11</v>
      </c>
      <c r="B25" s="459" t="n">
        <f ca="1">TRANSPOSE(getdata(token,$R25,$S25,B$24,B$23,$V25,$W25,$X25,$Y25,$Z25,$AA25,$AB25))</f>
        <v>355975</v>
      </c>
      <c r="C25" s="459" t="n">
        <f ca="1">TRANSPOSE(getdata(token,$R25,$S25,C$24,C$23,$V25,$W25,$X25,$Y25,$Z25,$AA25,$AB25))</f>
        <v>432004</v>
      </c>
      <c r="D25" s="459" t="n">
        <f ca="1">TRANSPOSE(getdata(token,$R25,$S25,D$24,D$23,$V25,$W25,$X25,$Y25,$Z25,$AA25,$AB25))</f>
        <v>449522</v>
      </c>
      <c r="E25" s="459" t="n">
        <f ca="1">TRANSPOSE(getdata(token,$R25,$S25,E$24,E$23,$V25,$W25,$X25,$Y25,$Z25,$AA25,$AB25))</f>
        <v>441994</v>
      </c>
      <c r="F25" s="459" t="n">
        <f ca="1">TRANSPOSE(getdata(token,$R25,$S25,F$24,F$23,$V25,$W25,$X25,$Y25,$Z25,$AA25,$AB25))</f>
        <v>408279</v>
      </c>
      <c r="G25" s="459" t="n">
        <f ca="1">TRANSPOSE(getdata(token,$R25,$S25,G$24,G$23,$V25,$W25,$X25,$Y25,$Z25,$AA25,$AB25))</f>
        <v>371384</v>
      </c>
      <c r="H25" s="459" t="n">
        <f ca="1">TRANSPOSE(getdata(token,$R25,$S25,H$24,H$23,$V25,$W25,$X25,$Y25,$Z25,$AA25,$AB25))</f>
        <v>366230</v>
      </c>
      <c r="I25" s="459" t="n">
        <f ca="1">TRANSPOSE(getdata(token,$R25,$S25,I$24,I$23,$V25,$W25,$X25,$Y25,$Z25,$AA25,$AB25))</f>
        <v>331768</v>
      </c>
      <c r="J25" s="459" t="n">
        <f ca="1">TRANSPOSE(getdata(token,$R25,$S25,J$24,J$23,$V25,$W25,$X25,$Y25,$Z25,$AA25,$AB25))</f>
        <v>391083</v>
      </c>
      <c r="K25" s="459" t="n">
        <f ca="1">TRANSPOSE(getdata(token,$R25,$S25,K$24,K$23,$V25,$W25,$X25,$Y25,$Z25,$AA25,$AB25))</f>
        <v>459500</v>
      </c>
      <c r="L25" s="459" t="n">
        <f ca="1">TRANSPOSE(getdata(token,$R25,$S25,L$24,L$23,$V25,$W25,$X25,$Y25,$Z25,$AA25,$AB25))</f>
        <v>437927</v>
      </c>
      <c r="M25" s="459" t="n">
        <f ca="1">TRANSPOSE(getdata(token,$R25,$S25,M$24,M$23,$V25,$W25,$X25,$Y25,$Z25,$AA25,$AB25))</f>
        <v>389899</v>
      </c>
      <c r="N25" s="459" t="n">
        <f ca="1">TRANSPOSE(getdata(token,$R25,$S25,N$24,N$23,$V25,$W25,$X25,$Y25,$Z25,$AA25,$AB25))</f>
        <v>440865</v>
      </c>
      <c r="O25" s="453" t="n">
        <f ca="1">IFERROR((N25/M25)-1,0)</f>
        <v>0.13071590334932903</v>
      </c>
      <c r="R25" s="460" t="n">
        <f>global</f>
        <v>79787027</v>
      </c>
      <c r="S25" s="455" t="s">
        <v>87</v>
      </c>
      <c r="T25" s="456" t="n">
        <f>'GA Config'!$B$7</f>
        <v>42044</v>
      </c>
      <c r="U25" s="456" t="n">
        <f>'GA Config'!$N$6</f>
        <v>42134</v>
      </c>
      <c r="V25" s="455"/>
      <c r="W25" s="455"/>
      <c r="X25" s="454"/>
      <c r="Y25" s="455"/>
      <c r="Z25" s="455" t="b">
        <v>0</v>
      </c>
      <c r="AA25" s="455" t="b">
        <v>0</v>
      </c>
      <c r="AB25" s="455" t="n">
        <v>1</v>
      </c>
    </row>
    <row r="26">
      <c r="A26" s="462" t="s">
        <v>84</v>
      </c>
      <c r="B26" s="459" t="n">
        <f ca="1">TRANSPOSE(getdata(token,$R26,$S26,B$24,B$23,$V26,$W26,$X26,$Y26,$Z26,$AA26,$AB26))</f>
        <v>223212</v>
      </c>
      <c r="C26" s="459" t="n">
        <f ca="1">TRANSPOSE(getdata(token,$R26,$S26,C$24,C$23,$V26,$W26,$X26,$Y26,$Z26,$AA26,$AB26))</f>
        <v>257207</v>
      </c>
      <c r="D26" s="459" t="n">
        <f ca="1">TRANSPOSE(getdata(token,$R26,$S26,D$24,D$23,$V26,$W26,$X26,$Y26,$Z26,$AA26,$AB26))</f>
        <v>252854</v>
      </c>
      <c r="E26" s="459" t="n">
        <f ca="1">TRANSPOSE(getdata(token,$R26,$S26,E$24,E$23,$V26,$W26,$X26,$Y26,$Z26,$AA26,$AB26))</f>
        <v>254333</v>
      </c>
      <c r="F26" s="459" t="n">
        <f ca="1">TRANSPOSE(getdata(token,$R26,$S26,F$24,F$23,$V26,$W26,$X26,$Y26,$Z26,$AA26,$AB26))</f>
        <v>242206</v>
      </c>
      <c r="G26" s="459" t="n">
        <f ca="1">TRANSPOSE(getdata(token,$R26,$S26,G$24,G$23,$V26,$W26,$X26,$Y26,$Z26,$AA26,$AB26))</f>
        <v>216431</v>
      </c>
      <c r="H26" s="459" t="n">
        <f ca="1">TRANSPOSE(getdata(token,$R26,$S26,H$24,H$23,$V26,$W26,$X26,$Y26,$Z26,$AA26,$AB26))</f>
        <v>208112</v>
      </c>
      <c r="I26" s="459" t="n">
        <f ca="1">TRANSPOSE(getdata(token,$R26,$S26,I$24,I$23,$V26,$W26,$X26,$Y26,$Z26,$AA26,$AB26))</f>
        <v>186521</v>
      </c>
      <c r="J26" s="459" t="n">
        <f ca="1">TRANSPOSE(getdata(token,$R26,$S26,J$24,J$23,$V26,$W26,$X26,$Y26,$Z26,$AA26,$AB26))</f>
        <v>224644</v>
      </c>
      <c r="K26" s="459" t="n">
        <f ca="1">TRANSPOSE(getdata(token,$R26,$S26,K$24,K$23,$V26,$W26,$X26,$Y26,$Z26,$AA26,$AB26))</f>
        <v>265825</v>
      </c>
      <c r="L26" s="459" t="n">
        <f ca="1">TRANSPOSE(getdata(token,$R26,$S26,L$24,L$23,$V26,$W26,$X26,$Y26,$Z26,$AA26,$AB26))</f>
        <v>255468</v>
      </c>
      <c r="M26" s="459" t="n">
        <f ca="1">TRANSPOSE(getdata(token,$R26,$S26,M$24,M$23,$V26,$W26,$X26,$Y26,$Z26,$AA26,$AB26))</f>
        <v>226684</v>
      </c>
      <c r="N26" s="459" t="n">
        <f ca="1">TRANSPOSE(getdata(token,$R26,$S26,N$24,N$23,$V26,$W26,$X26,$Y26,$Z26,$AA26,$AB26))</f>
        <v>256326</v>
      </c>
      <c r="O26" s="453" t="n">
        <f ca="1">IFERROR((N26/M26)-1,0)</f>
        <v>0.13076352984771744</v>
      </c>
      <c r="R26" s="460" t="n">
        <f>global</f>
        <v>79787027</v>
      </c>
      <c r="S26" s="455" t="s">
        <v>87</v>
      </c>
      <c r="T26" s="456" t="n">
        <f>'GA Config'!$B$7</f>
        <v>42044</v>
      </c>
      <c r="U26" s="456" t="n">
        <f>'GA Config'!$N$6</f>
        <v>42134</v>
      </c>
      <c r="V26" s="455"/>
      <c r="W26" s="455"/>
      <c r="X26" s="454" t="s">
        <v>109</v>
      </c>
      <c r="Y26" s="455"/>
      <c r="Z26" s="455" t="b">
        <v>0</v>
      </c>
      <c r="AA26" s="455" t="b">
        <v>0</v>
      </c>
      <c r="AB26" s="455" t="n">
        <v>1</v>
      </c>
    </row>
    <row r="27">
      <c r="A27" s="462" t="s">
        <v>85</v>
      </c>
      <c r="B27" s="459" t="n">
        <f ca="1">TRANSPOSE(getdata(token,$R27,$S27,B$24,B$23,$V27,$W27,$X27,$Y27,$Z27,$AA27,$AB27))</f>
        <v>181837</v>
      </c>
      <c r="C27" s="459" t="n">
        <f ca="1">TRANSPOSE(getdata(token,$R27,$S27,C$24,C$23,$V27,$W27,$X27,$Y27,$Z27,$AA27,$AB27))</f>
        <v>215383</v>
      </c>
      <c r="D27" s="459" t="n">
        <f ca="1">TRANSPOSE(getdata(token,$R27,$S27,D$24,D$23,$V27,$W27,$X27,$Y27,$Z27,$AA27,$AB27))</f>
        <v>215373</v>
      </c>
      <c r="E27" s="459" t="n">
        <f ca="1">TRANSPOSE(getdata(token,$R27,$S27,E$24,E$23,$V27,$W27,$X27,$Y27,$Z27,$AA27,$AB27))</f>
        <v>208819</v>
      </c>
      <c r="F27" s="459" t="n">
        <f ca="1">TRANSPOSE(getdata(token,$R27,$S27,F$24,F$23,$V27,$W27,$X27,$Y27,$Z27,$AA27,$AB27))</f>
        <v>192555</v>
      </c>
      <c r="G27" s="459" t="n">
        <f ca="1">TRANSPOSE(getdata(token,$R27,$S27,G$24,G$23,$V27,$W27,$X27,$Y27,$Z27,$AA27,$AB27))</f>
        <v>159806</v>
      </c>
      <c r="H27" s="459" t="n">
        <f ca="1">TRANSPOSE(getdata(token,$R27,$S27,H$24,H$23,$V27,$W27,$X27,$Y27,$Z27,$AA27,$AB27))</f>
        <v>174923</v>
      </c>
      <c r="I27" s="459" t="n">
        <f ca="1">TRANSPOSE(getdata(token,$R27,$S27,I$24,I$23,$V27,$W27,$X27,$Y27,$Z27,$AA27,$AB27))</f>
        <v>153513</v>
      </c>
      <c r="J27" s="459" t="n">
        <f ca="1">TRANSPOSE(getdata(token,$R27,$S27,J$24,J$23,$V27,$W27,$X27,$Y27,$Z27,$AA27,$AB27))</f>
        <v>183249</v>
      </c>
      <c r="K27" s="459" t="n">
        <f ca="1">TRANSPOSE(getdata(token,$R27,$S27,K$24,K$23,$V27,$W27,$X27,$Y27,$Z27,$AA27,$AB27))</f>
        <v>211174</v>
      </c>
      <c r="L27" s="459" t="n">
        <f ca="1">TRANSPOSE(getdata(token,$R27,$S27,L$24,L$23,$V27,$W27,$X27,$Y27,$Z27,$AA27,$AB27))</f>
        <v>204128</v>
      </c>
      <c r="M27" s="459" t="n">
        <f ca="1">TRANSPOSE(getdata(token,$R27,$S27,M$24,M$23,$V27,$W27,$X27,$Y27,$Z27,$AA27,$AB27))</f>
        <v>177794</v>
      </c>
      <c r="N27" s="459" t="n">
        <f ca="1">TRANSPOSE(getdata(token,$R27,$S27,N$24,N$23,$V27,$W27,$X27,$Y27,$Z27,$AA27,$AB27))</f>
        <v>198448</v>
      </c>
      <c r="O27" s="453" t="n">
        <f ca="1">IFERROR((N27/M27)-1,0)</f>
        <v>0.11616814965634381</v>
      </c>
      <c r="R27" s="460" t="n">
        <f>global</f>
        <v>79787027</v>
      </c>
      <c r="S27" s="455" t="s">
        <v>87</v>
      </c>
      <c r="T27" s="456" t="n">
        <f>'GA Config'!$B$7</f>
        <v>42044</v>
      </c>
      <c r="U27" s="456" t="n">
        <f>'GA Config'!$N$6</f>
        <v>42134</v>
      </c>
      <c r="V27" s="455"/>
      <c r="W27" s="455"/>
      <c r="X27" s="454" t="s">
        <v>110</v>
      </c>
      <c r="Y27" s="455"/>
      <c r="Z27" s="455" t="b">
        <v>0</v>
      </c>
      <c r="AA27" s="455" t="b">
        <v>0</v>
      </c>
      <c r="AB27" s="455" t="n">
        <v>1</v>
      </c>
    </row>
    <row r="28">
      <c r="A28" s="462" t="s">
        <v>111</v>
      </c>
      <c r="B28" s="459" t="n">
        <f ca="1">TRANSPOSE(getdata(token,$R28,$S28,B$24,B$23,$V28,$W28,$X28,$Y28,$Z28,$AA28,$AB28))</f>
        <v>142890</v>
      </c>
      <c r="C28" s="459" t="n">
        <f ca="1">TRANSPOSE(getdata(token,$R28,$S28,C$24,C$23,$V28,$W28,$X28,$Y28,$Z28,$AA28,$AB28))</f>
        <v>165631</v>
      </c>
      <c r="D28" s="459" t="n">
        <f ca="1">TRANSPOSE(getdata(token,$R28,$S28,D$24,D$23,$V28,$W28,$X28,$Y28,$Z28,$AA28,$AB28))</f>
        <v>170860</v>
      </c>
      <c r="E28" s="459" t="n">
        <f ca="1">TRANSPOSE(getdata(token,$R28,$S28,E$24,E$23,$V28,$W28,$X28,$Y28,$Z28,$AA28,$AB28))</f>
        <v>163824</v>
      </c>
      <c r="F28" s="459" t="n">
        <f ca="1">TRANSPOSE(getdata(token,$R28,$S28,F$24,F$23,$V28,$W28,$X28,$Y28,$Z28,$AA28,$AB28))</f>
        <v>153561</v>
      </c>
      <c r="G28" s="459" t="n">
        <f ca="1">TRANSPOSE(getdata(token,$R28,$S28,G$24,G$23,$V28,$W28,$X28,$Y28,$Z28,$AA28,$AB28))</f>
        <v>125278</v>
      </c>
      <c r="H28" s="459" t="n">
        <f ca="1">TRANSPOSE(getdata(token,$R28,$S28,H$24,H$23,$V28,$W28,$X28,$Y28,$Z28,$AA28,$AB28))</f>
        <v>143444</v>
      </c>
      <c r="I28" s="459" t="n">
        <f ca="1">TRANSPOSE(getdata(token,$R28,$S28,I$24,I$23,$V28,$W28,$X28,$Y28,$Z28,$AA28,$AB28))</f>
        <v>135302</v>
      </c>
      <c r="J28" s="459" t="n">
        <f ca="1">TRANSPOSE(getdata(token,$R28,$S28,J$24,J$23,$V28,$W28,$X28,$Y28,$Z28,$AA28,$AB28))</f>
        <v>158861</v>
      </c>
      <c r="K28" s="459" t="n">
        <f ca="1">TRANSPOSE(getdata(token,$R28,$S28,K$24,K$23,$V28,$W28,$X28,$Y28,$Z28,$AA28,$AB28))</f>
        <v>168881</v>
      </c>
      <c r="L28" s="459" t="n">
        <f ca="1">TRANSPOSE(getdata(token,$R28,$S28,L$24,L$23,$V28,$W28,$X28,$Y28,$Z28,$AA28,$AB28))</f>
        <v>160212</v>
      </c>
      <c r="M28" s="459" t="n">
        <f ca="1">TRANSPOSE(getdata(token,$R28,$S28,M$24,M$23,$V28,$W28,$X28,$Y28,$Z28,$AA28,$AB28))</f>
        <v>151343</v>
      </c>
      <c r="N28" s="459" t="n">
        <f ca="1">TRANSPOSE(getdata(token,$R28,$S28,N$24,N$23,$V28,$W28,$X28,$Y28,$Z28,$AA28,$AB28))</f>
        <v>173386</v>
      </c>
      <c r="O28" s="453" t="n">
        <f ca="1">IFERROR((N28/M28)-1,0)</f>
        <v>0.14564928671957067</v>
      </c>
      <c r="R28" s="460" t="n">
        <f>global</f>
        <v>79787027</v>
      </c>
      <c r="S28" s="455" t="s">
        <v>87</v>
      </c>
      <c r="T28" s="456" t="n">
        <f>'GA Config'!$B$7</f>
        <v>42044</v>
      </c>
      <c r="U28" s="456" t="n">
        <f>'GA Config'!$N$6</f>
        <v>42134</v>
      </c>
      <c r="V28" s="455"/>
      <c r="W28" s="455"/>
      <c r="X28" s="454" t="s">
        <v>112</v>
      </c>
      <c r="Y28" s="455"/>
      <c r="Z28" s="455" t="b">
        <v>0</v>
      </c>
      <c r="AA28" s="455" t="b">
        <v>0</v>
      </c>
      <c r="AB28" s="455" t="n">
        <v>1</v>
      </c>
    </row>
    <row r="29">
      <c r="A29" s="462" t="s">
        <v>86</v>
      </c>
      <c r="B29" s="459" t="n">
        <f ca="1">TRANSPOSE(getdata(token,$R29,$S29,B$24,B$23,$V29,$W29,$X29,$Y29,$Z29,$AA29,$AB29))</f>
        <v>3602</v>
      </c>
      <c r="C29" s="459" t="n">
        <f ca="1">TRANSPOSE(getdata(token,$R29,$S29,C$24,C$23,$V29,$W29,$X29,$Y29,$Z29,$AA29,$AB29))</f>
        <v>3715</v>
      </c>
      <c r="D29" s="459" t="n">
        <f ca="1">TRANSPOSE(getdata(token,$R29,$S29,D$24,D$23,$V29,$W29,$X29,$Y29,$Z29,$AA29,$AB29))</f>
        <v>5300</v>
      </c>
      <c r="E29" s="459" t="n">
        <f ca="1">TRANSPOSE(getdata(token,$R29,$S29,E$24,E$23,$V29,$W29,$X29,$Y29,$Z29,$AA29,$AB29))</f>
        <v>4642</v>
      </c>
      <c r="F29" s="459" t="n">
        <f ca="1">TRANSPOSE(getdata(token,$R29,$S29,F$24,F$23,$V29,$W29,$X29,$Y29,$Z29,$AA29,$AB29))</f>
        <v>3704</v>
      </c>
      <c r="G29" s="459" t="n">
        <f ca="1">TRANSPOSE(getdata(token,$R29,$S29,G$24,G$23,$V29,$W29,$X29,$Y29,$Z29,$AA29,$AB29))</f>
        <v>2860</v>
      </c>
      <c r="H29" s="459" t="n">
        <f ca="1">TRANSPOSE(getdata(token,$R29,$S29,H$24,H$23,$V29,$W29,$X29,$Y29,$Z29,$AA29,$AB29))</f>
        <v>3288</v>
      </c>
      <c r="I29" s="459" t="n">
        <f ca="1">TRANSPOSE(getdata(token,$R29,$S29,I$24,I$23,$V29,$W29,$X29,$Y29,$Z29,$AA29,$AB29))</f>
        <v>3022</v>
      </c>
      <c r="J29" s="459" t="n">
        <f ca="1">TRANSPOSE(getdata(token,$R29,$S29,J$24,J$23,$V29,$W29,$X29,$Y29,$Z29,$AA29,$AB29))</f>
        <v>3700</v>
      </c>
      <c r="K29" s="459" t="n">
        <f ca="1">TRANSPOSE(getdata(token,$R29,$S29,K$24,K$23,$V29,$W29,$X29,$Y29,$Z29,$AA29,$AB29))</f>
        <v>3570</v>
      </c>
      <c r="L29" s="459" t="n">
        <f ca="1">TRANSPOSE(getdata(token,$R29,$S29,L$24,L$23,$V29,$W29,$X29,$Y29,$Z29,$AA29,$AB29))</f>
        <v>3529</v>
      </c>
      <c r="M29" s="459" t="n">
        <f ca="1">TRANSPOSE(getdata(token,$R29,$S29,M$24,M$23,$V29,$W29,$X29,$Y29,$Z29,$AA29,$AB29))</f>
        <v>3365</v>
      </c>
      <c r="N29" s="459" t="n">
        <f ca="1">TRANSPOSE(getdata(token,$R29,$S29,N$24,N$23,$V29,$W29,$X29,$Y29,$Z29,$AA29,$AB29))</f>
        <v>3850</v>
      </c>
      <c r="O29" s="453" t="n">
        <f ca="1">IFERROR((N29/M29)-1,0)</f>
        <v>0.14413075780089146</v>
      </c>
      <c r="R29" s="460" t="n">
        <f>global</f>
        <v>79787027</v>
      </c>
      <c r="S29" s="455" t="s">
        <v>87</v>
      </c>
      <c r="T29" s="456" t="n">
        <f>'GA Config'!$B$7</f>
        <v>42044</v>
      </c>
      <c r="U29" s="456" t="n">
        <f>'GA Config'!$N$6</f>
        <v>42134</v>
      </c>
      <c r="V29" s="455"/>
      <c r="W29" s="455"/>
      <c r="X29" s="454" t="n">
        <v>-10</v>
      </c>
      <c r="Y29" s="455"/>
      <c r="Z29" s="455" t="b">
        <v>0</v>
      </c>
      <c r="AA29" s="455" t="b">
        <v>0</v>
      </c>
      <c r="AB29" s="455" t="n">
        <v>1</v>
      </c>
    </row>
    <row r="32">
      <c r="B32" s="461" t="n">
        <f ca="1">'GA Config'!B15</f>
        <v>42127</v>
      </c>
      <c r="C32" s="461" t="n">
        <f ca="1">'GA Config'!C15</f>
        <v>42134</v>
      </c>
    </row>
    <row r="33">
      <c r="A33" s="463"/>
      <c r="B33" s="461" t="n">
        <f ca="1">'GA Config'!B16</f>
        <v>42121</v>
      </c>
      <c r="C33" s="461" t="n">
        <f ca="1">'GA Config'!C16</f>
        <v>42128</v>
      </c>
      <c r="D33" s="463" t="s">
        <v>13</v>
      </c>
      <c r="E33" s="464" t="s">
        <v>108</v>
      </c>
      <c r="H33" s="452" t="s">
        <v>18</v>
      </c>
      <c r="I33" s="452" t="s">
        <v>19</v>
      </c>
      <c r="J33" s="452" t="s">
        <v>20</v>
      </c>
      <c r="K33" s="452" t="s">
        <v>21</v>
      </c>
      <c r="L33" s="452" t="s">
        <v>22</v>
      </c>
      <c r="M33" s="452" t="s">
        <v>23</v>
      </c>
      <c r="N33" s="452" t="s">
        <v>24</v>
      </c>
      <c r="O33" s="452" t="s">
        <v>25</v>
      </c>
      <c r="P33" s="452" t="s">
        <v>26</v>
      </c>
      <c r="Q33" s="452" t="s">
        <v>27</v>
      </c>
      <c r="R33" s="452" t="s">
        <v>28</v>
      </c>
    </row>
    <row r="34">
      <c r="A34" s="459" t="s">
        <v>14</v>
      </c>
      <c r="B34" s="453" t="n">
        <f ca="1">TRANSPOSE(getdata(token,$H34,$I34,B$3,B$2,$L34,$M34,$N34,$O34,$P34,$Q34,$R34))</f>
        <v>0.29849525133400001</v>
      </c>
      <c r="C34" s="453" t="n">
        <f ca="1">TRANSPOSE(getdata(token,$H34,$I34,C$3,C$2,$L34,$M34,$N34,$O34,$P34,$Q34,$R34))</f>
        <v>0.29513116260099997</v>
      </c>
      <c r="D34" s="458"/>
      <c r="E34" s="453" t="n">
        <f ca="1">IFERROR((C34-B34),0)</f>
        <v>-3.3640887330000369E-3</v>
      </c>
      <c r="H34" s="460" t="n">
        <f>global</f>
        <v>79787027</v>
      </c>
      <c r="I34" s="455" t="s">
        <v>115</v>
      </c>
      <c r="J34" s="456" t="n">
        <f>$B$3</f>
        <v>42121</v>
      </c>
      <c r="K34" s="456" t="n">
        <f>$C$2</f>
        <v>42134</v>
      </c>
      <c r="L34" s="455"/>
      <c r="M34" s="455"/>
      <c r="N34" s="454"/>
      <c r="O34" s="455"/>
      <c r="P34" s="455" t="b">
        <v>0</v>
      </c>
      <c r="Q34" s="455" t="b">
        <v>0</v>
      </c>
      <c r="R34" s="455" t="n">
        <v>2</v>
      </c>
    </row>
    <row r="35">
      <c r="A35" s="459" t="s">
        <v>113</v>
      </c>
      <c r="B35" s="457" t="n">
        <f ca="1">TRANSPOSE(getdata(token,$H35,$I35,B$3,B$2,$L35,$M35,$N35,$O35,$P35,$Q35,$R35))</f>
        <v>8.4025339238764101</v>
      </c>
      <c r="C35" s="457" t="n">
        <f ca="1">TRANSPOSE(getdata(token,$H35,$I35,C$3,C$2,$L35,$M35,$N35,$O35,$P35,$Q35,$R35))</f>
        <v>8.3715190811700726</v>
      </c>
      <c r="D35" s="458"/>
      <c r="E35" s="453" t="n">
        <f ca="1">IFERROR((C35/B35)-1,0)</f>
        <v>-3.6911297219767158E-3</v>
      </c>
      <c r="H35" s="460" t="n">
        <f>global</f>
        <v>79787027</v>
      </c>
      <c r="I35" s="455" t="s">
        <v>116</v>
      </c>
      <c r="J35" s="456" t="n">
        <f>$B$3</f>
        <v>42121</v>
      </c>
      <c r="K35" s="456" t="n">
        <f>$C$2</f>
        <v>42134</v>
      </c>
      <c r="L35" s="455"/>
      <c r="M35" s="455"/>
      <c r="N35" s="454" t="s">
        <v>109</v>
      </c>
      <c r="O35" s="455"/>
      <c r="P35" s="455" t="b">
        <v>0</v>
      </c>
      <c r="Q35" s="455" t="b">
        <v>0</v>
      </c>
      <c r="R35" s="455" t="n">
        <v>2</v>
      </c>
    </row>
    <row r="36">
      <c r="A36" s="459" t="s">
        <v>114</v>
      </c>
      <c r="B36" s="465" t="n">
        <f ca="1">(TRANSPOSE(getdata(token,$H36,$I36,B$3,B$2,$L36,$M36,$N36,$O36,$P36,$Q36,$R36)))/86400</f>
        <v>5.7316179702271127E-3</v>
      </c>
      <c r="C36" s="465" t="n">
        <f ca="1">(TRANSPOSE(getdata(token,$H36,$I36,C$3,C$2,$L36,$M36,$N36,$O36,$P36,$Q36,$R36)))/86400</f>
        <v>5.6916052684356519E-3</v>
      </c>
      <c r="D36" s="458"/>
      <c r="E36" s="453" t="n">
        <f ca="1">IFERROR((C36/B36)-1,0)</f>
        <v>-6.9810482832782794E-3</v>
      </c>
      <c r="H36" s="460" t="n">
        <f>global</f>
        <v>79787027</v>
      </c>
      <c r="I36" s="455" t="s">
        <v>117</v>
      </c>
      <c r="J36" s="456" t="n">
        <f>$B$3</f>
        <v>42121</v>
      </c>
      <c r="K36" s="456" t="n">
        <f>$C$2</f>
        <v>42134</v>
      </c>
      <c r="L36" s="455"/>
      <c r="M36" s="455"/>
      <c r="N36" s="454" t="s">
        <v>109</v>
      </c>
      <c r="O36" s="455"/>
      <c r="P36" s="455" t="b">
        <v>0</v>
      </c>
      <c r="Q36" s="455" t="b">
        <v>0</v>
      </c>
      <c r="R36" s="455" t="n">
        <v>2</v>
      </c>
    </row>
    <row r="37">
      <c r="A37" s="459" t="s">
        <v>152</v>
      </c>
      <c r="B37" s="466" t="n">
        <f ca="1">TRANSPOSE(getdata(token,$H37,$I37,B$3,B$2,$L37,$M37,$N37,$O37,$P37,$Q37,$R37))</f>
        <v>13131</v>
      </c>
      <c r="C37" s="466" t="n">
        <f ca="1">TRANSPOSE(getdata(token,$H37,$I37,C$3,C$2,$L37,$M37,$N37,$O37,$P37,$Q37,$R37))</f>
        <v>20677</v>
      </c>
      <c r="D37" s="458"/>
      <c r="E37" s="453" t="n">
        <f ca="1">IFERROR((C37/B37)-1,0)</f>
        <v>0.5746706267610997</v>
      </c>
      <c r="H37" s="460" t="n">
        <f>global</f>
        <v>79787027</v>
      </c>
      <c r="I37" s="455" t="s">
        <v>153</v>
      </c>
      <c r="J37" s="456" t="n">
        <f>$B$3</f>
        <v>42121</v>
      </c>
      <c r="K37" s="456" t="n">
        <f>$C$2</f>
        <v>42134</v>
      </c>
      <c r="L37" s="455" t="s">
        <v>154</v>
      </c>
      <c r="M37" s="455"/>
      <c r="N37" s="454"/>
      <c r="O37" s="455"/>
      <c r="P37" s="455" t="b">
        <v>0</v>
      </c>
      <c r="Q37" s="455" t="b">
        <v>0</v>
      </c>
      <c r="R37" s="455" t="n">
        <v>2</v>
      </c>
    </row>
  </sheetData>
  <conditionalFormatting sqref="E4">
    <cfRule type="dataBar" priority="2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{1DC4E9D4-B146-4D43-879D-D3345B8CD9B5}</x14:id>
        </ext>
      </extLst>
    </cfRule>
  </conditionalFormatting>
  <conditionalFormatting sqref="E35:E36">
    <cfRule type="dataBar" priority="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{A6948E1F-EE72-4A0C-8CC0-7CDECC5DE44D}</x14:id>
        </ext>
      </extLst>
    </cfRule>
  </conditionalFormatting>
  <conditionalFormatting sqref="E5:E19">
    <cfRule type="dataBar" priority="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{A79CD7B1-D23D-4F26-A59E-4562809C1C4B}</x14:id>
        </ext>
      </extLst>
    </cfRule>
  </conditionalFormatting>
  <conditionalFormatting sqref="O25">
    <cfRule type="dataBar" priority="6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{70DEF87A-8F8D-42B9-936F-4195C615FB6D}</x14:id>
        </ext>
      </extLst>
    </cfRule>
  </conditionalFormatting>
  <conditionalFormatting sqref="O26:O29">
    <cfRule type="dataBar" priority="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{D555727F-A915-4A10-AEDC-055F482D1CF5}</x14:id>
        </ext>
      </extLst>
    </cfRule>
  </conditionalFormatting>
  <conditionalFormatting sqref="E34">
    <cfRule type="dataBar" priority="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{26D91C14-5ACC-47B6-9471-FDCA27AD6C13}</x14:id>
        </ext>
      </extLst>
    </cfRule>
  </conditionalFormatting>
  <conditionalFormatting sqref="E37">
    <cfRule type="dataBar" priority="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{0CA39E34-2966-4F18-A6F7-70B3751BACEB}</x14:id>
        </ext>
      </extLst>
    </cfRule>
  </conditionalFormatting>
  <conditionalFormatting sqref="E20">
    <cfRule type="dataBar" priority="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{E581EB9C-BB03-4749-B2BF-04456F26D881}</x14:id>
        </ext>
      </extLst>
    </cfRule>
  </conditionalFormatting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/>
  <dimension ref="A1"/>
  <sheetViews>
    <sheetView topLeftCell="A64" zoomScale="90" zoomScaleNormal="90" zoomScalePageLayoutView="90" workbookViewId="0">
      <selection activeCell="A9" sqref="A9:A14"/>
    </sheetView>
  </sheetViews>
  <sheetFormatPr defaultRowHeight="15.0"/>
  <cols>
    <col min="1" max="1" width="15.6640625" customWidth="1"/>
    <col min="2" max="2" width="17.6640625" customWidth="1"/>
    <col min="3" max="3" width="12.6640625" customWidth="1"/>
    <col min="4" max="4" width="12.6640625" customWidth="1"/>
    <col min="5" max="5" width="12.6640625" customWidth="1"/>
    <col min="6" max="6" width="12.6640625" customWidth="1"/>
    <col min="7" max="7" width="12.6640625" customWidth="1"/>
    <col min="8" max="8" width="12.6640625" customWidth="1"/>
    <col min="9" max="9" width="12.6640625" customWidth="1"/>
    <col min="10" max="10" width="12.6640625" customWidth="1"/>
    <col min="11" max="11" width="12.6640625" customWidth="1"/>
    <col min="12" max="12" width="12.6640625" customWidth="1"/>
    <col min="13" max="13" width="12.6640625" customWidth="1"/>
    <col min="14" max="14" width="12.6640625" customWidth="1"/>
    <col min="15" max="15" width="12.6640625" customWidth="1"/>
  </cols>
  <sheetData>
    <row r="2">
      <c r="B2" s="461" t="n">
        <f>'GA Config'!$B$6</f>
        <v>42050</v>
      </c>
      <c r="C2" s="461" t="n">
        <f>'GA Config'!$C$6</f>
        <v>42057</v>
      </c>
      <c r="D2" s="461" t="n">
        <f>'GA Config'!$D$6</f>
        <v>42064</v>
      </c>
      <c r="E2" s="461" t="n">
        <f>'GA Config'!$E$6</f>
        <v>42071</v>
      </c>
      <c r="F2" s="461" t="n">
        <f>'GA Config'!$F$6</f>
        <v>42078</v>
      </c>
      <c r="G2" s="461" t="n">
        <f>'GA Config'!$G$6</f>
        <v>42085</v>
      </c>
      <c r="H2" s="461" t="n">
        <f>'GA Config'!$H$6</f>
        <v>42092</v>
      </c>
      <c r="I2" s="461" t="n">
        <f>'GA Config'!$I$6</f>
        <v>42099</v>
      </c>
      <c r="J2" s="461" t="n">
        <f>'GA Config'!$J$6</f>
        <v>42106</v>
      </c>
      <c r="K2" s="461" t="n">
        <f>'GA Config'!$K$6</f>
        <v>42113</v>
      </c>
      <c r="L2" s="461" t="n">
        <f>'GA Config'!$L$6</f>
        <v>42120</v>
      </c>
      <c r="M2" s="461" t="n">
        <f>'GA Config'!$M$6</f>
        <v>42127</v>
      </c>
      <c r="N2" s="461" t="n">
        <f>'GA Config'!$N$6</f>
        <v>42134</v>
      </c>
      <c r="O2" s="461"/>
    </row>
    <row r="3">
      <c r="A3" s="17" t="s">
        <v>5</v>
      </c>
      <c r="B3" s="461" t="n">
        <f>'GA Config'!$B$7</f>
        <v>42044</v>
      </c>
      <c r="C3" s="461" t="n">
        <f>'GA Config'!$C$7</f>
        <v>42051</v>
      </c>
      <c r="D3" s="461" t="n">
        <f>'GA Config'!$D$7</f>
        <v>42058</v>
      </c>
      <c r="E3" s="461" t="n">
        <f>'GA Config'!$E$7</f>
        <v>42065</v>
      </c>
      <c r="F3" s="461" t="n">
        <f>'GA Config'!$F$7</f>
        <v>42072</v>
      </c>
      <c r="G3" s="461" t="n">
        <f>'GA Config'!$G$7</f>
        <v>42079</v>
      </c>
      <c r="H3" s="461" t="n">
        <f>'GA Config'!$H$7</f>
        <v>42086</v>
      </c>
      <c r="I3" s="461" t="n">
        <f>'GA Config'!$I$7</f>
        <v>42093</v>
      </c>
      <c r="J3" s="461" t="n">
        <f>'GA Config'!$J$7</f>
        <v>42100</v>
      </c>
      <c r="K3" s="461" t="n">
        <f>'GA Config'!$K$7</f>
        <v>42107</v>
      </c>
      <c r="L3" s="461" t="n">
        <f>'GA Config'!$L$7</f>
        <v>42114</v>
      </c>
      <c r="M3" s="461" t="n">
        <f>'GA Config'!$M$7</f>
        <v>42121</v>
      </c>
      <c r="N3" s="461" t="n">
        <f>'GA Config'!$N$7</f>
        <v>42128</v>
      </c>
      <c r="O3" s="461" t="s">
        <v>126</v>
      </c>
      <c r="P3" s="464" t="s">
        <v>108</v>
      </c>
      <c r="R3" s="452" t="s">
        <v>18</v>
      </c>
      <c r="S3" s="452" t="s">
        <v>19</v>
      </c>
      <c r="T3" s="452" t="s">
        <v>20</v>
      </c>
      <c r="U3" s="452" t="s">
        <v>21</v>
      </c>
      <c r="V3" s="452" t="s">
        <v>22</v>
      </c>
      <c r="W3" s="452" t="s">
        <v>23</v>
      </c>
      <c r="X3" s="452" t="s">
        <v>24</v>
      </c>
      <c r="Y3" s="452" t="s">
        <v>25</v>
      </c>
      <c r="Z3" s="452" t="s">
        <v>26</v>
      </c>
      <c r="AA3" s="452" t="s">
        <v>27</v>
      </c>
      <c r="AB3" s="452" t="s">
        <v>28</v>
      </c>
    </row>
    <row r="4">
      <c r="A4" s="467" t="s">
        <v>0</v>
      </c>
      <c r="B4" s="459" t="n">
        <f ca="1">TRANSPOSE(getdata(token,$R4,$S4,B$3,B$2,$V4,$W4,$X4,$Y4,$Z4,$AA4,$AB4))</f>
        <v>500</v>
      </c>
      <c r="C4" s="459" t="n">
        <f ca="1">TRANSPOSE(getdata(token,$R4,$S4,C$3,C$2,$V4,$W4,$X4,$Y4,$Z4,$AA4,$AB4))</f>
        <v>575</v>
      </c>
      <c r="D4" s="459" t="n">
        <f ca="1">TRANSPOSE(getdata(token,$R4,$S4,D$3,D$2,$V4,$W4,$X4,$Y4,$Z4,$AA4,$AB4))</f>
        <v>1192</v>
      </c>
      <c r="E4" s="459" t="n">
        <f ca="1">TRANSPOSE(getdata(token,$R4,$S4,E$3,E$2,$V4,$W4,$X4,$Y4,$Z4,$AA4,$AB4))</f>
        <v>450</v>
      </c>
      <c r="F4" s="459" t="n">
        <f ca="1">TRANSPOSE(getdata(token,$R4,$S4,F$3,F$2,$V4,$W4,$X4,$Y4,$Z4,$AA4,$AB4))</f>
        <v>411</v>
      </c>
      <c r="G4" s="459" t="n">
        <f ca="1">TRANSPOSE(getdata(token,$R4,$S4,G$3,G$2,$V4,$W4,$X4,$Y4,$Z4,$AA4,$AB4))</f>
        <v>283</v>
      </c>
      <c r="H4" s="459" t="n">
        <f ca="1">TRANSPOSE(getdata(token,$R4,$S4,H$3,H$2,$V4,$W4,$X4,$Y4,$Z4,$AA4,$AB4))</f>
        <v>351</v>
      </c>
      <c r="I4" s="459" t="n">
        <f ca="1">TRANSPOSE(getdata(token,$R4,$S4,I$3,I$2,$V4,$W4,$X4,$Y4,$Z4,$AA4,$AB4))</f>
        <v>359</v>
      </c>
      <c r="J4" s="459" t="n">
        <f ca="1">TRANSPOSE(getdata(token,$R4,$S4,J$3,J$2,$V4,$W4,$X4,$Y4,$Z4,$AA4,$AB4))</f>
        <v>450</v>
      </c>
      <c r="K4" s="459" t="n">
        <f ca="1">TRANSPOSE(getdata(token,$R4,$S4,K$3,K$2,$V4,$W4,$X4,$Y4,$Z4,$AA4,$AB4))</f>
        <v>424</v>
      </c>
      <c r="L4" s="459" t="n">
        <f ca="1">TRANSPOSE(getdata(token,$R4,$S4,L$3,L$2,$V4,$W4,$X4,$Y4,$Z4,$AA4,$AB4))</f>
        <v>426</v>
      </c>
      <c r="M4" s="459" t="n">
        <f ca="1">TRANSPOSE(getdata(token,$R4,$S4,M$3,M$2,$V4,$W4,$X4,$Y4,$Z4,$AA4,$AB4))</f>
        <v>351</v>
      </c>
      <c r="N4" s="459" t="n">
        <f ca="1">TRANSPOSE(getdata(token,$R4,$S4,N$3,N$2,$V4,$W4,$X4,$Y4,$Z4,$AA4,$AB4))</f>
        <v>462</v>
      </c>
      <c r="O4" s="453" t="shared">
        <f t="shared" ref="O4:O20" ca="1" si="0">N4/$N$21</f>
        <v>0.1199065663119647</v>
      </c>
      <c r="P4" s="453" t="shared">
        <f t="shared" ref="P4:P21" ca="1" si="1">IFERROR((N4/M4)-1,0)</f>
        <v>0.31623931623931623</v>
      </c>
      <c r="R4" s="460" t="shared">
        <f t="shared" ref="R4:R20" si="2">global</f>
        <v>79787027</v>
      </c>
      <c r="S4" s="455" t="s">
        <v>118</v>
      </c>
      <c r="T4" s="456"/>
      <c r="U4" s="456"/>
      <c r="V4" s="455"/>
      <c r="W4" s="455"/>
      <c r="X4" s="454" t="n">
        <f>'GA Config'!$B$16</f>
        <v>-7</v>
      </c>
      <c r="Y4" s="455"/>
      <c r="Z4" s="455" t="b">
        <v>0</v>
      </c>
      <c r="AA4" s="455" t="b">
        <v>0</v>
      </c>
      <c r="AB4" s="455" t="n">
        <v>2</v>
      </c>
    </row>
    <row r="5">
      <c r="A5" s="467" t="s">
        <v>1</v>
      </c>
      <c r="B5" s="459" t="n">
        <f ca="1">TRANSPOSE(getdata(token,$R5,$S5,B$3,B$2,$V5,$W5,$X5,$Y5,$Z5,$AA5,$AB5))</f>
        <v>1550</v>
      </c>
      <c r="C5" s="459" t="n">
        <f ca="1">TRANSPOSE(getdata(token,$R5,$S5,C$3,C$2,$V5,$W5,$X5,$Y5,$Z5,$AA5,$AB5))</f>
        <v>1619</v>
      </c>
      <c r="D5" s="459" t="n">
        <f ca="1">TRANSPOSE(getdata(token,$R5,$S5,D$3,D$2,$V5,$W5,$X5,$Y5,$Z5,$AA5,$AB5))</f>
        <v>2203</v>
      </c>
      <c r="E5" s="459" t="n">
        <f ca="1">TRANSPOSE(getdata(token,$R5,$S5,E$3,E$2,$V5,$W5,$X5,$Y5,$Z5,$AA5,$AB5))</f>
        <v>1929</v>
      </c>
      <c r="F5" s="459" t="n">
        <f ca="1">TRANSPOSE(getdata(token,$R5,$S5,F$3,F$2,$V5,$W5,$X5,$Y5,$Z5,$AA5,$AB5))</f>
        <v>1962</v>
      </c>
      <c r="G5" s="459" t="n">
        <f ca="1">TRANSPOSE(getdata(token,$R5,$S5,G$3,G$2,$V5,$W5,$X5,$Y5,$Z5,$AA5,$AB5))</f>
        <v>1815</v>
      </c>
      <c r="H5" s="459" t="n">
        <f ca="1">TRANSPOSE(getdata(token,$R5,$S5,H$3,H$2,$V5,$W5,$X5,$Y5,$Z5,$AA5,$AB5))</f>
        <v>1569</v>
      </c>
      <c r="I5" s="459" t="n">
        <f ca="1">TRANSPOSE(getdata(token,$R5,$S5,I$3,I$2,$V5,$W5,$X5,$Y5,$Z5,$AA5,$AB5))</f>
        <v>1225</v>
      </c>
      <c r="J5" s="459" t="n">
        <f ca="1">TRANSPOSE(getdata(token,$R5,$S5,J$3,J$2,$V5,$W5,$X5,$Y5,$Z5,$AA5,$AB5))</f>
        <v>1567</v>
      </c>
      <c r="K5" s="459" t="n">
        <f ca="1">TRANSPOSE(getdata(token,$R5,$S5,K$3,K$2,$V5,$W5,$X5,$Y5,$Z5,$AA5,$AB5))</f>
        <v>1488</v>
      </c>
      <c r="L5" s="459" t="n">
        <f ca="1">TRANSPOSE(getdata(token,$R5,$S5,L$3,L$2,$V5,$W5,$X5,$Y5,$Z5,$AA5,$AB5))</f>
        <v>1479</v>
      </c>
      <c r="M5" s="459" t="n">
        <f ca="1">TRANSPOSE(getdata(token,$R5,$S5,M$3,M$2,$V5,$W5,$X5,$Y5,$Z5,$AA5,$AB5))</f>
        <v>1392</v>
      </c>
      <c r="N5" s="459" t="n">
        <f ca="1">TRANSPOSE(getdata(token,$R5,$S5,N$3,N$2,$V5,$W5,$X5,$Y5,$Z5,$AA5,$AB5))</f>
        <v>1585</v>
      </c>
      <c r="O5" s="453" t="shared">
        <f t="shared" ca="1" si="0"/>
        <v>0.41136776537762781</v>
      </c>
      <c r="P5" s="453" t="shared">
        <f t="shared" ca="1" si="1"/>
        <v>0.13864942528735624</v>
      </c>
      <c r="R5" s="460" t="shared">
        <f t="shared" si="2"/>
        <v>79787027</v>
      </c>
      <c r="S5" s="455" t="s">
        <v>118</v>
      </c>
      <c r="T5" s="456"/>
      <c r="U5" s="456"/>
      <c r="V5" s="455"/>
      <c r="W5" s="455"/>
      <c r="X5" s="454" t="n">
        <f>'GA Config'!$B$17</f>
        <v>-5</v>
      </c>
      <c r="Y5" s="455"/>
      <c r="Z5" s="455" t="b">
        <v>0</v>
      </c>
      <c r="AA5" s="455" t="b">
        <v>0</v>
      </c>
      <c r="AB5" s="455" t="n">
        <v>2</v>
      </c>
    </row>
    <row r="6">
      <c r="A6" s="467" t="s">
        <v>88</v>
      </c>
      <c r="B6" s="459" t="n">
        <f ca="1">TRANSPOSE(getdata(token,$R6,$S6,B$3,B$2,$V6,$W6,$X6,$Y6,$Z6,$AA6,$AB6))</f>
        <v>721</v>
      </c>
      <c r="C6" s="459" t="n">
        <f ca="1">TRANSPOSE(getdata(token,$R6,$S6,C$3,C$2,$V6,$W6,$X6,$Y6,$Z6,$AA6,$AB6))</f>
        <v>759</v>
      </c>
      <c r="D6" s="459" t="n">
        <f ca="1">TRANSPOSE(getdata(token,$R6,$S6,D$3,D$2,$V6,$W6,$X6,$Y6,$Z6,$AA6,$AB6))</f>
        <v>804</v>
      </c>
      <c r="E6" s="459" t="n">
        <f ca="1">TRANSPOSE(getdata(token,$R6,$S6,E$3,E$2,$V6,$W6,$X6,$Y6,$Z6,$AA6,$AB6))</f>
        <v>1000</v>
      </c>
      <c r="F6" s="459" t="n">
        <f ca="1">TRANSPOSE(getdata(token,$R6,$S6,F$3,F$2,$V6,$W6,$X6,$Y6,$Z6,$AA6,$AB6))</f>
        <v>1061</v>
      </c>
      <c r="G6" s="459" t="n">
        <f ca="1">TRANSPOSE(getdata(token,$R6,$S6,G$3,G$2,$V6,$W6,$X6,$Y6,$Z6,$AA6,$AB6))</f>
        <v>1057</v>
      </c>
      <c r="H6" s="459" t="n">
        <f ca="1">TRANSPOSE(getdata(token,$R6,$S6,H$3,H$2,$V6,$W6,$X6,$Y6,$Z6,$AA6,$AB6))</f>
        <v>800</v>
      </c>
      <c r="I6" s="459" t="n">
        <f ca="1">TRANSPOSE(getdata(token,$R6,$S6,I$3,I$2,$V6,$W6,$X6,$Y6,$Z6,$AA6,$AB6))</f>
        <v>649</v>
      </c>
      <c r="J6" s="459" t="n">
        <f ca="1">TRANSPOSE(getdata(token,$R6,$S6,J$3,J$2,$V6,$W6,$X6,$Y6,$Z6,$AA6,$AB6))</f>
        <v>850</v>
      </c>
      <c r="K6" s="459" t="n">
        <f ca="1">TRANSPOSE(getdata(token,$R6,$S6,K$3,K$2,$V6,$W6,$X6,$Y6,$Z6,$AA6,$AB6))</f>
        <v>765</v>
      </c>
      <c r="L6" s="459" t="n">
        <f ca="1">TRANSPOSE(getdata(token,$R6,$S6,L$3,L$2,$V6,$W6,$X6,$Y6,$Z6,$AA6,$AB6))</f>
        <v>778</v>
      </c>
      <c r="M6" s="459" t="n">
        <f ca="1">TRANSPOSE(getdata(token,$R6,$S6,M$3,M$2,$V6,$W6,$X6,$Y6,$Z6,$AA6,$AB6))</f>
        <v>694</v>
      </c>
      <c r="N6" s="459" t="n">
        <f ca="1">TRANSPOSE(getdata(token,$R6,$S6,N$3,N$2,$V6,$W6,$X6,$Y6,$Z6,$AA6,$AB6))</f>
        <v>779</v>
      </c>
      <c r="O6" s="453" t="shared">
        <f t="shared" ca="1" si="0"/>
        <v>0.20218011938749025</v>
      </c>
      <c r="P6" s="453" t="shared">
        <f t="shared" ca="1" si="1"/>
        <v>0.12247838616714701</v>
      </c>
      <c r="R6" s="460" t="shared">
        <f t="shared" si="2"/>
        <v>79787027</v>
      </c>
      <c r="S6" s="455" t="s">
        <v>118</v>
      </c>
      <c r="T6" s="456"/>
      <c r="U6" s="456"/>
      <c r="V6" s="455"/>
      <c r="W6" s="455"/>
      <c r="X6" s="454" t="str">
        <f>'GA Config'!$B$18</f>
        <v>UAwwXKEORiKwmdptvWvLOA</v>
      </c>
      <c r="Y6" s="455"/>
      <c r="Z6" s="455" t="b">
        <v>0</v>
      </c>
      <c r="AA6" s="455" t="b">
        <v>0</v>
      </c>
      <c r="AB6" s="455" t="n">
        <v>2</v>
      </c>
    </row>
    <row r="7">
      <c r="A7" s="467" t="s">
        <v>89</v>
      </c>
      <c r="B7" s="459" t="n">
        <f ca="1">TRANSPOSE(getdata(token,$R7,$S7,B$3,B$2,$V7,$W7,$X7,$Y7,$Z7,$AA7,$AB7))</f>
        <v>829</v>
      </c>
      <c r="C7" s="459" t="n">
        <f ca="1">TRANSPOSE(getdata(token,$R7,$S7,C$3,C$2,$V7,$W7,$X7,$Y7,$Z7,$AA7,$AB7))</f>
        <v>860</v>
      </c>
      <c r="D7" s="459" t="n">
        <f ca="1">TRANSPOSE(getdata(token,$R7,$S7,D$3,D$2,$V7,$W7,$X7,$Y7,$Z7,$AA7,$AB7))</f>
        <v>1399</v>
      </c>
      <c r="E7" s="459" t="n">
        <f ca="1">TRANSPOSE(getdata(token,$R7,$S7,E$3,E$2,$V7,$W7,$X7,$Y7,$Z7,$AA7,$AB7))</f>
        <v>929</v>
      </c>
      <c r="F7" s="459" t="n">
        <f ca="1">TRANSPOSE(getdata(token,$R7,$S7,F$3,F$2,$V7,$W7,$X7,$Y7,$Z7,$AA7,$AB7))</f>
        <v>901</v>
      </c>
      <c r="G7" s="459" t="n">
        <f ca="1">TRANSPOSE(getdata(token,$R7,$S7,G$3,G$2,$V7,$W7,$X7,$Y7,$Z7,$AA7,$AB7))</f>
        <v>758</v>
      </c>
      <c r="H7" s="459" t="n">
        <f ca="1">TRANSPOSE(getdata(token,$R7,$S7,H$3,H$2,$V7,$W7,$X7,$Y7,$Z7,$AA7,$AB7))</f>
        <v>769</v>
      </c>
      <c r="I7" s="459" t="n">
        <f ca="1">TRANSPOSE(getdata(token,$R7,$S7,I$3,I$2,$V7,$W7,$X7,$Y7,$Z7,$AA7,$AB7))</f>
        <v>576</v>
      </c>
      <c r="J7" s="459" t="n">
        <f ca="1">TRANSPOSE(getdata(token,$R7,$S7,J$3,J$2,$V7,$W7,$X7,$Y7,$Z7,$AA7,$AB7))</f>
        <v>717</v>
      </c>
      <c r="K7" s="459" t="n">
        <f ca="1">TRANSPOSE(getdata(token,$R7,$S7,K$3,K$2,$V7,$W7,$X7,$Y7,$Z7,$AA7,$AB7))</f>
        <v>723</v>
      </c>
      <c r="L7" s="459" t="n">
        <f ca="1">TRANSPOSE(getdata(token,$R7,$S7,L$3,L$2,$V7,$W7,$X7,$Y7,$Z7,$AA7,$AB7))</f>
        <v>701</v>
      </c>
      <c r="M7" s="459" t="n">
        <f ca="1">TRANSPOSE(getdata(token,$R7,$S7,M$3,M$2,$V7,$W7,$X7,$Y7,$Z7,$AA7,$AB7))</f>
        <v>698</v>
      </c>
      <c r="N7" s="459" t="n">
        <f ca="1">TRANSPOSE(getdata(token,$R7,$S7,N$3,N$2,$V7,$W7,$X7,$Y7,$Z7,$AA7,$AB7))</f>
        <v>806</v>
      </c>
      <c r="O7" s="453" t="shared">
        <f t="shared" ca="1" si="0"/>
        <v>0.20918764599013756</v>
      </c>
      <c r="P7" s="453" t="shared">
        <f t="shared" ca="1" si="1"/>
        <v>0.15472779369627498</v>
      </c>
      <c r="R7" s="460" t="shared">
        <f t="shared" si="2"/>
        <v>79787027</v>
      </c>
      <c r="S7" s="455" t="s">
        <v>118</v>
      </c>
      <c r="T7" s="456"/>
      <c r="U7" s="456"/>
      <c r="V7" s="455"/>
      <c r="W7" s="455"/>
      <c r="X7" s="454" t="str">
        <f>'GA Config'!$B$19</f>
        <v>IGyKxVWOQ62KlgAGl65ymQ</v>
      </c>
      <c r="Y7" s="455"/>
      <c r="Z7" s="455" t="b">
        <v>0</v>
      </c>
      <c r="AA7" s="455" t="b">
        <v>0</v>
      </c>
      <c r="AB7" s="455" t="n">
        <v>2</v>
      </c>
    </row>
    <row r="8">
      <c r="A8" s="467" t="s">
        <v>2</v>
      </c>
      <c r="B8" s="459" t="n">
        <f ca="1">TRANSPOSE(getdata(token,$R8,$S8,B$3,B$2,$V8,$W8,$X8,$Y8,$Z8,$AA8,$AB8))</f>
        <v>1206</v>
      </c>
      <c r="C8" s="459" t="n">
        <f ca="1">TRANSPOSE(getdata(token,$R8,$S8,C$3,C$2,$V8,$W8,$X8,$Y8,$Z8,$AA8,$AB8))</f>
        <v>1202</v>
      </c>
      <c r="D8" s="459" t="n">
        <f ca="1">TRANSPOSE(getdata(token,$R8,$S8,D$3,D$2,$V8,$W8,$X8,$Y8,$Z8,$AA8,$AB8))</f>
        <v>1274</v>
      </c>
      <c r="E8" s="459" t="n">
        <f ca="1">TRANSPOSE(getdata(token,$R8,$S8,E$3,E$2,$V8,$W8,$X8,$Y8,$Z8,$AA8,$AB8))</f>
        <v>1443</v>
      </c>
      <c r="F8" s="459" t="n">
        <f ca="1">TRANSPOSE(getdata(token,$R8,$S8,F$3,F$2,$V8,$W8,$X8,$Y8,$Z8,$AA8,$AB8))</f>
        <v>822</v>
      </c>
      <c r="G8" s="459" t="n">
        <f ca="1">TRANSPOSE(getdata(token,$R8,$S8,G$3,G$2,$V8,$W8,$X8,$Y8,$Z8,$AA8,$AB8))</f>
        <v>409</v>
      </c>
      <c r="H8" s="459" t="n">
        <f ca="1">TRANSPOSE(getdata(token,$R8,$S8,H$3,H$2,$V8,$W8,$X8,$Y8,$Z8,$AA8,$AB8))</f>
        <v>895</v>
      </c>
      <c r="I8" s="459" t="n">
        <f ca="1">TRANSPOSE(getdata(token,$R8,$S8,I$3,I$2,$V8,$W8,$X8,$Y8,$Z8,$AA8,$AB8))</f>
        <v>984</v>
      </c>
      <c r="J8" s="459" t="n">
        <f ca="1">TRANSPOSE(getdata(token,$R8,$S8,J$3,J$2,$V8,$W8,$X8,$Y8,$Z8,$AA8,$AB8))</f>
        <v>1211</v>
      </c>
      <c r="K8" s="459" t="n">
        <f ca="1">TRANSPOSE(getdata(token,$R8,$S8,K$3,K$2,$V8,$W8,$X8,$Y8,$Z8,$AA8,$AB8))</f>
        <v>1304</v>
      </c>
      <c r="L8" s="459" t="n">
        <f ca="1">TRANSPOSE(getdata(token,$R8,$S8,L$3,L$2,$V8,$W8,$X8,$Y8,$Z8,$AA8,$AB8))</f>
        <v>1264</v>
      </c>
      <c r="M8" s="459" t="n">
        <f ca="1">TRANSPOSE(getdata(token,$R8,$S8,M$3,M$2,$V8,$W8,$X8,$Y8,$Z8,$AA8,$AB8))</f>
        <v>1216</v>
      </c>
      <c r="N8" s="459" t="n">
        <f ca="1">TRANSPOSE(getdata(token,$R8,$S8,N$3,N$2,$V8,$W8,$X8,$Y8,$Z8,$AA8,$AB8))</f>
        <v>1387</v>
      </c>
      <c r="O8" s="453" t="shared">
        <f t="shared" ca="1" si="0"/>
        <v>0.35997923695821438</v>
      </c>
      <c r="P8" s="453" t="shared">
        <f t="shared" ca="1" si="1"/>
        <v>0.140625</v>
      </c>
      <c r="R8" s="460" t="shared">
        <f t="shared" si="2"/>
        <v>79787027</v>
      </c>
      <c r="S8" s="455" t="s">
        <v>118</v>
      </c>
      <c r="T8" s="456"/>
      <c r="U8" s="456"/>
      <c r="V8" s="455"/>
      <c r="W8" s="455"/>
      <c r="X8" s="454" t="n">
        <f>'GA Config'!$B$20</f>
        <v>-4</v>
      </c>
      <c r="Y8" s="455"/>
      <c r="Z8" s="455" t="b">
        <v>0</v>
      </c>
      <c r="AA8" s="455" t="b">
        <v>0</v>
      </c>
      <c r="AB8" s="455" t="n">
        <v>2</v>
      </c>
    </row>
    <row r="9">
      <c r="A9" s="467" t="s">
        <v>12</v>
      </c>
      <c r="B9" s="459" t="n">
        <f ca="1">TRANSPOSE(getdata(token,$R9,$S9,B$3,B$2,$V9,$W9,$X9,$Y9,$Z9,$AA9,$AB9))</f>
        <v>962</v>
      </c>
      <c r="C9" s="459" t="n">
        <f ca="1">TRANSPOSE(getdata(token,$R9,$S9,C$3,C$2,$V9,$W9,$X9,$Y9,$Z9,$AA9,$AB9))</f>
        <v>982</v>
      </c>
      <c r="D9" s="459" t="n">
        <f ca="1">TRANSPOSE(getdata(token,$R9,$S9,D$3,D$2,$V9,$W9,$X9,$Y9,$Z9,$AA9,$AB9))</f>
        <v>1002</v>
      </c>
      <c r="E9" s="459" t="n">
        <f ca="1">TRANSPOSE(getdata(token,$R9,$S9,E$3,E$2,$V9,$W9,$X9,$Y9,$Z9,$AA9,$AB9))</f>
        <v>1154</v>
      </c>
      <c r="F9" s="459" t="n">
        <f ca="1">TRANSPOSE(getdata(token,$R9,$S9,F$3,F$2,$V9,$W9,$X9,$Y9,$Z9,$AA9,$AB9))</f>
        <v>539</v>
      </c>
      <c r="G9" s="459" t="n">
        <f ca="1">TRANSPOSE(getdata(token,$R9,$S9,G$3,G$2,$V9,$W9,$X9,$Y9,$Z9,$AA9,$AB9))</f>
        <v>237</v>
      </c>
      <c r="H9" s="459" t="n">
        <f ca="1">TRANSPOSE(getdata(token,$R9,$S9,H$3,H$2,$V9,$W9,$X9,$Y9,$Z9,$AA9,$AB9))</f>
        <v>679</v>
      </c>
      <c r="I9" s="459" t="n">
        <f ca="1">TRANSPOSE(getdata(token,$R9,$S9,I$3,I$2,$V9,$W9,$X9,$Y9,$Z9,$AA9,$AB9))</f>
        <v>720</v>
      </c>
      <c r="J9" s="459" t="n">
        <f ca="1">TRANSPOSE(getdata(token,$R9,$S9,J$3,J$2,$V9,$W9,$X9,$Y9,$Z9,$AA9,$AB9))</f>
        <v>945</v>
      </c>
      <c r="K9" s="459" t="n">
        <f ca="1">TRANSPOSE(getdata(token,$R9,$S9,K$3,K$2,$V9,$W9,$X9,$Y9,$Z9,$AA9,$AB9))</f>
        <v>1033</v>
      </c>
      <c r="L9" s="459" t="n">
        <f ca="1">TRANSPOSE(getdata(token,$R9,$S9,L$3,L$2,$V9,$W9,$X9,$Y9,$Z9,$AA9,$AB9))</f>
        <v>997</v>
      </c>
      <c r="M9" s="459" t="n">
        <f ca="1">TRANSPOSE(getdata(token,$R9,$S9,M$3,M$2,$V9,$W9,$X9,$Y9,$Z9,$AA9,$AB9))</f>
        <v>954</v>
      </c>
      <c r="N9" s="459" t="n">
        <f ca="1">TRANSPOSE(getdata(token,$R9,$S9,N$3,N$2,$V9,$W9,$X9,$Y9,$Z9,$AA9,$AB9))</f>
        <v>1093</v>
      </c>
      <c r="O9" s="453" t="shared">
        <f t="shared" ca="1" si="0"/>
        <v>0.283675058396055</v>
      </c>
      <c r="P9" s="453" t="shared">
        <f t="shared" ca="1" si="1"/>
        <v>0.1457023060796645</v>
      </c>
      <c r="R9" s="460" t="shared">
        <f t="shared" si="2"/>
        <v>79787027</v>
      </c>
      <c r="S9" s="455" t="s">
        <v>118</v>
      </c>
      <c r="T9" s="456"/>
      <c r="U9" s="456"/>
      <c r="V9" s="455"/>
      <c r="W9" s="455"/>
      <c r="X9" s="454" t="str">
        <f>'GA Config'!$B$21</f>
        <v>km4_cfGeSOCOQPyfh7U6AA</v>
      </c>
      <c r="Y9" s="455"/>
      <c r="Z9" s="455" t="b">
        <v>0</v>
      </c>
      <c r="AA9" s="455" t="b">
        <v>0</v>
      </c>
      <c r="AB9" s="455" t="n">
        <v>2</v>
      </c>
    </row>
    <row r="10">
      <c r="A10" s="467" t="s">
        <v>91</v>
      </c>
      <c r="B10" s="459" t="n">
        <f ca="1">TRANSPOSE(getdata(token,$R10,$S10,B$3,B$2,$V10,$W10,$X10,$Y10,$Z10,$AA10,$AB10))</f>
        <v>101</v>
      </c>
      <c r="C10" s="459" t="n">
        <f ca="1">TRANSPOSE(getdata(token,$R10,$S10,C$3,C$2,$V10,$W10,$X10,$Y10,$Z10,$AA10,$AB10))</f>
        <v>97</v>
      </c>
      <c r="D10" s="459" t="n">
        <f ca="1">TRANSPOSE(getdata(token,$R10,$S10,D$3,D$2,$V10,$W10,$X10,$Y10,$Z10,$AA10,$AB10))</f>
        <v>100</v>
      </c>
      <c r="E10" s="459" t="n">
        <f ca="1">TRANSPOSE(getdata(token,$R10,$S10,E$3,E$2,$V10,$W10,$X10,$Y10,$Z10,$AA10,$AB10))</f>
        <v>103</v>
      </c>
      <c r="F10" s="459" t="n">
        <f ca="1">TRANSPOSE(getdata(token,$R10,$S10,F$3,F$2,$V10,$W10,$X10,$Y10,$Z10,$AA10,$AB10))</f>
        <v>90</v>
      </c>
      <c r="G10" s="459" t="n">
        <f ca="1">TRANSPOSE(getdata(token,$R10,$S10,G$3,G$2,$V10,$W10,$X10,$Y10,$Z10,$AA10,$AB10))</f>
        <v>26</v>
      </c>
      <c r="H10" s="459" t="n">
        <f ca="1">TRANSPOSE(getdata(token,$R10,$S10,H$3,H$2,$V10,$W10,$X10,$Y10,$Z10,$AA10,$AB10))</f>
        <v>81</v>
      </c>
      <c r="I10" s="459" t="n">
        <f ca="1">TRANSPOSE(getdata(token,$R10,$S10,I$3,I$2,$V10,$W10,$X10,$Y10,$Z10,$AA10,$AB10))</f>
        <v>77</v>
      </c>
      <c r="J10" s="459" t="n">
        <f ca="1">TRANSPOSE(getdata(token,$R10,$S10,J$3,J$2,$V10,$W10,$X10,$Y10,$Z10,$AA10,$AB10))</f>
        <v>85</v>
      </c>
      <c r="K10" s="459" t="n">
        <f ca="1">TRANSPOSE(getdata(token,$R10,$S10,K$3,K$2,$V10,$W10,$X10,$Y10,$Z10,$AA10,$AB10))</f>
        <v>77</v>
      </c>
      <c r="L10" s="459" t="n">
        <f ca="1">TRANSPOSE(getdata(token,$R10,$S10,L$3,L$2,$V10,$W10,$X10,$Y10,$Z10,$AA10,$AB10))</f>
        <v>94</v>
      </c>
      <c r="M10" s="459" t="n">
        <f ca="1">TRANSPOSE(getdata(token,$R10,$S10,M$3,M$2,$V10,$W10,$X10,$Y10,$Z10,$AA10,$AB10))</f>
        <v>73</v>
      </c>
      <c r="N10" s="459" t="n">
        <f ca="1">TRANSPOSE(getdata(token,$R10,$S10,N$3,N$2,$V10,$W10,$X10,$Y10,$Z10,$AA10,$AB10))</f>
        <v>85</v>
      </c>
      <c r="O10" s="453" t="shared">
        <f t="shared" ca="1" si="0"/>
        <v>2.2060731897222942E-2</v>
      </c>
      <c r="P10" s="453" t="shared">
        <f t="shared" ca="1" si="1"/>
        <v>0.16438356164383561</v>
      </c>
      <c r="R10" s="460" t="shared">
        <f t="shared" si="2"/>
        <v>79787027</v>
      </c>
      <c r="S10" s="455" t="s">
        <v>118</v>
      </c>
      <c r="T10" s="456"/>
      <c r="U10" s="456"/>
      <c r="V10" s="455"/>
      <c r="W10" s="455"/>
      <c r="X10" s="454" t="str">
        <f>'GA Config'!$B$22</f>
        <v>_j9Jv0JeTUiPQ5m9hPvmyw</v>
      </c>
      <c r="Y10" s="455"/>
      <c r="Z10" s="455" t="b">
        <v>0</v>
      </c>
      <c r="AA10" s="455" t="b">
        <v>0</v>
      </c>
      <c r="AB10" s="455" t="n">
        <v>2</v>
      </c>
    </row>
    <row r="11">
      <c r="A11" s="467" t="s">
        <v>92</v>
      </c>
      <c r="B11" s="459" t="n">
        <f ca="1">TRANSPOSE(getdata(token,$R11,$S11,B$3,B$2,$V11,$W11,$X11,$Y11,$Z11,$AA11,$AB11))</f>
        <v>5</v>
      </c>
      <c r="C11" s="459" t="n">
        <f ca="1">TRANSPOSE(getdata(token,$R11,$S11,C$3,C$2,$V11,$W11,$X11,$Y11,$Z11,$AA11,$AB11))</f>
        <v>4</v>
      </c>
      <c r="D11" s="459" t="n">
        <f ca="1">TRANSPOSE(getdata(token,$R11,$S11,D$3,D$2,$V11,$W11,$X11,$Y11,$Z11,$AA11,$AB11))</f>
        <v>6</v>
      </c>
      <c r="E11" s="459" t="n">
        <f ca="1">TRANSPOSE(getdata(token,$R11,$S11,E$3,E$2,$V11,$W11,$X11,$Y11,$Z11,$AA11,$AB11))</f>
        <v>3</v>
      </c>
      <c r="F11" s="459" t="n">
        <f ca="1">TRANSPOSE(getdata(token,$R11,$S11,F$3,F$2,$V11,$W11,$X11,$Y11,$Z11,$AA11,$AB11))</f>
        <v>4</v>
      </c>
      <c r="G11" s="459" t="n">
        <f ca="1">TRANSPOSE(getdata(token,$R11,$S11,G$3,G$2,$V11,$W11,$X11,$Y11,$Z11,$AA11,$AB11))</f>
        <v>1</v>
      </c>
      <c r="H11" s="459" t="n">
        <f ca="1">TRANSPOSE(getdata(token,$R11,$S11,H$3,H$2,$V11,$W11,$X11,$Y11,$Z11,$AA11,$AB11))</f>
        <v>1</v>
      </c>
      <c r="I11" s="459" t="n">
        <f ca="1">TRANSPOSE(getdata(token,$R11,$S11,I$3,I$2,$V11,$W11,$X11,$Y11,$Z11,$AA11,$AB11))</f>
        <v>8</v>
      </c>
      <c r="J11" s="459" t="n">
        <f ca="1">TRANSPOSE(getdata(token,$R11,$S11,J$3,J$2,$V11,$W11,$X11,$Y11,$Z11,$AA11,$AB11))</f>
        <v>2</v>
      </c>
      <c r="K11" s="459" t="n">
        <f ca="1">TRANSPOSE(getdata(token,$R11,$S11,K$3,K$2,$V11,$W11,$X11,$Y11,$Z11,$AA11,$AB11))</f>
        <v>0</v>
      </c>
      <c r="L11" s="459" t="n">
        <f ca="1">TRANSPOSE(getdata(token,$R11,$S11,L$3,L$2,$V11,$W11,$X11,$Y11,$Z11,$AA11,$AB11))</f>
        <v>6</v>
      </c>
      <c r="M11" s="459" t="n">
        <f ca="1">TRANSPOSE(getdata(token,$R11,$S11,M$3,M$2,$V11,$W11,$X11,$Y11,$Z11,$AA11,$AB11))</f>
        <v>4</v>
      </c>
      <c r="N11" s="459" t="n">
        <f ca="1">TRANSPOSE(getdata(token,$R11,$S11,N$3,N$2,$V11,$W11,$X11,$Y11,$Z11,$AA11,$AB11))</f>
        <v>4</v>
      </c>
      <c r="O11" s="453" t="shared">
        <f t="shared" ca="1" si="0"/>
        <v>1.0381520892810796E-3</v>
      </c>
      <c r="P11" s="453" t="shared">
        <f t="shared" ca="1" si="1"/>
        <v>0</v>
      </c>
      <c r="R11" s="460" t="shared">
        <f t="shared" si="2"/>
        <v>79787027</v>
      </c>
      <c r="S11" s="455" t="s">
        <v>118</v>
      </c>
      <c r="T11" s="456"/>
      <c r="U11" s="456"/>
      <c r="V11" s="455"/>
      <c r="W11" s="455"/>
      <c r="X11" s="454" t="str">
        <f>'GA Config'!$B$23</f>
        <v>f9M9_kk6Q4aG14IUnKsrwA</v>
      </c>
      <c r="Y11" s="455"/>
      <c r="Z11" s="455" t="b">
        <v>0</v>
      </c>
      <c r="AA11" s="455" t="b">
        <v>0</v>
      </c>
      <c r="AB11" s="455" t="n">
        <v>2</v>
      </c>
    </row>
    <row r="12">
      <c r="A12" s="467" t="s">
        <v>93</v>
      </c>
      <c r="B12" s="459" t="n">
        <f ca="1">TRANSPOSE(getdata(token,$R12,$S12,B$3,B$2,$V12,$W12,$X12,$Y12,$Z12,$AA12,$AB12))</f>
        <v>121</v>
      </c>
      <c r="C12" s="459" t="n">
        <f ca="1">TRANSPOSE(getdata(token,$R12,$S12,C$3,C$2,$V12,$W12,$X12,$Y12,$Z12,$AA12,$AB12))</f>
        <v>99</v>
      </c>
      <c r="D12" s="459" t="n">
        <f ca="1">TRANSPOSE(getdata(token,$R12,$S12,D$3,D$2,$V12,$W12,$X12,$Y12,$Z12,$AA12,$AB12))</f>
        <v>148</v>
      </c>
      <c r="E12" s="459" t="n">
        <f ca="1">TRANSPOSE(getdata(token,$R12,$S12,E$3,E$2,$V12,$W12,$X12,$Y12,$Z12,$AA12,$AB12))</f>
        <v>168</v>
      </c>
      <c r="F12" s="459" t="n">
        <f ca="1">TRANSPOSE(getdata(token,$R12,$S12,F$3,F$2,$V12,$W12,$X12,$Y12,$Z12,$AA12,$AB12))</f>
        <v>173</v>
      </c>
      <c r="G12" s="459" t="n">
        <f ca="1">TRANSPOSE(getdata(token,$R12,$S12,G$3,G$2,$V12,$W12,$X12,$Y12,$Z12,$AA12,$AB12))</f>
        <v>130</v>
      </c>
      <c r="H12" s="459" t="n">
        <f ca="1">TRANSPOSE(getdata(token,$R12,$S12,H$3,H$2,$V12,$W12,$X12,$Y12,$Z12,$AA12,$AB12))</f>
        <v>119</v>
      </c>
      <c r="I12" s="459" t="n">
        <f ca="1">TRANSPOSE(getdata(token,$R12,$S12,I$3,I$2,$V12,$W12,$X12,$Y12,$Z12,$AA12,$AB12))</f>
        <v>154</v>
      </c>
      <c r="J12" s="459" t="n">
        <f ca="1">TRANSPOSE(getdata(token,$R12,$S12,J$3,J$2,$V12,$W12,$X12,$Y12,$Z12,$AA12,$AB12))</f>
        <v>140</v>
      </c>
      <c r="K12" s="459" t="n">
        <f ca="1">TRANSPOSE(getdata(token,$R12,$S12,K$3,K$2,$V12,$W12,$X12,$Y12,$Z12,$AA12,$AB12))</f>
        <v>179</v>
      </c>
      <c r="L12" s="459" t="n">
        <f ca="1">TRANSPOSE(getdata(token,$R12,$S12,L$3,L$2,$V12,$W12,$X12,$Y12,$Z12,$AA12,$AB12))</f>
        <v>152</v>
      </c>
      <c r="M12" s="459" t="n">
        <f ca="1">TRANSPOSE(getdata(token,$R12,$S12,M$3,M$2,$V12,$W12,$X12,$Y12,$Z12,$AA12,$AB12))</f>
        <v>173</v>
      </c>
      <c r="N12" s="459" t="n">
        <f ca="1">TRANSPOSE(getdata(token,$R12,$S12,N$3,N$2,$V12,$W12,$X12,$Y12,$Z12,$AA12,$AB12))</f>
        <v>188</v>
      </c>
      <c r="O12" s="453" t="shared">
        <f t="shared" ca="1" si="0"/>
        <v>4.8793148196210744E-2</v>
      </c>
      <c r="P12" s="453" t="shared">
        <f t="shared" ca="1" si="1"/>
        <v>8.6705202312138629E-2</v>
      </c>
      <c r="R12" s="460" t="shared">
        <f t="shared" si="2"/>
        <v>79787027</v>
      </c>
      <c r="S12" s="455" t="s">
        <v>118</v>
      </c>
      <c r="T12" s="456"/>
      <c r="U12" s="456"/>
      <c r="V12" s="455"/>
      <c r="W12" s="455"/>
      <c r="X12" s="454" t="str">
        <f>'GA Config'!$B$24</f>
        <v>MvufmHcwRbyQfqoeX0asaw</v>
      </c>
      <c r="Y12" s="455"/>
      <c r="Z12" s="455" t="b">
        <v>0</v>
      </c>
      <c r="AA12" s="455" t="b">
        <v>0</v>
      </c>
      <c r="AB12" s="455" t="n">
        <v>2</v>
      </c>
    </row>
    <row r="13">
      <c r="A13" s="467" t="s">
        <v>94</v>
      </c>
      <c r="B13" s="459" t="n">
        <f ca="1">TRANSPOSE(getdata(token,$R13,$S13,B$3,B$2,$V13,$W13,$X13,$Y13,$Z13,$AA13,$AB13))</f>
        <v>0</v>
      </c>
      <c r="C13" s="459" t="n">
        <f ca="1">TRANSPOSE(getdata(token,$R13,$S13,C$3,C$2,$V13,$W13,$X13,$Y13,$Z13,$AA13,$AB13))</f>
        <v>5</v>
      </c>
      <c r="D13" s="459" t="n">
        <f ca="1">TRANSPOSE(getdata(token,$R13,$S13,D$3,D$2,$V13,$W13,$X13,$Y13,$Z13,$AA13,$AB13))</f>
        <v>0</v>
      </c>
      <c r="E13" s="459" t="n">
        <f ca="1">TRANSPOSE(getdata(token,$R13,$S13,E$3,E$2,$V13,$W13,$X13,$Y13,$Z13,$AA13,$AB13))</f>
        <v>1</v>
      </c>
      <c r="F13" s="459" t="n">
        <f ca="1">TRANSPOSE(getdata(token,$R13,$S13,F$3,F$2,$V13,$W13,$X13,$Y13,$Z13,$AA13,$AB13))</f>
        <v>0</v>
      </c>
      <c r="G13" s="459" t="n">
        <f ca="1">TRANSPOSE(getdata(token,$R13,$S13,G$3,G$2,$V13,$W13,$X13,$Y13,$Z13,$AA13,$AB13))</f>
        <v>0</v>
      </c>
      <c r="H13" s="459" t="n">
        <f ca="1">TRANSPOSE(getdata(token,$R13,$S13,H$3,H$2,$V13,$W13,$X13,$Y13,$Z13,$AA13,$AB13))</f>
        <v>0</v>
      </c>
      <c r="I13" s="459" t="n">
        <f ca="1">TRANSPOSE(getdata(token,$R13,$S13,I$3,I$2,$V13,$W13,$X13,$Y13,$Z13,$AA13,$AB13))</f>
        <v>0</v>
      </c>
      <c r="J13" s="459" t="n">
        <f ca="1">TRANSPOSE(getdata(token,$R13,$S13,J$3,J$2,$V13,$W13,$X13,$Y13,$Z13,$AA13,$AB13))</f>
        <v>1</v>
      </c>
      <c r="K13" s="459" t="n">
        <f ca="1">TRANSPOSE(getdata(token,$R13,$S13,K$3,K$2,$V13,$W13,$X13,$Y13,$Z13,$AA13,$AB13))</f>
        <v>0</v>
      </c>
      <c r="L13" s="459" t="n">
        <f ca="1">TRANSPOSE(getdata(token,$R13,$S13,L$3,L$2,$V13,$W13,$X13,$Y13,$Z13,$AA13,$AB13))</f>
        <v>0</v>
      </c>
      <c r="M13" s="459" t="n">
        <f ca="1">TRANSPOSE(getdata(token,$R13,$S13,M$3,M$2,$V13,$W13,$X13,$Y13,$Z13,$AA13,$AB13))</f>
        <v>0</v>
      </c>
      <c r="N13" s="459" t="n">
        <f ca="1">TRANSPOSE(getdata(token,$R13,$S13,N$3,N$2,$V13,$W13,$X13,$Y13,$Z13,$AA13,$AB13))</f>
        <v>1</v>
      </c>
      <c r="O13" s="453" t="shared">
        <f t="shared" ca="1" si="0"/>
        <v>2.5953802232026989E-4</v>
      </c>
      <c r="P13" s="453" t="shared">
        <f t="shared" ca="1" si="1"/>
        <v>0</v>
      </c>
      <c r="R13" s="460" t="shared">
        <f t="shared" si="2"/>
        <v>79787027</v>
      </c>
      <c r="S13" s="455" t="s">
        <v>118</v>
      </c>
      <c r="T13" s="456"/>
      <c r="U13" s="456"/>
      <c r="V13" s="455"/>
      <c r="W13" s="455"/>
      <c r="X13" s="454" t="str">
        <f>'GA Config'!$B$25</f>
        <v>Xv0vCGQkR8yT0Zbrj8yyzQ</v>
      </c>
      <c r="Y13" s="455"/>
      <c r="Z13" s="455" t="b">
        <v>0</v>
      </c>
      <c r="AA13" s="455" t="b">
        <v>0</v>
      </c>
      <c r="AB13" s="455" t="n">
        <v>2</v>
      </c>
    </row>
    <row r="14">
      <c r="A14" s="467" t="s">
        <v>95</v>
      </c>
      <c r="B14" s="459" t="n">
        <f ca="1">TRANSPOSE(getdata(token,$R14,$S14,B$3,B$2,$V14,$W14,$X14,$Y14,$Z14,$AA14,$AB14))</f>
        <v>17</v>
      </c>
      <c r="C14" s="459" t="n">
        <f ca="1">TRANSPOSE(getdata(token,$R14,$S14,C$3,C$2,$V14,$W14,$X14,$Y14,$Z14,$AA14,$AB14))</f>
        <v>15</v>
      </c>
      <c r="D14" s="459" t="n">
        <f ca="1">TRANSPOSE(getdata(token,$R14,$S14,D$3,D$2,$V14,$W14,$X14,$Y14,$Z14,$AA14,$AB14))</f>
        <v>18</v>
      </c>
      <c r="E14" s="459" t="n">
        <f ca="1">TRANSPOSE(getdata(token,$R14,$S14,E$3,E$2,$V14,$W14,$X14,$Y14,$Z14,$AA14,$AB14))</f>
        <v>14</v>
      </c>
      <c r="F14" s="459" t="n">
        <f ca="1">TRANSPOSE(getdata(token,$R14,$S14,F$3,F$2,$V14,$W14,$X14,$Y14,$Z14,$AA14,$AB14))</f>
        <v>16</v>
      </c>
      <c r="G14" s="459" t="n">
        <f ca="1">TRANSPOSE(getdata(token,$R14,$S14,G$3,G$2,$V14,$W14,$X14,$Y14,$Z14,$AA14,$AB14))</f>
        <v>15</v>
      </c>
      <c r="H14" s="459" t="n">
        <f ca="1">TRANSPOSE(getdata(token,$R14,$S14,H$3,H$2,$V14,$W14,$X14,$Y14,$Z14,$AA14,$AB14))</f>
        <v>15</v>
      </c>
      <c r="I14" s="459" t="n">
        <f ca="1">TRANSPOSE(getdata(token,$R14,$S14,I$3,I$2,$V14,$W14,$X14,$Y14,$Z14,$AA14,$AB14))</f>
        <v>25</v>
      </c>
      <c r="J14" s="459" t="n">
        <f ca="1">TRANSPOSE(getdata(token,$R14,$S14,J$3,J$2,$V14,$W14,$X14,$Y14,$Z14,$AA14,$AB14))</f>
        <v>38</v>
      </c>
      <c r="K14" s="459" t="n">
        <f ca="1">TRANSPOSE(getdata(token,$R14,$S14,K$3,K$2,$V14,$W14,$X14,$Y14,$Z14,$AA14,$AB14))</f>
        <v>15</v>
      </c>
      <c r="L14" s="459" t="n">
        <f ca="1">TRANSPOSE(getdata(token,$R14,$S14,L$3,L$2,$V14,$W14,$X14,$Y14,$Z14,$AA14,$AB14))</f>
        <v>15</v>
      </c>
      <c r="M14" s="459" t="n">
        <f ca="1">TRANSPOSE(getdata(token,$R14,$S14,M$3,M$2,$V14,$W14,$X14,$Y14,$Z14,$AA14,$AB14))</f>
        <v>12</v>
      </c>
      <c r="N14" s="459" t="n">
        <f ca="1">TRANSPOSE(getdata(token,$R14,$S14,N$3,N$2,$V14,$W14,$X14,$Y14,$Z14,$AA14,$AB14))</f>
        <v>16</v>
      </c>
      <c r="O14" s="453" t="shared">
        <f t="shared" ca="1" si="0"/>
        <v>4.1526083571243183E-3</v>
      </c>
      <c r="P14" s="453" t="shared">
        <f t="shared" ca="1" si="1"/>
        <v>0.33333333333333326</v>
      </c>
      <c r="R14" s="460" t="shared">
        <f t="shared" si="2"/>
        <v>79787027</v>
      </c>
      <c r="S14" s="455" t="s">
        <v>118</v>
      </c>
      <c r="T14" s="456"/>
      <c r="U14" s="456"/>
      <c r="V14" s="455"/>
      <c r="W14" s="455"/>
      <c r="X14" s="454" t="str">
        <f>'GA Config'!$B$26</f>
        <v>KdQ9q9YRSiOFcLnLKGPPIA</v>
      </c>
      <c r="Y14" s="455"/>
      <c r="Z14" s="455" t="b">
        <v>0</v>
      </c>
      <c r="AA14" s="455" t="b">
        <v>0</v>
      </c>
      <c r="AB14" s="455" t="n">
        <v>2</v>
      </c>
    </row>
    <row r="15">
      <c r="A15" s="467" t="s">
        <v>9</v>
      </c>
      <c r="B15" s="459" t="n">
        <f ca="1">TRANSPOSE(getdata(token,$R15,$S15,B$3,B$2,$V15,$W15,$X15,$Y15,$Z15,$AA15,$AB15))</f>
        <v>335</v>
      </c>
      <c r="C15" s="459" t="n">
        <f ca="1">TRANSPOSE(getdata(token,$R15,$S15,C$3,C$2,$V15,$W15,$X15,$Y15,$Z15,$AA15,$AB15))</f>
        <v>296</v>
      </c>
      <c r="D15" s="459" t="n">
        <f ca="1">TRANSPOSE(getdata(token,$R15,$S15,D$3,D$2,$V15,$W15,$X15,$Y15,$Z15,$AA15,$AB15))</f>
        <v>651</v>
      </c>
      <c r="E15" s="459" t="n">
        <f ca="1">TRANSPOSE(getdata(token,$R15,$S15,E$3,E$2,$V15,$W15,$X15,$Y15,$Z15,$AA15,$AB15))</f>
        <v>576</v>
      </c>
      <c r="F15" s="459" t="n">
        <f ca="1">TRANSPOSE(getdata(token,$R15,$S15,F$3,F$2,$V15,$W15,$X15,$Y15,$Z15,$AA15,$AB15))</f>
        <v>498</v>
      </c>
      <c r="G15" s="459" t="n">
        <f ca="1">TRANSPOSE(getdata(token,$R15,$S15,G$3,G$2,$V15,$W15,$X15,$Y15,$Z15,$AA15,$AB15))</f>
        <v>411</v>
      </c>
      <c r="H15" s="459" t="n">
        <f ca="1">TRANSPOSE(getdata(token,$R15,$S15,H$3,H$2,$V15,$W15,$X15,$Y15,$Z15,$AA15,$AB15))</f>
        <v>419</v>
      </c>
      <c r="I15" s="459" t="n">
        <f ca="1">TRANSPOSE(getdata(token,$R15,$S15,I$3,I$2,$V15,$W15,$X15,$Y15,$Z15,$AA15,$AB15))</f>
        <v>381</v>
      </c>
      <c r="J15" s="459" t="n">
        <f ca="1">TRANSPOSE(getdata(token,$R15,$S15,J$3,J$2,$V15,$W15,$X15,$Y15,$Z15,$AA15,$AB15))</f>
        <v>433</v>
      </c>
      <c r="K15" s="459" t="n">
        <f ca="1">TRANSPOSE(getdata(token,$R15,$S15,K$3,K$2,$V15,$W15,$X15,$Y15,$Z15,$AA15,$AB15))</f>
        <v>406</v>
      </c>
      <c r="L15" s="459" t="n">
        <f ca="1">TRANSPOSE(getdata(token,$R15,$S15,L$3,L$2,$V15,$W15,$X15,$Y15,$Z15,$AA15,$AB15))</f>
        <v>404</v>
      </c>
      <c r="M15" s="459" t="n">
        <f ca="1">TRANSPOSE(getdata(token,$R15,$S15,M$3,M$2,$V15,$W15,$X15,$Y15,$Z15,$AA15,$AB15))</f>
        <v>406</v>
      </c>
      <c r="N15" s="459" t="n">
        <f ca="1">TRANSPOSE(getdata(token,$R15,$S15,N$3,N$2,$V15,$W15,$X15,$Y15,$Z15,$AA15,$AB15))</f>
        <v>362</v>
      </c>
      <c r="O15" s="453" t="shared">
        <f t="shared" ca="1" si="0"/>
        <v>9.3952764079937717E-2</v>
      </c>
      <c r="P15" s="453" t="shared">
        <f t="shared" ca="1" si="1"/>
        <v>-0.10837438423645318</v>
      </c>
      <c r="R15" s="460" t="shared">
        <f t="shared" si="2"/>
        <v>79787027</v>
      </c>
      <c r="S15" s="455" t="s">
        <v>118</v>
      </c>
      <c r="T15" s="456"/>
      <c r="U15" s="456"/>
      <c r="V15" s="455"/>
      <c r="W15" s="455"/>
      <c r="X15" s="454" t="n">
        <f>'GA Config'!$B$31</f>
        <v>-8</v>
      </c>
      <c r="Y15" s="455"/>
      <c r="Z15" s="455" t="b">
        <v>0</v>
      </c>
      <c r="AA15" s="455" t="b">
        <v>0</v>
      </c>
      <c r="AB15" s="455" t="n">
        <v>2</v>
      </c>
    </row>
    <row r="16">
      <c r="A16" s="467" t="s">
        <v>3</v>
      </c>
      <c r="B16" s="459" t="n">
        <f ca="1">TRANSPOSE(getdata(token,$R16,$S16,B$3,B$2,$V16,$W16,$X16,$Y16,$Z16,$AA16,$AB16))</f>
        <v>8</v>
      </c>
      <c r="C16" s="459" t="n">
        <f ca="1">TRANSPOSE(getdata(token,$R16,$S16,C$3,C$2,$V16,$W16,$X16,$Y16,$Z16,$AA16,$AB16))</f>
        <v>31</v>
      </c>
      <c r="D16" s="459" t="n">
        <f ca="1">TRANSPOSE(getdata(token,$R16,$S16,D$3,D$2,$V16,$W16,$X16,$Y16,$Z16,$AA16,$AB16))</f>
        <v>17</v>
      </c>
      <c r="E16" s="459" t="n">
        <f ca="1">TRANSPOSE(getdata(token,$R16,$S16,E$3,E$2,$V16,$W16,$X16,$Y16,$Z16,$AA16,$AB16))</f>
        <v>49</v>
      </c>
      <c r="F16" s="459" t="n">
        <f ca="1">TRANSPOSE(getdata(token,$R16,$S16,F$3,F$2,$V16,$W16,$X16,$Y16,$Z16,$AA16,$AB16))</f>
        <v>32</v>
      </c>
      <c r="G16" s="459" t="n">
        <f ca="1">TRANSPOSE(getdata(token,$R16,$S16,G$3,G$2,$V16,$W16,$X16,$Y16,$Z16,$AA16,$AB16))</f>
        <v>22</v>
      </c>
      <c r="H16" s="459" t="n">
        <f ca="1">TRANSPOSE(getdata(token,$R16,$S16,H$3,H$2,$V16,$W16,$X16,$Y16,$Z16,$AA16,$AB16))</f>
        <v>18</v>
      </c>
      <c r="I16" s="459" t="n">
        <f ca="1">TRANSPOSE(getdata(token,$R16,$S16,I$3,I$2,$V16,$W16,$X16,$Y16,$Z16,$AA16,$AB16))</f>
        <v>28</v>
      </c>
      <c r="J16" s="459" t="n">
        <f ca="1">TRANSPOSE(getdata(token,$R16,$S16,J$3,J$2,$V16,$W16,$X16,$Y16,$Z16,$AA16,$AB16))</f>
        <v>23</v>
      </c>
      <c r="K16" s="459" t="n">
        <f ca="1">TRANSPOSE(getdata(token,$R16,$S16,K$3,K$2,$V16,$W16,$X16,$Y16,$Z16,$AA16,$AB16))</f>
        <v>25</v>
      </c>
      <c r="L16" s="459" t="n">
        <f ca="1">TRANSPOSE(getdata(token,$R16,$S16,L$3,L$2,$V16,$W16,$X16,$Y16,$Z16,$AA16,$AB16))</f>
        <v>18</v>
      </c>
      <c r="M16" s="459" t="n">
        <f ca="1">TRANSPOSE(getdata(token,$R16,$S16,M$3,M$2,$V16,$W16,$X16,$Y16,$Z16,$AA16,$AB16))</f>
        <v>27</v>
      </c>
      <c r="N16" s="459" t="n">
        <f ca="1">TRANSPOSE(getdata(token,$R16,$S16,N$3,N$2,$V16,$W16,$X16,$Y16,$Z16,$AA16,$AB16))</f>
        <v>28</v>
      </c>
      <c r="O16" s="453" t="shared">
        <f t="shared" ca="1" si="0"/>
        <v>7.2670646249675579E-3</v>
      </c>
      <c r="P16" s="453" t="shared">
        <f t="shared" ca="1" si="1"/>
        <v>3.7037037037036979E-2</v>
      </c>
      <c r="R16" s="460" t="shared">
        <f t="shared" si="2"/>
        <v>79787027</v>
      </c>
      <c r="S16" s="455" t="s">
        <v>118</v>
      </c>
      <c r="T16" s="456"/>
      <c r="U16" s="456"/>
      <c r="V16" s="455"/>
      <c r="W16" s="455"/>
      <c r="X16" s="454" t="str">
        <f>'GA Config'!$B$29</f>
        <v>f4AhqN0cSx2ob21KaMjyjg</v>
      </c>
      <c r="Y16" s="455"/>
      <c r="Z16" s="455" t="b">
        <v>0</v>
      </c>
      <c r="AA16" s="455" t="b">
        <v>0</v>
      </c>
      <c r="AB16" s="455" t="n">
        <v>2</v>
      </c>
    </row>
    <row r="17">
      <c r="A17" s="467" t="s">
        <v>44</v>
      </c>
      <c r="B17" s="459" t="n">
        <f ca="1">TRANSPOSE(getdata(token,$R17,$S17,B$3,B$2,$V17,$W17,$X17,$Y17,$Z17,$AA17,$AB17))</f>
        <v>139</v>
      </c>
      <c r="C17" s="459" t="n">
        <f ca="1">TRANSPOSE(getdata(token,$R17,$S17,C$3,C$2,$V17,$W17,$X17,$Y17,$Z17,$AA17,$AB17))</f>
        <v>101</v>
      </c>
      <c r="D17" s="459" t="n">
        <f ca="1">TRANSPOSE(getdata(token,$R17,$S17,D$3,D$2,$V17,$W17,$X17,$Y17,$Z17,$AA17,$AB17))</f>
        <v>104</v>
      </c>
      <c r="E17" s="459" t="n">
        <f ca="1">TRANSPOSE(getdata(token,$R17,$S17,E$3,E$2,$V17,$W17,$X17,$Y17,$Z17,$AA17,$AB17))</f>
        <v>93</v>
      </c>
      <c r="F17" s="459" t="n">
        <f ca="1">TRANSPOSE(getdata(token,$R17,$S17,F$3,F$2,$V17,$W17,$X17,$Y17,$Z17,$AA17,$AB17))</f>
        <v>30</v>
      </c>
      <c r="G17" s="459" t="n">
        <f ca="1">TRANSPOSE(getdata(token,$R17,$S17,G$3,G$2,$V17,$W17,$X17,$Y17,$Z17,$AA17,$AB17))</f>
        <v>25</v>
      </c>
      <c r="H17" s="459" t="n">
        <f ca="1">TRANSPOSE(getdata(token,$R17,$S17,H$3,H$2,$V17,$W17,$X17,$Y17,$Z17,$AA17,$AB17))</f>
        <v>19</v>
      </c>
      <c r="I17" s="459" t="n">
        <f ca="1">TRANSPOSE(getdata(token,$R17,$S17,I$3,I$2,$V17,$W17,$X17,$Y17,$Z17,$AA17,$AB17))</f>
        <v>25</v>
      </c>
      <c r="J17" s="459" t="n">
        <f ca="1">TRANSPOSE(getdata(token,$R17,$S17,J$3,J$2,$V17,$W17,$X17,$Y17,$Z17,$AA17,$AB17))</f>
        <v>34</v>
      </c>
      <c r="K17" s="459" t="n">
        <f ca="1">TRANSPOSE(getdata(token,$R17,$S17,K$3,K$2,$V17,$W17,$X17,$Y17,$Z17,$AA17,$AB17))</f>
        <v>17</v>
      </c>
      <c r="L17" s="459" t="n">
        <f ca="1">TRANSPOSE(getdata(token,$R17,$S17,L$3,L$2,$V17,$W17,$X17,$Y17,$Z17,$AA17,$AB17))</f>
        <v>34</v>
      </c>
      <c r="M17" s="459" t="n">
        <f ca="1">TRANSPOSE(getdata(token,$R17,$S17,M$3,M$2,$V17,$W17,$X17,$Y17,$Z17,$AA17,$AB17))</f>
        <v>29</v>
      </c>
      <c r="N17" s="459" t="n">
        <f ca="1">TRANSPOSE(getdata(token,$R17,$S17,N$3,N$2,$V17,$W17,$X17,$Y17,$Z17,$AA17,$AB17))</f>
        <v>29</v>
      </c>
      <c r="O17" s="453" t="shared">
        <f t="shared" ca="1" si="0"/>
        <v>7.5266026472878278E-3</v>
      </c>
      <c r="P17" s="453" t="shared">
        <f t="shared" ca="1" si="1"/>
        <v>0</v>
      </c>
      <c r="R17" s="460" t="shared">
        <f t="shared" si="2"/>
        <v>79787027</v>
      </c>
      <c r="S17" s="455" t="s">
        <v>118</v>
      </c>
      <c r="T17" s="456"/>
      <c r="U17" s="456"/>
      <c r="V17" s="455"/>
      <c r="W17" s="455"/>
      <c r="X17" s="454" t="str">
        <f>'GA Config'!$B$27</f>
        <v>L_SS2dp3SFGu-G5Pv1YRpg</v>
      </c>
      <c r="Y17" s="455"/>
      <c r="Z17" s="455" t="b">
        <v>0</v>
      </c>
      <c r="AA17" s="455" t="b">
        <v>0</v>
      </c>
      <c r="AB17" s="455" t="n">
        <v>2</v>
      </c>
    </row>
    <row r="18">
      <c r="A18" s="467" t="s">
        <v>39</v>
      </c>
      <c r="B18" s="459" t="n">
        <f ca="1">TRANSPOSE(getdata(token,$R18,$S18,B$3,B$2,$V18,$W18,$X18,$Y18,$Z18,$AA18,$AB18))</f>
        <v>0</v>
      </c>
      <c r="C18" s="459" t="n">
        <f ca="1">TRANSPOSE(getdata(token,$R18,$S18,C$3,C$2,$V18,$W18,$X18,$Y18,$Z18,$AA18,$AB18))</f>
        <v>0</v>
      </c>
      <c r="D18" s="459" t="n">
        <f ca="1">TRANSPOSE(getdata(token,$R18,$S18,D$3,D$2,$V18,$W18,$X18,$Y18,$Z18,$AA18,$AB18))</f>
        <v>1</v>
      </c>
      <c r="E18" s="459" t="n">
        <f ca="1">TRANSPOSE(getdata(token,$R18,$S18,E$3,E$2,$V18,$W18,$X18,$Y18,$Z18,$AA18,$AB18))</f>
        <v>18</v>
      </c>
      <c r="F18" s="459" t="n">
        <f ca="1">TRANSPOSE(getdata(token,$R18,$S18,F$3,F$2,$V18,$W18,$X18,$Y18,$Z18,$AA18,$AB18))</f>
        <v>4</v>
      </c>
      <c r="G18" s="459" t="n">
        <f ca="1">TRANSPOSE(getdata(token,$R18,$S18,G$3,G$2,$V18,$W18,$X18,$Y18,$Z18,$AA18,$AB18))</f>
        <v>1</v>
      </c>
      <c r="H18" s="459" t="n">
        <f ca="1">TRANSPOSE(getdata(token,$R18,$S18,H$3,H$2,$V18,$W18,$X18,$Y18,$Z18,$AA18,$AB18))</f>
        <v>0</v>
      </c>
      <c r="I18" s="459" t="n">
        <f ca="1">TRANSPOSE(getdata(token,$R18,$S18,I$3,I$2,$V18,$W18,$X18,$Y18,$Z18,$AA18,$AB18))</f>
        <v>0</v>
      </c>
      <c r="J18" s="459" t="n">
        <f ca="1">TRANSPOSE(getdata(token,$R18,$S18,J$3,J$2,$V18,$W18,$X18,$Y18,$Z18,$AA18,$AB18))</f>
        <v>0</v>
      </c>
      <c r="K18" s="459" t="n">
        <f ca="1">TRANSPOSE(getdata(token,$R18,$S18,K$3,K$2,$V18,$W18,$X18,$Y18,$Z18,$AA18,$AB18))</f>
        <v>0</v>
      </c>
      <c r="L18" s="459" t="n">
        <f ca="1">TRANSPOSE(getdata(token,$R18,$S18,L$3,L$2,$V18,$W18,$X18,$Y18,$Z18,$AA18,$AB18))</f>
        <v>0</v>
      </c>
      <c r="M18" s="459" t="n">
        <f ca="1">TRANSPOSE(getdata(token,$R18,$S18,M$3,M$2,$V18,$W18,$X18,$Y18,$Z18,$AA18,$AB18))</f>
        <v>0</v>
      </c>
      <c r="N18" s="459" t="n">
        <f ca="1">TRANSPOSE(getdata(token,$R18,$S18,N$3,N$2,$V18,$W18,$X18,$Y18,$Z18,$AA18,$AB18))</f>
        <v>0</v>
      </c>
      <c r="O18" s="453" t="shared">
        <f t="shared" ca="1" si="0"/>
        <v>0</v>
      </c>
      <c r="P18" s="453" t="shared">
        <f t="shared" ca="1" si="1"/>
        <v>0</v>
      </c>
      <c r="R18" s="460" t="shared">
        <f t="shared" si="2"/>
        <v>79787027</v>
      </c>
      <c r="S18" s="455" t="s">
        <v>118</v>
      </c>
      <c r="T18" s="456"/>
      <c r="U18" s="456"/>
      <c r="V18" s="455"/>
      <c r="W18" s="455"/>
      <c r="X18" s="454" t="str">
        <f>'GA Config'!$B$28</f>
        <v>bkwFvTyxRuWmnmCBmaCcBg</v>
      </c>
      <c r="Y18" s="455"/>
      <c r="Z18" s="455" t="b">
        <v>0</v>
      </c>
      <c r="AA18" s="455" t="b">
        <v>0</v>
      </c>
      <c r="AB18" s="455" t="n">
        <v>2</v>
      </c>
    </row>
    <row r="19">
      <c r="A19" s="467" t="s">
        <v>66</v>
      </c>
      <c r="B19" s="459" t="n">
        <f ca="1">TRANSPOSE(getdata(token,$R19,$S19,B$3,B$2,$V19,$W19,$X19,$Y19,$Z19,$AA19,$AB19))</f>
        <v>0</v>
      </c>
      <c r="C19" s="459" t="n">
        <f ca="1">TRANSPOSE(getdata(token,$R19,$S19,C$3,C$2,$V19,$W19,$X19,$Y19,$Z19,$AA19,$AB19))</f>
        <v>0</v>
      </c>
      <c r="D19" s="459" t="n">
        <f ca="1">TRANSPOSE(getdata(token,$R19,$S19,D$3,D$2,$V19,$W19,$X19,$Y19,$Z19,$AA19,$AB19))</f>
        <v>0</v>
      </c>
      <c r="E19" s="459" t="n">
        <f ca="1">TRANSPOSE(getdata(token,$R19,$S19,E$3,E$2,$V19,$W19,$X19,$Y19,$Z19,$AA19,$AB19))</f>
        <v>0</v>
      </c>
      <c r="F19" s="459" t="n">
        <f ca="1">TRANSPOSE(getdata(token,$R19,$S19,F$3,F$2,$V19,$W19,$X19,$Y19,$Z19,$AA19,$AB19))</f>
        <v>0</v>
      </c>
      <c r="G19" s="459" t="n">
        <f ca="1">TRANSPOSE(getdata(token,$R19,$S19,G$3,G$2,$V19,$W19,$X19,$Y19,$Z19,$AA19,$AB19))</f>
        <v>0</v>
      </c>
      <c r="H19" s="459" t="n">
        <f ca="1">TRANSPOSE(getdata(token,$R19,$S19,H$3,H$2,$V19,$W19,$X19,$Y19,$Z19,$AA19,$AB19))</f>
        <v>177</v>
      </c>
      <c r="I19" s="459" t="n">
        <f ca="1">TRANSPOSE(getdata(token,$R19,$S19,I$3,I$2,$V19,$W19,$X19,$Y19,$Z19,$AA19,$AB19))</f>
        <v>0</v>
      </c>
      <c r="J19" s="459" t="n">
        <f ca="1">TRANSPOSE(getdata(token,$R19,$S19,J$3,J$2,$V19,$W19,$X19,$Y19,$Z19,$AA19,$AB19))</f>
        <v>0</v>
      </c>
      <c r="K19" s="459" t="n">
        <f ca="1">TRANSPOSE(getdata(token,$R19,$S19,K$3,K$2,$V19,$W19,$X19,$Y19,$Z19,$AA19,$AB19))</f>
        <v>0</v>
      </c>
      <c r="L19" s="459" t="n">
        <f ca="1">TRANSPOSE(getdata(token,$R19,$S19,L$3,L$2,$V19,$W19,$X19,$Y19,$Z19,$AA19,$AB19))</f>
        <v>1</v>
      </c>
      <c r="M19" s="459" t="n">
        <f ca="1">TRANSPOSE(getdata(token,$R19,$S19,M$3,M$2,$V19,$W19,$X19,$Y19,$Z19,$AA19,$AB19))</f>
        <v>0</v>
      </c>
      <c r="N19" s="459" t="n">
        <f ca="1">TRANSPOSE(getdata(token,$R19,$S19,N$3,N$2,$V19,$W19,$X19,$Y19,$Z19,$AA19,$AB19))</f>
        <v>0</v>
      </c>
      <c r="O19" s="453" t="shared">
        <f t="shared" ca="1" si="0"/>
        <v>0</v>
      </c>
      <c r="P19" s="453" t="shared">
        <f t="shared" ca="1" si="1"/>
        <v>0</v>
      </c>
      <c r="R19" s="460" t="shared">
        <f t="shared" si="2"/>
        <v>79787027</v>
      </c>
      <c r="S19" s="455" t="s">
        <v>118</v>
      </c>
      <c r="T19" s="456"/>
      <c r="U19" s="456"/>
      <c r="V19" s="455"/>
      <c r="W19" s="455"/>
      <c r="X19" s="454" t="str">
        <f>'GA Config'!$B$30</f>
        <v>QdbnH9wYQ_2qcbwz5bVZDA</v>
      </c>
      <c r="Y19" s="455"/>
      <c r="Z19" s="455" t="b">
        <v>0</v>
      </c>
      <c r="AA19" s="455" t="b">
        <v>0</v>
      </c>
      <c r="AB19" s="455" t="n">
        <v>2</v>
      </c>
    </row>
    <row r="20">
      <c r="A20" s="462" t="s">
        <v>174</v>
      </c>
      <c r="B20" s="459" t="n">
        <f ca="1">TRANSPOSE(getdata(token,$R20,$S20,B$3,B$2,$V20,$W20,$X20,$Y20,$Z20,$AA20,$AB20))</f>
        <v>126</v>
      </c>
      <c r="C20" s="459" t="n">
        <f ca="1">TRANSPOSE(getdata(token,$R20,$S20,C$3,C$2,$V20,$W20,$X20,$Y20,$Z20,$AA20,$AB20))</f>
        <v>112</v>
      </c>
      <c r="D20" s="459" t="n">
        <f ca="1">TRANSPOSE(getdata(token,$R20,$S20,D$3,D$2,$V20,$W20,$X20,$Y20,$Z20,$AA20,$AB20))</f>
        <v>128</v>
      </c>
      <c r="E20" s="459" t="n">
        <f ca="1">TRANSPOSE(getdata(token,$R20,$S20,E$3,E$2,$V20,$W20,$X20,$Y20,$Z20,$AA20,$AB20))</f>
        <v>321</v>
      </c>
      <c r="F20" s="459" t="n">
        <f ca="1">TRANSPOSE(getdata(token,$R20,$S20,F$3,F$2,$V20,$W20,$X20,$Y20,$Z20,$AA20,$AB20))</f>
        <v>158</v>
      </c>
      <c r="G20" s="459" t="n">
        <f ca="1">TRANSPOSE(getdata(token,$R20,$S20,G$3,G$2,$V20,$W20,$X20,$Y20,$Z20,$AA20,$AB20))</f>
        <v>49</v>
      </c>
      <c r="H20" s="459" t="n">
        <f ca="1">TRANSPOSE(getdata(token,$R20,$S20,H$3,H$2,$V20,$W20,$X20,$Y20,$Z20,$AA20,$AB20))</f>
        <v>175</v>
      </c>
      <c r="I20" s="459" t="n">
        <f ca="1">TRANSPOSE(getdata(token,$R20,$S20,I$3,I$2,$V20,$W20,$X20,$Y20,$Z20,$AA20,$AB20))</f>
        <v>208</v>
      </c>
      <c r="J20" s="459" t="n">
        <f ca="1">TRANSPOSE(getdata(token,$R20,$S20,J$3,J$2,$V20,$W20,$X20,$Y20,$Z20,$AA20,$AB20))</f>
        <v>208</v>
      </c>
      <c r="K20" s="459" t="n">
        <f ca="1">TRANSPOSE(getdata(token,$R20,$S20,K$3,K$2,$V20,$W20,$X20,$Y20,$Z20,$AA20,$AB20))</f>
        <v>113</v>
      </c>
      <c r="L20" s="459" t="n">
        <f ca="1">TRANSPOSE(getdata(token,$R20,$S20,L$3,L$2,$V20,$W20,$X20,$Y20,$Z20,$AA20,$AB20))</f>
        <v>148</v>
      </c>
      <c r="M20" s="459" t="n">
        <f ca="1">TRANSPOSE(getdata(token,$R20,$S20,M$3,M$2,$V20,$W20,$X20,$Y20,$Z20,$AA20,$AB20))</f>
        <v>159</v>
      </c>
      <c r="N20" s="459" t="n">
        <f ca="1">TRANSPOSE(getdata(token,$R20,$S20,N$3,N$2,$V20,$W20,$X20,$Y20,$Z20,$AA20,$AB20))</f>
        <v>222</v>
      </c>
      <c r="O20" s="453" t="shared">
        <f t="shared" ca="1" si="0"/>
        <v>5.7617440955099922E-2</v>
      </c>
      <c r="P20" s="453" t="shared">
        <f t="shared" ca="1" si="1"/>
        <v>0.39622641509433953</v>
      </c>
      <c r="R20" s="460" t="shared">
        <f t="shared" si="2"/>
        <v>79787027</v>
      </c>
      <c r="S20" s="455" t="s">
        <v>118</v>
      </c>
      <c r="T20" s="456"/>
      <c r="U20" s="456"/>
      <c r="V20" s="455"/>
      <c r="W20" s="455"/>
      <c r="X20" s="454" t="s">
        <v>180</v>
      </c>
      <c r="Y20" s="455"/>
      <c r="Z20" s="455" t="b">
        <v>0</v>
      </c>
      <c r="AA20" s="455" t="b">
        <v>0</v>
      </c>
      <c r="AB20" s="455" t="n">
        <v>2</v>
      </c>
    </row>
    <row r="21">
      <c r="A21" s="462" t="s">
        <v>67</v>
      </c>
      <c r="B21" s="459" t="n">
        <f ca="1">SUM(B4:B5,B8,B15:B19)</f>
        <v>3738</v>
      </c>
      <c r="C21" s="459" t="shared">
        <f t="shared" ref="C21:N21" ca="1" si="3">SUM(C4:C5,C8,C15:C19)</f>
        <v>3824</v>
      </c>
      <c r="D21" s="459" t="shared">
        <f t="shared" ca="1" si="3"/>
        <v>5442</v>
      </c>
      <c r="E21" s="459" t="shared">
        <f t="shared" ca="1" si="3"/>
        <v>4558</v>
      </c>
      <c r="F21" s="459" t="shared">
        <f t="shared" ca="1" si="3"/>
        <v>3759</v>
      </c>
      <c r="G21" s="459" t="shared">
        <f t="shared" ca="1" si="3"/>
        <v>2966</v>
      </c>
      <c r="H21" s="459" t="shared">
        <f t="shared" ca="1" si="3"/>
        <v>3448</v>
      </c>
      <c r="I21" s="459" t="shared">
        <f t="shared" ca="1" si="3"/>
        <v>3002</v>
      </c>
      <c r="J21" s="459" t="shared">
        <f t="shared" ca="1" si="3"/>
        <v>3718</v>
      </c>
      <c r="K21" s="459" t="shared">
        <f t="shared" ca="1" si="3"/>
        <v>3664</v>
      </c>
      <c r="L21" s="459" t="shared">
        <f t="shared" ca="1" si="3"/>
        <v>3626</v>
      </c>
      <c r="M21" s="459" t="shared">
        <f t="shared" ca="1" si="3"/>
        <v>3421</v>
      </c>
      <c r="N21" s="459" t="shared">
        <f t="shared" ca="1" si="3"/>
        <v>3853</v>
      </c>
      <c r="O21" s="17"/>
      <c r="P21" s="453" t="shared">
        <f t="shared" ca="1" si="1"/>
        <v>0.12627886582870507</v>
      </c>
      <c r="R21" s="460"/>
      <c r="S21" s="455"/>
      <c r="T21" s="456"/>
      <c r="U21" s="456"/>
      <c r="V21" s="455"/>
      <c r="W21" s="455"/>
      <c r="X21" s="454"/>
      <c r="Y21" s="455"/>
      <c r="Z21" s="455"/>
      <c r="AA21" s="455"/>
      <c r="AB21" s="455"/>
    </row>
    <row r="23">
      <c r="B23" s="461" t="n">
        <f>'GA Config'!$B$6</f>
        <v>42050</v>
      </c>
      <c r="C23" s="461" t="n">
        <f>'GA Config'!$C$6</f>
        <v>42057</v>
      </c>
      <c r="D23" s="461" t="n">
        <f>'GA Config'!$D$6</f>
        <v>42064</v>
      </c>
      <c r="E23" s="461" t="n">
        <f>'GA Config'!$E$6</f>
        <v>42071</v>
      </c>
      <c r="F23" s="461" t="n">
        <f>'GA Config'!$F$6</f>
        <v>42078</v>
      </c>
      <c r="G23" s="461" t="n">
        <f>'GA Config'!$G$6</f>
        <v>42085</v>
      </c>
      <c r="H23" s="461" t="n">
        <f>'GA Config'!$H$6</f>
        <v>42092</v>
      </c>
      <c r="I23" s="461" t="n">
        <f>'GA Config'!$I$6</f>
        <v>42099</v>
      </c>
      <c r="J23" s="461" t="n">
        <f>'GA Config'!$J$6</f>
        <v>42106</v>
      </c>
      <c r="K23" s="461" t="n">
        <f>'GA Config'!$K$6</f>
        <v>42113</v>
      </c>
      <c r="L23" s="461" t="n">
        <f>'GA Config'!$L$6</f>
        <v>42120</v>
      </c>
      <c r="M23" s="461" t="n">
        <f>'GA Config'!$M$6</f>
        <v>42127</v>
      </c>
      <c r="N23" s="461" t="n">
        <f>'GA Config'!$N$6</f>
        <v>42134</v>
      </c>
      <c r="O23" s="461"/>
    </row>
    <row r="24">
      <c r="A24" s="17" t="s">
        <v>6</v>
      </c>
      <c r="B24" s="461" t="n">
        <f>'GA Config'!$B$7</f>
        <v>42044</v>
      </c>
      <c r="C24" s="461" t="n">
        <f>'GA Config'!$C$7</f>
        <v>42051</v>
      </c>
      <c r="D24" s="461" t="n">
        <f>'GA Config'!$D$7</f>
        <v>42058</v>
      </c>
      <c r="E24" s="461" t="n">
        <f>'GA Config'!$E$7</f>
        <v>42065</v>
      </c>
      <c r="F24" s="461" t="n">
        <f>'GA Config'!$F$7</f>
        <v>42072</v>
      </c>
      <c r="G24" s="461" t="n">
        <f>'GA Config'!$G$7</f>
        <v>42079</v>
      </c>
      <c r="H24" s="461" t="n">
        <f>'GA Config'!$H$7</f>
        <v>42086</v>
      </c>
      <c r="I24" s="461" t="n">
        <f>'GA Config'!$I$7</f>
        <v>42093</v>
      </c>
      <c r="J24" s="461" t="n">
        <f>'GA Config'!$J$7</f>
        <v>42100</v>
      </c>
      <c r="K24" s="461" t="n">
        <f>'GA Config'!$K$7</f>
        <v>42107</v>
      </c>
      <c r="L24" s="461" t="n">
        <f>'GA Config'!$L$7</f>
        <v>42114</v>
      </c>
      <c r="M24" s="461" t="n">
        <f>'GA Config'!$M$7</f>
        <v>42121</v>
      </c>
      <c r="N24" s="461" t="n">
        <f>'GA Config'!$N$7</f>
        <v>42128</v>
      </c>
      <c r="O24" s="461" t="s">
        <v>126</v>
      </c>
      <c r="P24" s="464" t="s">
        <v>108</v>
      </c>
      <c r="R24" s="452" t="s">
        <v>18</v>
      </c>
      <c r="S24" s="452" t="s">
        <v>19</v>
      </c>
      <c r="T24" s="452" t="s">
        <v>20</v>
      </c>
      <c r="U24" s="452" t="s">
        <v>21</v>
      </c>
      <c r="V24" s="452" t="s">
        <v>22</v>
      </c>
      <c r="W24" s="452" t="s">
        <v>23</v>
      </c>
      <c r="X24" s="452" t="s">
        <v>24</v>
      </c>
      <c r="Y24" s="452" t="s">
        <v>25</v>
      </c>
      <c r="Z24" s="452" t="s">
        <v>26</v>
      </c>
      <c r="AA24" s="452" t="s">
        <v>27</v>
      </c>
      <c r="AB24" s="452" t="s">
        <v>28</v>
      </c>
    </row>
    <row r="25">
      <c r="A25" s="467" t="s">
        <v>0</v>
      </c>
      <c r="B25" s="468" t="n">
        <f ca="1">TRANSPOSE(getdata(token,$R25,$S25,B$3,B$2,$V25,$W25,$X25,$Y25,$Z25,$AA25,$AB25))</f>
        <v>280503.19</v>
      </c>
      <c r="C25" s="468" t="n">
        <f ca="1">TRANSPOSE(getdata(token,$R25,$S25,C$3,C$2,$V25,$W25,$X25,$Y25,$Z25,$AA25,$AB25))</f>
        <v>367138.22</v>
      </c>
      <c r="D25" s="468" t="n">
        <f ca="1">TRANSPOSE(getdata(token,$R25,$S25,D$3,D$2,$V25,$W25,$X25,$Y25,$Z25,$AA25,$AB25))</f>
        <v>508919.88</v>
      </c>
      <c r="E25" s="468" t="n">
        <f ca="1">TRANSPOSE(getdata(token,$R25,$S25,E$3,E$2,$V25,$W25,$X25,$Y25,$Z25,$AA25,$AB25))</f>
        <v>392227.39</v>
      </c>
      <c r="F25" s="468" t="n">
        <f ca="1">TRANSPOSE(getdata(token,$R25,$S25,F$3,F$2,$V25,$W25,$X25,$Y25,$Z25,$AA25,$AB25))</f>
        <v>374359.12</v>
      </c>
      <c r="G25" s="468" t="n">
        <f ca="1">TRANSPOSE(getdata(token,$R25,$S25,G$3,G$2,$V25,$W25,$X25,$Y25,$Z25,$AA25,$AB25))</f>
        <v>235353.55</v>
      </c>
      <c r="H25" s="468" t="n">
        <f ca="1">TRANSPOSE(getdata(token,$R25,$S25,H$3,H$2,$V25,$W25,$X25,$Y25,$Z25,$AA25,$AB25))</f>
        <v>252897.31</v>
      </c>
      <c r="I25" s="468" t="n">
        <f ca="1">TRANSPOSE(getdata(token,$R25,$S25,I$3,I$2,$V25,$W25,$X25,$Y25,$Z25,$AA25,$AB25))</f>
        <v>355319.06</v>
      </c>
      <c r="J25" s="468" t="n">
        <f ca="1">TRANSPOSE(getdata(token,$R25,$S25,J$3,J$2,$V25,$W25,$X25,$Y25,$Z25,$AA25,$AB25))</f>
        <v>321185.23</v>
      </c>
      <c r="K25" s="468" t="n">
        <f ca="1">TRANSPOSE(getdata(token,$R25,$S25,K$3,K$2,$V25,$W25,$X25,$Y25,$Z25,$AA25,$AB25))</f>
        <v>389772.52</v>
      </c>
      <c r="L25" s="468" t="n">
        <f ca="1">TRANSPOSE(getdata(token,$R25,$S25,L$3,L$2,$V25,$W25,$X25,$Y25,$Z25,$AA25,$AB25))</f>
        <v>406627.07</v>
      </c>
      <c r="M25" s="468" t="n">
        <f ca="1">TRANSPOSE(getdata(token,$R25,$S25,M$3,M$2,$V25,$W25,$X25,$Y25,$Z25,$AA25,$AB25))</f>
        <v>279239.67</v>
      </c>
      <c r="N25" s="468" t="n">
        <f ca="1">TRANSPOSE(getdata(token,$R25,$S25,N$3,N$2,$V25,$W25,$X25,$Y25,$Z25,$AA25,$AB25))</f>
        <v>386503.28</v>
      </c>
      <c r="O25" s="453" t="shared">
        <f t="shared" ref="O25:O41" ca="1" si="4">N25/$N$42</f>
        <v>0.12583559129250232</v>
      </c>
      <c r="P25" s="453" t="shared">
        <f t="shared" ref="P25:P35" ca="1" si="5">IFERROR((N25/M25)-1,0)</f>
        <v>0.38412740567985937</v>
      </c>
      <c r="R25" s="460" t="shared">
        <f t="shared" ref="R25:R41" si="6">global</f>
        <v>79787027</v>
      </c>
      <c r="S25" s="455" t="s">
        <v>119</v>
      </c>
      <c r="T25" s="456"/>
      <c r="U25" s="456"/>
      <c r="V25" s="455"/>
      <c r="W25" s="455"/>
      <c r="X25" s="454" t="n">
        <f>'GA Config'!$B$16</f>
        <v>-7</v>
      </c>
      <c r="Y25" s="455"/>
      <c r="Z25" s="455" t="b">
        <v>0</v>
      </c>
      <c r="AA25" s="455" t="b">
        <v>0</v>
      </c>
      <c r="AB25" s="455" t="n">
        <v>2</v>
      </c>
    </row>
    <row r="26">
      <c r="A26" s="467" t="s">
        <v>1</v>
      </c>
      <c r="B26" s="468" t="n">
        <f ca="1">TRANSPOSE(getdata(token,$R26,$S26,B$3,B$2,$V26,$W26,$X26,$Y26,$Z26,$AA26,$AB26))</f>
        <v>1284293.6200000001</v>
      </c>
      <c r="C26" s="468" t="n">
        <f ca="1">TRANSPOSE(getdata(token,$R26,$S26,C$3,C$2,$V26,$W26,$X26,$Y26,$Z26,$AA26,$AB26))</f>
        <v>1327921.6100000001</v>
      </c>
      <c r="D26" s="468" t="n">
        <f ca="1">TRANSPOSE(getdata(token,$R26,$S26,D$3,D$2,$V26,$W26,$X26,$Y26,$Z26,$AA26,$AB26))</f>
        <v>1505975.82</v>
      </c>
      <c r="E26" s="468" t="n">
        <f ca="1">TRANSPOSE(getdata(token,$R26,$S26,E$3,E$2,$V26,$W26,$X26,$Y26,$Z26,$AA26,$AB26))</f>
        <v>1590370.15</v>
      </c>
      <c r="F26" s="468" t="n">
        <f ca="1">TRANSPOSE(getdata(token,$R26,$S26,F$3,F$2,$V26,$W26,$X26,$Y26,$Z26,$AA26,$AB26))</f>
        <v>1673646.77</v>
      </c>
      <c r="G26" s="468" t="n">
        <f ca="1">TRANSPOSE(getdata(token,$R26,$S26,G$3,G$2,$V26,$W26,$X26,$Y26,$Z26,$AA26,$AB26))</f>
        <v>1613985.13</v>
      </c>
      <c r="H26" s="468" t="n">
        <f ca="1">TRANSPOSE(getdata(token,$R26,$S26,H$3,H$2,$V26,$W26,$X26,$Y26,$Z26,$AA26,$AB26))</f>
        <v>1378095</v>
      </c>
      <c r="I26" s="468" t="n">
        <f ca="1">TRANSPOSE(getdata(token,$R26,$S26,I$3,I$2,$V26,$W26,$X26,$Y26,$Z26,$AA26,$AB26))</f>
        <v>1012597.71</v>
      </c>
      <c r="J26" s="468" t="n">
        <f ca="1">TRANSPOSE(getdata(token,$R26,$S26,J$3,J$2,$V26,$W26,$X26,$Y26,$Z26,$AA26,$AB26))</f>
        <v>1394050.82</v>
      </c>
      <c r="K26" s="468" t="n">
        <f ca="1">TRANSPOSE(getdata(token,$R26,$S26,K$3,K$2,$V26,$W26,$X26,$Y26,$Z26,$AA26,$AB26))</f>
        <v>1328599.71</v>
      </c>
      <c r="L26" s="468" t="n">
        <f ca="1">TRANSPOSE(getdata(token,$R26,$S26,L$3,L$2,$V26,$W26,$X26,$Y26,$Z26,$AA26,$AB26))</f>
        <v>1363463.34</v>
      </c>
      <c r="M26" s="468" t="n">
        <f ca="1">TRANSPOSE(getdata(token,$R26,$S26,M$3,M$2,$V26,$W26,$X26,$Y26,$Z26,$AA26,$AB26))</f>
        <v>1218680.25</v>
      </c>
      <c r="N26" s="468" t="n">
        <f ca="1">TRANSPOSE(getdata(token,$R26,$S26,N$3,N$2,$V26,$W26,$X26,$Y26,$Z26,$AA26,$AB26))</f>
        <v>1472034.24</v>
      </c>
      <c r="O26" s="453" t="shared">
        <f t="shared" ca="1" si="4"/>
        <v>0.47925673229269694</v>
      </c>
      <c r="P26" s="453" t="shared">
        <f t="shared" ca="1" si="5"/>
        <v>0.20789209474757642</v>
      </c>
      <c r="R26" s="460" t="shared">
        <f t="shared" si="6"/>
        <v>79787027</v>
      </c>
      <c r="S26" s="455" t="s">
        <v>119</v>
      </c>
      <c r="T26" s="456"/>
      <c r="U26" s="456"/>
      <c r="V26" s="455"/>
      <c r="W26" s="455"/>
      <c r="X26" s="454" t="n">
        <f>'GA Config'!$B$17</f>
        <v>-5</v>
      </c>
      <c r="Y26" s="455"/>
      <c r="Z26" s="455" t="b">
        <v>0</v>
      </c>
      <c r="AA26" s="455" t="b">
        <v>0</v>
      </c>
      <c r="AB26" s="455" t="n">
        <v>2</v>
      </c>
    </row>
    <row r="27">
      <c r="A27" s="467" t="s">
        <v>88</v>
      </c>
      <c r="B27" s="468" t="n">
        <f ca="1">TRANSPOSE(getdata(token,$R27,$S27,B$3,B$2,$V27,$W27,$X27,$Y27,$Z27,$AA27,$AB27))</f>
        <v>667255.68000000005</v>
      </c>
      <c r="C27" s="468" t="n">
        <f ca="1">TRANSPOSE(getdata(token,$R27,$S27,C$3,C$2,$V27,$W27,$X27,$Y27,$Z27,$AA27,$AB27))</f>
        <v>669195.91</v>
      </c>
      <c r="D27" s="468" t="n">
        <f ca="1">TRANSPOSE(getdata(token,$R27,$S27,D$3,D$2,$V27,$W27,$X27,$Y27,$Z27,$AA27,$AB27))</f>
        <v>690587.53</v>
      </c>
      <c r="E27" s="468" t="n">
        <f ca="1">TRANSPOSE(getdata(token,$R27,$S27,E$3,E$2,$V27,$W27,$X27,$Y27,$Z27,$AA27,$AB27))</f>
        <v>830210.5</v>
      </c>
      <c r="F27" s="468" t="n">
        <f ca="1">TRANSPOSE(getdata(token,$R27,$S27,F$3,F$2,$V27,$W27,$X27,$Y27,$Z27,$AA27,$AB27))</f>
        <v>905948.36</v>
      </c>
      <c r="G27" s="468" t="n">
        <f ca="1">TRANSPOSE(getdata(token,$R27,$S27,G$3,G$2,$V27,$W27,$X27,$Y27,$Z27,$AA27,$AB27))</f>
        <v>967201.11</v>
      </c>
      <c r="H27" s="468" t="n">
        <f ca="1">TRANSPOSE(getdata(token,$R27,$S27,H$3,H$2,$V27,$W27,$X27,$Y27,$Z27,$AA27,$AB27))</f>
        <v>757484.51</v>
      </c>
      <c r="I27" s="468" t="n">
        <f ca="1">TRANSPOSE(getdata(token,$R27,$S27,I$3,I$2,$V27,$W27,$X27,$Y27,$Z27,$AA27,$AB27))</f>
        <v>550604.19999999995</v>
      </c>
      <c r="J27" s="468" t="n">
        <f ca="1">TRANSPOSE(getdata(token,$R27,$S27,J$3,J$2,$V27,$W27,$X27,$Y27,$Z27,$AA27,$AB27))</f>
        <v>778355.26</v>
      </c>
      <c r="K27" s="468" t="n">
        <f ca="1">TRANSPOSE(getdata(token,$R27,$S27,K$3,K$2,$V27,$W27,$X27,$Y27,$Z27,$AA27,$AB27))</f>
        <v>723097.88</v>
      </c>
      <c r="L27" s="468" t="n">
        <f ca="1">TRANSPOSE(getdata(token,$R27,$S27,L$3,L$2,$V27,$W27,$X27,$Y27,$Z27,$AA27,$AB27))</f>
        <v>758304.02</v>
      </c>
      <c r="M27" s="468" t="n">
        <f ca="1">TRANSPOSE(getdata(token,$R27,$S27,M$3,M$2,$V27,$W27,$X27,$Y27,$Z27,$AA27,$AB27))</f>
        <v>613001.41</v>
      </c>
      <c r="N27" s="468" t="n">
        <f ca="1">TRANSPOSE(getdata(token,$R27,$S27,N$3,N$2,$V27,$W27,$X27,$Y27,$Z27,$AA27,$AB27))</f>
        <v>764526.66</v>
      </c>
      <c r="O27" s="453" t="shared">
        <f t="shared" ca="1" si="4"/>
        <v>0.24891034383972599</v>
      </c>
      <c r="P27" s="453" t="shared">
        <f t="shared" ca="1" si="5"/>
        <v>0.24718580989887129</v>
      </c>
      <c r="R27" s="460" t="shared">
        <f t="shared" si="6"/>
        <v>79787027</v>
      </c>
      <c r="S27" s="455" t="s">
        <v>119</v>
      </c>
      <c r="T27" s="456"/>
      <c r="U27" s="456"/>
      <c r="V27" s="455"/>
      <c r="W27" s="455"/>
      <c r="X27" s="454" t="str">
        <f>'GA Config'!$B$18</f>
        <v>UAwwXKEORiKwmdptvWvLOA</v>
      </c>
      <c r="Y27" s="455"/>
      <c r="Z27" s="455" t="b">
        <v>0</v>
      </c>
      <c r="AA27" s="455" t="b">
        <v>0</v>
      </c>
      <c r="AB27" s="455" t="n">
        <v>2</v>
      </c>
    </row>
    <row r="28">
      <c r="A28" s="467" t="s">
        <v>89</v>
      </c>
      <c r="B28" s="468" t="n">
        <f ca="1">TRANSPOSE(getdata(token,$R28,$S28,B$3,B$2,$V28,$W28,$X28,$Y28,$Z28,$AA28,$AB28))</f>
        <v>617037.93999999994</v>
      </c>
      <c r="C28" s="468" t="n">
        <f ca="1">TRANSPOSE(getdata(token,$R28,$S28,C$3,C$2,$V28,$W28,$X28,$Y28,$Z28,$AA28,$AB28))</f>
        <v>658725.69999999995</v>
      </c>
      <c r="D28" s="468" t="n">
        <f ca="1">TRANSPOSE(getdata(token,$R28,$S28,D$3,D$2,$V28,$W28,$X28,$Y28,$Z28,$AA28,$AB28))</f>
        <v>815388.29</v>
      </c>
      <c r="E28" s="468" t="n">
        <f ca="1">TRANSPOSE(getdata(token,$R28,$S28,E$3,E$2,$V28,$W28,$X28,$Y28,$Z28,$AA28,$AB28))</f>
        <v>760159.65</v>
      </c>
      <c r="F28" s="468" t="n">
        <f ca="1">TRANSPOSE(getdata(token,$R28,$S28,F$3,F$2,$V28,$W28,$X28,$Y28,$Z28,$AA28,$AB28))</f>
        <v>767698.41</v>
      </c>
      <c r="G28" s="468" t="n">
        <f ca="1">TRANSPOSE(getdata(token,$R28,$S28,G$3,G$2,$V28,$W28,$X28,$Y28,$Z28,$AA28,$AB28))</f>
        <v>646784.02</v>
      </c>
      <c r="H28" s="468" t="n">
        <f ca="1">TRANSPOSE(getdata(token,$R28,$S28,H$3,H$2,$V28,$W28,$X28,$Y28,$Z28,$AA28,$AB28))</f>
        <v>620610.49</v>
      </c>
      <c r="I28" s="468" t="n">
        <f ca="1">TRANSPOSE(getdata(token,$R28,$S28,I$3,I$2,$V28,$W28,$X28,$Y28,$Z28,$AA28,$AB28))</f>
        <v>461993.51</v>
      </c>
      <c r="J28" s="468" t="n">
        <f ca="1">TRANSPOSE(getdata(token,$R28,$S28,J$3,J$2,$V28,$W28,$X28,$Y28,$Z28,$AA28,$AB28))</f>
        <v>615695.56000000006</v>
      </c>
      <c r="K28" s="468" t="n">
        <f ca="1">TRANSPOSE(getdata(token,$R28,$S28,K$3,K$2,$V28,$W28,$X28,$Y28,$Z28,$AA28,$AB28))</f>
        <v>605501.82999999996</v>
      </c>
      <c r="L28" s="468" t="n">
        <f ca="1">TRANSPOSE(getdata(token,$R28,$S28,L$3,L$2,$V28,$W28,$X28,$Y28,$Z28,$AA28,$AB28))</f>
        <v>605159.31999999995</v>
      </c>
      <c r="M28" s="468" t="n">
        <f ca="1">TRANSPOSE(getdata(token,$R28,$S28,M$3,M$2,$V28,$W28,$X28,$Y28,$Z28,$AA28,$AB28))</f>
        <v>605678.84</v>
      </c>
      <c r="N28" s="468" t="n">
        <f ca="1">TRANSPOSE(getdata(token,$R28,$S28,N$3,N$2,$V28,$W28,$X28,$Y28,$Z28,$AA28,$AB28))</f>
        <v>707507.58</v>
      </c>
      <c r="O28" s="453" t="shared">
        <f t="shared" ca="1" si="4"/>
        <v>0.23034638845297092</v>
      </c>
      <c r="P28" s="453" t="shared">
        <f t="shared" ca="1" si="5"/>
        <v>0.16812332423566256</v>
      </c>
      <c r="R28" s="460" t="shared">
        <f t="shared" si="6"/>
        <v>79787027</v>
      </c>
      <c r="S28" s="455" t="s">
        <v>119</v>
      </c>
      <c r="T28" s="456"/>
      <c r="U28" s="456"/>
      <c r="V28" s="455"/>
      <c r="W28" s="455"/>
      <c r="X28" s="454" t="str">
        <f>'GA Config'!$B$19</f>
        <v>IGyKxVWOQ62KlgAGl65ymQ</v>
      </c>
      <c r="Y28" s="455"/>
      <c r="Z28" s="455" t="b">
        <v>0</v>
      </c>
      <c r="AA28" s="455" t="b">
        <v>0</v>
      </c>
      <c r="AB28" s="455" t="n">
        <v>2</v>
      </c>
    </row>
    <row r="29">
      <c r="A29" s="467" t="s">
        <v>2</v>
      </c>
      <c r="B29" s="468" t="n">
        <f ca="1">TRANSPOSE(getdata(token,$R29,$S29,B$3,B$2,$V29,$W29,$X29,$Y29,$Z29,$AA29,$AB29))</f>
        <v>862013.7</v>
      </c>
      <c r="C29" s="468" t="n">
        <f ca="1">TRANSPOSE(getdata(token,$R29,$S29,C$3,C$2,$V29,$W29,$X29,$Y29,$Z29,$AA29,$AB29))</f>
        <v>896358</v>
      </c>
      <c r="D29" s="468" t="n">
        <f ca="1">TRANSPOSE(getdata(token,$R29,$S29,D$3,D$2,$V29,$W29,$X29,$Y29,$Z29,$AA29,$AB29))</f>
        <v>1003747.39</v>
      </c>
      <c r="E29" s="468" t="n">
        <f ca="1">TRANSPOSE(getdata(token,$R29,$S29,E$3,E$2,$V29,$W29,$X29,$Y29,$Z29,$AA29,$AB29))</f>
        <v>1010177.23</v>
      </c>
      <c r="F29" s="468" t="n">
        <f ca="1">TRANSPOSE(getdata(token,$R29,$S29,F$3,F$2,$V29,$W29,$X29,$Y29,$Z29,$AA29,$AB29))</f>
        <v>479702.66</v>
      </c>
      <c r="G29" s="468" t="n">
        <f ca="1">TRANSPOSE(getdata(token,$R29,$S29,G$3,G$2,$V29,$W29,$X29,$Y29,$Z29,$AA29,$AB29))</f>
        <v>247452.4</v>
      </c>
      <c r="H29" s="468" t="n">
        <f ca="1">TRANSPOSE(getdata(token,$R29,$S29,H$3,H$2,$V29,$W29,$X29,$Y29,$Z29,$AA29,$AB29))</f>
        <v>537427.92000000004</v>
      </c>
      <c r="I29" s="468" t="n">
        <f ca="1">TRANSPOSE(getdata(token,$R29,$S29,I$3,I$2,$V29,$W29,$X29,$Y29,$Z29,$AA29,$AB29))</f>
        <v>622696.28</v>
      </c>
      <c r="J29" s="468" t="n">
        <f ca="1">TRANSPOSE(getdata(token,$R29,$S29,J$3,J$2,$V29,$W29,$X29,$Y29,$Z29,$AA29,$AB29))</f>
        <v>850328.11</v>
      </c>
      <c r="K29" s="468" t="n">
        <f ca="1">TRANSPOSE(getdata(token,$R29,$S29,K$3,K$2,$V29,$W29,$X29,$Y29,$Z29,$AA29,$AB29))</f>
        <v>853357.93</v>
      </c>
      <c r="L29" s="468" t="n">
        <f ca="1">TRANSPOSE(getdata(token,$R29,$S29,L$3,L$2,$V29,$W29,$X29,$Y29,$Z29,$AA29,$AB29))</f>
        <v>871056.36</v>
      </c>
      <c r="M29" s="468" t="n">
        <f ca="1">TRANSPOSE(getdata(token,$R29,$S29,M$3,M$2,$V29,$W29,$X29,$Y29,$Z29,$AA29,$AB29))</f>
        <v>801014.53</v>
      </c>
      <c r="N29" s="468" t="n">
        <f ca="1">TRANSPOSE(getdata(token,$R29,$S29,N$3,N$2,$V29,$W29,$X29,$Y29,$Z29,$AA29,$AB29))</f>
        <v>932874.73</v>
      </c>
      <c r="O29" s="453" t="shared">
        <f t="shared" ca="1" si="4"/>
        <v>0.3037201734779158</v>
      </c>
      <c r="P29" s="453" t="shared">
        <f t="shared" ca="1" si="5"/>
        <v>0.16461648954108221</v>
      </c>
      <c r="R29" s="460" t="shared">
        <f t="shared" si="6"/>
        <v>79787027</v>
      </c>
      <c r="S29" s="455" t="s">
        <v>119</v>
      </c>
      <c r="T29" s="456"/>
      <c r="U29" s="456"/>
      <c r="V29" s="455"/>
      <c r="W29" s="455"/>
      <c r="X29" s="454" t="n">
        <f>'GA Config'!$B$20</f>
        <v>-4</v>
      </c>
      <c r="Y29" s="455"/>
      <c r="Z29" s="455" t="b">
        <v>0</v>
      </c>
      <c r="AA29" s="455" t="b">
        <v>0</v>
      </c>
      <c r="AB29" s="455" t="n">
        <v>2</v>
      </c>
    </row>
    <row r="30">
      <c r="A30" s="467" t="s">
        <v>12</v>
      </c>
      <c r="B30" s="468" t="n">
        <f ca="1">TRANSPOSE(getdata(token,$R30,$S30,B$3,B$2,$V30,$W30,$X30,$Y30,$Z30,$AA30,$AB30))</f>
        <v>778798.37</v>
      </c>
      <c r="C30" s="468" t="n">
        <f ca="1">TRANSPOSE(getdata(token,$R30,$S30,C$3,C$2,$V30,$W30,$X30,$Y30,$Z30,$AA30,$AB30))</f>
        <v>807112</v>
      </c>
      <c r="D30" s="468" t="n">
        <f ca="1">TRANSPOSE(getdata(token,$R30,$S30,D$3,D$2,$V30,$W30,$X30,$Y30,$Z30,$AA30,$AB30))</f>
        <v>909933.66</v>
      </c>
      <c r="E30" s="468" t="n">
        <f ca="1">TRANSPOSE(getdata(token,$R30,$S30,E$3,E$2,$V30,$W30,$X30,$Y30,$Z30,$AA30,$AB30))</f>
        <v>910371.76</v>
      </c>
      <c r="F30" s="468" t="n">
        <f ca="1">TRANSPOSE(getdata(token,$R30,$S30,F$3,F$2,$V30,$W30,$X30,$Y30,$Z30,$AA30,$AB30))</f>
        <v>394052.09</v>
      </c>
      <c r="G30" s="468" t="n">
        <f ca="1">TRANSPOSE(getdata(token,$R30,$S30,G$3,G$2,$V30,$W30,$X30,$Y30,$Z30,$AA30,$AB30))</f>
        <v>200462.67</v>
      </c>
      <c r="H30" s="468" t="n">
        <f ca="1">TRANSPOSE(getdata(token,$R30,$S30,H$3,H$2,$V30,$W30,$X30,$Y30,$Z30,$AA30,$AB30))</f>
        <v>476956.45</v>
      </c>
      <c r="I30" s="468" t="n">
        <f ca="1">TRANSPOSE(getdata(token,$R30,$S30,I$3,I$2,$V30,$W30,$X30,$Y30,$Z30,$AA30,$AB30))</f>
        <v>536070.06999999995</v>
      </c>
      <c r="J30" s="468" t="n">
        <f ca="1">TRANSPOSE(getdata(token,$R30,$S30,J$3,J$2,$V30,$W30,$X30,$Y30,$Z30,$AA30,$AB30))</f>
        <v>749280.3</v>
      </c>
      <c r="K30" s="468" t="n">
        <f ca="1">TRANSPOSE(getdata(token,$R30,$S30,K$3,K$2,$V30,$W30,$X30,$Y30,$Z30,$AA30,$AB30))</f>
        <v>784972.21</v>
      </c>
      <c r="L30" s="468" t="n">
        <f ca="1">TRANSPOSE(getdata(token,$R30,$S30,L$3,L$2,$V30,$W30,$X30,$Y30,$Z30,$AA30,$AB30))</f>
        <v>776763.29</v>
      </c>
      <c r="M30" s="468" t="n">
        <f ca="1">TRANSPOSE(getdata(token,$R30,$S30,M$3,M$2,$V30,$W30,$X30,$Y30,$Z30,$AA30,$AB30))</f>
        <v>715227.77</v>
      </c>
      <c r="N30" s="468" t="n">
        <f ca="1">TRANSPOSE(getdata(token,$R30,$S30,N$3,N$2,$V30,$W30,$X30,$Y30,$Z30,$AA30,$AB30))</f>
        <v>838084.29</v>
      </c>
      <c r="O30" s="453" t="shared">
        <f t="shared" ca="1" si="4"/>
        <v>0.2728588284816289</v>
      </c>
      <c r="P30" s="453" t="shared">
        <f t="shared" ca="1" si="5"/>
        <v>0.17177258092201875</v>
      </c>
      <c r="R30" s="460" t="shared">
        <f t="shared" si="6"/>
        <v>79787027</v>
      </c>
      <c r="S30" s="455" t="s">
        <v>119</v>
      </c>
      <c r="T30" s="456"/>
      <c r="U30" s="456"/>
      <c r="V30" s="455"/>
      <c r="W30" s="455"/>
      <c r="X30" s="454" t="str">
        <f>'GA Config'!$B$21</f>
        <v>km4_cfGeSOCOQPyfh7U6AA</v>
      </c>
      <c r="Y30" s="455"/>
      <c r="Z30" s="455" t="b">
        <v>0</v>
      </c>
      <c r="AA30" s="455" t="b">
        <v>0</v>
      </c>
      <c r="AB30" s="455" t="n">
        <v>2</v>
      </c>
    </row>
    <row r="31">
      <c r="A31" s="467" t="s">
        <v>91</v>
      </c>
      <c r="B31" s="468" t="n">
        <f ca="1">TRANSPOSE(getdata(token,$R31,$S31,B$3,B$2,$V31,$W31,$X31,$Y31,$Z31,$AA31,$AB31))</f>
        <v>46245.77</v>
      </c>
      <c r="C31" s="468" t="n">
        <f ca="1">TRANSPOSE(getdata(token,$R31,$S31,C$3,C$2,$V31,$W31,$X31,$Y31,$Z31,$AA31,$AB31))</f>
        <v>56588.88</v>
      </c>
      <c r="D31" s="468" t="n">
        <f ca="1">TRANSPOSE(getdata(token,$R31,$S31,D$3,D$2,$V31,$W31,$X31,$Y31,$Z31,$AA31,$AB31))</f>
        <v>64167.09</v>
      </c>
      <c r="E31" s="468" t="n">
        <f ca="1">TRANSPOSE(getdata(token,$R31,$S31,E$3,E$2,$V31,$W31,$X31,$Y31,$Z31,$AA31,$AB31))</f>
        <v>57043.68</v>
      </c>
      <c r="F31" s="468" t="n">
        <f ca="1">TRANSPOSE(getdata(token,$R31,$S31,F$3,F$2,$V31,$W31,$X31,$Y31,$Z31,$AA31,$AB31))</f>
        <v>46905.14</v>
      </c>
      <c r="G31" s="468" t="n">
        <f ca="1">TRANSPOSE(getdata(token,$R31,$S31,G$3,G$2,$V31,$W31,$X31,$Y31,$Z31,$AA31,$AB31))</f>
        <v>13545.25</v>
      </c>
      <c r="H31" s="468" t="n">
        <f ca="1">TRANSPOSE(getdata(token,$R31,$S31,H$3,H$2,$V31,$W31,$X31,$Y31,$Z31,$AA31,$AB31))</f>
        <v>36289.68</v>
      </c>
      <c r="I31" s="468" t="n">
        <f ca="1">TRANSPOSE(getdata(token,$R31,$S31,I$3,I$2,$V31,$W31,$X31,$Y31,$Z31,$AA31,$AB31))</f>
        <v>48795.93</v>
      </c>
      <c r="J31" s="468" t="n">
        <f ca="1">TRANSPOSE(getdata(token,$R31,$S31,J$3,J$2,$V31,$W31,$X31,$Y31,$Z31,$AA31,$AB31))</f>
        <v>56005.31</v>
      </c>
      <c r="K31" s="468" t="n">
        <f ca="1">TRANSPOSE(getdata(token,$R31,$S31,K$3,K$2,$V31,$W31,$X31,$Y31,$Z31,$AA31,$AB31))</f>
        <v>39441.57</v>
      </c>
      <c r="L31" s="468" t="n">
        <f ca="1">TRANSPOSE(getdata(token,$R31,$S31,L$3,L$2,$V31,$W31,$X31,$Y31,$Z31,$AA31,$AB31))</f>
        <v>65377.04</v>
      </c>
      <c r="M31" s="468" t="n">
        <f ca="1">TRANSPOSE(getdata(token,$R31,$S31,M$3,M$2,$V31,$W31,$X31,$Y31,$Z31,$AA31,$AB31))</f>
        <v>52358.64</v>
      </c>
      <c r="N31" s="468" t="n">
        <f ca="1">TRANSPOSE(getdata(token,$R31,$S31,N$3,N$2,$V31,$W31,$X31,$Y31,$Z31,$AA31,$AB31))</f>
        <v>51010.239999999998</v>
      </c>
      <c r="O31" s="453" t="shared">
        <f t="shared" ca="1" si="4"/>
        <v>1.6607630632196585E-2</v>
      </c>
      <c r="P31" s="453" t="shared">
        <f t="shared" ca="1" si="5"/>
        <v>-2.5753151724338119E-2</v>
      </c>
      <c r="R31" s="460" t="shared">
        <f t="shared" si="6"/>
        <v>79787027</v>
      </c>
      <c r="S31" s="455" t="s">
        <v>119</v>
      </c>
      <c r="T31" s="456"/>
      <c r="U31" s="456"/>
      <c r="V31" s="455"/>
      <c r="W31" s="455"/>
      <c r="X31" s="454" t="str">
        <f>'GA Config'!$B$22</f>
        <v>_j9Jv0JeTUiPQ5m9hPvmyw</v>
      </c>
      <c r="Y31" s="455"/>
      <c r="Z31" s="455" t="b">
        <v>0</v>
      </c>
      <c r="AA31" s="455" t="b">
        <v>0</v>
      </c>
      <c r="AB31" s="455" t="n">
        <v>2</v>
      </c>
    </row>
    <row r="32">
      <c r="A32" s="467" t="s">
        <v>92</v>
      </c>
      <c r="B32" s="468" t="n">
        <f ca="1">TRANSPOSE(getdata(token,$R32,$S32,B$3,B$2,$V32,$W32,$X32,$Y32,$Z32,$AA32,$AB32))</f>
        <v>1530.22</v>
      </c>
      <c r="C32" s="468" t="n">
        <f ca="1">TRANSPOSE(getdata(token,$R32,$S32,C$3,C$2,$V32,$W32,$X32,$Y32,$Z32,$AA32,$AB32))</f>
        <v>1134.5999999999999</v>
      </c>
      <c r="D32" s="468" t="n">
        <f ca="1">TRANSPOSE(getdata(token,$R32,$S32,D$3,D$2,$V32,$W32,$X32,$Y32,$Z32,$AA32,$AB32))</f>
        <v>918.64</v>
      </c>
      <c r="E32" s="468" t="n">
        <f ca="1">TRANSPOSE(getdata(token,$R32,$S32,E$3,E$2,$V32,$W32,$X32,$Y32,$Z32,$AA32,$AB32))</f>
        <v>1891.57</v>
      </c>
      <c r="F32" s="468" t="n">
        <f ca="1">TRANSPOSE(getdata(token,$R32,$S32,F$3,F$2,$V32,$W32,$X32,$Y32,$Z32,$AA32,$AB32))</f>
        <v>3251.76</v>
      </c>
      <c r="G32" s="468" t="n">
        <f ca="1">TRANSPOSE(getdata(token,$R32,$S32,G$3,G$2,$V32,$W32,$X32,$Y32,$Z32,$AA32,$AB32))</f>
        <v>65.94</v>
      </c>
      <c r="H32" s="468" t="n">
        <f ca="1">TRANSPOSE(getdata(token,$R32,$S32,H$3,H$2,$V32,$W32,$X32,$Y32,$Z32,$AA32,$AB32))</f>
        <v>322.08</v>
      </c>
      <c r="I32" s="468" t="n">
        <f ca="1">TRANSPOSE(getdata(token,$R32,$S32,I$3,I$2,$V32,$W32,$X32,$Y32,$Z32,$AA32,$AB32))</f>
        <v>2967.22</v>
      </c>
      <c r="J32" s="468" t="n">
        <f ca="1">TRANSPOSE(getdata(token,$R32,$S32,J$3,J$2,$V32,$W32,$X32,$Y32,$Z32,$AA32,$AB32))</f>
        <v>794.94</v>
      </c>
      <c r="K32" s="468" t="n">
        <f ca="1">TRANSPOSE(getdata(token,$R32,$S32,K$3,K$2,$V32,$W32,$X32,$Y32,$Z32,$AA32,$AB32))</f>
        <v>0</v>
      </c>
      <c r="L32" s="468" t="n">
        <f ca="1">TRANSPOSE(getdata(token,$R32,$S32,L$3,L$2,$V32,$W32,$X32,$Y32,$Z32,$AA32,$AB32))</f>
        <v>4193.74</v>
      </c>
      <c r="M32" s="468" t="n">
        <f ca="1">TRANSPOSE(getdata(token,$R32,$S32,M$3,M$2,$V32,$W32,$X32,$Y32,$Z32,$AA32,$AB32))</f>
        <v>1451.29</v>
      </c>
      <c r="N32" s="468" t="n">
        <f ca="1">TRANSPOSE(getdata(token,$R32,$S32,N$3,N$2,$V32,$W32,$X32,$Y32,$Z32,$AA32,$AB32))</f>
        <v>1007.28</v>
      </c>
      <c r="O32" s="453" t="shared">
        <f t="shared" ca="1" si="4"/>
        <v>3.2794462804329043E-4</v>
      </c>
      <c r="P32" s="453" t="shared">
        <f t="shared" ca="1" si="5"/>
        <v>-0.30594161056715063</v>
      </c>
      <c r="R32" s="460" t="shared">
        <f t="shared" si="6"/>
        <v>79787027</v>
      </c>
      <c r="S32" s="455" t="s">
        <v>119</v>
      </c>
      <c r="T32" s="456"/>
      <c r="U32" s="456"/>
      <c r="V32" s="455"/>
      <c r="W32" s="455"/>
      <c r="X32" s="454" t="str">
        <f>'GA Config'!$B$23</f>
        <v>f9M9_kk6Q4aG14IUnKsrwA</v>
      </c>
      <c r="Y32" s="455"/>
      <c r="Z32" s="455" t="b">
        <v>0</v>
      </c>
      <c r="AA32" s="455" t="b">
        <v>0</v>
      </c>
      <c r="AB32" s="455" t="n">
        <v>2</v>
      </c>
    </row>
    <row r="33">
      <c r="A33" s="467" t="s">
        <v>93</v>
      </c>
      <c r="B33" s="468" t="n">
        <f ca="1">TRANSPOSE(getdata(token,$R33,$S33,B$3,B$2,$V33,$W33,$X33,$Y33,$Z33,$AA33,$AB33))</f>
        <v>15894.13</v>
      </c>
      <c r="C33" s="468" t="n">
        <f ca="1">TRANSPOSE(getdata(token,$R33,$S33,C$3,C$2,$V33,$W33,$X33,$Y33,$Z33,$AA33,$AB33))</f>
        <v>12270.27</v>
      </c>
      <c r="D33" s="468" t="n">
        <f ca="1">TRANSPOSE(getdata(token,$R33,$S33,D$3,D$2,$V33,$W33,$X33,$Y33,$Z33,$AA33,$AB33))</f>
        <v>17843.490000000002</v>
      </c>
      <c r="E33" s="468" t="n">
        <f ca="1">TRANSPOSE(getdata(token,$R33,$S33,E$3,E$2,$V33,$W33,$X33,$Y33,$Z33,$AA33,$AB33))</f>
        <v>21307.95</v>
      </c>
      <c r="F33" s="468" t="n">
        <f ca="1">TRANSPOSE(getdata(token,$R33,$S33,F$3,F$2,$V33,$W33,$X33,$Y33,$Z33,$AA33,$AB33))</f>
        <v>19212.89</v>
      </c>
      <c r="G33" s="468" t="n">
        <f ca="1">TRANSPOSE(getdata(token,$R33,$S33,G$3,G$2,$V33,$W33,$X33,$Y33,$Z33,$AA33,$AB33))</f>
        <v>16195.72</v>
      </c>
      <c r="H33" s="468" t="n">
        <f ca="1">TRANSPOSE(getdata(token,$R33,$S33,H$3,H$2,$V33,$W33,$X33,$Y33,$Z33,$AA33,$AB33))</f>
        <v>16377.5</v>
      </c>
      <c r="I33" s="468" t="n">
        <f ca="1">TRANSPOSE(getdata(token,$R33,$S33,I$3,I$2,$V33,$W33,$X33,$Y33,$Z33,$AA33,$AB33))</f>
        <v>20437.509999999998</v>
      </c>
      <c r="J33" s="468" t="n">
        <f ca="1">TRANSPOSE(getdata(token,$R33,$S33,J$3,J$2,$V33,$W33,$X33,$Y33,$Z33,$AA33,$AB33))</f>
        <v>15559.14</v>
      </c>
      <c r="K33" s="468" t="n">
        <f ca="1">TRANSPOSE(getdata(token,$R33,$S33,K$3,K$2,$V33,$W33,$X33,$Y33,$Z33,$AA33,$AB33))</f>
        <v>20480.439999999999</v>
      </c>
      <c r="L33" s="468" t="n">
        <f ca="1">TRANSPOSE(getdata(token,$R33,$S33,L$3,L$2,$V33,$W33,$X33,$Y33,$Z33,$AA33,$AB33))</f>
        <v>18073.77</v>
      </c>
      <c r="M33" s="468" t="n">
        <f ca="1">TRANSPOSE(getdata(token,$R33,$S33,M$3,M$2,$V33,$W33,$X33,$Y33,$Z33,$AA33,$AB33))</f>
        <v>21745.32</v>
      </c>
      <c r="N33" s="468" t="n">
        <f ca="1">TRANSPOSE(getdata(token,$R33,$S33,N$3,N$2,$V33,$W33,$X33,$Y33,$Z33,$AA33,$AB33))</f>
        <v>27052.85</v>
      </c>
      <c r="O33" s="453" t="shared">
        <f t="shared" ca="1" si="4"/>
        <v>8.8077166535232808E-3</v>
      </c>
      <c r="P33" s="453" t="shared">
        <f t="shared" ca="1" si="5"/>
        <v>0.24407688642889602</v>
      </c>
      <c r="R33" s="460" t="shared">
        <f t="shared" si="6"/>
        <v>79787027</v>
      </c>
      <c r="S33" s="455" t="s">
        <v>119</v>
      </c>
      <c r="T33" s="456"/>
      <c r="U33" s="456"/>
      <c r="V33" s="455"/>
      <c r="W33" s="455"/>
      <c r="X33" s="454" t="str">
        <f>'GA Config'!$B$24</f>
        <v>MvufmHcwRbyQfqoeX0asaw</v>
      </c>
      <c r="Y33" s="455"/>
      <c r="Z33" s="455" t="b">
        <v>0</v>
      </c>
      <c r="AA33" s="455" t="b">
        <v>0</v>
      </c>
      <c r="AB33" s="455" t="n">
        <v>2</v>
      </c>
    </row>
    <row r="34">
      <c r="A34" s="467" t="s">
        <v>94</v>
      </c>
      <c r="B34" s="468" t="n">
        <f ca="1">TRANSPOSE(getdata(token,$R34,$S34,B$3,B$2,$V34,$W34,$X34,$Y34,$Z34,$AA34,$AB34))</f>
        <v>0</v>
      </c>
      <c r="C34" s="468" t="n">
        <f ca="1">TRANSPOSE(getdata(token,$R34,$S34,C$3,C$2,$V34,$W34,$X34,$Y34,$Z34,$AA34,$AB34))</f>
        <v>3051.98</v>
      </c>
      <c r="D34" s="468" t="n">
        <f ca="1">TRANSPOSE(getdata(token,$R34,$S34,D$3,D$2,$V34,$W34,$X34,$Y34,$Z34,$AA34,$AB34))</f>
        <v>0</v>
      </c>
      <c r="E34" s="468" t="n">
        <f ca="1">TRANSPOSE(getdata(token,$R34,$S34,E$3,E$2,$V34,$W34,$X34,$Y34,$Z34,$AA34,$AB34))</f>
        <v>2188.08</v>
      </c>
      <c r="F34" s="468" t="n">
        <f ca="1">TRANSPOSE(getdata(token,$R34,$S34,F$3,F$2,$V34,$W34,$X34,$Y34,$Z34,$AA34,$AB34))</f>
        <v>0</v>
      </c>
      <c r="G34" s="468" t="n">
        <f ca="1">TRANSPOSE(getdata(token,$R34,$S34,G$3,G$2,$V34,$W34,$X34,$Y34,$Z34,$AA34,$AB34))</f>
        <v>0</v>
      </c>
      <c r="H34" s="468" t="n">
        <f ca="1">TRANSPOSE(getdata(token,$R34,$S34,H$3,H$2,$V34,$W34,$X34,$Y34,$Z34,$AA34,$AB34))</f>
        <v>0</v>
      </c>
      <c r="I34" s="468" t="n">
        <f ca="1">TRANSPOSE(getdata(token,$R34,$S34,I$3,I$2,$V34,$W34,$X34,$Y34,$Z34,$AA34,$AB34))</f>
        <v>0</v>
      </c>
      <c r="J34" s="468" t="n">
        <f ca="1">TRANSPOSE(getdata(token,$R34,$S34,J$3,J$2,$V34,$W34,$X34,$Y34,$Z34,$AA34,$AB34))</f>
        <v>295.95999999999998</v>
      </c>
      <c r="K34" s="468" t="n">
        <f ca="1">TRANSPOSE(getdata(token,$R34,$S34,K$3,K$2,$V34,$W34,$X34,$Y34,$Z34,$AA34,$AB34))</f>
        <v>0</v>
      </c>
      <c r="L34" s="468" t="n">
        <f ca="1">TRANSPOSE(getdata(token,$R34,$S34,L$3,L$2,$V34,$W34,$X34,$Y34,$Z34,$AA34,$AB34))</f>
        <v>0</v>
      </c>
      <c r="M34" s="468" t="n">
        <f ca="1">TRANSPOSE(getdata(token,$R34,$S34,M$3,M$2,$V34,$W34,$X34,$Y34,$Z34,$AA34,$AB34))</f>
        <v>0</v>
      </c>
      <c r="N34" s="468" t="n">
        <f ca="1">TRANSPOSE(getdata(token,$R34,$S34,N$3,N$2,$V34,$W34,$X34,$Y34,$Z34,$AA34,$AB34))</f>
        <v>152.80000000000001</v>
      </c>
      <c r="O34" s="453" t="shared">
        <f t="shared" ca="1" si="4"/>
        <v>4.9747775360391136E-5</v>
      </c>
      <c r="P34" s="453" t="shared">
        <f t="shared" ca="1" si="5"/>
        <v>0</v>
      </c>
      <c r="R34" s="460" t="shared">
        <f t="shared" si="6"/>
        <v>79787027</v>
      </c>
      <c r="S34" s="455" t="s">
        <v>119</v>
      </c>
      <c r="T34" s="456"/>
      <c r="U34" s="456"/>
      <c r="V34" s="455"/>
      <c r="W34" s="455"/>
      <c r="X34" s="454" t="str">
        <f>'GA Config'!$B$25</f>
        <v>Xv0vCGQkR8yT0Zbrj8yyzQ</v>
      </c>
      <c r="Y34" s="455"/>
      <c r="Z34" s="455" t="b">
        <v>0</v>
      </c>
      <c r="AA34" s="455" t="b">
        <v>0</v>
      </c>
      <c r="AB34" s="455" t="n">
        <v>2</v>
      </c>
    </row>
    <row r="35">
      <c r="A35" s="467" t="s">
        <v>95</v>
      </c>
      <c r="B35" s="468" t="n">
        <f ca="1">TRANSPOSE(getdata(token,$R35,$S35,B$3,B$2,$V35,$W35,$X35,$Y35,$Z35,$AA35,$AB35))</f>
        <v>19545.21</v>
      </c>
      <c r="C35" s="468" t="n">
        <f ca="1">TRANSPOSE(getdata(token,$R35,$S35,C$3,C$2,$V35,$W35,$X35,$Y35,$Z35,$AA35,$AB35))</f>
        <v>16200.27</v>
      </c>
      <c r="D35" s="468" t="n">
        <f ca="1">TRANSPOSE(getdata(token,$R35,$S35,D$3,D$2,$V35,$W35,$X35,$Y35,$Z35,$AA35,$AB35))</f>
        <v>10884.51</v>
      </c>
      <c r="E35" s="468" t="n">
        <f ca="1">TRANSPOSE(getdata(token,$R35,$S35,E$3,E$2,$V35,$W35,$X35,$Y35,$Z35,$AA35,$AB35))</f>
        <v>17374.189999999999</v>
      </c>
      <c r="F35" s="468" t="n">
        <f ca="1">TRANSPOSE(getdata(token,$R35,$S35,F$3,F$2,$V35,$W35,$X35,$Y35,$Z35,$AA35,$AB35))</f>
        <v>16280.78</v>
      </c>
      <c r="G35" s="468" t="n">
        <f ca="1">TRANSPOSE(getdata(token,$R35,$S35,G$3,G$2,$V35,$W35,$X35,$Y35,$Z35,$AA35,$AB35))</f>
        <v>17182.82</v>
      </c>
      <c r="H35" s="468" t="n">
        <f ca="1">TRANSPOSE(getdata(token,$R35,$S35,H$3,H$2,$V35,$W35,$X35,$Y35,$Z35,$AA35,$AB35))</f>
        <v>7482.21</v>
      </c>
      <c r="I35" s="468" t="n">
        <f ca="1">TRANSPOSE(getdata(token,$R35,$S35,I$3,I$2,$V35,$W35,$X35,$Y35,$Z35,$AA35,$AB35))</f>
        <v>14425.55</v>
      </c>
      <c r="J35" s="468" t="n">
        <f ca="1">TRANSPOSE(getdata(token,$R35,$S35,J$3,J$2,$V35,$W35,$X35,$Y35,$Z35,$AA35,$AB35))</f>
        <v>28392.46</v>
      </c>
      <c r="K35" s="468" t="n">
        <f ca="1">TRANSPOSE(getdata(token,$R35,$S35,K$3,K$2,$V35,$W35,$X35,$Y35,$Z35,$AA35,$AB35))</f>
        <v>8463.7099999999991</v>
      </c>
      <c r="L35" s="468" t="n">
        <f ca="1">TRANSPOSE(getdata(token,$R35,$S35,L$3,L$2,$V35,$W35,$X35,$Y35,$Z35,$AA35,$AB35))</f>
        <v>6648.52</v>
      </c>
      <c r="M35" s="468" t="n">
        <f ca="1">TRANSPOSE(getdata(token,$R35,$S35,M$3,M$2,$V35,$W35,$X35,$Y35,$Z35,$AA35,$AB35))</f>
        <v>10231.51</v>
      </c>
      <c r="N35" s="468" t="n">
        <f ca="1">TRANSPOSE(getdata(token,$R35,$S35,N$3,N$2,$V35,$W35,$X35,$Y35,$Z35,$AA35,$AB35))</f>
        <v>15567.27</v>
      </c>
      <c r="O35" s="453" t="shared">
        <f t="shared" ca="1" si="4"/>
        <v>5.0683053071633255E-3</v>
      </c>
      <c r="P35" s="453" t="shared">
        <f t="shared" ca="1" si="5"/>
        <v>0.5215026911961187</v>
      </c>
      <c r="R35" s="460" t="shared">
        <f t="shared" si="6"/>
        <v>79787027</v>
      </c>
      <c r="S35" s="455" t="s">
        <v>119</v>
      </c>
      <c r="T35" s="456"/>
      <c r="U35" s="456"/>
      <c r="V35" s="455"/>
      <c r="W35" s="455"/>
      <c r="X35" s="454" t="str">
        <f>'GA Config'!$B$26</f>
        <v>KdQ9q9YRSiOFcLnLKGPPIA</v>
      </c>
      <c r="Y35" s="455"/>
      <c r="Z35" s="455" t="b">
        <v>0</v>
      </c>
      <c r="AA35" s="455" t="b">
        <v>0</v>
      </c>
      <c r="AB35" s="455" t="n">
        <v>2</v>
      </c>
    </row>
    <row r="36">
      <c r="A36" s="467" t="s">
        <v>9</v>
      </c>
      <c r="B36" s="468" t="n">
        <f ca="1">TRANSPOSE(getdata(token,$R36,$S36,B$3,B$2,$V36,$W36,$X36,$Y36,$Z36,$AA36,$AB36))</f>
        <v>228149.57</v>
      </c>
      <c r="C36" s="468" t="n">
        <f ca="1">TRANSPOSE(getdata(token,$R36,$S36,C$3,C$2,$V36,$W36,$X36,$Y36,$Z36,$AA36,$AB36))</f>
        <v>227542.51</v>
      </c>
      <c r="D36" s="468" t="n">
        <f ca="1">TRANSPOSE(getdata(token,$R36,$S36,D$3,D$2,$V36,$W36,$X36,$Y36,$Z36,$AA36,$AB36))</f>
        <v>326153.62</v>
      </c>
      <c r="E36" s="468" t="n">
        <f ca="1">TRANSPOSE(getdata(token,$R36,$S36,E$3,E$2,$V36,$W36,$X36,$Y36,$Z36,$AA36,$AB36))</f>
        <v>312799.76</v>
      </c>
      <c r="F36" s="468" t="n">
        <f ca="1">TRANSPOSE(getdata(token,$R36,$S36,F$3,F$2,$V36,$W36,$X36,$Y36,$Z36,$AA36,$AB36))</f>
        <v>263007.40999999997</v>
      </c>
      <c r="G36" s="468" t="n">
        <f ca="1">TRANSPOSE(getdata(token,$R36,$S36,G$3,G$2,$V36,$W36,$X36,$Y36,$Z36,$AA36,$AB36))</f>
        <v>209243.35</v>
      </c>
      <c r="H36" s="468" t="n">
        <f ca="1">TRANSPOSE(getdata(token,$R36,$S36,H$3,H$2,$V36,$W36,$X36,$Y36,$Z36,$AA36,$AB36))</f>
        <v>196724.18</v>
      </c>
      <c r="I36" s="468" t="n">
        <f ca="1">TRANSPOSE(getdata(token,$R36,$S36,I$3,I$2,$V36,$W36,$X36,$Y36,$Z36,$AA36,$AB36))</f>
        <v>180684.53</v>
      </c>
      <c r="J36" s="468" t="n">
        <f ca="1">TRANSPOSE(getdata(token,$R36,$S36,J$3,J$2,$V36,$W36,$X36,$Y36,$Z36,$AA36,$AB36))</f>
        <v>279893.15999999997</v>
      </c>
      <c r="K36" s="468" t="n">
        <f ca="1">TRANSPOSE(getdata(token,$R36,$S36,K$3,K$2,$V36,$W36,$X36,$Y36,$Z36,$AA36,$AB36))</f>
        <v>264016.2</v>
      </c>
      <c r="L36" s="468" t="n">
        <f ca="1">TRANSPOSE(getdata(token,$R36,$S36,L$3,L$2,$V36,$W36,$X36,$Y36,$Z36,$AA36,$AB36))</f>
        <v>252251.09</v>
      </c>
      <c r="M36" s="468" t="n">
        <f ca="1">TRANSPOSE(getdata(token,$R36,$S36,M$3,M$2,$V36,$W36,$X36,$Y36,$Z36,$AA36,$AB36))</f>
        <v>238544.64000000001</v>
      </c>
      <c r="N36" s="468" t="n">
        <f ca="1">TRANSPOSE(getdata(token,$R36,$S36,N$3,N$2,$V36,$W36,$X36,$Y36,$Z36,$AA36,$AB36))</f>
        <v>221855.27</v>
      </c>
      <c r="O36" s="453" t="shared">
        <f t="shared" ca="1" si="4"/>
        <v>7.2230406639259961E-2</v>
      </c>
      <c r="P36" s="453" t="shared">
        <f t="shared" ref="P36:P42" ca="1" si="7">IFERROR((N36/M36)-1,0)</f>
        <v>-6.9963299112484889E-2</v>
      </c>
      <c r="R36" s="460" t="shared">
        <f t="shared" si="6"/>
        <v>79787027</v>
      </c>
      <c r="S36" s="455" t="s">
        <v>119</v>
      </c>
      <c r="T36" s="456"/>
      <c r="U36" s="456"/>
      <c r="V36" s="455"/>
      <c r="W36" s="455"/>
      <c r="X36" s="454" t="n">
        <f>'GA Config'!$B$31</f>
        <v>-8</v>
      </c>
      <c r="Y36" s="455"/>
      <c r="Z36" s="455" t="b">
        <v>0</v>
      </c>
      <c r="AA36" s="455" t="b">
        <v>0</v>
      </c>
      <c r="AB36" s="455" t="n">
        <v>2</v>
      </c>
    </row>
    <row r="37">
      <c r="A37" s="467" t="s">
        <v>3</v>
      </c>
      <c r="B37" s="468" t="n">
        <f ca="1">TRANSPOSE(getdata(token,$R37,$S37,B$3,B$2,$V37,$W37,$X37,$Y37,$Z37,$AA37,$AB37))</f>
        <v>2158.79</v>
      </c>
      <c r="C37" s="468" t="n">
        <f ca="1">TRANSPOSE(getdata(token,$R37,$S37,C$3,C$2,$V37,$W37,$X37,$Y37,$Z37,$AA37,$AB37))</f>
        <v>16798.75</v>
      </c>
      <c r="D37" s="468" t="n">
        <f ca="1">TRANSPOSE(getdata(token,$R37,$S37,D$3,D$2,$V37,$W37,$X37,$Y37,$Z37,$AA37,$AB37))</f>
        <v>14587.32</v>
      </c>
      <c r="E37" s="468" t="n">
        <f ca="1">TRANSPOSE(getdata(token,$R37,$S37,E$3,E$2,$V37,$W37,$X37,$Y37,$Z37,$AA37,$AB37))</f>
        <v>31622.05</v>
      </c>
      <c r="F37" s="468" t="n">
        <f ca="1">TRANSPOSE(getdata(token,$R37,$S37,F$3,F$2,$V37,$W37,$X37,$Y37,$Z37,$AA37,$AB37))</f>
        <v>20739.259999999998</v>
      </c>
      <c r="G37" s="468" t="n">
        <f ca="1">TRANSPOSE(getdata(token,$R37,$S37,G$3,G$2,$V37,$W37,$X37,$Y37,$Z37,$AA37,$AB37))</f>
        <v>14548.04</v>
      </c>
      <c r="H37" s="468" t="n">
        <f ca="1">TRANSPOSE(getdata(token,$R37,$S37,H$3,H$2,$V37,$W37,$X37,$Y37,$Z37,$AA37,$AB37))</f>
        <v>17678.580000000002</v>
      </c>
      <c r="I37" s="468" t="n">
        <f ca="1">TRANSPOSE(getdata(token,$R37,$S37,I$3,I$2,$V37,$W37,$X37,$Y37,$Z37,$AA37,$AB37))</f>
        <v>20885.18</v>
      </c>
      <c r="J37" s="468" t="n">
        <f ca="1">TRANSPOSE(getdata(token,$R37,$S37,J$3,J$2,$V37,$W37,$X37,$Y37,$Z37,$AA37,$AB37))</f>
        <v>12967.54</v>
      </c>
      <c r="K37" s="468" t="n">
        <f ca="1">TRANSPOSE(getdata(token,$R37,$S37,K$3,K$2,$V37,$W37,$X37,$Y37,$Z37,$AA37,$AB37))</f>
        <v>12498.94</v>
      </c>
      <c r="L37" s="468" t="n">
        <f ca="1">TRANSPOSE(getdata(token,$R37,$S37,L$3,L$2,$V37,$W37,$X37,$Y37,$Z37,$AA37,$AB37))</f>
        <v>13391.01</v>
      </c>
      <c r="M37" s="468" t="n">
        <f ca="1">TRANSPOSE(getdata(token,$R37,$S37,M$3,M$2,$V37,$W37,$X37,$Y37,$Z37,$AA37,$AB37))</f>
        <v>27406.02</v>
      </c>
      <c r="N37" s="468" t="n">
        <f ca="1">TRANSPOSE(getdata(token,$R37,$S37,N$3,N$2,$V37,$W37,$X37,$Y37,$Z37,$AA37,$AB37))</f>
        <v>22785.75</v>
      </c>
      <c r="O37" s="453" t="shared">
        <f t="shared" ca="1" si="4"/>
        <v>7.4184579346729864E-3</v>
      </c>
      <c r="P37" s="453" t="shared">
        <f t="shared" ca="1" si="7"/>
        <v>-0.16858595301324308</v>
      </c>
      <c r="R37" s="460" t="shared">
        <f t="shared" si="6"/>
        <v>79787027</v>
      </c>
      <c r="S37" s="455" t="s">
        <v>119</v>
      </c>
      <c r="T37" s="456"/>
      <c r="U37" s="456"/>
      <c r="V37" s="455"/>
      <c r="W37" s="455"/>
      <c r="X37" s="454" t="str">
        <f>'GA Config'!$B$29</f>
        <v>f4AhqN0cSx2ob21KaMjyjg</v>
      </c>
      <c r="Y37" s="455"/>
      <c r="Z37" s="455" t="b">
        <v>0</v>
      </c>
      <c r="AA37" s="455" t="b">
        <v>0</v>
      </c>
      <c r="AB37" s="455" t="n">
        <v>2</v>
      </c>
    </row>
    <row r="38">
      <c r="A38" s="467" t="s">
        <v>44</v>
      </c>
      <c r="B38" s="468" t="n">
        <f ca="1">TRANSPOSE(getdata(token,$R38,$S38,B$3,B$2,$V38,$W38,$X38,$Y38,$Z38,$AA38,$AB38))</f>
        <v>114295.73</v>
      </c>
      <c r="C38" s="468" t="n">
        <f ca="1">TRANSPOSE(getdata(token,$R38,$S38,C$3,C$2,$V38,$W38,$X38,$Y38,$Z38,$AA38,$AB38))</f>
        <v>90841.83</v>
      </c>
      <c r="D38" s="468" t="n">
        <f ca="1">TRANSPOSE(getdata(token,$R38,$S38,D$3,D$2,$V38,$W38,$X38,$Y38,$Z38,$AA38,$AB38))</f>
        <v>83235.759999999995</v>
      </c>
      <c r="E38" s="468" t="n">
        <f ca="1">TRANSPOSE(getdata(token,$R38,$S38,E$3,E$2,$V38,$W38,$X38,$Y38,$Z38,$AA38,$AB38))</f>
        <v>73734.37</v>
      </c>
      <c r="F38" s="468" t="n">
        <f ca="1">TRANSPOSE(getdata(token,$R38,$S38,F$3,F$2,$V38,$W38,$X38,$Y38,$Z38,$AA38,$AB38))</f>
        <v>40787.01</v>
      </c>
      <c r="G38" s="468" t="n">
        <f ca="1">TRANSPOSE(getdata(token,$R38,$S38,G$3,G$2,$V38,$W38,$X38,$Y38,$Z38,$AA38,$AB38))</f>
        <v>37308.47</v>
      </c>
      <c r="H38" s="468" t="n">
        <f ca="1">TRANSPOSE(getdata(token,$R38,$S38,H$3,H$2,$V38,$W38,$X38,$Y38,$Z38,$AA38,$AB38))</f>
        <v>17519.490000000002</v>
      </c>
      <c r="I38" s="468" t="n">
        <f ca="1">TRANSPOSE(getdata(token,$R38,$S38,I$3,I$2,$V38,$W38,$X38,$Y38,$Z38,$AA38,$AB38))</f>
        <v>33340.239999999998</v>
      </c>
      <c r="J38" s="468" t="n">
        <f ca="1">TRANSPOSE(getdata(token,$R38,$S38,J$3,J$2,$V38,$W38,$X38,$Y38,$Z38,$AA38,$AB38))</f>
        <v>58220.36</v>
      </c>
      <c r="K38" s="468" t="n">
        <f ca="1">TRANSPOSE(getdata(token,$R38,$S38,K$3,K$2,$V38,$W38,$X38,$Y38,$Z38,$AA38,$AB38))</f>
        <v>20385.259999999998</v>
      </c>
      <c r="L38" s="468" t="n">
        <f ca="1">TRANSPOSE(getdata(token,$R38,$S38,L$3,L$2,$V38,$W38,$X38,$Y38,$Z38,$AA38,$AB38))</f>
        <v>41267.120000000003</v>
      </c>
      <c r="M38" s="468" t="n">
        <f ca="1">TRANSPOSE(getdata(token,$R38,$S38,M$3,M$2,$V38,$W38,$X38,$Y38,$Z38,$AA38,$AB38))</f>
        <v>36070.89</v>
      </c>
      <c r="N38" s="468" t="n">
        <f ca="1">TRANSPOSE(getdata(token,$R38,$S38,N$3,N$2,$V38,$W38,$X38,$Y38,$Z38,$AA38,$AB38))</f>
        <v>35440.86</v>
      </c>
      <c r="O38" s="453" t="shared">
        <f t="shared" ca="1" si="4"/>
        <v>1.153863836295204E-2</v>
      </c>
      <c r="P38" s="453" t="shared">
        <f t="shared" ca="1" si="7"/>
        <v>-1.7466439003861578E-2</v>
      </c>
      <c r="R38" s="460" t="shared">
        <f t="shared" si="6"/>
        <v>79787027</v>
      </c>
      <c r="S38" s="455" t="s">
        <v>119</v>
      </c>
      <c r="T38" s="456"/>
      <c r="U38" s="456"/>
      <c r="V38" s="455"/>
      <c r="W38" s="455"/>
      <c r="X38" s="454" t="str">
        <f>'GA Config'!$B$27</f>
        <v>L_SS2dp3SFGu-G5Pv1YRpg</v>
      </c>
      <c r="Y38" s="455"/>
      <c r="Z38" s="455" t="b">
        <v>0</v>
      </c>
      <c r="AA38" s="455" t="b">
        <v>0</v>
      </c>
      <c r="AB38" s="455" t="n">
        <v>2</v>
      </c>
    </row>
    <row r="39">
      <c r="A39" s="467" t="s">
        <v>39</v>
      </c>
      <c r="B39" s="468" t="n">
        <f ca="1">TRANSPOSE(getdata(token,$R39,$S39,B$3,B$2,$V39,$W39,$X39,$Y39,$Z39,$AA39,$AB39))</f>
        <v>0</v>
      </c>
      <c r="C39" s="468" t="n">
        <f ca="1">TRANSPOSE(getdata(token,$R39,$S39,C$3,C$2,$V39,$W39,$X39,$Y39,$Z39,$AA39,$AB39))</f>
        <v>0</v>
      </c>
      <c r="D39" s="468" t="n">
        <f ca="1">TRANSPOSE(getdata(token,$R39,$S39,D$3,D$2,$V39,$W39,$X39,$Y39,$Z39,$AA39,$AB39))</f>
        <v>623.35</v>
      </c>
      <c r="E39" s="468" t="n">
        <f ca="1">TRANSPOSE(getdata(token,$R39,$S39,E$3,E$2,$V39,$W39,$X39,$Y39,$Z39,$AA39,$AB39))</f>
        <v>10614.03</v>
      </c>
      <c r="F39" s="468" t="n">
        <f ca="1">TRANSPOSE(getdata(token,$R39,$S39,F$3,F$2,$V39,$W39,$X39,$Y39,$Z39,$AA39,$AB39))</f>
        <v>1291.44</v>
      </c>
      <c r="G39" s="468" t="n">
        <f ca="1">TRANSPOSE(getdata(token,$R39,$S39,G$3,G$2,$V39,$W39,$X39,$Y39,$Z39,$AA39,$AB39))</f>
        <v>1252.3599999999999</v>
      </c>
      <c r="H39" s="468" t="n">
        <f ca="1">TRANSPOSE(getdata(token,$R39,$S39,H$3,H$2,$V39,$W39,$X39,$Y39,$Z39,$AA39,$AB39))</f>
        <v>0</v>
      </c>
      <c r="I39" s="468" t="n">
        <f ca="1">TRANSPOSE(getdata(token,$R39,$S39,I$3,I$2,$V39,$W39,$X39,$Y39,$Z39,$AA39,$AB39))</f>
        <v>0</v>
      </c>
      <c r="J39" s="468" t="n">
        <f ca="1">TRANSPOSE(getdata(token,$R39,$S39,J$3,J$2,$V39,$W39,$X39,$Y39,$Z39,$AA39,$AB39))</f>
        <v>0</v>
      </c>
      <c r="K39" s="468" t="n">
        <f ca="1">TRANSPOSE(getdata(token,$R39,$S39,K$3,K$2,$V39,$W39,$X39,$Y39,$Z39,$AA39,$AB39))</f>
        <v>0</v>
      </c>
      <c r="L39" s="468" t="n">
        <f ca="1">TRANSPOSE(getdata(token,$R39,$S39,L$3,L$2,$V39,$W39,$X39,$Y39,$Z39,$AA39,$AB39))</f>
        <v>0</v>
      </c>
      <c r="M39" s="468" t="n">
        <f ca="1">TRANSPOSE(getdata(token,$R39,$S39,M$3,M$2,$V39,$W39,$X39,$Y39,$Z39,$AA39,$AB39))</f>
        <v>0</v>
      </c>
      <c r="N39" s="468" t="n">
        <f ca="1">TRANSPOSE(getdata(token,$R39,$S39,N$3,N$2,$V39,$W39,$X39,$Y39,$Z39,$AA39,$AB39))</f>
        <v>0</v>
      </c>
      <c r="O39" s="453" t="shared">
        <f t="shared" ca="1" si="4"/>
        <v>0</v>
      </c>
      <c r="P39" s="453" t="shared">
        <f t="shared" ca="1" si="7"/>
        <v>0</v>
      </c>
      <c r="R39" s="460" t="shared">
        <f t="shared" si="6"/>
        <v>79787027</v>
      </c>
      <c r="S39" s="455" t="s">
        <v>119</v>
      </c>
      <c r="T39" s="456"/>
      <c r="U39" s="456"/>
      <c r="V39" s="455"/>
      <c r="W39" s="455"/>
      <c r="X39" s="454" t="str">
        <f>'GA Config'!$B$28</f>
        <v>bkwFvTyxRuWmnmCBmaCcBg</v>
      </c>
      <c r="Y39" s="455"/>
      <c r="Z39" s="455" t="b">
        <v>0</v>
      </c>
      <c r="AA39" s="455" t="b">
        <v>0</v>
      </c>
      <c r="AB39" s="455" t="n">
        <v>2</v>
      </c>
    </row>
    <row r="40">
      <c r="A40" s="467" t="s">
        <v>66</v>
      </c>
      <c r="B40" s="468" t="n">
        <f ca="1">TRANSPOSE(getdata(token,$R40,$S40,B$3,B$2,$V40,$W40,$X40,$Y40,$Z40,$AA40,$AB40))</f>
        <v>0</v>
      </c>
      <c r="C40" s="468" t="n">
        <f ca="1">TRANSPOSE(getdata(token,$R40,$S40,C$3,C$2,$V40,$W40,$X40,$Y40,$Z40,$AA40,$AB40))</f>
        <v>0</v>
      </c>
      <c r="D40" s="468" t="n">
        <f ca="1">TRANSPOSE(getdata(token,$R40,$S40,D$3,D$2,$V40,$W40,$X40,$Y40,$Z40,$AA40,$AB40))</f>
        <v>0</v>
      </c>
      <c r="E40" s="468" t="n">
        <f ca="1">TRANSPOSE(getdata(token,$R40,$S40,E$3,E$2,$V40,$W40,$X40,$Y40,$Z40,$AA40,$AB40))</f>
        <v>0</v>
      </c>
      <c r="F40" s="468" t="n">
        <f ca="1">TRANSPOSE(getdata(token,$R40,$S40,F$3,F$2,$V40,$W40,$X40,$Y40,$Z40,$AA40,$AB40))</f>
        <v>0</v>
      </c>
      <c r="G40" s="468" t="n">
        <f ca="1">TRANSPOSE(getdata(token,$R40,$S40,G$3,G$2,$V40,$W40,$X40,$Y40,$Z40,$AA40,$AB40))</f>
        <v>0</v>
      </c>
      <c r="H40" s="468" t="n">
        <f ca="1">TRANSPOSE(getdata(token,$R40,$S40,H$3,H$2,$V40,$W40,$X40,$Y40,$Z40,$AA40,$AB40))</f>
        <v>85319.6</v>
      </c>
      <c r="I40" s="468" t="n">
        <f ca="1">TRANSPOSE(getdata(token,$R40,$S40,I$3,I$2,$V40,$W40,$X40,$Y40,$Z40,$AA40,$AB40))</f>
        <v>0</v>
      </c>
      <c r="J40" s="468" t="n">
        <f ca="1">TRANSPOSE(getdata(token,$R40,$S40,J$3,J$2,$V40,$W40,$X40,$Y40,$Z40,$AA40,$AB40))</f>
        <v>0</v>
      </c>
      <c r="K40" s="468" t="n">
        <f ca="1">TRANSPOSE(getdata(token,$R40,$S40,K$3,K$2,$V40,$W40,$X40,$Y40,$Z40,$AA40,$AB40))</f>
        <v>0</v>
      </c>
      <c r="L40" s="468" t="n">
        <f ca="1">TRANSPOSE(getdata(token,$R40,$S40,L$3,L$2,$V40,$W40,$X40,$Y40,$Z40,$AA40,$AB40))</f>
        <v>1875.4</v>
      </c>
      <c r="M40" s="468" t="n">
        <f ca="1">TRANSPOSE(getdata(token,$R40,$S40,M$3,M$2,$V40,$W40,$X40,$Y40,$Z40,$AA40,$AB40))</f>
        <v>0</v>
      </c>
      <c r="N40" s="468" t="n">
        <f ca="1">TRANSPOSE(getdata(token,$R40,$S40,N$3,N$2,$V40,$W40,$X40,$Y40,$Z40,$AA40,$AB40))</f>
        <v>0</v>
      </c>
      <c r="O40" s="453" t="shared">
        <f t="shared" ca="1" si="4"/>
        <v>0</v>
      </c>
      <c r="P40" s="453" t="shared">
        <f t="shared" ca="1" si="7"/>
        <v>0</v>
      </c>
      <c r="R40" s="460" t="shared">
        <f t="shared" si="6"/>
        <v>79787027</v>
      </c>
      <c r="S40" s="455" t="s">
        <v>119</v>
      </c>
      <c r="T40" s="456"/>
      <c r="U40" s="456"/>
      <c r="V40" s="455"/>
      <c r="W40" s="455"/>
      <c r="X40" s="454" t="str">
        <f>'GA Config'!$B$30</f>
        <v>QdbnH9wYQ_2qcbwz5bVZDA</v>
      </c>
      <c r="Y40" s="455"/>
      <c r="Z40" s="455" t="b">
        <v>0</v>
      </c>
      <c r="AA40" s="455" t="b">
        <v>0</v>
      </c>
      <c r="AB40" s="455" t="n">
        <v>2</v>
      </c>
    </row>
    <row r="41">
      <c r="A41" s="462" t="s">
        <v>174</v>
      </c>
      <c r="B41" s="468" t="n">
        <f ca="1">TRANSPOSE(getdata(token,$R41,$S41,B$3,B$2,$V41,$W41,$X41,$Y41,$Z41,$AA41,$AB41))</f>
        <v>70447.45</v>
      </c>
      <c r="C41" s="468" t="n">
        <f ca="1">TRANSPOSE(getdata(token,$R41,$S41,C$3,C$2,$V41,$W41,$X41,$Y41,$Z41,$AA41,$AB41))</f>
        <v>58844.05</v>
      </c>
      <c r="D41" s="468" t="n">
        <f ca="1">TRANSPOSE(getdata(token,$R41,$S41,D$3,D$2,$V41,$W41,$X41,$Y41,$Z41,$AA41,$AB41))</f>
        <v>86770.07</v>
      </c>
      <c r="E41" s="468" t="n">
        <f ca="1">TRANSPOSE(getdata(token,$R41,$S41,E$3,E$2,$V41,$W41,$X41,$Y41,$Z41,$AA41,$AB41))</f>
        <v>152799.43</v>
      </c>
      <c r="F41" s="468" t="n">
        <f ca="1">TRANSPOSE(getdata(token,$R41,$S41,F$3,F$2,$V41,$W41,$X41,$Y41,$Z41,$AA41,$AB41))</f>
        <v>95581.440000000002</v>
      </c>
      <c r="G41" s="468" t="n">
        <f ca="1">TRANSPOSE(getdata(token,$R41,$S41,G$3,G$2,$V41,$W41,$X41,$Y41,$Z41,$AA41,$AB41))</f>
        <v>29149.71</v>
      </c>
      <c r="H41" s="468" t="n">
        <f ca="1">TRANSPOSE(getdata(token,$R41,$S41,H$3,H$2,$V41,$W41,$X41,$Y41,$Z41,$AA41,$AB41))</f>
        <v>83398.81</v>
      </c>
      <c r="I41" s="468" t="n">
        <f ca="1">TRANSPOSE(getdata(token,$R41,$S41,I$3,I$2,$V41,$W41,$X41,$Y41,$Z41,$AA41,$AB41))</f>
        <v>107895.39</v>
      </c>
      <c r="J41" s="468" t="n">
        <f ca="1">TRANSPOSE(getdata(token,$R41,$S41,J$3,J$2,$V41,$W41,$X41,$Y41,$Z41,$AA41,$AB41))</f>
        <v>105373.91</v>
      </c>
      <c r="K41" s="468" t="n">
        <f ca="1">TRANSPOSE(getdata(token,$R41,$S41,K$3,K$2,$V41,$W41,$X41,$Y41,$Z41,$AA41,$AB41))</f>
        <v>68498.080000000002</v>
      </c>
      <c r="L41" s="468" t="n">
        <f ca="1">TRANSPOSE(getdata(token,$R41,$S41,L$3,L$2,$V41,$W41,$X41,$Y41,$Z41,$AA41,$AB41))</f>
        <v>102323.88</v>
      </c>
      <c r="M41" s="468" t="n">
        <f ca="1">TRANSPOSE(getdata(token,$R41,$S41,M$3,M$2,$V41,$W41,$X41,$Y41,$Z41,$AA41,$AB41))</f>
        <v>84470.34</v>
      </c>
      <c r="N41" s="468" t="n">
        <f ca="1">TRANSPOSE(getdata(token,$R41,$S41,N$3,N$2,$V41,$W41,$X41,$Y41,$Z41,$AA41,$AB41))</f>
        <v>117263.59</v>
      </c>
      <c r="O41" s="453" t="shared">
        <f t="shared" ca="1" si="4"/>
        <v>3.8178028359116545E-2</v>
      </c>
      <c r="P41" s="453" t="shared">
        <f t="shared" ca="1" si="7"/>
        <v>0.38822206705927775</v>
      </c>
      <c r="R41" s="460" t="shared">
        <f t="shared" si="6"/>
        <v>79787027</v>
      </c>
      <c r="S41" s="455" t="s">
        <v>119</v>
      </c>
      <c r="T41" s="456"/>
      <c r="U41" s="456"/>
      <c r="V41" s="455"/>
      <c r="W41" s="455"/>
      <c r="X41" s="454" t="s">
        <v>180</v>
      </c>
      <c r="Y41" s="455"/>
      <c r="Z41" s="455" t="b">
        <v>0</v>
      </c>
      <c r="AA41" s="455" t="b">
        <v>0</v>
      </c>
      <c r="AB41" s="455" t="n">
        <v>2</v>
      </c>
    </row>
    <row r="42">
      <c r="A42" s="462" t="s">
        <v>67</v>
      </c>
      <c r="B42" s="468" t="n">
        <f ca="1">SUM(B25:B26,B29,B36:B40)</f>
        <v>2771414.5999999996</v>
      </c>
      <c r="C42" s="468" t="shared">
        <f t="shared" ref="C42:N42" ca="1" si="8">SUM(C25:C26,C29,C36:C40)</f>
        <v>2926600.92</v>
      </c>
      <c r="D42" s="468" t="shared">
        <f t="shared" ca="1" si="8"/>
        <v>3443243.14</v>
      </c>
      <c r="E42" s="468" t="shared">
        <f t="shared" ca="1" si="8"/>
        <v>3421544.98</v>
      </c>
      <c r="F42" s="468" t="shared">
        <f t="shared" ca="1" si="8"/>
        <v>2853533.67</v>
      </c>
      <c r="G42" s="468" t="shared">
        <f t="shared" ca="1" si="8"/>
        <v>2359143.2999999998</v>
      </c>
      <c r="H42" s="468" t="shared">
        <f t="shared" ca="1" si="8"/>
        <v>2485662.0800000005</v>
      </c>
      <c r="I42" s="468" t="shared">
        <f t="shared" ca="1" si="8"/>
        <v>2225523.0000000005</v>
      </c>
      <c r="J42" s="468" t="shared">
        <f t="shared" ca="1" si="8"/>
        <v>2916645.22</v>
      </c>
      <c r="K42" s="468" t="shared">
        <f t="shared" ca="1" si="8"/>
        <v>2868630.56</v>
      </c>
      <c r="L42" s="468" t="shared">
        <f t="shared" ca="1" si="8"/>
        <v>2949931.3899999997</v>
      </c>
      <c r="M42" s="468" t="shared">
        <f t="shared" ca="1" si="8"/>
        <v>2600956.0000000005</v>
      </c>
      <c r="N42" s="468" t="shared">
        <f t="shared" ca="1" si="8"/>
        <v>3071494.13</v>
      </c>
      <c r="O42" s="474"/>
      <c r="P42" s="453" t="shared">
        <f t="shared" ca="1" si="7"/>
        <v>0.18090968474668512</v>
      </c>
      <c r="R42" s="470"/>
      <c r="S42" s="471"/>
      <c r="T42" s="472"/>
      <c r="U42" s="472"/>
      <c r="V42" s="471"/>
      <c r="W42" s="471"/>
      <c r="X42" s="473"/>
      <c r="Y42" s="471"/>
      <c r="Z42" s="471"/>
      <c r="AA42" s="471"/>
      <c r="AB42" s="471"/>
    </row>
    <row r="44">
      <c r="B44" s="461" t="n">
        <f>'GA Config'!$B$6</f>
        <v>42050</v>
      </c>
      <c r="C44" s="461" t="n">
        <f>'GA Config'!$C$6</f>
        <v>42057</v>
      </c>
      <c r="D44" s="461" t="n">
        <f>'GA Config'!$D$6</f>
        <v>42064</v>
      </c>
      <c r="E44" s="461" t="n">
        <f>'GA Config'!$E$6</f>
        <v>42071</v>
      </c>
      <c r="F44" s="461" t="n">
        <f>'GA Config'!$F$6</f>
        <v>42078</v>
      </c>
      <c r="G44" s="461" t="n">
        <f>'GA Config'!$G$6</f>
        <v>42085</v>
      </c>
      <c r="H44" s="461" t="n">
        <f>'GA Config'!$H$6</f>
        <v>42092</v>
      </c>
      <c r="I44" s="461" t="n">
        <f>'GA Config'!$I$6</f>
        <v>42099</v>
      </c>
      <c r="J44" s="461" t="n">
        <f>'GA Config'!$J$6</f>
        <v>42106</v>
      </c>
      <c r="K44" s="461" t="n">
        <f>'GA Config'!$K$6</f>
        <v>42113</v>
      </c>
      <c r="L44" s="461" t="n">
        <f>'GA Config'!$L$6</f>
        <v>42120</v>
      </c>
      <c r="M44" s="461" t="n">
        <f>'GA Config'!$M$6</f>
        <v>42127</v>
      </c>
      <c r="N44" s="461" t="n">
        <f>'GA Config'!$N$6</f>
        <v>42134</v>
      </c>
      <c r="O44" s="461"/>
    </row>
    <row r="45">
      <c r="A45" s="17" t="s">
        <v>7</v>
      </c>
      <c r="B45" s="461" t="n">
        <f>'GA Config'!$B$7</f>
        <v>42044</v>
      </c>
      <c r="C45" s="461" t="n">
        <f>'GA Config'!$C$7</f>
        <v>42051</v>
      </c>
      <c r="D45" s="461" t="n">
        <f>'GA Config'!$D$7</f>
        <v>42058</v>
      </c>
      <c r="E45" s="461" t="n">
        <f>'GA Config'!$E$7</f>
        <v>42065</v>
      </c>
      <c r="F45" s="461" t="n">
        <f>'GA Config'!$F$7</f>
        <v>42072</v>
      </c>
      <c r="G45" s="461" t="n">
        <f>'GA Config'!$G$7</f>
        <v>42079</v>
      </c>
      <c r="H45" s="461" t="n">
        <f>'GA Config'!$H$7</f>
        <v>42086</v>
      </c>
      <c r="I45" s="461" t="n">
        <f>'GA Config'!$I$7</f>
        <v>42093</v>
      </c>
      <c r="J45" s="461" t="n">
        <f>'GA Config'!$J$7</f>
        <v>42100</v>
      </c>
      <c r="K45" s="461" t="n">
        <f>'GA Config'!$K$7</f>
        <v>42107</v>
      </c>
      <c r="L45" s="461" t="n">
        <f>'GA Config'!$L$7</f>
        <v>42114</v>
      </c>
      <c r="M45" s="461" t="n">
        <f>'GA Config'!$M$7</f>
        <v>42121</v>
      </c>
      <c r="N45" s="461" t="n">
        <f>'GA Config'!$N$7</f>
        <v>42128</v>
      </c>
      <c r="O45" s="461"/>
      <c r="P45" s="464" t="s">
        <v>108</v>
      </c>
      <c r="R45" s="452" t="s">
        <v>18</v>
      </c>
      <c r="S45" s="452" t="s">
        <v>19</v>
      </c>
      <c r="T45" s="452" t="s">
        <v>20</v>
      </c>
      <c r="U45" s="452" t="s">
        <v>21</v>
      </c>
      <c r="V45" s="452" t="s">
        <v>22</v>
      </c>
      <c r="W45" s="452" t="s">
        <v>23</v>
      </c>
      <c r="X45" s="452" t="s">
        <v>24</v>
      </c>
      <c r="Y45" s="452" t="s">
        <v>25</v>
      </c>
      <c r="Z45" s="452" t="s">
        <v>26</v>
      </c>
      <c r="AA45" s="452" t="s">
        <v>27</v>
      </c>
      <c r="AB45" s="452" t="s">
        <v>28</v>
      </c>
    </row>
    <row r="46">
      <c r="A46" s="467" t="s">
        <v>0</v>
      </c>
      <c r="B46" s="468" t="n">
        <f ca="1">TRANSPOSE(getdata(token,$R46,$S46,B$3,B$2,$V46,$W46,$X46,$Y46,$Z46,$AA46,$AB46))</f>
        <v>561.00638000000004</v>
      </c>
      <c r="C46" s="468" t="n">
        <f ca="1">TRANSPOSE(getdata(token,$R46,$S46,C$3,C$2,$V46,$W46,$X46,$Y46,$Z46,$AA46,$AB46))</f>
        <v>638.501252174</v>
      </c>
      <c r="D46" s="468" t="n">
        <f ca="1">TRANSPOSE(getdata(token,$R46,$S46,D$3,D$2,$V46,$W46,$X46,$Y46,$Z46,$AA46,$AB46))</f>
        <v>426.94620805400001</v>
      </c>
      <c r="E46" s="468" t="n">
        <f ca="1">TRANSPOSE(getdata(token,$R46,$S46,E$3,E$2,$V46,$W46,$X46,$Y46,$Z46,$AA46,$AB46))</f>
        <v>871.61642222199998</v>
      </c>
      <c r="F46" s="468" t="n">
        <f ca="1">TRANSPOSE(getdata(token,$R46,$S46,F$3,F$2,$V46,$W46,$X46,$Y46,$Z46,$AA46,$AB46))</f>
        <v>910.84944038900005</v>
      </c>
      <c r="G46" s="468" t="n">
        <f ca="1">TRANSPOSE(getdata(token,$R46,$S46,G$3,G$2,$V46,$W46,$X46,$Y46,$Z46,$AA46,$AB46))</f>
        <v>831.63798586600001</v>
      </c>
      <c r="H46" s="468" t="n">
        <f ca="1">TRANSPOSE(getdata(token,$R46,$S46,H$3,H$2,$V46,$W46,$X46,$Y46,$Z46,$AA46,$AB46))</f>
        <v>720.50515669499998</v>
      </c>
      <c r="I46" s="468" t="n">
        <f ca="1">TRANSPOSE(getdata(token,$R46,$S46,I$3,I$2,$V46,$W46,$X46,$Y46,$Z46,$AA46,$AB46))</f>
        <v>989.74668523699995</v>
      </c>
      <c r="J46" s="468" t="n">
        <f ca="1">TRANSPOSE(getdata(token,$R46,$S46,J$3,J$2,$V46,$W46,$X46,$Y46,$Z46,$AA46,$AB46))</f>
        <v>713.74495555600004</v>
      </c>
      <c r="K46" s="468" t="n">
        <f ca="1">TRANSPOSE(getdata(token,$R46,$S46,K$3,K$2,$V46,$W46,$X46,$Y46,$Z46,$AA46,$AB46))</f>
        <v>919.27481132100002</v>
      </c>
      <c r="L46" s="468" t="n">
        <f ca="1">TRANSPOSE(getdata(token,$R46,$S46,L$3,L$2,$V46,$W46,$X46,$Y46,$Z46,$AA46,$AB46))</f>
        <v>954.52363849799997</v>
      </c>
      <c r="M46" s="468" t="n">
        <f ca="1">TRANSPOSE(getdata(token,$R46,$S46,M$3,M$2,$V46,$W46,$X46,$Y46,$Z46,$AA46,$AB46))</f>
        <v>795.55461538500003</v>
      </c>
      <c r="N46" s="468" t="n">
        <f ca="1">TRANSPOSE(getdata(token,$R46,$S46,N$3,N$2,$V46,$W46,$X46,$Y46,$Z46,$AA46,$AB46))</f>
        <v>836.58718614700001</v>
      </c>
      <c r="O46" s="468"/>
      <c r="P46" s="453" t="shared">
        <f t="shared" ref="P46:P56" ca="1" si="9">IFERROR((N46/M46)-1,0)</f>
        <v>5.1577314704085664E-2</v>
      </c>
      <c r="R46" s="460" t="shared">
        <f t="shared" ref="R46:R63" si="10">global</f>
        <v>79787027</v>
      </c>
      <c r="S46" s="455" t="s">
        <v>120</v>
      </c>
      <c r="T46" s="456"/>
      <c r="U46" s="456"/>
      <c r="V46" s="455"/>
      <c r="W46" s="455"/>
      <c r="X46" s="454" t="n">
        <f>'GA Config'!$B$16</f>
        <v>-7</v>
      </c>
      <c r="Y46" s="455"/>
      <c r="Z46" s="455" t="b">
        <v>0</v>
      </c>
      <c r="AA46" s="455" t="b">
        <v>0</v>
      </c>
      <c r="AB46" s="455" t="n">
        <v>2</v>
      </c>
    </row>
    <row r="47">
      <c r="A47" s="467" t="s">
        <v>1</v>
      </c>
      <c r="B47" s="468" t="n">
        <f ca="1">TRANSPOSE(getdata(token,$R47,$S47,B$3,B$2,$V47,$W47,$X47,$Y47,$Z47,$AA47,$AB47))</f>
        <v>828.57652903200005</v>
      </c>
      <c r="C47" s="468" t="n">
        <f ca="1">TRANSPOSE(getdata(token,$R47,$S47,C$3,C$2,$V47,$W47,$X47,$Y47,$Z47,$AA47,$AB47))</f>
        <v>820.21100061799996</v>
      </c>
      <c r="D47" s="468" t="n">
        <f ca="1">TRANSPOSE(getdata(token,$R47,$S47,D$3,D$2,$V47,$W47,$X47,$Y47,$Z47,$AA47,$AB47))</f>
        <v>683.60227871100005</v>
      </c>
      <c r="E47" s="468" t="n">
        <f ca="1">TRANSPOSE(getdata(token,$R47,$S47,E$3,E$2,$V47,$W47,$X47,$Y47,$Z47,$AA47,$AB47))</f>
        <v>824.45316226</v>
      </c>
      <c r="F47" s="468" t="n">
        <f ca="1">TRANSPOSE(getdata(token,$R47,$S47,F$3,F$2,$V47,$W47,$X47,$Y47,$Z47,$AA47,$AB47))</f>
        <v>853.030973496</v>
      </c>
      <c r="G47" s="468" t="n">
        <f ca="1">TRANSPOSE(getdata(token,$R47,$S47,G$3,G$2,$V47,$W47,$X47,$Y47,$Z47,$AA47,$AB47))</f>
        <v>889.24800550999998</v>
      </c>
      <c r="H47" s="468" t="n">
        <f ca="1">TRANSPOSE(getdata(token,$R47,$S47,H$3,H$2,$V47,$W47,$X47,$Y47,$Z47,$AA47,$AB47))</f>
        <v>878.32695984700001</v>
      </c>
      <c r="I47" s="468" t="n">
        <f ca="1">TRANSPOSE(getdata(token,$R47,$S47,I$3,I$2,$V47,$W47,$X47,$Y47,$Z47,$AA47,$AB47))</f>
        <v>826.61037551000004</v>
      </c>
      <c r="J47" s="468" t="n">
        <f ca="1">TRANSPOSE(getdata(token,$R47,$S47,J$3,J$2,$V47,$W47,$X47,$Y47,$Z47,$AA47,$AB47))</f>
        <v>889.63038927900004</v>
      </c>
      <c r="K47" s="468" t="n">
        <f ca="1">TRANSPOSE(getdata(token,$R47,$S47,K$3,K$2,$V47,$W47,$X47,$Y47,$Z47,$AA47,$AB47))</f>
        <v>892.87614919400005</v>
      </c>
      <c r="L47" s="468" t="n">
        <f ca="1">TRANSPOSE(getdata(token,$R47,$S47,L$3,L$2,$V47,$W47,$X47,$Y47,$Z47,$AA47,$AB47))</f>
        <v>921.88190669400001</v>
      </c>
      <c r="M47" s="468" t="n">
        <f ca="1">TRANSPOSE(getdata(token,$R47,$S47,M$3,M$2,$V47,$W47,$X47,$Y47,$Z47,$AA47,$AB47))</f>
        <v>875.48868534500002</v>
      </c>
      <c r="N47" s="468" t="n">
        <f ca="1">TRANSPOSE(getdata(token,$R47,$S47,N$3,N$2,$V47,$W47,$X47,$Y47,$Z47,$AA47,$AB47))</f>
        <v>928.72822712899995</v>
      </c>
      <c r="O47" s="468"/>
      <c r="P47" s="453" t="shared">
        <f t="shared" ca="1" si="9"/>
        <v>6.0811227689390401E-2</v>
      </c>
      <c r="R47" s="460" t="shared">
        <f t="shared" si="10"/>
        <v>79787027</v>
      </c>
      <c r="S47" s="455" t="s">
        <v>120</v>
      </c>
      <c r="T47" s="456"/>
      <c r="U47" s="456"/>
      <c r="V47" s="455"/>
      <c r="W47" s="455"/>
      <c r="X47" s="454" t="n">
        <f>'GA Config'!$B$17</f>
        <v>-5</v>
      </c>
      <c r="Y47" s="455"/>
      <c r="Z47" s="455" t="b">
        <v>0</v>
      </c>
      <c r="AA47" s="455" t="b">
        <v>0</v>
      </c>
      <c r="AB47" s="455" t="n">
        <v>2</v>
      </c>
    </row>
    <row r="48">
      <c r="A48" s="467" t="s">
        <v>88</v>
      </c>
      <c r="B48" s="468" t="n">
        <f ca="1">TRANSPOSE(getdata(token,$R48,$S48,B$3,B$2,$V48,$W48,$X48,$Y48,$Z48,$AA48,$AB48))</f>
        <v>925.45864077700003</v>
      </c>
      <c r="C48" s="468" t="n">
        <f ca="1">TRANSPOSE(getdata(token,$R48,$S48,C$3,C$2,$V48,$W48,$X48,$Y48,$Z48,$AA48,$AB48))</f>
        <v>881.68104084300001</v>
      </c>
      <c r="D48" s="468" t="n">
        <f ca="1">TRANSPOSE(getdata(token,$R48,$S48,D$3,D$2,$V48,$W48,$X48,$Y48,$Z48,$AA48,$AB48))</f>
        <v>858.93971393000004</v>
      </c>
      <c r="E48" s="468" t="n">
        <f ca="1">TRANSPOSE(getdata(token,$R48,$S48,E$3,E$2,$V48,$W48,$X48,$Y48,$Z48,$AA48,$AB48))</f>
        <v>830.21050000000002</v>
      </c>
      <c r="F48" s="468" t="n">
        <f ca="1">TRANSPOSE(getdata(token,$R48,$S48,F$3,F$2,$V48,$W48,$X48,$Y48,$Z48,$AA48,$AB48))</f>
        <v>853.86273327000004</v>
      </c>
      <c r="G48" s="468" t="n">
        <f ca="1">TRANSPOSE(getdata(token,$R48,$S48,G$3,G$2,$V48,$W48,$X48,$Y48,$Z48,$AA48,$AB48))</f>
        <v>915.04362346300002</v>
      </c>
      <c r="H48" s="468" t="n">
        <f ca="1">TRANSPOSE(getdata(token,$R48,$S48,H$3,H$2,$V48,$W48,$X48,$Y48,$Z48,$AA48,$AB48))</f>
        <v>946.85563749999994</v>
      </c>
      <c r="I48" s="468" t="n">
        <f ca="1">TRANSPOSE(getdata(token,$R48,$S48,I$3,I$2,$V48,$W48,$X48,$Y48,$Z48,$AA48,$AB48))</f>
        <v>848.38859784299996</v>
      </c>
      <c r="J48" s="468" t="n">
        <f ca="1">TRANSPOSE(getdata(token,$R48,$S48,J$3,J$2,$V48,$W48,$X48,$Y48,$Z48,$AA48,$AB48))</f>
        <v>915.71207058799996</v>
      </c>
      <c r="K48" s="468" t="n">
        <f ca="1">TRANSPOSE(getdata(token,$R48,$S48,K$3,K$2,$V48,$W48,$X48,$Y48,$Z48,$AA48,$AB48))</f>
        <v>945.225986928</v>
      </c>
      <c r="L48" s="468" t="n">
        <f ca="1">TRANSPOSE(getdata(token,$R48,$S48,L$3,L$2,$V48,$W48,$X48,$Y48,$Z48,$AA48,$AB48))</f>
        <v>974.68383033400005</v>
      </c>
      <c r="M48" s="468" t="n">
        <f ca="1">TRANSPOSE(getdata(token,$R48,$S48,M$3,M$2,$V48,$W48,$X48,$Y48,$Z48,$AA48,$AB48))</f>
        <v>883.28733429399995</v>
      </c>
      <c r="N48" s="468" t="n">
        <f ca="1">TRANSPOSE(getdata(token,$R48,$S48,N$3,N$2,$V48,$W48,$X48,$Y48,$Z48,$AA48,$AB48))</f>
        <v>981.42061617499996</v>
      </c>
      <c r="O48" s="468"/>
      <c r="P48" s="453" t="shared">
        <f t="shared" ca="1" si="9"/>
        <v>0.11110006684227702</v>
      </c>
      <c r="R48" s="460" t="shared">
        <f t="shared" si="10"/>
        <v>79787027</v>
      </c>
      <c r="S48" s="455" t="s">
        <v>120</v>
      </c>
      <c r="T48" s="456"/>
      <c r="U48" s="456"/>
      <c r="V48" s="455"/>
      <c r="W48" s="455"/>
      <c r="X48" s="454" t="str">
        <f>'GA Config'!$B$18</f>
        <v>UAwwXKEORiKwmdptvWvLOA</v>
      </c>
      <c r="Y48" s="455"/>
      <c r="Z48" s="455" t="b">
        <v>0</v>
      </c>
      <c r="AA48" s="455" t="b">
        <v>0</v>
      </c>
      <c r="AB48" s="455" t="n">
        <v>2</v>
      </c>
    </row>
    <row r="49">
      <c r="A49" s="467" t="s">
        <v>89</v>
      </c>
      <c r="B49" s="468" t="n">
        <f ca="1">TRANSPOSE(getdata(token,$R49,$S49,B$3,B$2,$V49,$W49,$X49,$Y49,$Z49,$AA49,$AB49))</f>
        <v>744.31597104900004</v>
      </c>
      <c r="C49" s="468" t="n">
        <f ca="1">TRANSPOSE(getdata(token,$R49,$S49,C$3,C$2,$V49,$W49,$X49,$Y49,$Z49,$AA49,$AB49))</f>
        <v>765.96011627899998</v>
      </c>
      <c r="D49" s="468" t="n">
        <f ca="1">TRANSPOSE(getdata(token,$R49,$S49,D$3,D$2,$V49,$W49,$X49,$Y49,$Z49,$AA49,$AB49))</f>
        <v>582.836518942</v>
      </c>
      <c r="E49" s="468" t="n">
        <f ca="1">TRANSPOSE(getdata(token,$R49,$S49,E$3,E$2,$V49,$W49,$X49,$Y49,$Z49,$AA49,$AB49))</f>
        <v>818.25581270199996</v>
      </c>
      <c r="F49" s="468" t="n">
        <f ca="1">TRANSPOSE(getdata(token,$R49,$S49,F$3,F$2,$V49,$W49,$X49,$Y49,$Z49,$AA49,$AB49))</f>
        <v>852.05150943399997</v>
      </c>
      <c r="G49" s="468" t="n">
        <f ca="1">TRANSPOSE(getdata(token,$R49,$S49,G$3,G$2,$V49,$W49,$X49,$Y49,$Z49,$AA49,$AB49))</f>
        <v>853.27707124000005</v>
      </c>
      <c r="H49" s="468" t="n">
        <f ca="1">TRANSPOSE(getdata(token,$R49,$S49,H$3,H$2,$V49,$W49,$X49,$Y49,$Z49,$AA49,$AB49))</f>
        <v>807.03574772399998</v>
      </c>
      <c r="I49" s="468" t="n">
        <f ca="1">TRANSPOSE(getdata(token,$R49,$S49,I$3,I$2,$V49,$W49,$X49,$Y49,$Z49,$AA49,$AB49))</f>
        <v>802.07206597200002</v>
      </c>
      <c r="J49" s="468" t="n">
        <f ca="1">TRANSPOSE(getdata(token,$R49,$S49,J$3,J$2,$V49,$W49,$X49,$Y49,$Z49,$AA49,$AB49))</f>
        <v>858.71068340299996</v>
      </c>
      <c r="K49" s="468" t="n">
        <f ca="1">TRANSPOSE(getdata(token,$R49,$S49,K$3,K$2,$V49,$W49,$X49,$Y49,$Z49,$AA49,$AB49))</f>
        <v>837.48524204700004</v>
      </c>
      <c r="L49" s="468" t="n">
        <f ca="1">TRANSPOSE(getdata(token,$R49,$S49,L$3,L$2,$V49,$W49,$X49,$Y49,$Z49,$AA49,$AB49))</f>
        <v>863.28005706099998</v>
      </c>
      <c r="M49" s="468" t="n">
        <f ca="1">TRANSPOSE(getdata(token,$R49,$S49,M$3,M$2,$V49,$W49,$X49,$Y49,$Z49,$AA49,$AB49))</f>
        <v>867.73472779400004</v>
      </c>
      <c r="N49" s="468" t="n">
        <f ca="1">TRANSPOSE(getdata(token,$R49,$S49,N$3,N$2,$V49,$W49,$X49,$Y49,$Z49,$AA49,$AB49))</f>
        <v>877.80096774200001</v>
      </c>
      <c r="O49" s="468"/>
      <c r="P49" s="453" t="shared">
        <f t="shared" ca="1" si="9"/>
        <v>1.1600595925889579E-2</v>
      </c>
      <c r="R49" s="460" t="shared">
        <f t="shared" si="10"/>
        <v>79787027</v>
      </c>
      <c r="S49" s="455" t="s">
        <v>120</v>
      </c>
      <c r="T49" s="456"/>
      <c r="U49" s="456"/>
      <c r="V49" s="455"/>
      <c r="W49" s="455"/>
      <c r="X49" s="454" t="str">
        <f>'GA Config'!$B$19</f>
        <v>IGyKxVWOQ62KlgAGl65ymQ</v>
      </c>
      <c r="Y49" s="455"/>
      <c r="Z49" s="455" t="b">
        <v>0</v>
      </c>
      <c r="AA49" s="455" t="b">
        <v>0</v>
      </c>
      <c r="AB49" s="455" t="n">
        <v>2</v>
      </c>
    </row>
    <row r="50">
      <c r="A50" s="467" t="s">
        <v>2</v>
      </c>
      <c r="B50" s="468" t="n">
        <f ca="1">TRANSPOSE(getdata(token,$R50,$S50,B$3,B$2,$V50,$W50,$X50,$Y50,$Z50,$AA50,$AB50))</f>
        <v>714.77089552200005</v>
      </c>
      <c r="C50" s="468" t="n">
        <f ca="1">TRANSPOSE(getdata(token,$R50,$S50,C$3,C$2,$V50,$W50,$X50,$Y50,$Z50,$AA50,$AB50))</f>
        <v>745.722129784</v>
      </c>
      <c r="D50" s="468" t="n">
        <f ca="1">TRANSPOSE(getdata(token,$R50,$S50,D$3,D$2,$V50,$W50,$X50,$Y50,$Z50,$AA50,$AB50))</f>
        <v>787.870792779</v>
      </c>
      <c r="E50" s="468" t="n">
        <f ca="1">TRANSPOSE(getdata(token,$R50,$S50,E$3,E$2,$V50,$W50,$X50,$Y50,$Z50,$AA50,$AB50))</f>
        <v>700.05352044400001</v>
      </c>
      <c r="F50" s="468" t="n">
        <f ca="1">TRANSPOSE(getdata(token,$R50,$S50,F$3,F$2,$V50,$W50,$X50,$Y50,$Z50,$AA50,$AB50))</f>
        <v>583.579878345</v>
      </c>
      <c r="G50" s="468" t="n">
        <f ca="1">TRANSPOSE(getdata(token,$R50,$S50,G$3,G$2,$V50,$W50,$X50,$Y50,$Z50,$AA50,$AB50))</f>
        <v>605.01809290999995</v>
      </c>
      <c r="H50" s="468" t="n">
        <f ca="1">TRANSPOSE(getdata(token,$R50,$S50,H$3,H$2,$V50,$W50,$X50,$Y50,$Z50,$AA50,$AB50))</f>
        <v>600.47812290499996</v>
      </c>
      <c r="I50" s="468" t="n">
        <f ca="1">TRANSPOSE(getdata(token,$R50,$S50,I$3,I$2,$V50,$W50,$X50,$Y50,$Z50,$AA50,$AB50))</f>
        <v>632.82142276399998</v>
      </c>
      <c r="J50" s="468" t="n">
        <f ca="1">TRANSPOSE(getdata(token,$R50,$S50,J$3,J$2,$V50,$W50,$X50,$Y50,$Z50,$AA50,$AB50))</f>
        <v>702.17019818300002</v>
      </c>
      <c r="K50" s="468" t="n">
        <f ca="1">TRANSPOSE(getdata(token,$R50,$S50,K$3,K$2,$V50,$W50,$X50,$Y50,$Z50,$AA50,$AB50))</f>
        <v>654.41559049099999</v>
      </c>
      <c r="L50" s="468" t="n">
        <f ca="1">TRANSPOSE(getdata(token,$R50,$S50,L$3,L$2,$V50,$W50,$X50,$Y50,$Z50,$AA50,$AB50))</f>
        <v>689.12686708900003</v>
      </c>
      <c r="M50" s="468" t="n">
        <f ca="1">TRANSPOSE(getdata(token,$R50,$S50,M$3,M$2,$V50,$W50,$X50,$Y50,$Z50,$AA50,$AB50))</f>
        <v>658.72905427600006</v>
      </c>
      <c r="N50" s="468" t="n">
        <f ca="1">TRANSPOSE(getdata(token,$R50,$S50,N$3,N$2,$V50,$W50,$X50,$Y50,$Z50,$AA50,$AB50))</f>
        <v>672.584520548</v>
      </c>
      <c r="O50" s="468"/>
      <c r="P50" s="453" t="shared">
        <f t="shared" ca="1" si="9"/>
        <v>2.103363466672703E-2</v>
      </c>
      <c r="R50" s="460" t="shared">
        <f t="shared" si="10"/>
        <v>79787027</v>
      </c>
      <c r="S50" s="455" t="s">
        <v>120</v>
      </c>
      <c r="T50" s="456"/>
      <c r="U50" s="456"/>
      <c r="V50" s="455"/>
      <c r="W50" s="455"/>
      <c r="X50" s="454" t="n">
        <f>'GA Config'!$B$20</f>
        <v>-4</v>
      </c>
      <c r="Y50" s="455"/>
      <c r="Z50" s="455" t="b">
        <v>0</v>
      </c>
      <c r="AA50" s="455" t="b">
        <v>0</v>
      </c>
      <c r="AB50" s="455" t="n">
        <v>2</v>
      </c>
    </row>
    <row r="51">
      <c r="A51" s="467" t="s">
        <v>12</v>
      </c>
      <c r="B51" s="468" t="n">
        <f ca="1">TRANSPOSE(getdata(token,$R51,$S51,B$3,B$2,$V51,$W51,$X51,$Y51,$Z51,$AA51,$AB51))</f>
        <v>809.561715177</v>
      </c>
      <c r="C51" s="468" t="n">
        <f ca="1">TRANSPOSE(getdata(token,$R51,$S51,C$3,C$2,$V51,$W51,$X51,$Y51,$Z51,$AA51,$AB51))</f>
        <v>821.90631364599994</v>
      </c>
      <c r="D51" s="468" t="n">
        <f ca="1">TRANSPOSE(getdata(token,$R51,$S51,D$3,D$2,$V51,$W51,$X51,$Y51,$Z51,$AA51,$AB51))</f>
        <v>908.11742515000003</v>
      </c>
      <c r="E51" s="468" t="n">
        <f ca="1">TRANSPOSE(getdata(token,$R51,$S51,E$3,E$2,$V51,$W51,$X51,$Y51,$Z51,$AA51,$AB51))</f>
        <v>788.88367417699999</v>
      </c>
      <c r="F51" s="468" t="n">
        <f ca="1">TRANSPOSE(getdata(token,$R51,$S51,F$3,F$2,$V51,$W51,$X51,$Y51,$Z51,$AA51,$AB51))</f>
        <v>731.07994434099999</v>
      </c>
      <c r="G51" s="468" t="n">
        <f ca="1">TRANSPOSE(getdata(token,$R51,$S51,G$3,G$2,$V51,$W51,$X51,$Y51,$Z51,$AA51,$AB51))</f>
        <v>845.83405063299995</v>
      </c>
      <c r="H51" s="468" t="n">
        <f ca="1">TRANSPOSE(getdata(token,$R51,$S51,H$3,H$2,$V51,$W51,$X51,$Y51,$Z51,$AA51,$AB51))</f>
        <v>702.43954344600002</v>
      </c>
      <c r="I51" s="468" t="n">
        <f ca="1">TRANSPOSE(getdata(token,$R51,$S51,I$3,I$2,$V51,$W51,$X51,$Y51,$Z51,$AA51,$AB51))</f>
        <v>744.54176388899998</v>
      </c>
      <c r="J51" s="468" t="n">
        <f ca="1">TRANSPOSE(getdata(token,$R51,$S51,J$3,J$2,$V51,$W51,$X51,$Y51,$Z51,$AA51,$AB51))</f>
        <v>792.88920634900001</v>
      </c>
      <c r="K51" s="468" t="n">
        <f ca="1">TRANSPOSE(getdata(token,$R51,$S51,K$3,K$2,$V51,$W51,$X51,$Y51,$Z51,$AA51,$AB51))</f>
        <v>759.89565343699996</v>
      </c>
      <c r="L51" s="468" t="n">
        <f ca="1">TRANSPOSE(getdata(token,$R51,$S51,L$3,L$2,$V51,$W51,$X51,$Y51,$Z51,$AA51,$AB51))</f>
        <v>779.100591775</v>
      </c>
      <c r="M51" s="468" t="n">
        <f ca="1">TRANSPOSE(getdata(token,$R51,$S51,M$3,M$2,$V51,$W51,$X51,$Y51,$Z51,$AA51,$AB51))</f>
        <v>749.71464360599998</v>
      </c>
      <c r="N51" s="468" t="n">
        <f ca="1">TRANSPOSE(getdata(token,$R51,$S51,N$3,N$2,$V51,$W51,$X51,$Y51,$Z51,$AA51,$AB51))</f>
        <v>766.774281793</v>
      </c>
      <c r="O51" s="468"/>
      <c r="P51" s="453" t="shared">
        <f t="shared" ca="1" si="9"/>
        <v>2.2754841902175027E-2</v>
      </c>
      <c r="R51" s="460" t="shared">
        <f t="shared" si="10"/>
        <v>79787027</v>
      </c>
      <c r="S51" s="455" t="s">
        <v>120</v>
      </c>
      <c r="T51" s="456"/>
      <c r="U51" s="456"/>
      <c r="V51" s="455"/>
      <c r="W51" s="455"/>
      <c r="X51" s="454" t="str">
        <f>'GA Config'!$B$21</f>
        <v>km4_cfGeSOCOQPyfh7U6AA</v>
      </c>
      <c r="Y51" s="455"/>
      <c r="Z51" s="455" t="b">
        <v>0</v>
      </c>
      <c r="AA51" s="455" t="b">
        <v>0</v>
      </c>
      <c r="AB51" s="455" t="n">
        <v>2</v>
      </c>
    </row>
    <row r="52">
      <c r="A52" s="467" t="s">
        <v>91</v>
      </c>
      <c r="B52" s="468" t="n">
        <f ca="1">TRANSPOSE(getdata(token,$R52,$S52,B$3,B$2,$V52,$W52,$X52,$Y52,$Z52,$AA52,$AB52))</f>
        <v>457.87891089099998</v>
      </c>
      <c r="C52" s="468" t="n">
        <f ca="1">TRANSPOSE(getdata(token,$R52,$S52,C$3,C$2,$V52,$W52,$X52,$Y52,$Z52,$AA52,$AB52))</f>
        <v>583.39051546400003</v>
      </c>
      <c r="D52" s="468" t="n">
        <f ca="1">TRANSPOSE(getdata(token,$R52,$S52,D$3,D$2,$V52,$W52,$X52,$Y52,$Z52,$AA52,$AB52))</f>
        <v>641.67089999999996</v>
      </c>
      <c r="E52" s="468" t="n">
        <f ca="1">TRANSPOSE(getdata(token,$R52,$S52,E$3,E$2,$V52,$W52,$X52,$Y52,$Z52,$AA52,$AB52))</f>
        <v>553.82213592200003</v>
      </c>
      <c r="F52" s="468" t="n">
        <f ca="1">TRANSPOSE(getdata(token,$R52,$S52,F$3,F$2,$V52,$W52,$X52,$Y52,$Z52,$AA52,$AB52))</f>
        <v>521.16822222200005</v>
      </c>
      <c r="G52" s="468" t="n">
        <f ca="1">TRANSPOSE(getdata(token,$R52,$S52,G$3,G$2,$V52,$W52,$X52,$Y52,$Z52,$AA52,$AB52))</f>
        <v>520.97115384599999</v>
      </c>
      <c r="H52" s="468" t="n">
        <f ca="1">TRANSPOSE(getdata(token,$R52,$S52,H$3,H$2,$V52,$W52,$X52,$Y52,$Z52,$AA52,$AB52))</f>
        <v>448.020740741</v>
      </c>
      <c r="I52" s="468" t="n">
        <f ca="1">TRANSPOSE(getdata(token,$R52,$S52,I$3,I$2,$V52,$W52,$X52,$Y52,$Z52,$AA52,$AB52))</f>
        <v>633.71337662300004</v>
      </c>
      <c r="J52" s="468" t="n">
        <f ca="1">TRANSPOSE(getdata(token,$R52,$S52,J$3,J$2,$V52,$W52,$X52,$Y52,$Z52,$AA52,$AB52))</f>
        <v>658.88599999999997</v>
      </c>
      <c r="K52" s="468" t="n">
        <f ca="1">TRANSPOSE(getdata(token,$R52,$S52,K$3,K$2,$V52,$W52,$X52,$Y52,$Z52,$AA52,$AB52))</f>
        <v>512.22818181800005</v>
      </c>
      <c r="L52" s="468" t="n">
        <f ca="1">TRANSPOSE(getdata(token,$R52,$S52,L$3,L$2,$V52,$W52,$X52,$Y52,$Z52,$AA52,$AB52))</f>
        <v>695.50042553200001</v>
      </c>
      <c r="M52" s="468" t="n">
        <f ca="1">TRANSPOSE(getdata(token,$R52,$S52,M$3,M$2,$V52,$W52,$X52,$Y52,$Z52,$AA52,$AB52))</f>
        <v>717.24164383599998</v>
      </c>
      <c r="N52" s="468" t="n">
        <f ca="1">TRANSPOSE(getdata(token,$R52,$S52,N$3,N$2,$V52,$W52,$X52,$Y52,$Z52,$AA52,$AB52))</f>
        <v>600.12047058799999</v>
      </c>
      <c r="O52" s="468"/>
      <c r="P52" s="453" t="shared">
        <f t="shared" ca="1" si="9"/>
        <v>-0.1632938832463835</v>
      </c>
      <c r="R52" s="460" t="shared">
        <f t="shared" si="10"/>
        <v>79787027</v>
      </c>
      <c r="S52" s="455" t="s">
        <v>120</v>
      </c>
      <c r="T52" s="456"/>
      <c r="U52" s="456"/>
      <c r="V52" s="455"/>
      <c r="W52" s="455"/>
      <c r="X52" s="454" t="str">
        <f>'GA Config'!$B$22</f>
        <v>_j9Jv0JeTUiPQ5m9hPvmyw</v>
      </c>
      <c r="Y52" s="455"/>
      <c r="Z52" s="455" t="b">
        <v>0</v>
      </c>
      <c r="AA52" s="455" t="b">
        <v>0</v>
      </c>
      <c r="AB52" s="455" t="n">
        <v>2</v>
      </c>
    </row>
    <row r="53">
      <c r="A53" s="467" t="s">
        <v>92</v>
      </c>
      <c r="B53" s="468" t="n">
        <f ca="1">TRANSPOSE(getdata(token,$R53,$S53,B$3,B$2,$V53,$W53,$X53,$Y53,$Z53,$AA53,$AB53))</f>
        <v>306.04399999999998</v>
      </c>
      <c r="C53" s="468" t="n">
        <f ca="1">TRANSPOSE(getdata(token,$R53,$S53,C$3,C$2,$V53,$W53,$X53,$Y53,$Z53,$AA53,$AB53))</f>
        <v>283.64999999999998</v>
      </c>
      <c r="D53" s="468" t="n">
        <f ca="1">TRANSPOSE(getdata(token,$R53,$S53,D$3,D$2,$V53,$W53,$X53,$Y53,$Z53,$AA53,$AB53))</f>
        <v>153.10666666700001</v>
      </c>
      <c r="E53" s="468" t="n">
        <f ca="1">TRANSPOSE(getdata(token,$R53,$S53,E$3,E$2,$V53,$W53,$X53,$Y53,$Z53,$AA53,$AB53))</f>
        <v>630.52333333299998</v>
      </c>
      <c r="F53" s="468" t="n">
        <f ca="1">TRANSPOSE(getdata(token,$R53,$S53,F$3,F$2,$V53,$W53,$X53,$Y53,$Z53,$AA53,$AB53))</f>
        <v>812.94</v>
      </c>
      <c r="G53" s="468" t="n">
        <f ca="1">TRANSPOSE(getdata(token,$R53,$S53,G$3,G$2,$V53,$W53,$X53,$Y53,$Z53,$AA53,$AB53))</f>
        <v>65.94</v>
      </c>
      <c r="H53" s="468" t="n">
        <f ca="1">TRANSPOSE(getdata(token,$R53,$S53,H$3,H$2,$V53,$W53,$X53,$Y53,$Z53,$AA53,$AB53))</f>
        <v>322.08</v>
      </c>
      <c r="I53" s="468" t="n">
        <f ca="1">TRANSPOSE(getdata(token,$R53,$S53,I$3,I$2,$V53,$W53,$X53,$Y53,$Z53,$AA53,$AB53))</f>
        <v>370.90249999999997</v>
      </c>
      <c r="J53" s="468" t="n">
        <f ca="1">TRANSPOSE(getdata(token,$R53,$S53,J$3,J$2,$V53,$W53,$X53,$Y53,$Z53,$AA53,$AB53))</f>
        <v>397.47</v>
      </c>
      <c r="K53" s="468" t="str">
        <f ca="1">TRANSPOSE(getdata(token,$R53,$S53,K$3,K$2,$V53,$W53,$X53,$Y53,$Z53,$AA53,$AB53))</f>
        <v>Error: No data found</v>
      </c>
      <c r="L53" s="468" t="n">
        <f ca="1">TRANSPOSE(getdata(token,$R53,$S53,L$3,L$2,$V53,$W53,$X53,$Y53,$Z53,$AA53,$AB53))</f>
        <v>698.95666666700004</v>
      </c>
      <c r="M53" s="468" t="n">
        <f ca="1">TRANSPOSE(getdata(token,$R53,$S53,M$3,M$2,$V53,$W53,$X53,$Y53,$Z53,$AA53,$AB53))</f>
        <v>362.82249999999999</v>
      </c>
      <c r="N53" s="468" t="n">
        <f ca="1">TRANSPOSE(getdata(token,$R53,$S53,N$3,N$2,$V53,$W53,$X53,$Y53,$Z53,$AA53,$AB53))</f>
        <v>251.82</v>
      </c>
      <c r="O53" s="468"/>
      <c r="P53" s="453" t="shared">
        <f t="shared" ca="1" si="9"/>
        <v>-0.30594161056715063</v>
      </c>
      <c r="R53" s="460" t="shared">
        <f t="shared" si="10"/>
        <v>79787027</v>
      </c>
      <c r="S53" s="455" t="s">
        <v>120</v>
      </c>
      <c r="T53" s="456"/>
      <c r="U53" s="456"/>
      <c r="V53" s="455"/>
      <c r="W53" s="455"/>
      <c r="X53" s="454" t="str">
        <f>'GA Config'!$B$23</f>
        <v>f9M9_kk6Q4aG14IUnKsrwA</v>
      </c>
      <c r="Y53" s="455"/>
      <c r="Z53" s="455" t="b">
        <v>0</v>
      </c>
      <c r="AA53" s="455" t="b">
        <v>0</v>
      </c>
      <c r="AB53" s="455" t="n">
        <v>2</v>
      </c>
    </row>
    <row r="54">
      <c r="A54" s="467" t="s">
        <v>93</v>
      </c>
      <c r="B54" s="468" t="n">
        <f ca="1">TRANSPOSE(getdata(token,$R54,$S54,B$3,B$2,$V54,$W54,$X54,$Y54,$Z54,$AA54,$AB54))</f>
        <v>131.35644628099999</v>
      </c>
      <c r="C54" s="468" t="n">
        <f ca="1">TRANSPOSE(getdata(token,$R54,$S54,C$3,C$2,$V54,$W54,$X54,$Y54,$Z54,$AA54,$AB54))</f>
        <v>123.942121212</v>
      </c>
      <c r="D54" s="468" t="n">
        <f ca="1">TRANSPOSE(getdata(token,$R54,$S54,D$3,D$2,$V54,$W54,$X54,$Y54,$Z54,$AA54,$AB54))</f>
        <v>120.564121622</v>
      </c>
      <c r="E54" s="468" t="n">
        <f ca="1">TRANSPOSE(getdata(token,$R54,$S54,E$3,E$2,$V54,$W54,$X54,$Y54,$Z54,$AA54,$AB54))</f>
        <v>126.833035714</v>
      </c>
      <c r="F54" s="468" t="n">
        <f ca="1">TRANSPOSE(getdata(token,$R54,$S54,F$3,F$2,$V54,$W54,$X54,$Y54,$Z54,$AA54,$AB54))</f>
        <v>111.05716763</v>
      </c>
      <c r="G54" s="468" t="n">
        <f ca="1">TRANSPOSE(getdata(token,$R54,$S54,G$3,G$2,$V54,$W54,$X54,$Y54,$Z54,$AA54,$AB54))</f>
        <v>124.582461538</v>
      </c>
      <c r="H54" s="468" t="n">
        <f ca="1">TRANSPOSE(getdata(token,$R54,$S54,H$3,H$2,$V54,$W54,$X54,$Y54,$Z54,$AA54,$AB54))</f>
        <v>137.62605042000001</v>
      </c>
      <c r="I54" s="468" t="n">
        <f ca="1">TRANSPOSE(getdata(token,$R54,$S54,I$3,I$2,$V54,$W54,$X54,$Y54,$Z54,$AA54,$AB54))</f>
        <v>132.711103896</v>
      </c>
      <c r="J54" s="468" t="n">
        <f ca="1">TRANSPOSE(getdata(token,$R54,$S54,J$3,J$2,$V54,$W54,$X54,$Y54,$Z54,$AA54,$AB54))</f>
        <v>111.136714286</v>
      </c>
      <c r="K54" s="468" t="n">
        <f ca="1">TRANSPOSE(getdata(token,$R54,$S54,K$3,K$2,$V54,$W54,$X54,$Y54,$Z54,$AA54,$AB54))</f>
        <v>114.41586592199999</v>
      </c>
      <c r="L54" s="468" t="n">
        <f ca="1">TRANSPOSE(getdata(token,$R54,$S54,L$3,L$2,$V54,$W54,$X54,$Y54,$Z54,$AA54,$AB54))</f>
        <v>118.906381579</v>
      </c>
      <c r="M54" s="468" t="n">
        <f ca="1">TRANSPOSE(getdata(token,$R54,$S54,M$3,M$2,$V54,$W54,$X54,$Y54,$Z54,$AA54,$AB54))</f>
        <v>125.69549132900001</v>
      </c>
      <c r="N54" s="468" t="n">
        <f ca="1">TRANSPOSE(getdata(token,$R54,$S54,N$3,N$2,$V54,$W54,$X54,$Y54,$Z54,$AA54,$AB54))</f>
        <v>143.89813829799999</v>
      </c>
      <c r="O54" s="468"/>
      <c r="P54" s="453" t="shared">
        <f t="shared" ca="1" si="9"/>
        <v>0.14481543272984787</v>
      </c>
      <c r="R54" s="460" t="shared">
        <f t="shared" si="10"/>
        <v>79787027</v>
      </c>
      <c r="S54" s="455" t="s">
        <v>120</v>
      </c>
      <c r="T54" s="456"/>
      <c r="U54" s="456"/>
      <c r="V54" s="455"/>
      <c r="W54" s="455"/>
      <c r="X54" s="454" t="str">
        <f>'GA Config'!$B$24</f>
        <v>MvufmHcwRbyQfqoeX0asaw</v>
      </c>
      <c r="Y54" s="455"/>
      <c r="Z54" s="455" t="b">
        <v>0</v>
      </c>
      <c r="AA54" s="455" t="b">
        <v>0</v>
      </c>
      <c r="AB54" s="455" t="n">
        <v>2</v>
      </c>
    </row>
    <row r="55">
      <c r="A55" s="467" t="s">
        <v>94</v>
      </c>
      <c r="B55" s="468" t="str">
        <f ca="1">TRANSPOSE(getdata(token,$R55,$S55,B$3,B$2,$V55,$W55,$X55,$Y55,$Z55,$AA55,$AB55))</f>
        <v>Error: No data found</v>
      </c>
      <c r="C55" s="468" t="n">
        <f ca="1">TRANSPOSE(getdata(token,$R55,$S55,C$3,C$2,$V55,$W55,$X55,$Y55,$Z55,$AA55,$AB55))</f>
        <v>610.39599999999996</v>
      </c>
      <c r="D55" s="468" t="str">
        <f ca="1">TRANSPOSE(getdata(token,$R55,$S55,D$3,D$2,$V55,$W55,$X55,$Y55,$Z55,$AA55,$AB55))</f>
        <v>Error: No data found</v>
      </c>
      <c r="E55" s="468" t="n">
        <f ca="1">TRANSPOSE(getdata(token,$R55,$S55,E$3,E$2,$V55,$W55,$X55,$Y55,$Z55,$AA55,$AB55))</f>
        <v>2188.08</v>
      </c>
      <c r="F55" s="468" t="str">
        <f ca="1">TRANSPOSE(getdata(token,$R55,$S55,F$3,F$2,$V55,$W55,$X55,$Y55,$Z55,$AA55,$AB55))</f>
        <v>Error: No data found</v>
      </c>
      <c r="G55" s="468" t="str">
        <f ca="1">TRANSPOSE(getdata(token,$R55,$S55,G$3,G$2,$V55,$W55,$X55,$Y55,$Z55,$AA55,$AB55))</f>
        <v>Error: No data found</v>
      </c>
      <c r="H55" s="468" t="str">
        <f ca="1">TRANSPOSE(getdata(token,$R55,$S55,H$3,H$2,$V55,$W55,$X55,$Y55,$Z55,$AA55,$AB55))</f>
        <v>Error: No data found</v>
      </c>
      <c r="I55" s="468" t="str">
        <f ca="1">TRANSPOSE(getdata(token,$R55,$S55,I$3,I$2,$V55,$W55,$X55,$Y55,$Z55,$AA55,$AB55))</f>
        <v>Error: No data found</v>
      </c>
      <c r="J55" s="468" t="n">
        <f ca="1">TRANSPOSE(getdata(token,$R55,$S55,J$3,J$2,$V55,$W55,$X55,$Y55,$Z55,$AA55,$AB55))</f>
        <v>295.95999999999998</v>
      </c>
      <c r="K55" s="468" t="str">
        <f ca="1">TRANSPOSE(getdata(token,$R55,$S55,K$3,K$2,$V55,$W55,$X55,$Y55,$Z55,$AA55,$AB55))</f>
        <v>Error: No data found</v>
      </c>
      <c r="L55" s="468" t="str">
        <f ca="1">TRANSPOSE(getdata(token,$R55,$S55,L$3,L$2,$V55,$W55,$X55,$Y55,$Z55,$AA55,$AB55))</f>
        <v>Error: No data found</v>
      </c>
      <c r="M55" s="468" t="str">
        <f ca="1">TRANSPOSE(getdata(token,$R55,$S55,M$3,M$2,$V55,$W55,$X55,$Y55,$Z55,$AA55,$AB55))</f>
        <v>Error: No data found</v>
      </c>
      <c r="N55" s="468" t="n">
        <f ca="1">TRANSPOSE(getdata(token,$R55,$S55,N$3,N$2,$V55,$W55,$X55,$Y55,$Z55,$AA55,$AB55))</f>
        <v>152.80000000000001</v>
      </c>
      <c r="O55" s="468"/>
      <c r="P55" s="453" t="shared">
        <f t="shared" ca="1" si="9"/>
        <v>0</v>
      </c>
      <c r="R55" s="460" t="shared">
        <f t="shared" si="10"/>
        <v>79787027</v>
      </c>
      <c r="S55" s="455" t="s">
        <v>120</v>
      </c>
      <c r="T55" s="456"/>
      <c r="U55" s="456"/>
      <c r="V55" s="455"/>
      <c r="W55" s="455"/>
      <c r="X55" s="454" t="str">
        <f>'GA Config'!$B$25</f>
        <v>Xv0vCGQkR8yT0Zbrj8yyzQ</v>
      </c>
      <c r="Y55" s="455"/>
      <c r="Z55" s="455" t="b">
        <v>0</v>
      </c>
      <c r="AA55" s="455" t="b">
        <v>0</v>
      </c>
      <c r="AB55" s="455" t="n">
        <v>2</v>
      </c>
    </row>
    <row r="56">
      <c r="A56" s="467" t="s">
        <v>95</v>
      </c>
      <c r="B56" s="468" t="n">
        <f ca="1">TRANSPOSE(getdata(token,$R56,$S56,B$3,B$2,$V56,$W56,$X56,$Y56,$Z56,$AA56,$AB56))</f>
        <v>1149.7182352899999</v>
      </c>
      <c r="C56" s="468" t="n">
        <f ca="1">TRANSPOSE(getdata(token,$R56,$S56,C$3,C$2,$V56,$W56,$X56,$Y56,$Z56,$AA56,$AB56))</f>
        <v>1080.018</v>
      </c>
      <c r="D56" s="468" t="n">
        <f ca="1">TRANSPOSE(getdata(token,$R56,$S56,D$3,D$2,$V56,$W56,$X56,$Y56,$Z56,$AA56,$AB56))</f>
        <v>604.69500000000005</v>
      </c>
      <c r="E56" s="468" t="n">
        <f ca="1">TRANSPOSE(getdata(token,$R56,$S56,E$3,E$2,$V56,$W56,$X56,$Y56,$Z56,$AA56,$AB56))</f>
        <v>1241.01357143</v>
      </c>
      <c r="F56" s="468" t="n">
        <f ca="1">TRANSPOSE(getdata(token,$R56,$S56,F$3,F$2,$V56,$W56,$X56,$Y56,$Z56,$AA56,$AB56))</f>
        <v>1017.54875</v>
      </c>
      <c r="G56" s="468" t="n">
        <f ca="1">TRANSPOSE(getdata(token,$R56,$S56,G$3,G$2,$V56,$W56,$X56,$Y56,$Z56,$AA56,$AB56))</f>
        <v>1145.5213333300001</v>
      </c>
      <c r="H56" s="468" t="n">
        <f ca="1">TRANSPOSE(getdata(token,$R56,$S56,H$3,H$2,$V56,$W56,$X56,$Y56,$Z56,$AA56,$AB56))</f>
        <v>498.81400000000002</v>
      </c>
      <c r="I56" s="468" t="n">
        <f ca="1">TRANSPOSE(getdata(token,$R56,$S56,I$3,I$2,$V56,$W56,$X56,$Y56,$Z56,$AA56,$AB56))</f>
        <v>577.02200000000005</v>
      </c>
      <c r="J56" s="468" t="n">
        <f ca="1">TRANSPOSE(getdata(token,$R56,$S56,J$3,J$2,$V56,$W56,$X56,$Y56,$Z56,$AA56,$AB56))</f>
        <v>747.17</v>
      </c>
      <c r="K56" s="468" t="n">
        <f ca="1">TRANSPOSE(getdata(token,$R56,$S56,K$3,K$2,$V56,$W56,$X56,$Y56,$Z56,$AA56,$AB56))</f>
        <v>564.24733333300003</v>
      </c>
      <c r="L56" s="468" t="n">
        <f ca="1">TRANSPOSE(getdata(token,$R56,$S56,L$3,L$2,$V56,$W56,$X56,$Y56,$Z56,$AA56,$AB56))</f>
        <v>443.234666667</v>
      </c>
      <c r="M56" s="468" t="n">
        <f ca="1">TRANSPOSE(getdata(token,$R56,$S56,M$3,M$2,$V56,$W56,$X56,$Y56,$Z56,$AA56,$AB56))</f>
        <v>852.62583333299995</v>
      </c>
      <c r="N56" s="468" t="n">
        <f ca="1">TRANSPOSE(getdata(token,$R56,$S56,N$3,N$2,$V56,$W56,$X56,$Y56,$Z56,$AA56,$AB56))</f>
        <v>972.95437500000003</v>
      </c>
      <c r="O56" s="468"/>
      <c r="P56" s="453" t="shared">
        <f t="shared" ca="1" si="9"/>
        <v>0.14112701839753528</v>
      </c>
      <c r="R56" s="460" t="shared">
        <f t="shared" si="10"/>
        <v>79787027</v>
      </c>
      <c r="S56" s="455" t="s">
        <v>120</v>
      </c>
      <c r="T56" s="456"/>
      <c r="U56" s="456"/>
      <c r="V56" s="455"/>
      <c r="W56" s="455"/>
      <c r="X56" s="454" t="str">
        <f>'GA Config'!$B$26</f>
        <v>KdQ9q9YRSiOFcLnLKGPPIA</v>
      </c>
      <c r="Y56" s="455"/>
      <c r="Z56" s="455" t="b">
        <v>0</v>
      </c>
      <c r="AA56" s="455" t="b">
        <v>0</v>
      </c>
      <c r="AB56" s="455" t="n">
        <v>2</v>
      </c>
    </row>
    <row r="57">
      <c r="A57" s="467" t="s">
        <v>9</v>
      </c>
      <c r="B57" s="468" t="n">
        <f ca="1">TRANSPOSE(getdata(token,$R57,$S57,B$3,B$2,$V57,$W57,$X57,$Y57,$Z57,$AA57,$AB57))</f>
        <v>681.04349253700002</v>
      </c>
      <c r="C57" s="468" t="n">
        <f ca="1">TRANSPOSE(getdata(token,$R57,$S57,C$3,C$2,$V57,$W57,$X57,$Y57,$Z57,$AA57,$AB57))</f>
        <v>768.724695946</v>
      </c>
      <c r="D57" s="468" t="n">
        <f ca="1">TRANSPOSE(getdata(token,$R57,$S57,D$3,D$2,$V57,$W57,$X57,$Y57,$Z57,$AA57,$AB57))</f>
        <v>501.00402457799999</v>
      </c>
      <c r="E57" s="468" t="n">
        <f ca="1">TRANSPOSE(getdata(token,$R57,$S57,E$3,E$2,$V57,$W57,$X57,$Y57,$Z57,$AA57,$AB57))</f>
        <v>543.05513888899998</v>
      </c>
      <c r="F57" s="468" t="n">
        <f ca="1">TRANSPOSE(getdata(token,$R57,$S57,F$3,F$2,$V57,$W57,$X57,$Y57,$Z57,$AA57,$AB57))</f>
        <v>528.12732931699998</v>
      </c>
      <c r="G57" s="468" t="n">
        <f ca="1">TRANSPOSE(getdata(token,$R57,$S57,G$3,G$2,$V57,$W57,$X57,$Y57,$Z57,$AA57,$AB57))</f>
        <v>509.10790754300001</v>
      </c>
      <c r="H57" s="468" t="n">
        <f ca="1">TRANSPOSE(getdata(token,$R57,$S57,H$3,H$2,$V57,$W57,$X57,$Y57,$Z57,$AA57,$AB57))</f>
        <v>469.50878281600001</v>
      </c>
      <c r="I57" s="468" t="n">
        <f ca="1">TRANSPOSE(getdata(token,$R57,$S57,I$3,I$2,$V57,$W57,$X57,$Y57,$Z57,$AA57,$AB57))</f>
        <v>474.23761154900001</v>
      </c>
      <c r="J57" s="468" t="n">
        <f ca="1">TRANSPOSE(getdata(token,$R57,$S57,J$3,J$2,$V57,$W57,$X57,$Y57,$Z57,$AA57,$AB57))</f>
        <v>646.40452655900003</v>
      </c>
      <c r="K57" s="468" t="n">
        <f ca="1">TRANSPOSE(getdata(token,$R57,$S57,K$3,K$2,$V57,$W57,$X57,$Y57,$Z57,$AA57,$AB57))</f>
        <v>650.28620689700006</v>
      </c>
      <c r="L57" s="468" t="n">
        <f ca="1">TRANSPOSE(getdata(token,$R57,$S57,L$3,L$2,$V57,$W57,$X57,$Y57,$Z57,$AA57,$AB57))</f>
        <v>624.38388613899997</v>
      </c>
      <c r="M57" s="468" t="n">
        <f ca="1">TRANSPOSE(getdata(token,$R57,$S57,M$3,M$2,$V57,$W57,$X57,$Y57,$Z57,$AA57,$AB57))</f>
        <v>587.548374384</v>
      </c>
      <c r="N57" s="468" t="n">
        <f ca="1">TRANSPOSE(getdata(token,$R57,$S57,N$3,N$2,$V57,$W57,$X57,$Y57,$Z57,$AA57,$AB57))</f>
        <v>612.85986187799995</v>
      </c>
      <c r="O57" s="468"/>
      <c r="P57" s="453" t="shared">
        <f t="shared" ref="P57:P63" ca="1" si="11">IFERROR((N57/M57)-1,0)</f>
        <v>4.3079835801668409E-2</v>
      </c>
      <c r="R57" s="460" t="shared">
        <f t="shared" si="10"/>
        <v>79787027</v>
      </c>
      <c r="S57" s="455" t="s">
        <v>120</v>
      </c>
      <c r="T57" s="456"/>
      <c r="U57" s="456"/>
      <c r="V57" s="455"/>
      <c r="W57" s="455"/>
      <c r="X57" s="454" t="n">
        <f>'GA Config'!$B$31</f>
        <v>-8</v>
      </c>
      <c r="Y57" s="455"/>
      <c r="Z57" s="455" t="b">
        <v>0</v>
      </c>
      <c r="AA57" s="455" t="b">
        <v>0</v>
      </c>
      <c r="AB57" s="455" t="n">
        <v>2</v>
      </c>
    </row>
    <row r="58">
      <c r="A58" s="467" t="s">
        <v>3</v>
      </c>
      <c r="B58" s="468" t="n">
        <f ca="1">TRANSPOSE(getdata(token,$R58,$S58,B$3,B$2,$V58,$W58,$X58,$Y58,$Z58,$AA58,$AB58))</f>
        <v>269.84875</v>
      </c>
      <c r="C58" s="468" t="n">
        <f ca="1">TRANSPOSE(getdata(token,$R58,$S58,C$3,C$2,$V58,$W58,$X58,$Y58,$Z58,$AA58,$AB58))</f>
        <v>541.89516129000003</v>
      </c>
      <c r="D58" s="468" t="n">
        <f ca="1">TRANSPOSE(getdata(token,$R58,$S58,D$3,D$2,$V58,$W58,$X58,$Y58,$Z58,$AA58,$AB58))</f>
        <v>858.07764705900001</v>
      </c>
      <c r="E58" s="468" t="n">
        <f ca="1">TRANSPOSE(getdata(token,$R58,$S58,E$3,E$2,$V58,$W58,$X58,$Y58,$Z58,$AA58,$AB58))</f>
        <v>645.34795918400005</v>
      </c>
      <c r="F58" s="468" t="n">
        <f ca="1">TRANSPOSE(getdata(token,$R58,$S58,F$3,F$2,$V58,$W58,$X58,$Y58,$Z58,$AA58,$AB58))</f>
        <v>648.10187499999995</v>
      </c>
      <c r="G58" s="468" t="n">
        <f ca="1">TRANSPOSE(getdata(token,$R58,$S58,G$3,G$2,$V58,$W58,$X58,$Y58,$Z58,$AA58,$AB58))</f>
        <v>661.27454545499995</v>
      </c>
      <c r="H58" s="468" t="n">
        <f ca="1">TRANSPOSE(getdata(token,$R58,$S58,H$3,H$2,$V58,$W58,$X58,$Y58,$Z58,$AA58,$AB58))</f>
        <v>982.14333333299999</v>
      </c>
      <c r="I58" s="468" t="n">
        <f ca="1">TRANSPOSE(getdata(token,$R58,$S58,I$3,I$2,$V58,$W58,$X58,$Y58,$Z58,$AA58,$AB58))</f>
        <v>745.89928571400003</v>
      </c>
      <c r="J58" s="468" t="n">
        <f ca="1">TRANSPOSE(getdata(token,$R58,$S58,J$3,J$2,$V58,$W58,$X58,$Y58,$Z58,$AA58,$AB58))</f>
        <v>563.80608695700005</v>
      </c>
      <c r="K58" s="468" t="n">
        <f ca="1">TRANSPOSE(getdata(token,$R58,$S58,K$3,K$2,$V58,$W58,$X58,$Y58,$Z58,$AA58,$AB58))</f>
        <v>499.95760000000001</v>
      </c>
      <c r="L58" s="468" t="n">
        <f ca="1">TRANSPOSE(getdata(token,$R58,$S58,L$3,L$2,$V58,$W58,$X58,$Y58,$Z58,$AA58,$AB58))</f>
        <v>743.94500000000005</v>
      </c>
      <c r="M58" s="468" t="n">
        <f ca="1">TRANSPOSE(getdata(token,$R58,$S58,M$3,M$2,$V58,$W58,$X58,$Y58,$Z58,$AA58,$AB58))</f>
        <v>1015.0377777800001</v>
      </c>
      <c r="N58" s="468" t="n">
        <f ca="1">TRANSPOSE(getdata(token,$R58,$S58,N$3,N$2,$V58,$W58,$X58,$Y58,$Z58,$AA58,$AB58))</f>
        <v>813.77678571399997</v>
      </c>
      <c r="O58" s="468"/>
      <c r="P58" s="453" t="shared">
        <f t="shared" ca="1" si="11"/>
        <v>-0.19827931183623548</v>
      </c>
      <c r="R58" s="460" t="shared">
        <f t="shared" si="10"/>
        <v>79787027</v>
      </c>
      <c r="S58" s="455" t="s">
        <v>120</v>
      </c>
      <c r="T58" s="456"/>
      <c r="U58" s="456"/>
      <c r="V58" s="455"/>
      <c r="W58" s="455"/>
      <c r="X58" s="454" t="str">
        <f>'GA Config'!$B$29</f>
        <v>f4AhqN0cSx2ob21KaMjyjg</v>
      </c>
      <c r="Y58" s="455"/>
      <c r="Z58" s="455" t="b">
        <v>0</v>
      </c>
      <c r="AA58" s="455" t="b">
        <v>0</v>
      </c>
      <c r="AB58" s="455" t="n">
        <v>2</v>
      </c>
    </row>
    <row r="59">
      <c r="A59" s="467" t="s">
        <v>44</v>
      </c>
      <c r="B59" s="468" t="n">
        <f ca="1">TRANSPOSE(getdata(token,$R59,$S59,B$3,B$2,$V59,$W59,$X59,$Y59,$Z59,$AA59,$AB59))</f>
        <v>822.27143884899999</v>
      </c>
      <c r="C59" s="468" t="n">
        <f ca="1">TRANSPOSE(getdata(token,$R59,$S59,C$3,C$2,$V59,$W59,$X59,$Y59,$Z59,$AA59,$AB59))</f>
        <v>899.42405940599997</v>
      </c>
      <c r="D59" s="468" t="n">
        <f ca="1">TRANSPOSE(getdata(token,$R59,$S59,D$3,D$2,$V59,$W59,$X59,$Y59,$Z59,$AA59,$AB59))</f>
        <v>800.34384615399995</v>
      </c>
      <c r="E59" s="468" t="n">
        <f ca="1">TRANSPOSE(getdata(token,$R59,$S59,E$3,E$2,$V59,$W59,$X59,$Y59,$Z59,$AA59,$AB59))</f>
        <v>792.84268817199995</v>
      </c>
      <c r="F59" s="468" t="n">
        <f ca="1">TRANSPOSE(getdata(token,$R59,$S59,F$3,F$2,$V59,$W59,$X59,$Y59,$Z59,$AA59,$AB59))</f>
        <v>1359.567</v>
      </c>
      <c r="G59" s="468" t="n">
        <f ca="1">TRANSPOSE(getdata(token,$R59,$S59,G$3,G$2,$V59,$W59,$X59,$Y59,$Z59,$AA59,$AB59))</f>
        <v>1492.3388</v>
      </c>
      <c r="H59" s="468" t="n">
        <f ca="1">TRANSPOSE(getdata(token,$R59,$S59,H$3,H$2,$V59,$W59,$X59,$Y59,$Z59,$AA59,$AB59))</f>
        <v>922.07842105300006</v>
      </c>
      <c r="I59" s="468" t="n">
        <f ca="1">TRANSPOSE(getdata(token,$R59,$S59,I$3,I$2,$V59,$W59,$X59,$Y59,$Z59,$AA59,$AB59))</f>
        <v>1333.6096</v>
      </c>
      <c r="J59" s="468" t="n">
        <f ca="1">TRANSPOSE(getdata(token,$R59,$S59,J$3,J$2,$V59,$W59,$X59,$Y59,$Z59,$AA59,$AB59))</f>
        <v>1712.36352941</v>
      </c>
      <c r="K59" s="468" t="n">
        <f ca="1">TRANSPOSE(getdata(token,$R59,$S59,K$3,K$2,$V59,$W59,$X59,$Y59,$Z59,$AA59,$AB59))</f>
        <v>1199.13294118</v>
      </c>
      <c r="L59" s="468" t="n">
        <f ca="1">TRANSPOSE(getdata(token,$R59,$S59,L$3,L$2,$V59,$W59,$X59,$Y59,$Z59,$AA59,$AB59))</f>
        <v>1213.73882353</v>
      </c>
      <c r="M59" s="468" t="n">
        <f ca="1">TRANSPOSE(getdata(token,$R59,$S59,M$3,M$2,$V59,$W59,$X59,$Y59,$Z59,$AA59,$AB59))</f>
        <v>1243.8237931000001</v>
      </c>
      <c r="N59" s="468" t="n">
        <f ca="1">TRANSPOSE(getdata(token,$R59,$S59,N$3,N$2,$V59,$W59,$X59,$Y59,$Z59,$AA59,$AB59))</f>
        <v>1222.09862069</v>
      </c>
      <c r="O59" s="468"/>
      <c r="P59" s="453" t="shared">
        <f t="shared" ca="1" si="11"/>
        <v>-1.7466439000860534E-2</v>
      </c>
      <c r="R59" s="460" t="shared">
        <f t="shared" si="10"/>
        <v>79787027</v>
      </c>
      <c r="S59" s="455" t="s">
        <v>120</v>
      </c>
      <c r="T59" s="456"/>
      <c r="U59" s="456"/>
      <c r="V59" s="455"/>
      <c r="W59" s="455"/>
      <c r="X59" s="454" t="str">
        <f>'GA Config'!$B$27</f>
        <v>L_SS2dp3SFGu-G5Pv1YRpg</v>
      </c>
      <c r="Y59" s="455"/>
      <c r="Z59" s="455" t="b">
        <v>0</v>
      </c>
      <c r="AA59" s="455" t="b">
        <v>0</v>
      </c>
      <c r="AB59" s="455" t="n">
        <v>2</v>
      </c>
    </row>
    <row r="60">
      <c r="A60" s="467" t="s">
        <v>39</v>
      </c>
      <c r="B60" s="468" t="str">
        <f ca="1">TRANSPOSE(getdata(token,$R60,$S60,B$3,B$2,$V60,$W60,$X60,$Y60,$Z60,$AA60,$AB60))</f>
        <v>Error: No data found</v>
      </c>
      <c r="C60" s="468" t="str">
        <f ca="1">TRANSPOSE(getdata(token,$R60,$S60,C$3,C$2,$V60,$W60,$X60,$Y60,$Z60,$AA60,$AB60))</f>
        <v>Error: No data found</v>
      </c>
      <c r="D60" s="468" t="n">
        <f ca="1">TRANSPOSE(getdata(token,$R60,$S60,D$3,D$2,$V60,$W60,$X60,$Y60,$Z60,$AA60,$AB60))</f>
        <v>623.35</v>
      </c>
      <c r="E60" s="468" t="n">
        <f ca="1">TRANSPOSE(getdata(token,$R60,$S60,E$3,E$2,$V60,$W60,$X60,$Y60,$Z60,$AA60,$AB60))</f>
        <v>589.66833333299996</v>
      </c>
      <c r="F60" s="468" t="n">
        <f ca="1">TRANSPOSE(getdata(token,$R60,$S60,F$3,F$2,$V60,$W60,$X60,$Y60,$Z60,$AA60,$AB60))</f>
        <v>322.86</v>
      </c>
      <c r="G60" s="468" t="n">
        <f ca="1">TRANSPOSE(getdata(token,$R60,$S60,G$3,G$2,$V60,$W60,$X60,$Y60,$Z60,$AA60,$AB60))</f>
        <v>1252.3599999999999</v>
      </c>
      <c r="H60" s="468" t="str">
        <f ca="1">TRANSPOSE(getdata(token,$R60,$S60,H$3,H$2,$V60,$W60,$X60,$Y60,$Z60,$AA60,$AB60))</f>
        <v>Error: No data found</v>
      </c>
      <c r="I60" s="468" t="str">
        <f ca="1">TRANSPOSE(getdata(token,$R60,$S60,I$3,I$2,$V60,$W60,$X60,$Y60,$Z60,$AA60,$AB60))</f>
        <v>Error: No data found</v>
      </c>
      <c r="J60" s="468" t="str">
        <f ca="1">TRANSPOSE(getdata(token,$R60,$S60,J$3,J$2,$V60,$W60,$X60,$Y60,$Z60,$AA60,$AB60))</f>
        <v>Error: No data found</v>
      </c>
      <c r="K60" s="468" t="str">
        <f ca="1">TRANSPOSE(getdata(token,$R60,$S60,K$3,K$2,$V60,$W60,$X60,$Y60,$Z60,$AA60,$AB60))</f>
        <v>Error: No data found</v>
      </c>
      <c r="L60" s="468" t="str">
        <f ca="1">TRANSPOSE(getdata(token,$R60,$S60,L$3,L$2,$V60,$W60,$X60,$Y60,$Z60,$AA60,$AB60))</f>
        <v>Error: No data found</v>
      </c>
      <c r="M60" s="468" t="str">
        <f ca="1">TRANSPOSE(getdata(token,$R60,$S60,M$3,M$2,$V60,$W60,$X60,$Y60,$Z60,$AA60,$AB60))</f>
        <v>Error: No data found</v>
      </c>
      <c r="N60" s="468" t="str">
        <f ca="1">TRANSPOSE(getdata(token,$R60,$S60,N$3,N$2,$V60,$W60,$X60,$Y60,$Z60,$AA60,$AB60))</f>
        <v>Error: No data found</v>
      </c>
      <c r="O60" s="468"/>
      <c r="P60" s="453" t="shared">
        <f t="shared" ca="1" si="11"/>
        <v>0</v>
      </c>
      <c r="R60" s="460" t="shared">
        <f t="shared" si="10"/>
        <v>79787027</v>
      </c>
      <c r="S60" s="455" t="s">
        <v>120</v>
      </c>
      <c r="T60" s="456"/>
      <c r="U60" s="456"/>
      <c r="V60" s="455"/>
      <c r="W60" s="455"/>
      <c r="X60" s="454" t="str">
        <f>'GA Config'!$B$28</f>
        <v>bkwFvTyxRuWmnmCBmaCcBg</v>
      </c>
      <c r="Y60" s="455"/>
      <c r="Z60" s="455" t="b">
        <v>0</v>
      </c>
      <c r="AA60" s="455" t="b">
        <v>0</v>
      </c>
      <c r="AB60" s="455" t="n">
        <v>2</v>
      </c>
    </row>
    <row r="61">
      <c r="A61" s="467" t="s">
        <v>66</v>
      </c>
      <c r="B61" s="468" t="str">
        <f ca="1">TRANSPOSE(getdata(token,$R61,$S61,B$3,B$2,$V61,$W61,$X61,$Y61,$Z61,$AA61,$AB61))</f>
        <v>Error: No data found</v>
      </c>
      <c r="C61" s="468" t="str">
        <f ca="1">TRANSPOSE(getdata(token,$R61,$S61,C$3,C$2,$V61,$W61,$X61,$Y61,$Z61,$AA61,$AB61))</f>
        <v>Error: No data found</v>
      </c>
      <c r="D61" s="468" t="str">
        <f ca="1">TRANSPOSE(getdata(token,$R61,$S61,D$3,D$2,$V61,$W61,$X61,$Y61,$Z61,$AA61,$AB61))</f>
        <v>Error: No data found</v>
      </c>
      <c r="E61" s="468" t="str">
        <f ca="1">TRANSPOSE(getdata(token,$R61,$S61,E$3,E$2,$V61,$W61,$X61,$Y61,$Z61,$AA61,$AB61))</f>
        <v>Error: No data found</v>
      </c>
      <c r="F61" s="468" t="str">
        <f ca="1">TRANSPOSE(getdata(token,$R61,$S61,F$3,F$2,$V61,$W61,$X61,$Y61,$Z61,$AA61,$AB61))</f>
        <v>Error: No data found</v>
      </c>
      <c r="G61" s="468" t="str">
        <f ca="1">TRANSPOSE(getdata(token,$R61,$S61,G$3,G$2,$V61,$W61,$X61,$Y61,$Z61,$AA61,$AB61))</f>
        <v>Error: No data found</v>
      </c>
      <c r="H61" s="468" t="str">
        <f ca="1">TRANSPOSE(getdata(token,$R61,$S61,H$3,H$2,$V61,$W61,$X61,$Y61,$Z61,$AA61,$AB61))</f>
        <v>Error: No data found</v>
      </c>
      <c r="I61" s="468" t="str">
        <f ca="1">TRANSPOSE(getdata(token,$R61,$S61,I$3,I$2,$V61,$W61,$X61,$Y61,$Z61,$AA61,$AB61))</f>
        <v>Error: No data found</v>
      </c>
      <c r="J61" s="468" t="str">
        <f ca="1">TRANSPOSE(getdata(token,$R61,$S61,J$3,J$2,$V61,$W61,$X61,$Y61,$Z61,$AA61,$AB61))</f>
        <v>Error: No data found</v>
      </c>
      <c r="K61" s="468" t="str">
        <f ca="1">TRANSPOSE(getdata(token,$R61,$S61,K$3,K$2,$V61,$W61,$X61,$Y61,$Z61,$AA61,$AB61))</f>
        <v>Error: No data found</v>
      </c>
      <c r="L61" s="468" t="n">
        <f ca="1">TRANSPOSE(getdata(token,$R61,$S61,L$3,L$2,$V61,$W61,$X61,$Y61,$Z61,$AA61,$AB61))</f>
        <v>1875.4</v>
      </c>
      <c r="M61" s="468" t="str">
        <f ca="1">TRANSPOSE(getdata(token,$R61,$S61,M$3,M$2,$V61,$W61,$X61,$Y61,$Z61,$AA61,$AB61))</f>
        <v>Error: No data found</v>
      </c>
      <c r="N61" s="468" t="str">
        <f ca="1">TRANSPOSE(getdata(token,$R61,$S61,N$3,N$2,$V61,$W61,$X61,$Y61,$Z61,$AA61,$AB61))</f>
        <v>Error: No data found</v>
      </c>
      <c r="O61" s="468"/>
      <c r="P61" s="453" t="shared">
        <f t="shared" ca="1" si="11"/>
        <v>0</v>
      </c>
      <c r="R61" s="460" t="shared">
        <f t="shared" si="10"/>
        <v>79787027</v>
      </c>
      <c r="S61" s="455" t="s">
        <v>120</v>
      </c>
      <c r="T61" s="456"/>
      <c r="U61" s="456"/>
      <c r="V61" s="455"/>
      <c r="W61" s="455"/>
      <c r="X61" s="454" t="str">
        <f>'GA Config'!$B$30</f>
        <v>QdbnH9wYQ_2qcbwz5bVZDA</v>
      </c>
      <c r="Y61" s="455"/>
      <c r="Z61" s="455" t="b">
        <v>0</v>
      </c>
      <c r="AA61" s="455" t="b">
        <v>0</v>
      </c>
      <c r="AB61" s="455" t="n">
        <v>2</v>
      </c>
    </row>
    <row r="62">
      <c r="A62" s="462" t="s">
        <v>174</v>
      </c>
      <c r="B62" s="468" t="n">
        <f ca="1">TRANSPOSE(getdata(token,$R62,$S62,B$3,B$2,$V62,$W62,$X62,$Y62,$Z62,$AA62,$AB62))</f>
        <v>559.10674603200005</v>
      </c>
      <c r="C62" s="468" t="n">
        <f ca="1">TRANSPOSE(getdata(token,$R62,$S62,C$3,C$2,$V62,$W62,$X62,$Y62,$Z62,$AA62,$AB62))</f>
        <v>525.39330357100005</v>
      </c>
      <c r="D62" s="468" t="n">
        <f ca="1">TRANSPOSE(getdata(token,$R62,$S62,D$3,D$2,$V62,$W62,$X62,$Y62,$Z62,$AA62,$AB62))</f>
        <v>677.89117187500005</v>
      </c>
      <c r="E62" s="468" t="n">
        <f ca="1">TRANSPOSE(getdata(token,$R62,$S62,E$3,E$2,$V62,$W62,$X62,$Y62,$Z62,$AA62,$AB62))</f>
        <v>476.01068535799999</v>
      </c>
      <c r="F62" s="468" t="n">
        <f ca="1">TRANSPOSE(getdata(token,$R62,$S62,F$3,F$2,$V62,$W62,$X62,$Y62,$Z62,$AA62,$AB62))</f>
        <v>604.94582278500002</v>
      </c>
      <c r="G62" s="468" t="n">
        <f ca="1">TRANSPOSE(getdata(token,$R62,$S62,G$3,G$2,$V62,$W62,$X62,$Y62,$Z62,$AA62,$AB62))</f>
        <v>594.89204081599996</v>
      </c>
      <c r="H62" s="468" t="n">
        <f ca="1">TRANSPOSE(getdata(token,$R62,$S62,H$3,H$2,$V62,$W62,$X62,$Y62,$Z62,$AA62,$AB62))</f>
        <v>476.56462857100001</v>
      </c>
      <c r="I62" s="468" t="n">
        <f ca="1">TRANSPOSE(getdata(token,$R62,$S62,I$3,I$2,$V62,$W62,$X62,$Y62,$Z62,$AA62,$AB62))</f>
        <v>518.72783653800002</v>
      </c>
      <c r="J62" s="468" t="n">
        <f ca="1">TRANSPOSE(getdata(token,$R62,$S62,J$3,J$2,$V62,$W62,$X62,$Y62,$Z62,$AA62,$AB62))</f>
        <v>506.60533653800002</v>
      </c>
      <c r="K62" s="468" t="n">
        <f ca="1">TRANSPOSE(getdata(token,$R62,$S62,K$3,K$2,$V62,$W62,$X62,$Y62,$Z62,$AA62,$AB62))</f>
        <v>606.177699115</v>
      </c>
      <c r="L62" s="468" t="n">
        <f ca="1">TRANSPOSE(getdata(token,$R62,$S62,L$3,L$2,$V62,$W62,$X62,$Y62,$Z62,$AA62,$AB62))</f>
        <v>691.37756756800002</v>
      </c>
      <c r="M62" s="468" t="n">
        <f ca="1">TRANSPOSE(getdata(token,$R62,$S62,M$3,M$2,$V62,$W62,$X62,$Y62,$Z62,$AA62,$AB62))</f>
        <v>531.26</v>
      </c>
      <c r="N62" s="468" t="n">
        <f ca="1">TRANSPOSE(getdata(token,$R62,$S62,N$3,N$2,$V62,$W62,$X62,$Y62,$Z62,$AA62,$AB62))</f>
        <v>528.214369369</v>
      </c>
      <c r="O62" s="474"/>
      <c r="P62" s="453" t="n">
        <f ca="1">IFERROR((N62/M62)-1,0)</f>
        <v>-5.7328438636449208E-3</v>
      </c>
      <c r="R62" s="460" t="shared">
        <f t="shared" si="10"/>
        <v>79787027</v>
      </c>
      <c r="S62" s="455" t="s">
        <v>120</v>
      </c>
      <c r="T62" s="456"/>
      <c r="U62" s="456"/>
      <c r="V62" s="455"/>
      <c r="W62" s="455"/>
      <c r="X62" s="454" t="s">
        <v>180</v>
      </c>
      <c r="Y62" s="455"/>
      <c r="Z62" s="455" t="b">
        <v>0</v>
      </c>
      <c r="AA62" s="455" t="b">
        <v>0</v>
      </c>
      <c r="AB62" s="455" t="n">
        <v>2</v>
      </c>
    </row>
    <row r="63">
      <c r="A63" s="462" t="s">
        <v>67</v>
      </c>
      <c r="B63" s="468" t="n">
        <f ca="1">TRANSPOSE(getdata(token,$R63,$S63,B$3,B$2,$V63,$W63,$X63,$Y63,$Z63,$AA63,$AB63))</f>
        <v>735.60268444200005</v>
      </c>
      <c r="C63" s="468" t="n">
        <f ca="1">TRANSPOSE(getdata(token,$R63,$S63,C$3,C$2,$V63,$W63,$X63,$Y63,$Z63,$AA63,$AB63))</f>
        <v>759.21592893399998</v>
      </c>
      <c r="D63" s="468" t="n">
        <f ca="1">TRANSPOSE(getdata(token,$R63,$S63,D$3,D$2,$V63,$W63,$X63,$Y63,$Z63,$AA63,$AB63))</f>
        <v>633.74085980999996</v>
      </c>
      <c r="E63" s="468" t="n">
        <f ca="1">TRANSPOSE(getdata(token,$R63,$S63,E$3,E$2,$V63,$W63,$X63,$Y63,$Z63,$AA63,$AB63))</f>
        <v>732.56562384799997</v>
      </c>
      <c r="F63" s="468" t="n">
        <f ca="1">TRANSPOSE(getdata(token,$R63,$S63,F$3,F$2,$V63,$W63,$X63,$Y63,$Z63,$AA63,$AB63))</f>
        <v>752.63718367299998</v>
      </c>
      <c r="G63" s="468" t="n">
        <f ca="1">TRANSPOSE(getdata(token,$R63,$S63,G$3,G$2,$V63,$W63,$X63,$Y63,$Z63,$AA63,$AB63))</f>
        <v>791.976206897</v>
      </c>
      <c r="H63" s="468" t="n">
        <f ca="1">TRANSPOSE(getdata(token,$R63,$S63,H$3,H$2,$V63,$W63,$X63,$Y63,$Z63,$AA63,$AB63))</f>
        <v>720.89967517399998</v>
      </c>
      <c r="I63" s="468" t="n">
        <f ca="1">TRANSPOSE(getdata(token,$R63,$S63,I$3,I$2,$V63,$W63,$X63,$Y63,$Z63,$AA63,$AB63))</f>
        <v>726.71005290999994</v>
      </c>
      <c r="J63" s="468" t="n">
        <f ca="1">TRANSPOSE(getdata(token,$R63,$S63,J$3,J$2,$V63,$W63,$X63,$Y63,$Z63,$AA63,$AB63))</f>
        <v>770.04175362700005</v>
      </c>
      <c r="K63" s="468" t="n">
        <f ca="1">TRANSPOSE(getdata(token,$R63,$S63,K$3,K$2,$V63,$W63,$X63,$Y63,$Z63,$AA63,$AB63))</f>
        <v>777.147338795</v>
      </c>
      <c r="L63" s="468" t="n">
        <f ca="1">TRANSPOSE(getdata(token,$R63,$S63,L$3,L$2,$V63,$W63,$X63,$Y63,$Z63,$AA63,$AB63))</f>
        <v>808.94039184500002</v>
      </c>
      <c r="M63" s="468" t="n">
        <f ca="1">TRANSPOSE(getdata(token,$R63,$S63,M$3,M$2,$V63,$W63,$X63,$Y63,$Z63,$AA63,$AB63))</f>
        <v>750.31132328299998</v>
      </c>
      <c r="N63" s="468" t="n">
        <f ca="1">TRANSPOSE(getdata(token,$R63,$S63,N$3,N$2,$V63,$W63,$X63,$Y63,$Z63,$AA63,$AB63))</f>
        <v>782.48442100099999</v>
      </c>
      <c r="O63" s="474"/>
      <c r="P63" s="453" t="shared">
        <f t="shared" ca="1" si="11"/>
        <v>4.2879664373484339E-2</v>
      </c>
      <c r="R63" s="460" t="shared">
        <f t="shared" si="10"/>
        <v>79787027</v>
      </c>
      <c r="S63" s="455" t="s">
        <v>120</v>
      </c>
      <c r="T63" s="456"/>
      <c r="U63" s="456"/>
      <c r="V63" s="455"/>
      <c r="W63" s="455"/>
      <c r="X63" s="454"/>
      <c r="Y63" s="455"/>
      <c r="Z63" s="455" t="b">
        <v>0</v>
      </c>
      <c r="AA63" s="455" t="b">
        <v>0</v>
      </c>
      <c r="AB63" s="455" t="n">
        <v>2</v>
      </c>
    </row>
    <row r="65">
      <c r="B65" s="461" t="n">
        <f>'GA Config'!$B$6</f>
        <v>42050</v>
      </c>
      <c r="C65" s="461" t="n">
        <f>'GA Config'!$C$6</f>
        <v>42057</v>
      </c>
      <c r="D65" s="461" t="n">
        <f>'GA Config'!$D$6</f>
        <v>42064</v>
      </c>
      <c r="E65" s="461" t="n">
        <f>'GA Config'!$E$6</f>
        <v>42071</v>
      </c>
      <c r="F65" s="461" t="n">
        <f>'GA Config'!$F$6</f>
        <v>42078</v>
      </c>
      <c r="G65" s="461" t="n">
        <f>'GA Config'!$G$6</f>
        <v>42085</v>
      </c>
      <c r="H65" s="461" t="n">
        <f>'GA Config'!$H$6</f>
        <v>42092</v>
      </c>
      <c r="I65" s="461" t="n">
        <f>'GA Config'!$I$6</f>
        <v>42099</v>
      </c>
      <c r="J65" s="461" t="n">
        <f>'GA Config'!$J$6</f>
        <v>42106</v>
      </c>
      <c r="K65" s="461" t="n">
        <f>'GA Config'!$K$6</f>
        <v>42113</v>
      </c>
      <c r="L65" s="461" t="n">
        <f>'GA Config'!$L$6</f>
        <v>42120</v>
      </c>
      <c r="M65" s="461" t="n">
        <f>'GA Config'!$M$6</f>
        <v>42127</v>
      </c>
      <c r="N65" s="461" t="n">
        <f>'GA Config'!$N$6</f>
        <v>42134</v>
      </c>
      <c r="O65" s="461"/>
    </row>
    <row r="66">
      <c r="A66" s="17" t="s">
        <v>121</v>
      </c>
      <c r="B66" s="461" t="n">
        <f>'GA Config'!$B$7</f>
        <v>42044</v>
      </c>
      <c r="C66" s="461" t="n">
        <f>'GA Config'!$C$7</f>
        <v>42051</v>
      </c>
      <c r="D66" s="461" t="n">
        <f>'GA Config'!$D$7</f>
        <v>42058</v>
      </c>
      <c r="E66" s="461" t="n">
        <f>'GA Config'!$E$7</f>
        <v>42065</v>
      </c>
      <c r="F66" s="461" t="n">
        <f>'GA Config'!$F$7</f>
        <v>42072</v>
      </c>
      <c r="G66" s="461" t="n">
        <f>'GA Config'!$G$7</f>
        <v>42079</v>
      </c>
      <c r="H66" s="461" t="n">
        <f>'GA Config'!$H$7</f>
        <v>42086</v>
      </c>
      <c r="I66" s="461" t="n">
        <f>'GA Config'!$I$7</f>
        <v>42093</v>
      </c>
      <c r="J66" s="461" t="n">
        <f>'GA Config'!$J$7</f>
        <v>42100</v>
      </c>
      <c r="K66" s="461" t="n">
        <f>'GA Config'!$K$7</f>
        <v>42107</v>
      </c>
      <c r="L66" s="461" t="n">
        <f>'GA Config'!$L$7</f>
        <v>42114</v>
      </c>
      <c r="M66" s="461" t="n">
        <f>'GA Config'!$M$7</f>
        <v>42121</v>
      </c>
      <c r="N66" s="461" t="n">
        <f>'GA Config'!$N$7</f>
        <v>42128</v>
      </c>
      <c r="O66" s="461"/>
      <c r="P66" s="464" t="s">
        <v>108</v>
      </c>
      <c r="R66" s="452" t="s">
        <v>18</v>
      </c>
      <c r="S66" s="452" t="s">
        <v>19</v>
      </c>
      <c r="T66" s="452" t="s">
        <v>20</v>
      </c>
      <c r="U66" s="452" t="s">
        <v>21</v>
      </c>
      <c r="V66" s="452" t="s">
        <v>22</v>
      </c>
      <c r="W66" s="452" t="s">
        <v>23</v>
      </c>
      <c r="X66" s="452" t="s">
        <v>24</v>
      </c>
      <c r="Y66" s="452" t="s">
        <v>25</v>
      </c>
      <c r="Z66" s="452" t="s">
        <v>26</v>
      </c>
      <c r="AA66" s="452" t="s">
        <v>27</v>
      </c>
      <c r="AB66" s="452" t="s">
        <v>28</v>
      </c>
    </row>
    <row r="67">
      <c r="A67" s="467" t="s">
        <v>0</v>
      </c>
      <c r="B67" s="469"/>
      <c r="C67" s="469"/>
      <c r="D67" s="469"/>
      <c r="E67" s="469"/>
      <c r="F67" s="469"/>
      <c r="G67" s="469"/>
      <c r="H67" s="469"/>
      <c r="I67" s="469"/>
      <c r="J67" s="469"/>
      <c r="K67" s="469"/>
      <c r="L67" s="469"/>
      <c r="M67" s="475" t="n">
        <f ca="1">M4/Trafico!B4</f>
        <v>9.4403055323955785E-3</v>
      </c>
      <c r="N67" s="475" t="n">
        <f ca="1">N4/Trafico!C4</f>
        <v>1.0093948000873935E-2</v>
      </c>
      <c r="O67" s="469"/>
      <c r="P67" s="453" t="shared">
        <f t="shared" ref="P67:P84" ca="1" si="12">IFERROR((N67/M67)-1,0)</f>
        <v>6.9239545927332724E-2</v>
      </c>
      <c r="R67" s="460"/>
      <c r="S67" s="455"/>
      <c r="T67" s="456"/>
      <c r="U67" s="456"/>
      <c r="V67" s="455"/>
      <c r="W67" s="455"/>
      <c r="X67" s="454"/>
      <c r="Y67" s="455"/>
      <c r="Z67" s="455"/>
      <c r="AA67" s="455"/>
      <c r="AB67" s="455"/>
    </row>
    <row r="68">
      <c r="A68" s="467" t="s">
        <v>1</v>
      </c>
      <c r="B68" s="469"/>
      <c r="C68" s="469"/>
      <c r="D68" s="469"/>
      <c r="E68" s="469"/>
      <c r="F68" s="469"/>
      <c r="G68" s="469"/>
      <c r="H68" s="469"/>
      <c r="I68" s="469"/>
      <c r="J68" s="469"/>
      <c r="K68" s="469"/>
      <c r="L68" s="469"/>
      <c r="M68" s="475" t="n">
        <f ca="1">M5/Trafico!B5</f>
        <v>9.9592187164627595E-3</v>
      </c>
      <c r="N68" s="475" t="n">
        <f ca="1">N5/Trafico!C5</f>
        <v>1.0087253148686748E-2</v>
      </c>
      <c r="O68" s="469"/>
      <c r="P68" s="453" t="shared">
        <f t="shared" ca="1" si="12"/>
        <v>1.2855871114904271E-2</v>
      </c>
      <c r="R68" s="460"/>
      <c r="S68" s="455"/>
      <c r="T68" s="456"/>
      <c r="U68" s="456"/>
      <c r="V68" s="455"/>
      <c r="W68" s="455"/>
      <c r="X68" s="454"/>
      <c r="Y68" s="455"/>
      <c r="Z68" s="455"/>
      <c r="AA68" s="455"/>
      <c r="AB68" s="455"/>
    </row>
    <row r="69">
      <c r="A69" s="467" t="s">
        <v>88</v>
      </c>
      <c r="B69" s="469"/>
      <c r="C69" s="469"/>
      <c r="D69" s="469"/>
      <c r="E69" s="469"/>
      <c r="F69" s="469"/>
      <c r="G69" s="469"/>
      <c r="H69" s="469"/>
      <c r="I69" s="469"/>
      <c r="J69" s="469"/>
      <c r="K69" s="469"/>
      <c r="L69" s="469"/>
      <c r="M69" s="475" t="n">
        <f ca="1">M6/Trafico!B6</f>
        <v>1.555739873119774E-2</v>
      </c>
      <c r="N69" s="475" t="n">
        <f ca="1">N6/Trafico!C6</f>
        <v>1.5628448189387099E-2</v>
      </c>
      <c r="O69" s="469"/>
      <c r="P69" s="453" t="shared">
        <f t="shared" ca="1" si="12"/>
        <v>4.5669240351140505E-3</v>
      </c>
      <c r="R69" s="460"/>
      <c r="S69" s="455"/>
      <c r="T69" s="456"/>
      <c r="U69" s="456"/>
      <c r="V69" s="455"/>
      <c r="W69" s="455"/>
      <c r="X69" s="454"/>
      <c r="Y69" s="455"/>
      <c r="Z69" s="455"/>
      <c r="AA69" s="455"/>
      <c r="AB69" s="455"/>
    </row>
    <row r="70">
      <c r="A70" s="467" t="s">
        <v>89</v>
      </c>
      <c r="B70" s="469"/>
      <c r="C70" s="469"/>
      <c r="D70" s="469"/>
      <c r="E70" s="469"/>
      <c r="F70" s="469"/>
      <c r="G70" s="469"/>
      <c r="H70" s="469"/>
      <c r="I70" s="469"/>
      <c r="J70" s="469"/>
      <c r="K70" s="469"/>
      <c r="L70" s="469"/>
      <c r="M70" s="475" t="n">
        <f ca="1">M7/Trafico!B7</f>
        <v>7.3349376320131143E-3</v>
      </c>
      <c r="N70" s="475" t="n">
        <f ca="1">N7/Trafico!C7</f>
        <v>7.5127698445248128E-3</v>
      </c>
      <c r="O70" s="469"/>
      <c r="P70" s="453" t="shared">
        <f t="shared" ca="1" si="12"/>
        <v>2.4244543230409477E-2</v>
      </c>
      <c r="R70" s="460"/>
      <c r="S70" s="455"/>
      <c r="T70" s="456"/>
      <c r="U70" s="456"/>
      <c r="V70" s="455"/>
      <c r="W70" s="455"/>
      <c r="X70" s="454"/>
      <c r="Y70" s="455"/>
      <c r="Z70" s="455"/>
      <c r="AA70" s="455"/>
      <c r="AB70" s="455"/>
    </row>
    <row r="71">
      <c r="A71" s="467" t="s">
        <v>2</v>
      </c>
      <c r="B71" s="469"/>
      <c r="C71" s="469"/>
      <c r="D71" s="469"/>
      <c r="E71" s="469"/>
      <c r="F71" s="469"/>
      <c r="G71" s="469"/>
      <c r="H71" s="469"/>
      <c r="I71" s="469"/>
      <c r="J71" s="469"/>
      <c r="K71" s="469"/>
      <c r="L71" s="469"/>
      <c r="M71" s="475" t="n">
        <f ca="1">M8/Trafico!B8</f>
        <v>9.6356519120746765E-3</v>
      </c>
      <c r="N71" s="475" t="n">
        <f ca="1">N8/Trafico!C8</f>
        <v>9.930337287807952E-3</v>
      </c>
      <c r="O71" s="469"/>
      <c r="P71" s="453" t="shared">
        <f t="shared" ca="1" si="12"/>
        <v>3.0582816650319034E-2</v>
      </c>
      <c r="R71" s="460"/>
      <c r="S71" s="455"/>
      <c r="T71" s="456"/>
      <c r="U71" s="456"/>
      <c r="V71" s="455"/>
      <c r="W71" s="455"/>
      <c r="X71" s="454"/>
      <c r="Y71" s="455"/>
      <c r="Z71" s="455"/>
      <c r="AA71" s="455"/>
      <c r="AB71" s="455"/>
    </row>
    <row r="72">
      <c r="A72" s="467" t="s">
        <v>12</v>
      </c>
      <c r="B72" s="469"/>
      <c r="C72" s="469"/>
      <c r="D72" s="469"/>
      <c r="E72" s="469"/>
      <c r="F72" s="469"/>
      <c r="G72" s="469"/>
      <c r="H72" s="469"/>
      <c r="I72" s="469"/>
      <c r="J72" s="469"/>
      <c r="K72" s="469"/>
      <c r="L72" s="469"/>
      <c r="M72" s="475" t="n">
        <f ca="1">M9/Trafico!B9</f>
        <v>1.1495776446913372E-2</v>
      </c>
      <c r="N72" s="475" t="n">
        <f ca="1">N9/Trafico!C9</f>
        <v>1.1835280614178515E-2</v>
      </c>
      <c r="O72" s="469"/>
      <c r="P72" s="453" t="shared">
        <f t="shared" ca="1" si="12"/>
        <v>2.9532947933786691E-2</v>
      </c>
      <c r="R72" s="460"/>
      <c r="S72" s="455"/>
      <c r="T72" s="456"/>
      <c r="U72" s="456"/>
      <c r="V72" s="455"/>
      <c r="W72" s="455"/>
      <c r="X72" s="454"/>
      <c r="Y72" s="455"/>
      <c r="Z72" s="455"/>
      <c r="AA72" s="455"/>
      <c r="AB72" s="455"/>
    </row>
    <row r="73">
      <c r="A73" s="467" t="s">
        <v>91</v>
      </c>
      <c r="B73" s="469"/>
      <c r="C73" s="469"/>
      <c r="D73" s="469"/>
      <c r="E73" s="469"/>
      <c r="F73" s="469"/>
      <c r="G73" s="469"/>
      <c r="H73" s="469"/>
      <c r="I73" s="469"/>
      <c r="J73" s="469"/>
      <c r="K73" s="469"/>
      <c r="L73" s="469"/>
      <c r="M73" s="475" t="n">
        <f ca="1">M10/Trafico!B10</f>
        <v>7.2113009977279466E-3</v>
      </c>
      <c r="N73" s="475" t="n">
        <f ca="1">N10/Trafico!C10</f>
        <v>7.3964497041420114E-3</v>
      </c>
      <c r="O73" s="469"/>
      <c r="P73" s="453" t="shared">
        <f t="shared" ca="1" si="12"/>
        <v>2.5674799383966773E-2</v>
      </c>
      <c r="R73" s="460"/>
      <c r="S73" s="455"/>
      <c r="T73" s="456"/>
      <c r="U73" s="456"/>
      <c r="V73" s="455"/>
      <c r="W73" s="455"/>
      <c r="X73" s="454"/>
      <c r="Y73" s="455"/>
      <c r="Z73" s="455"/>
      <c r="AA73" s="455"/>
      <c r="AB73" s="455"/>
    </row>
    <row r="74">
      <c r="A74" s="467" t="s">
        <v>92</v>
      </c>
      <c r="B74" s="469"/>
      <c r="C74" s="469"/>
      <c r="D74" s="469"/>
      <c r="E74" s="469"/>
      <c r="F74" s="469"/>
      <c r="G74" s="469"/>
      <c r="H74" s="469"/>
      <c r="I74" s="469"/>
      <c r="J74" s="469"/>
      <c r="K74" s="469"/>
      <c r="L74" s="469"/>
      <c r="M74" s="475" t="n">
        <f ca="1">M11/Trafico!B11</f>
        <v>1.3306719893546241E-3</v>
      </c>
      <c r="N74" s="475" t="n">
        <f ca="1">N11/Trafico!C11</f>
        <v>1.3764624913971094E-3</v>
      </c>
      <c r="O74" s="469"/>
      <c r="P74" s="453" t="shared">
        <f t="shared" ca="1" si="12"/>
        <v>3.4411562284927699E-2</v>
      </c>
      <c r="R74" s="460"/>
      <c r="S74" s="455"/>
      <c r="T74" s="456"/>
      <c r="U74" s="456"/>
      <c r="V74" s="455"/>
      <c r="W74" s="455"/>
      <c r="X74" s="454"/>
      <c r="Y74" s="455"/>
      <c r="Z74" s="455"/>
      <c r="AA74" s="455"/>
      <c r="AB74" s="455"/>
    </row>
    <row r="75">
      <c r="A75" s="467" t="s">
        <v>93</v>
      </c>
      <c r="B75" s="469"/>
      <c r="C75" s="469"/>
      <c r="D75" s="469"/>
      <c r="E75" s="469"/>
      <c r="F75" s="469"/>
      <c r="G75" s="469"/>
      <c r="H75" s="469"/>
      <c r="I75" s="469"/>
      <c r="J75" s="469"/>
      <c r="K75" s="469"/>
      <c r="L75" s="469"/>
      <c r="M75" s="475" t="n">
        <f ca="1">M12/Trafico!B12</f>
        <v>9.8626076050396215E-3</v>
      </c>
      <c r="N75" s="475" t="n">
        <f ca="1">N12/Trafico!C12</f>
        <v>9.4391725661495205E-3</v>
      </c>
      <c r="O75" s="469"/>
      <c r="P75" s="453" t="shared">
        <f t="shared" ca="1" si="12"/>
        <v>-4.2933375821799236E-2</v>
      </c>
      <c r="R75" s="460"/>
      <c r="S75" s="455"/>
      <c r="T75" s="456"/>
      <c r="U75" s="456"/>
      <c r="V75" s="455"/>
      <c r="W75" s="455"/>
      <c r="X75" s="454"/>
      <c r="Y75" s="455"/>
      <c r="Z75" s="455"/>
      <c r="AA75" s="455"/>
      <c r="AB75" s="455"/>
    </row>
    <row r="76">
      <c r="A76" s="467" t="s">
        <v>94</v>
      </c>
      <c r="B76" s="469"/>
      <c r="C76" s="469"/>
      <c r="D76" s="469"/>
      <c r="E76" s="469"/>
      <c r="F76" s="469"/>
      <c r="G76" s="469"/>
      <c r="H76" s="469"/>
      <c r="I76" s="469"/>
      <c r="J76" s="469"/>
      <c r="K76" s="469"/>
      <c r="L76" s="469"/>
      <c r="M76" s="475" t="n">
        <f ca="1">M13/Trafico!B13</f>
        <v>0</v>
      </c>
      <c r="N76" s="475" t="n">
        <f ca="1">N13/Trafico!C13</f>
        <v>2.5974025974025974E-4</v>
      </c>
      <c r="O76" s="469"/>
      <c r="P76" s="453" t="shared">
        <f t="shared" ca="1" si="12"/>
        <v>0</v>
      </c>
      <c r="R76" s="460"/>
      <c r="S76" s="455"/>
      <c r="T76" s="456"/>
      <c r="U76" s="456"/>
      <c r="V76" s="455"/>
      <c r="W76" s="455"/>
      <c r="X76" s="454"/>
      <c r="Y76" s="455"/>
      <c r="Z76" s="455"/>
      <c r="AA76" s="455"/>
      <c r="AB76" s="455"/>
    </row>
    <row r="77">
      <c r="A77" s="467" t="s">
        <v>95</v>
      </c>
      <c r="B77" s="469"/>
      <c r="C77" s="469"/>
      <c r="D77" s="469"/>
      <c r="E77" s="469"/>
      <c r="F77" s="469"/>
      <c r="G77" s="469"/>
      <c r="H77" s="469"/>
      <c r="I77" s="469"/>
      <c r="J77" s="469"/>
      <c r="K77" s="469"/>
      <c r="L77" s="469"/>
      <c r="M77" s="475" t="n">
        <f ca="1">M14/Trafico!B14</f>
        <v>1.3389868332961392E-3</v>
      </c>
      <c r="N77" s="475" t="n">
        <f ca="1">N14/Trafico!C14</f>
        <v>1.7472971497215245E-3</v>
      </c>
      <c r="O77" s="469"/>
      <c r="P77" s="453" t="shared">
        <f t="shared" ca="1" si="12"/>
        <v>0.3049397546503585</v>
      </c>
      <c r="R77" s="460"/>
      <c r="S77" s="455"/>
      <c r="T77" s="456"/>
      <c r="U77" s="456"/>
      <c r="V77" s="455"/>
      <c r="W77" s="455"/>
      <c r="X77" s="454"/>
      <c r="Y77" s="455"/>
      <c r="Z77" s="455"/>
      <c r="AA77" s="455"/>
      <c r="AB77" s="455"/>
    </row>
    <row r="78">
      <c r="A78" s="467" t="s">
        <v>9</v>
      </c>
      <c r="B78" s="469"/>
      <c r="C78" s="469"/>
      <c r="D78" s="469"/>
      <c r="E78" s="469"/>
      <c r="F78" s="469"/>
      <c r="G78" s="469"/>
      <c r="H78" s="469"/>
      <c r="I78" s="469"/>
      <c r="J78" s="469"/>
      <c r="K78" s="469"/>
      <c r="L78" s="469"/>
      <c r="M78" s="475" t="n">
        <f ca="1">M15/Trafico!B15</f>
        <v>6.6403886099344143E-3</v>
      </c>
      <c r="N78" s="475" t="n">
        <f ca="1">N15/Trafico!C15</f>
        <v>5.8771004139946421E-3</v>
      </c>
      <c r="O78" s="469"/>
      <c r="P78" s="453" t="shared">
        <f t="shared" ca="1" si="12"/>
        <v>-0.1149463142560434</v>
      </c>
      <c r="R78" s="460"/>
      <c r="S78" s="455"/>
      <c r="T78" s="456"/>
      <c r="U78" s="456"/>
      <c r="V78" s="455"/>
      <c r="W78" s="455"/>
      <c r="X78" s="454"/>
      <c r="Y78" s="455"/>
      <c r="Z78" s="455"/>
      <c r="AA78" s="455"/>
      <c r="AB78" s="455"/>
    </row>
    <row r="79">
      <c r="A79" s="467" t="s">
        <v>3</v>
      </c>
      <c r="B79" s="469"/>
      <c r="C79" s="469"/>
      <c r="D79" s="469"/>
      <c r="E79" s="469"/>
      <c r="F79" s="469"/>
      <c r="G79" s="469"/>
      <c r="H79" s="469"/>
      <c r="I79" s="469"/>
      <c r="J79" s="469"/>
      <c r="K79" s="469"/>
      <c r="L79" s="469"/>
      <c r="M79" s="475" t="n">
        <f ca="1">M16/Trafico!B16</f>
        <v>2.7094831911690918E-3</v>
      </c>
      <c r="N79" s="475" t="n">
        <f ca="1">N16/Trafico!C16</f>
        <v>2.4654398168530421E-3</v>
      </c>
      <c r="O79" s="469"/>
      <c r="P79" s="453" t="shared">
        <f t="shared" ca="1" si="12"/>
        <v>-9.0070082409608676E-2</v>
      </c>
      <c r="R79" s="460"/>
      <c r="S79" s="455"/>
      <c r="T79" s="456"/>
      <c r="U79" s="456"/>
      <c r="V79" s="455"/>
      <c r="W79" s="455"/>
      <c r="X79" s="454"/>
      <c r="Y79" s="455"/>
      <c r="Z79" s="455"/>
      <c r="AA79" s="455"/>
      <c r="AB79" s="455"/>
    </row>
    <row r="80">
      <c r="A80" s="467" t="s">
        <v>44</v>
      </c>
      <c r="B80" s="469"/>
      <c r="C80" s="469"/>
      <c r="D80" s="469"/>
      <c r="E80" s="469"/>
      <c r="F80" s="469"/>
      <c r="G80" s="469"/>
      <c r="H80" s="469"/>
      <c r="I80" s="469"/>
      <c r="J80" s="469"/>
      <c r="K80" s="469"/>
      <c r="L80" s="469"/>
      <c r="M80" s="475" t="n">
        <f ca="1">M17/Trafico!B17</f>
        <v>1.9808743169398908E-2</v>
      </c>
      <c r="N80" s="475" t="n">
        <f ca="1">N17/Trafico!C17</f>
        <v>1.9205298013245033E-2</v>
      </c>
      <c r="O80" s="469"/>
      <c r="P80" s="453" t="shared">
        <f t="shared" ca="1" si="12"/>
        <v>-3.0463576158940464E-2</v>
      </c>
      <c r="R80" s="460"/>
      <c r="S80" s="455"/>
      <c r="T80" s="456"/>
      <c r="U80" s="456"/>
      <c r="V80" s="455"/>
      <c r="W80" s="455"/>
      <c r="X80" s="454"/>
      <c r="Y80" s="455"/>
      <c r="Z80" s="455"/>
      <c r="AA80" s="455"/>
      <c r="AB80" s="455"/>
    </row>
    <row r="81">
      <c r="A81" s="467" t="s">
        <v>39</v>
      </c>
      <c r="B81" s="469"/>
      <c r="C81" s="469"/>
      <c r="D81" s="469"/>
      <c r="E81" s="469"/>
      <c r="F81" s="469"/>
      <c r="G81" s="469"/>
      <c r="H81" s="469"/>
      <c r="I81" s="469"/>
      <c r="J81" s="469"/>
      <c r="K81" s="469"/>
      <c r="L81" s="469"/>
      <c r="M81" s="475" t="n">
        <f ca="1">M18/Trafico!B18</f>
        <v>0</v>
      </c>
      <c r="N81" s="475" t="n">
        <f ca="1">N18/Trafico!C18</f>
        <v>0</v>
      </c>
      <c r="O81" s="469"/>
      <c r="P81" s="453" t="shared">
        <f t="shared" ca="1" si="12"/>
        <v>0</v>
      </c>
      <c r="R81" s="460"/>
      <c r="S81" s="455"/>
      <c r="T81" s="456"/>
      <c r="U81" s="456"/>
      <c r="V81" s="455"/>
      <c r="W81" s="455"/>
      <c r="X81" s="454"/>
      <c r="Y81" s="455"/>
      <c r="Z81" s="455"/>
      <c r="AA81" s="455"/>
      <c r="AB81" s="455"/>
    </row>
    <row r="82">
      <c r="A82" s="467" t="s">
        <v>66</v>
      </c>
      <c r="B82" s="469"/>
      <c r="C82" s="469"/>
      <c r="D82" s="469"/>
      <c r="E82" s="469"/>
      <c r="F82" s="469"/>
      <c r="G82" s="469"/>
      <c r="H82" s="469"/>
      <c r="I82" s="469"/>
      <c r="J82" s="469"/>
      <c r="K82" s="469"/>
      <c r="L82" s="469"/>
      <c r="M82" s="475" t="n">
        <f ca="1">M19/Trafico!B19</f>
        <v>0</v>
      </c>
      <c r="N82" s="475" t="n">
        <f ca="1">N19/Trafico!C19</f>
        <v>0</v>
      </c>
      <c r="O82" s="469"/>
      <c r="P82" s="453" t="shared">
        <f t="shared" ca="1" si="12"/>
        <v>0</v>
      </c>
      <c r="R82" s="460"/>
      <c r="S82" s="455"/>
      <c r="T82" s="456"/>
      <c r="U82" s="456"/>
      <c r="V82" s="455"/>
      <c r="W82" s="455"/>
      <c r="X82" s="454"/>
      <c r="Y82" s="455"/>
      <c r="Z82" s="455"/>
      <c r="AA82" s="455"/>
      <c r="AB82" s="455"/>
    </row>
    <row r="83">
      <c r="A83" s="462" t="s">
        <v>174</v>
      </c>
      <c r="B83" s="469"/>
      <c r="C83" s="469"/>
      <c r="D83" s="469"/>
      <c r="E83" s="469"/>
      <c r="F83" s="469"/>
      <c r="G83" s="469"/>
      <c r="H83" s="469"/>
      <c r="I83" s="469"/>
      <c r="J83" s="469"/>
      <c r="K83" s="469"/>
      <c r="L83" s="469"/>
      <c r="M83" s="475" t="n">
        <f ca="1">M20/Trafico!B20</f>
        <v>1.4122035704769519E-2</v>
      </c>
      <c r="N83" s="475" t="n">
        <f ca="1">N20/Trafico!C20</f>
        <v>1.3222943594019893E-2</v>
      </c>
      <c r="O83" s="469"/>
      <c r="P83" s="453" t="shared">
        <f t="shared" ca="1" si="12"/>
        <v>-6.3665899842327289E-2</v>
      </c>
      <c r="R83" s="460"/>
      <c r="S83" s="455"/>
      <c r="T83" s="456"/>
      <c r="U83" s="456"/>
      <c r="V83" s="455"/>
      <c r="W83" s="455"/>
      <c r="X83" s="454"/>
      <c r="Y83" s="455"/>
      <c r="Z83" s="455"/>
      <c r="AA83" s="455"/>
      <c r="AB83" s="455"/>
    </row>
    <row r="84">
      <c r="A84" s="462" t="s">
        <v>67</v>
      </c>
      <c r="B84" s="469"/>
      <c r="C84" s="469"/>
      <c r="D84" s="469"/>
      <c r="E84" s="469"/>
      <c r="F84" s="469"/>
      <c r="G84" s="469"/>
      <c r="H84" s="469"/>
      <c r="I84" s="469"/>
      <c r="J84" s="469"/>
      <c r="K84" s="469"/>
      <c r="L84" s="469"/>
      <c r="M84" s="475" t="n">
        <f ca="1">M21/Trafico!M25</f>
        <v>8.7740671302055148E-3</v>
      </c>
      <c r="N84" s="475" t="n">
        <f ca="1">N21/Trafico!N25</f>
        <v>8.7396368502829658E-3</v>
      </c>
      <c r="O84" s="469"/>
      <c r="P84" s="453" t="shared">
        <f t="shared" ca="1" si="12"/>
        <v>-3.9240957940724908E-3</v>
      </c>
      <c r="R84" s="460"/>
      <c r="S84" s="455"/>
      <c r="T84" s="456"/>
      <c r="U84" s="456"/>
      <c r="V84" s="455"/>
      <c r="W84" s="455"/>
      <c r="X84" s="454"/>
      <c r="Y84" s="455"/>
      <c r="Z84" s="455"/>
      <c r="AA84" s="455"/>
      <c r="AB84" s="455"/>
    </row>
    <row r="86">
      <c r="B86" s="461" t="n">
        <f>'GA Config'!$B$6</f>
        <v>42050</v>
      </c>
      <c r="C86" s="461" t="n">
        <f>'GA Config'!$C$6</f>
        <v>42057</v>
      </c>
      <c r="D86" s="461" t="n">
        <f>'GA Config'!$D$6</f>
        <v>42064</v>
      </c>
      <c r="E86" s="461" t="n">
        <f>'GA Config'!$E$6</f>
        <v>42071</v>
      </c>
      <c r="F86" s="461" t="n">
        <f>'GA Config'!$F$6</f>
        <v>42078</v>
      </c>
      <c r="G86" s="461" t="n">
        <f>'GA Config'!$G$6</f>
        <v>42085</v>
      </c>
      <c r="H86" s="461" t="n">
        <f>'GA Config'!$H$6</f>
        <v>42092</v>
      </c>
      <c r="I86" s="461" t="n">
        <f>'GA Config'!$I$6</f>
        <v>42099</v>
      </c>
      <c r="J86" s="461" t="n">
        <f>'GA Config'!$J$6</f>
        <v>42106</v>
      </c>
      <c r="K86" s="461" t="n">
        <f>'GA Config'!$K$6</f>
        <v>42113</v>
      </c>
      <c r="L86" s="461" t="n">
        <f>'GA Config'!$L$6</f>
        <v>42120</v>
      </c>
      <c r="M86" s="461" t="n">
        <f>'GA Config'!$M$6</f>
        <v>42127</v>
      </c>
      <c r="N86" s="461" t="n">
        <f>'GA Config'!$N$6</f>
        <v>42134</v>
      </c>
      <c r="O86" s="461"/>
    </row>
    <row r="87">
      <c r="A87" s="17" t="s">
        <v>123</v>
      </c>
      <c r="B87" s="461" t="n">
        <f>'GA Config'!$B$7</f>
        <v>42044</v>
      </c>
      <c r="C87" s="461" t="n">
        <f>'GA Config'!$C$7</f>
        <v>42051</v>
      </c>
      <c r="D87" s="461" t="n">
        <f>'GA Config'!$D$7</f>
        <v>42058</v>
      </c>
      <c r="E87" s="461" t="n">
        <f>'GA Config'!$E$7</f>
        <v>42065</v>
      </c>
      <c r="F87" s="461" t="n">
        <f>'GA Config'!$F$7</f>
        <v>42072</v>
      </c>
      <c r="G87" s="461" t="n">
        <f>'GA Config'!$G$7</f>
        <v>42079</v>
      </c>
      <c r="H87" s="461" t="n">
        <f>'GA Config'!$H$7</f>
        <v>42086</v>
      </c>
      <c r="I87" s="461" t="n">
        <f>'GA Config'!$I$7</f>
        <v>42093</v>
      </c>
      <c r="J87" s="461" t="n">
        <f>'GA Config'!$J$7</f>
        <v>42100</v>
      </c>
      <c r="K87" s="461" t="n">
        <f>'GA Config'!$K$7</f>
        <v>42107</v>
      </c>
      <c r="L87" s="461" t="n">
        <f>'GA Config'!$L$7</f>
        <v>42114</v>
      </c>
      <c r="M87" s="461" t="n">
        <f>'GA Config'!$M$7</f>
        <v>42121</v>
      </c>
      <c r="N87" s="461" t="n">
        <f>'GA Config'!$N$7</f>
        <v>42128</v>
      </c>
      <c r="O87" s="461"/>
      <c r="P87" s="464" t="s">
        <v>108</v>
      </c>
      <c r="R87" s="452" t="s">
        <v>18</v>
      </c>
      <c r="S87" s="452" t="s">
        <v>19</v>
      </c>
      <c r="T87" s="452" t="s">
        <v>20</v>
      </c>
      <c r="U87" s="452" t="s">
        <v>21</v>
      </c>
      <c r="V87" s="452" t="s">
        <v>22</v>
      </c>
      <c r="W87" s="452" t="s">
        <v>23</v>
      </c>
      <c r="X87" s="452" t="s">
        <v>24</v>
      </c>
      <c r="Y87" s="452" t="s">
        <v>25</v>
      </c>
      <c r="Z87" s="452" t="s">
        <v>26</v>
      </c>
      <c r="AA87" s="452" t="s">
        <v>27</v>
      </c>
      <c r="AB87" s="452" t="s">
        <v>28</v>
      </c>
    </row>
    <row r="88">
      <c r="A88" s="467" t="s">
        <v>0</v>
      </c>
      <c r="B88" s="468"/>
      <c r="C88" s="468"/>
      <c r="D88" s="468"/>
      <c r="E88" s="468"/>
      <c r="F88" s="468"/>
      <c r="G88" s="468"/>
      <c r="H88" s="468"/>
      <c r="I88" s="468"/>
      <c r="J88" s="468"/>
      <c r="K88" s="468"/>
      <c r="L88" s="468"/>
      <c r="M88" s="468"/>
      <c r="N88" s="468"/>
      <c r="O88" s="468"/>
      <c r="P88" s="453" t="shared">
        <f t="shared" ref="P88:P104" si="13">IFERROR((N88/M88)-1,0)</f>
        <v>0</v>
      </c>
      <c r="R88" s="460" t="shared">
        <f t="shared" ref="R88:R104" si="14">global</f>
        <v>79787027</v>
      </c>
      <c r="S88" s="455" t="s">
        <v>122</v>
      </c>
      <c r="T88" s="456"/>
      <c r="U88" s="456"/>
      <c r="V88" s="455"/>
      <c r="W88" s="455"/>
      <c r="X88" s="454"/>
      <c r="Y88" s="455"/>
      <c r="Z88" s="455" t="b">
        <v>0</v>
      </c>
      <c r="AA88" s="455" t="b">
        <v>0</v>
      </c>
      <c r="AB88" s="455" t="n">
        <v>2</v>
      </c>
    </row>
    <row r="89">
      <c r="A89" s="467" t="s">
        <v>1</v>
      </c>
      <c r="B89" s="468"/>
      <c r="C89" s="468"/>
      <c r="D89" s="468"/>
      <c r="E89" s="468"/>
      <c r="F89" s="468"/>
      <c r="G89" s="468"/>
      <c r="H89" s="468"/>
      <c r="I89" s="468"/>
      <c r="J89" s="468"/>
      <c r="K89" s="468"/>
      <c r="L89" s="468"/>
      <c r="M89" s="468"/>
      <c r="N89" s="468"/>
      <c r="O89" s="468"/>
      <c r="P89" s="453" t="shared">
        <f t="shared" si="13"/>
        <v>0</v>
      </c>
      <c r="R89" s="460" t="shared">
        <f t="shared" si="14"/>
        <v>79787027</v>
      </c>
      <c r="S89" s="455" t="s">
        <v>122</v>
      </c>
      <c r="T89" s="456"/>
      <c r="U89" s="456"/>
      <c r="V89" s="455"/>
      <c r="W89" s="455"/>
      <c r="X89" s="454"/>
      <c r="Y89" s="455"/>
      <c r="Z89" s="455" t="b">
        <v>0</v>
      </c>
      <c r="AA89" s="455" t="b">
        <v>0</v>
      </c>
      <c r="AB89" s="455" t="n">
        <v>2</v>
      </c>
    </row>
    <row r="90">
      <c r="A90" s="467" t="s">
        <v>88</v>
      </c>
      <c r="B90" s="468"/>
      <c r="C90" s="468"/>
      <c r="D90" s="468"/>
      <c r="E90" s="468"/>
      <c r="F90" s="468"/>
      <c r="G90" s="468"/>
      <c r="H90" s="468"/>
      <c r="I90" s="468"/>
      <c r="J90" s="468"/>
      <c r="K90" s="468"/>
      <c r="L90" s="468"/>
      <c r="M90" s="468"/>
      <c r="N90" s="468"/>
      <c r="O90" s="468"/>
      <c r="P90" s="453" t="shared">
        <f t="shared" si="13"/>
        <v>0</v>
      </c>
      <c r="R90" s="460" t="shared">
        <f t="shared" si="14"/>
        <v>79787027</v>
      </c>
      <c r="S90" s="455" t="s">
        <v>122</v>
      </c>
      <c r="T90" s="456"/>
      <c r="U90" s="456"/>
      <c r="V90" s="455"/>
      <c r="W90" s="455"/>
      <c r="X90" s="454"/>
      <c r="Y90" s="455"/>
      <c r="Z90" s="455" t="b">
        <v>0</v>
      </c>
      <c r="AA90" s="455" t="b">
        <v>0</v>
      </c>
      <c r="AB90" s="455" t="n">
        <v>2</v>
      </c>
    </row>
    <row r="91">
      <c r="A91" s="467" t="s">
        <v>89</v>
      </c>
      <c r="B91" s="468"/>
      <c r="C91" s="468"/>
      <c r="D91" s="468"/>
      <c r="E91" s="468"/>
      <c r="F91" s="468"/>
      <c r="G91" s="468"/>
      <c r="H91" s="468"/>
      <c r="I91" s="468"/>
      <c r="J91" s="468"/>
      <c r="K91" s="468"/>
      <c r="L91" s="468"/>
      <c r="M91" s="468"/>
      <c r="N91" s="468"/>
      <c r="O91" s="468"/>
      <c r="P91" s="453" t="shared">
        <f t="shared" si="13"/>
        <v>0</v>
      </c>
      <c r="R91" s="460" t="shared">
        <f t="shared" si="14"/>
        <v>79787027</v>
      </c>
      <c r="S91" s="455" t="s">
        <v>122</v>
      </c>
      <c r="T91" s="456"/>
      <c r="U91" s="456"/>
      <c r="V91" s="455"/>
      <c r="W91" s="455"/>
      <c r="X91" s="454"/>
      <c r="Y91" s="455"/>
      <c r="Z91" s="455" t="b">
        <v>0</v>
      </c>
      <c r="AA91" s="455" t="b">
        <v>0</v>
      </c>
      <c r="AB91" s="455" t="n">
        <v>2</v>
      </c>
    </row>
    <row r="92">
      <c r="A92" s="467" t="s">
        <v>2</v>
      </c>
      <c r="B92" s="468" t="n">
        <f ca="1">TRANSPOSE(getdata(token,$R92,$S92,B$3,B$2,$V92,$W92,$X92,$Y92,$Z92,$AA92,$AB92))</f>
        <v>39569.79</v>
      </c>
      <c r="C92" s="468" t="n">
        <f ca="1">TRANSPOSE(getdata(token,$R92,$S92,C$3,C$2,$V92,$W92,$X92,$Y92,$Z92,$AA92,$AB92))</f>
        <v>41692.269999999997</v>
      </c>
      <c r="D92" s="468" t="n">
        <f ca="1">TRANSPOSE(getdata(token,$R92,$S92,D$3,D$2,$V92,$W92,$X92,$Y92,$Z92,$AA92,$AB92))</f>
        <v>39685.83</v>
      </c>
      <c r="E92" s="468" t="n">
        <f ca="1">TRANSPOSE(getdata(token,$R92,$S92,E$3,E$2,$V92,$W92,$X92,$Y92,$Z92,$AA92,$AB92))</f>
        <v>40625.35</v>
      </c>
      <c r="F92" s="468" t="n">
        <f ca="1">TRANSPOSE(getdata(token,$R92,$S92,F$3,F$2,$V92,$W92,$X92,$Y92,$Z92,$AA92,$AB92))</f>
        <v>51358.02</v>
      </c>
      <c r="G92" s="468" t="n">
        <f ca="1">TRANSPOSE(getdata(token,$R92,$S92,G$3,G$2,$V92,$W92,$X92,$Y92,$Z92,$AA92,$AB92))</f>
        <v>31096.880000000001</v>
      </c>
      <c r="H92" s="468" t="n">
        <f ca="1">TRANSPOSE(getdata(token,$R92,$S92,H$3,H$2,$V92,$W92,$X92,$Y92,$Z92,$AA92,$AB92))</f>
        <v>42951.38</v>
      </c>
      <c r="I92" s="468" t="n">
        <f ca="1">TRANSPOSE(getdata(token,$R92,$S92,I$3,I$2,$V92,$W92,$X92,$Y92,$Z92,$AA92,$AB92))</f>
        <v>39136.239999999998</v>
      </c>
      <c r="J92" s="468" t="n">
        <f ca="1">TRANSPOSE(getdata(token,$R92,$S92,J$3,J$2,$V92,$W92,$X92,$Y92,$Z92,$AA92,$AB92))</f>
        <v>43036.04</v>
      </c>
      <c r="K92" s="468" t="n">
        <f ca="1">TRANSPOSE(getdata(token,$R92,$S92,K$3,K$2,$V92,$W92,$X92,$Y92,$Z92,$AA92,$AB92))</f>
        <v>39674.660000000003</v>
      </c>
      <c r="L92" s="468" t="n">
        <f ca="1">TRANSPOSE(getdata(token,$R92,$S92,L$3,L$2,$V92,$W92,$X92,$Y92,$Z92,$AA92,$AB92))</f>
        <v>37631.96</v>
      </c>
      <c r="M92" s="468" t="n">
        <f ca="1">TRANSPOSE(getdata(token,$R92,$S92,M$3,M$2,$V92,$W92,$X92,$Y92,$Z92,$AA92,$AB92))</f>
        <v>36242.550000000003</v>
      </c>
      <c r="N92" s="468" t="n">
        <f ca="1">TRANSPOSE(getdata(token,$R92,$S92,N$3,N$2,$V92,$W92,$X92,$Y92,$Z92,$AA92,$AB92))</f>
        <v>39150.660000000003</v>
      </c>
      <c r="O92" s="468"/>
      <c r="P92" s="453" t="shared">
        <f t="shared" ca="1" si="13"/>
        <v>8.0240214885541894E-2</v>
      </c>
      <c r="R92" s="460" t="shared">
        <f t="shared" si="14"/>
        <v>79787027</v>
      </c>
      <c r="S92" s="455" t="s">
        <v>122</v>
      </c>
      <c r="T92" s="456"/>
      <c r="U92" s="456"/>
      <c r="V92" s="455" t="s">
        <v>124</v>
      </c>
      <c r="W92" s="455"/>
      <c r="X92" s="454"/>
      <c r="Y92" s="455"/>
      <c r="Z92" s="455" t="b">
        <v>0</v>
      </c>
      <c r="AA92" s="455" t="b">
        <v>0</v>
      </c>
      <c r="AB92" s="455" t="n">
        <v>2</v>
      </c>
    </row>
    <row r="93">
      <c r="A93" s="467" t="s">
        <v>12</v>
      </c>
      <c r="B93" s="468" t="n">
        <f ca="1">TRANSPOSE(getdata(token,$R93,$S93,B$3,B$2,$V93,$W93,$X93,$Y93,$Z93,$AA93,$AB93))</f>
        <v>2810.34</v>
      </c>
      <c r="C93" s="468" t="n">
        <f ca="1">TRANSPOSE(getdata(token,$R93,$S93,C$3,C$2,$V93,$W93,$X93,$Y93,$Z93,$AA93,$AB93))</f>
        <v>3098.1</v>
      </c>
      <c r="D93" s="468" t="n">
        <f ca="1">TRANSPOSE(getdata(token,$R93,$S93,D$3,D$2,$V93,$W93,$X93,$Y93,$Z93,$AA93,$AB93))</f>
        <v>3049.83</v>
      </c>
      <c r="E93" s="468" t="n">
        <f ca="1">TRANSPOSE(getdata(token,$R93,$S93,E$3,E$2,$V93,$W93,$X93,$Y93,$Z93,$AA93,$AB93))</f>
        <v>4502.9399999999996</v>
      </c>
      <c r="F93" s="468" t="n">
        <f ca="1">TRANSPOSE(getdata(token,$R93,$S93,F$3,F$2,$V93,$W93,$X93,$Y93,$Z93,$AA93,$AB93))</f>
        <v>4076.38</v>
      </c>
      <c r="G93" s="468" t="n">
        <f ca="1">TRANSPOSE(getdata(token,$R93,$S93,G$3,G$2,$V93,$W93,$X93,$Y93,$Z93,$AA93,$AB93))</f>
        <v>872.66</v>
      </c>
      <c r="H93" s="468" t="n">
        <f ca="1">TRANSPOSE(getdata(token,$R93,$S93,H$3,H$2,$V93,$W93,$X93,$Y93,$Z93,$AA93,$AB93))</f>
        <v>2324.54</v>
      </c>
      <c r="I93" s="468" t="n">
        <f ca="1">TRANSPOSE(getdata(token,$R93,$S93,I$3,I$2,$V93,$W93,$X93,$Y93,$Z93,$AA93,$AB93))</f>
        <v>2345.16</v>
      </c>
      <c r="J93" s="468" t="n">
        <f ca="1">TRANSPOSE(getdata(token,$R93,$S93,J$3,J$2,$V93,$W93,$X93,$Y93,$Z93,$AA93,$AB93))</f>
        <v>3856.01</v>
      </c>
      <c r="K93" s="468" t="n">
        <f ca="1">TRANSPOSE(getdata(token,$R93,$S93,K$3,K$2,$V93,$W93,$X93,$Y93,$Z93,$AA93,$AB93))</f>
        <v>4244.22</v>
      </c>
      <c r="L93" s="468" t="n">
        <f ca="1">TRANSPOSE(getdata(token,$R93,$S93,L$3,L$2,$V93,$W93,$X93,$Y93,$Z93,$AA93,$AB93))</f>
        <v>4019.69</v>
      </c>
      <c r="M93" s="468" t="n">
        <f ca="1">TRANSPOSE(getdata(token,$R93,$S93,M$3,M$2,$V93,$W93,$X93,$Y93,$Z93,$AA93,$AB93))</f>
        <v>3420.78</v>
      </c>
      <c r="N93" s="468" t="n">
        <f ca="1">TRANSPOSE(getdata(token,$R93,$S93,N$3,N$2,$V93,$W93,$X93,$Y93,$Z93,$AA93,$AB93))</f>
        <v>3843.9</v>
      </c>
      <c r="O93" s="468"/>
      <c r="P93" s="453" t="shared">
        <f t="shared" ca="1" si="13"/>
        <v>0.12369108799747419</v>
      </c>
      <c r="R93" s="460" t="shared">
        <f t="shared" si="14"/>
        <v>79787027</v>
      </c>
      <c r="S93" s="455" t="s">
        <v>122</v>
      </c>
      <c r="T93" s="456"/>
      <c r="U93" s="456"/>
      <c r="V93" s="455" t="s">
        <v>169</v>
      </c>
      <c r="W93" s="455"/>
      <c r="X93" s="454"/>
      <c r="Y93" s="455"/>
      <c r="Z93" s="455" t="b">
        <v>0</v>
      </c>
      <c r="AA93" s="455" t="b">
        <v>0</v>
      </c>
      <c r="AB93" s="455" t="n">
        <v>2</v>
      </c>
    </row>
    <row r="94">
      <c r="A94" s="467" t="s">
        <v>91</v>
      </c>
      <c r="B94" s="468" t="n">
        <f ca="1">TRANSPOSE(getdata(token,$R94,$S94,B$3,B$2,$V94,$W94,$X94,$Y94,$Z94,$AA94,$AB94))</f>
        <v>22559.79</v>
      </c>
      <c r="C94" s="468" t="n">
        <f ca="1">TRANSPOSE(getdata(token,$R94,$S94,C$3,C$2,$V94,$W94,$X94,$Y94,$Z94,$AA94,$AB94))</f>
        <v>23196.7</v>
      </c>
      <c r="D94" s="468" t="n">
        <f ca="1">TRANSPOSE(getdata(token,$R94,$S94,D$3,D$2,$V94,$W94,$X94,$Y94,$Z94,$AA94,$AB94))</f>
        <v>20747.22</v>
      </c>
      <c r="E94" s="468" t="n">
        <f ca="1">TRANSPOSE(getdata(token,$R94,$S94,E$3,E$2,$V94,$W94,$X94,$Y94,$Z94,$AA94,$AB94))</f>
        <v>20603.64</v>
      </c>
      <c r="F94" s="468" t="n">
        <f ca="1">TRANSPOSE(getdata(token,$R94,$S94,F$3,F$2,$V94,$W94,$X94,$Y94,$Z94,$AA94,$AB94))</f>
        <v>31554.1</v>
      </c>
      <c r="G94" s="468" t="n">
        <f ca="1">TRANSPOSE(getdata(token,$R94,$S94,G$3,G$2,$V94,$W94,$X94,$Y94,$Z94,$AA94,$AB94))</f>
        <v>16167.17</v>
      </c>
      <c r="H94" s="468" t="n">
        <f ca="1">TRANSPOSE(getdata(token,$R94,$S94,H$3,H$2,$V94,$W94,$X94,$Y94,$Z94,$AA94,$AB94))</f>
        <v>26460.03</v>
      </c>
      <c r="I94" s="468" t="n">
        <f ca="1">TRANSPOSE(getdata(token,$R94,$S94,I$3,I$2,$V94,$W94,$X94,$Y94,$Z94,$AA94,$AB94))</f>
        <v>21757.14</v>
      </c>
      <c r="J94" s="468" t="n">
        <f ca="1">TRANSPOSE(getdata(token,$R94,$S94,J$3,J$2,$V94,$W94,$X94,$Y94,$Z94,$AA94,$AB94))</f>
        <v>25499.54</v>
      </c>
      <c r="K94" s="468" t="n">
        <f ca="1">TRANSPOSE(getdata(token,$R94,$S94,K$3,K$2,$V94,$W94,$X94,$Y94,$Z94,$AA94,$AB94))</f>
        <v>18782.439999999999</v>
      </c>
      <c r="L94" s="468" t="n">
        <f ca="1">TRANSPOSE(getdata(token,$R94,$S94,L$3,L$2,$V94,$W94,$X94,$Y94,$Z94,$AA94,$AB94))</f>
        <v>16350.32</v>
      </c>
      <c r="M94" s="468" t="n">
        <f ca="1">TRANSPOSE(getdata(token,$R94,$S94,M$3,M$2,$V94,$W94,$X94,$Y94,$Z94,$AA94,$AB94))</f>
        <v>17592.3</v>
      </c>
      <c r="N94" s="468" t="n">
        <f ca="1">TRANSPOSE(getdata(token,$R94,$S94,N$3,N$2,$V94,$W94,$X94,$Y94,$Z94,$AA94,$AB94))</f>
        <v>19987.53</v>
      </c>
      <c r="O94" s="468"/>
      <c r="P94" s="453" t="shared">
        <f t="shared" ca="1" si="13"/>
        <v>0.1361521802152077</v>
      </c>
      <c r="R94" s="460" t="shared">
        <f t="shared" si="14"/>
        <v>79787027</v>
      </c>
      <c r="S94" s="455" t="s">
        <v>122</v>
      </c>
      <c r="T94" s="456"/>
      <c r="U94" s="456"/>
      <c r="V94" s="455" t="s">
        <v>170</v>
      </c>
      <c r="W94" s="455"/>
      <c r="X94" s="454"/>
      <c r="Y94" s="455"/>
      <c r="Z94" s="455" t="b">
        <v>0</v>
      </c>
      <c r="AA94" s="455" t="b">
        <v>0</v>
      </c>
      <c r="AB94" s="455" t="n">
        <v>2</v>
      </c>
    </row>
    <row r="95">
      <c r="A95" s="467" t="s">
        <v>92</v>
      </c>
      <c r="B95" s="468" t="n">
        <f ca="1">TRANSPOSE(getdata(token,$R95,$S95,B$3,B$2,$V95,$W95,$X95,$Y95,$Z95,$AA95,$AB95))</f>
        <v>2842.04</v>
      </c>
      <c r="C95" s="468" t="n">
        <f ca="1">TRANSPOSE(getdata(token,$R95,$S95,C$3,C$2,$V95,$W95,$X95,$Y95,$Z95,$AA95,$AB95))</f>
        <v>2104.13</v>
      </c>
      <c r="D95" s="468" t="n">
        <f ca="1">TRANSPOSE(getdata(token,$R95,$S95,D$3,D$2,$V95,$W95,$X95,$Y95,$Z95,$AA95,$AB95))</f>
        <v>2004.34</v>
      </c>
      <c r="E95" s="468" t="n">
        <f ca="1">TRANSPOSE(getdata(token,$R95,$S95,E$3,E$2,$V95,$W95,$X95,$Y95,$Z95,$AA95,$AB95))</f>
        <v>1788.46</v>
      </c>
      <c r="F95" s="468" t="n">
        <f ca="1">TRANSPOSE(getdata(token,$R95,$S95,F$3,F$2,$V95,$W95,$X95,$Y95,$Z95,$AA95,$AB95))</f>
        <v>1626.18</v>
      </c>
      <c r="G95" s="468" t="n">
        <f ca="1">TRANSPOSE(getdata(token,$R95,$S95,G$3,G$2,$V95,$W95,$X95,$Y95,$Z95,$AA95,$AB95))</f>
        <v>1690.2</v>
      </c>
      <c r="H95" s="468" t="n">
        <f ca="1">TRANSPOSE(getdata(token,$R95,$S95,H$3,H$2,$V95,$W95,$X95,$Y95,$Z95,$AA95,$AB95))</f>
        <v>2594.46</v>
      </c>
      <c r="I95" s="468" t="n">
        <f ca="1">TRANSPOSE(getdata(token,$R95,$S95,I$3,I$2,$V95,$W95,$X95,$Y95,$Z95,$AA95,$AB95))</f>
        <v>4133.62</v>
      </c>
      <c r="J95" s="468" t="n">
        <f ca="1">TRANSPOSE(getdata(token,$R95,$S95,J$3,J$2,$V95,$W95,$X95,$Y95,$Z95,$AA95,$AB95))</f>
        <v>1116.1400000000001</v>
      </c>
      <c r="K95" s="468" t="n">
        <f ca="1">TRANSPOSE(getdata(token,$R95,$S95,K$3,K$2,$V95,$W95,$X95,$Y95,$Z95,$AA95,$AB95))</f>
        <v>2857.96</v>
      </c>
      <c r="L95" s="468" t="n">
        <f ca="1">TRANSPOSE(getdata(token,$R95,$S95,L$3,L$2,$V95,$W95,$X95,$Y95,$Z95,$AA95,$AB95))</f>
        <v>3378.33</v>
      </c>
      <c r="M95" s="468" t="n">
        <f ca="1">TRANSPOSE(getdata(token,$R95,$S95,M$3,M$2,$V95,$W95,$X95,$Y95,$Z95,$AA95,$AB95))</f>
        <v>2294.69</v>
      </c>
      <c r="N95" s="468" t="n">
        <f ca="1">TRANSPOSE(getdata(token,$R95,$S95,N$3,N$2,$V95,$W95,$X95,$Y95,$Z95,$AA95,$AB95))</f>
        <v>2582.5100000000002</v>
      </c>
      <c r="O95" s="468"/>
      <c r="P95" s="453" t="shared">
        <f t="shared" ca="1" si="13"/>
        <v>0.12542870714562748</v>
      </c>
      <c r="R95" s="460" t="shared">
        <f t="shared" si="14"/>
        <v>79787027</v>
      </c>
      <c r="S95" s="455" t="s">
        <v>122</v>
      </c>
      <c r="T95" s="456"/>
      <c r="U95" s="456"/>
      <c r="V95" s="455" t="s">
        <v>171</v>
      </c>
      <c r="W95" s="455"/>
      <c r="X95" s="454"/>
      <c r="Y95" s="455"/>
      <c r="Z95" s="455" t="b">
        <v>0</v>
      </c>
      <c r="AA95" s="455" t="b">
        <v>0</v>
      </c>
      <c r="AB95" s="455" t="n">
        <v>2</v>
      </c>
    </row>
    <row r="96">
      <c r="A96" s="467" t="s">
        <v>93</v>
      </c>
      <c r="B96" s="468" t="n">
        <f ca="1">TRANSPOSE(getdata(token,$R96,$S96,B$3,B$2,$V96,$W96,$X96,$Y96,$Z96,$AA96,$AB96))</f>
        <v>4285.66</v>
      </c>
      <c r="C96" s="468" t="n">
        <f ca="1">TRANSPOSE(getdata(token,$R96,$S96,C$3,C$2,$V96,$W96,$X96,$Y96,$Z96,$AA96,$AB96))</f>
        <v>5269.62</v>
      </c>
      <c r="D96" s="468" t="n">
        <f ca="1">TRANSPOSE(getdata(token,$R96,$S96,D$3,D$2,$V96,$W96,$X96,$Y96,$Z96,$AA96,$AB96))</f>
        <v>6521.55</v>
      </c>
      <c r="E96" s="468" t="n">
        <f ca="1">TRANSPOSE(getdata(token,$R96,$S96,E$3,E$2,$V96,$W96,$X96,$Y96,$Z96,$AA96,$AB96))</f>
        <v>6998.7</v>
      </c>
      <c r="F96" s="468" t="n">
        <f ca="1">TRANSPOSE(getdata(token,$R96,$S96,F$3,F$2,$V96,$W96,$X96,$Y96,$Z96,$AA96,$AB96))</f>
        <v>6570.67</v>
      </c>
      <c r="G96" s="468" t="n">
        <f ca="1">TRANSPOSE(getdata(token,$R96,$S96,G$3,G$2,$V96,$W96,$X96,$Y96,$Z96,$AA96,$AB96))</f>
        <v>4485.93</v>
      </c>
      <c r="H96" s="468" t="n">
        <f ca="1">TRANSPOSE(getdata(token,$R96,$S96,H$3,H$2,$V96,$W96,$X96,$Y96,$Z96,$AA96,$AB96))</f>
        <v>3964.84</v>
      </c>
      <c r="I96" s="468" t="n">
        <f ca="1">TRANSPOSE(getdata(token,$R96,$S96,I$3,I$2,$V96,$W96,$X96,$Y96,$Z96,$AA96,$AB96))</f>
        <v>4580.1499999999996</v>
      </c>
      <c r="J96" s="468" t="n">
        <f ca="1">TRANSPOSE(getdata(token,$R96,$S96,J$3,J$2,$V96,$W96,$X96,$Y96,$Z96,$AA96,$AB96))</f>
        <v>5542.81</v>
      </c>
      <c r="K96" s="468" t="n">
        <f ca="1">TRANSPOSE(getdata(token,$R96,$S96,K$3,K$2,$V96,$W96,$X96,$Y96,$Z96,$AA96,$AB96))</f>
        <v>6003.95</v>
      </c>
      <c r="L96" s="468" t="n">
        <f ca="1">TRANSPOSE(getdata(token,$R96,$S96,L$3,L$2,$V96,$W96,$X96,$Y96,$Z96,$AA96,$AB96))</f>
        <v>6898.8</v>
      </c>
      <c r="M96" s="468" t="n">
        <f ca="1">TRANSPOSE(getdata(token,$R96,$S96,M$3,M$2,$V96,$W96,$X96,$Y96,$Z96,$AA96,$AB96))</f>
        <v>6370.58</v>
      </c>
      <c r="N96" s="468" t="n">
        <f ca="1">TRANSPOSE(getdata(token,$R96,$S96,N$3,N$2,$V96,$W96,$X96,$Y96,$Z96,$AA96,$AB96))</f>
        <v>7463.65</v>
      </c>
      <c r="O96" s="468"/>
      <c r="P96" s="453" t="shared">
        <f t="shared" ca="1" si="13"/>
        <v>0.1715809235579806</v>
      </c>
      <c r="R96" s="460" t="shared">
        <f t="shared" si="14"/>
        <v>79787027</v>
      </c>
      <c r="S96" s="455" t="s">
        <v>122</v>
      </c>
      <c r="T96" s="456"/>
      <c r="U96" s="456"/>
      <c r="V96" s="455" t="s">
        <v>172</v>
      </c>
      <c r="W96" s="455"/>
      <c r="X96" s="454"/>
      <c r="Y96" s="455"/>
      <c r="Z96" s="455" t="b">
        <v>0</v>
      </c>
      <c r="AA96" s="455" t="b">
        <v>0</v>
      </c>
      <c r="AB96" s="455" t="n">
        <v>2</v>
      </c>
    </row>
    <row r="97">
      <c r="A97" s="467" t="s">
        <v>94</v>
      </c>
      <c r="B97" s="468" t="n">
        <f ca="1">TRANSPOSE(getdata(token,$R97,$S97,B$3,B$2,$V97,$W97,$X97,$Y97,$Z97,$AA97,$AB97))</f>
        <v>1480.21</v>
      </c>
      <c r="C97" s="468" t="n">
        <f ca="1">TRANSPOSE(getdata(token,$R97,$S97,C$3,C$2,$V97,$W97,$X97,$Y97,$Z97,$AA97,$AB97))</f>
        <v>1462.91</v>
      </c>
      <c r="D97" s="468" t="n">
        <f ca="1">TRANSPOSE(getdata(token,$R97,$S97,D$3,D$2,$V97,$W97,$X97,$Y97,$Z97,$AA97,$AB97))</f>
        <v>1197.8800000000001</v>
      </c>
      <c r="E97" s="468" t="n">
        <f ca="1">TRANSPOSE(getdata(token,$R97,$S97,E$3,E$2,$V97,$W97,$X97,$Y97,$Z97,$AA97,$AB97))</f>
        <v>1262.47</v>
      </c>
      <c r="F97" s="468" t="n">
        <f ca="1">TRANSPOSE(getdata(token,$R97,$S97,F$3,F$2,$V97,$W97,$X97,$Y97,$Z97,$AA97,$AB97))</f>
        <v>1979.69</v>
      </c>
      <c r="G97" s="468" t="n">
        <f ca="1">TRANSPOSE(getdata(token,$R97,$S97,G$3,G$2,$V97,$W97,$X97,$Y97,$Z97,$AA97,$AB97))</f>
        <v>1895.16</v>
      </c>
      <c r="H97" s="468" t="n">
        <f ca="1">TRANSPOSE(getdata(token,$R97,$S97,H$3,H$2,$V97,$W97,$X97,$Y97,$Z97,$AA97,$AB97))</f>
        <v>1235.06</v>
      </c>
      <c r="I97" s="468" t="n">
        <f ca="1">TRANSPOSE(getdata(token,$R97,$S97,I$3,I$2,$V97,$W97,$X97,$Y97,$Z97,$AA97,$AB97))</f>
        <v>1127.77</v>
      </c>
      <c r="J97" s="468" t="n">
        <f ca="1">TRANSPOSE(getdata(token,$R97,$S97,J$3,J$2,$V97,$W97,$X97,$Y97,$Z97,$AA97,$AB97))</f>
        <v>1720.29</v>
      </c>
      <c r="K97" s="468" t="n">
        <f ca="1">TRANSPOSE(getdata(token,$R97,$S97,K$3,K$2,$V97,$W97,$X97,$Y97,$Z97,$AA97,$AB97))</f>
        <v>2574.61</v>
      </c>
      <c r="L97" s="468" t="n">
        <f ca="1">TRANSPOSE(getdata(token,$R97,$S97,L$3,L$2,$V97,$W97,$X97,$Y97,$Z97,$AA97,$AB97))</f>
        <v>1940.35</v>
      </c>
      <c r="M97" s="468" t="n">
        <f ca="1">TRANSPOSE(getdata(token,$R97,$S97,M$3,M$2,$V97,$W97,$X97,$Y97,$Z97,$AA97,$AB97))</f>
        <v>1710.44</v>
      </c>
      <c r="N97" s="468" t="n">
        <f ca="1">TRANSPOSE(getdata(token,$R97,$S97,N$3,N$2,$V97,$W97,$X97,$Y97,$Z97,$AA97,$AB97))</f>
        <v>1857.88</v>
      </c>
      <c r="O97" s="468"/>
      <c r="P97" s="453" t="shared">
        <f t="shared" ca="1" si="13"/>
        <v>8.6200042094431772E-2</v>
      </c>
      <c r="R97" s="460" t="shared">
        <f t="shared" si="14"/>
        <v>79787027</v>
      </c>
      <c r="S97" s="455" t="s">
        <v>122</v>
      </c>
      <c r="T97" s="456"/>
      <c r="U97" s="456"/>
      <c r="V97" s="455" t="s">
        <v>173</v>
      </c>
      <c r="W97" s="455"/>
      <c r="X97" s="454"/>
      <c r="Y97" s="455"/>
      <c r="Z97" s="455" t="b">
        <v>0</v>
      </c>
      <c r="AA97" s="455" t="b">
        <v>0</v>
      </c>
      <c r="AB97" s="455" t="n">
        <v>2</v>
      </c>
    </row>
    <row r="98">
      <c r="A98" s="467" t="s">
        <v>95</v>
      </c>
      <c r="B98" s="468" t="n">
        <f ca="1">TRANSPOSE(getdata(token,$R98,$S98,B$3,B$2,$V98,$W98,$X98,$Y98,$Z98,$AA98,$AB98))</f>
        <v>5322.45</v>
      </c>
      <c r="C98" s="468" t="n">
        <f ca="1">TRANSPOSE(getdata(token,$R98,$S98,C$3,C$2,$V98,$W98,$X98,$Y98,$Z98,$AA98,$AB98))</f>
        <v>6328.45</v>
      </c>
      <c r="D98" s="468" t="n">
        <f ca="1">TRANSPOSE(getdata(token,$R98,$S98,D$3,D$2,$V98,$W98,$X98,$Y98,$Z98,$AA98,$AB98))</f>
        <v>5934.8</v>
      </c>
      <c r="E98" s="468" t="n">
        <f ca="1">TRANSPOSE(getdata(token,$R98,$S98,E$3,E$2,$V98,$W98,$X98,$Y98,$Z98,$AA98,$AB98))</f>
        <v>5228.43</v>
      </c>
      <c r="F98" s="468" t="n">
        <f ca="1">TRANSPOSE(getdata(token,$R98,$S98,F$3,F$2,$V98,$W98,$X98,$Y98,$Z98,$AA98,$AB98))</f>
        <v>5313.31</v>
      </c>
      <c r="G98" s="468" t="n">
        <f ca="1">TRANSPOSE(getdata(token,$R98,$S98,G$3,G$2,$V98,$W98,$X98,$Y98,$Z98,$AA98,$AB98))</f>
        <v>5775.99</v>
      </c>
      <c r="H98" s="468" t="n">
        <f ca="1">TRANSPOSE(getdata(token,$R98,$S98,H$3,H$2,$V98,$W98,$X98,$Y98,$Z98,$AA98,$AB98))</f>
        <v>6156.51</v>
      </c>
      <c r="I98" s="468" t="n">
        <f ca="1">TRANSPOSE(getdata(token,$R98,$S98,I$3,I$2,$V98,$W98,$X98,$Y98,$Z98,$AA98,$AB98))</f>
        <v>4997.25</v>
      </c>
      <c r="J98" s="468" t="n">
        <f ca="1">TRANSPOSE(getdata(token,$R98,$S98,J$3,J$2,$V98,$W98,$X98,$Y98,$Z98,$AA98,$AB98))</f>
        <v>5097.5600000000004</v>
      </c>
      <c r="K98" s="468" t="n">
        <f ca="1">TRANSPOSE(getdata(token,$R98,$S98,K$3,K$2,$V98,$W98,$X98,$Y98,$Z98,$AA98,$AB98))</f>
        <v>4958.3500000000004</v>
      </c>
      <c r="L98" s="468" t="n">
        <f ca="1">TRANSPOSE(getdata(token,$R98,$S98,L$3,L$2,$V98,$W98,$X98,$Y98,$Z98,$AA98,$AB98))</f>
        <v>4625.4399999999996</v>
      </c>
      <c r="M98" s="468" t="n">
        <f ca="1">TRANSPOSE(getdata(token,$R98,$S98,M$3,M$2,$V98,$W98,$X98,$Y98,$Z98,$AA98,$AB98))</f>
        <v>4430.6099999999997</v>
      </c>
      <c r="N98" s="468" t="n">
        <f ca="1">TRANSPOSE(getdata(token,$R98,$S98,N$3,N$2,$V98,$W98,$X98,$Y98,$Z98,$AA98,$AB98))</f>
        <v>3063.46</v>
      </c>
      <c r="O98" s="468"/>
      <c r="P98" s="453" t="shared">
        <f t="shared" ca="1" si="13"/>
        <v>-0.30856924892960558</v>
      </c>
      <c r="R98" s="460" t="shared">
        <f t="shared" si="14"/>
        <v>79787027</v>
      </c>
      <c r="S98" s="455" t="s">
        <v>122</v>
      </c>
      <c r="T98" s="456"/>
      <c r="U98" s="456"/>
      <c r="V98" s="455" t="s">
        <v>125</v>
      </c>
      <c r="W98" s="455"/>
      <c r="X98" s="454"/>
      <c r="Y98" s="455"/>
      <c r="Z98" s="455" t="b">
        <v>0</v>
      </c>
      <c r="AA98" s="455" t="b">
        <v>0</v>
      </c>
      <c r="AB98" s="455" t="n">
        <v>2</v>
      </c>
    </row>
    <row r="99">
      <c r="A99" s="467" t="s">
        <v>9</v>
      </c>
      <c r="B99" s="468"/>
      <c r="C99" s="468"/>
      <c r="D99" s="468"/>
      <c r="E99" s="468"/>
      <c r="F99" s="468"/>
      <c r="G99" s="468"/>
      <c r="H99" s="468"/>
      <c r="I99" s="468"/>
      <c r="J99" s="468"/>
      <c r="K99" s="468"/>
      <c r="L99" s="468"/>
      <c r="M99" s="468"/>
      <c r="N99" s="468"/>
      <c r="O99" s="468"/>
      <c r="P99" s="453" t="shared">
        <f t="shared" si="13"/>
        <v>0</v>
      </c>
      <c r="R99" s="460" t="shared">
        <f t="shared" si="14"/>
        <v>79787027</v>
      </c>
      <c r="S99" s="455" t="s">
        <v>122</v>
      </c>
      <c r="T99" s="456"/>
      <c r="U99" s="456"/>
      <c r="V99" s="455"/>
      <c r="W99" s="455"/>
      <c r="X99" s="454"/>
      <c r="Y99" s="455"/>
      <c r="Z99" s="455" t="b">
        <v>0</v>
      </c>
      <c r="AA99" s="455" t="b">
        <v>0</v>
      </c>
      <c r="AB99" s="455" t="n">
        <v>2</v>
      </c>
    </row>
    <row r="100">
      <c r="A100" s="467" t="s">
        <v>3</v>
      </c>
      <c r="B100" s="468"/>
      <c r="C100" s="468"/>
      <c r="D100" s="468"/>
      <c r="E100" s="468"/>
      <c r="F100" s="468"/>
      <c r="G100" s="468"/>
      <c r="H100" s="468"/>
      <c r="I100" s="468"/>
      <c r="J100" s="468"/>
      <c r="K100" s="468"/>
      <c r="L100" s="468"/>
      <c r="M100" s="468"/>
      <c r="N100" s="468"/>
      <c r="O100" s="468"/>
      <c r="P100" s="453" t="shared">
        <f t="shared" si="13"/>
        <v>0</v>
      </c>
      <c r="R100" s="460" t="shared">
        <f t="shared" si="14"/>
        <v>79787027</v>
      </c>
      <c r="S100" s="455" t="s">
        <v>122</v>
      </c>
      <c r="T100" s="456"/>
      <c r="U100" s="456"/>
      <c r="V100" s="455"/>
      <c r="W100" s="455"/>
      <c r="X100" s="454"/>
      <c r="Y100" s="455"/>
      <c r="Z100" s="455" t="b">
        <v>0</v>
      </c>
      <c r="AA100" s="455" t="b">
        <v>0</v>
      </c>
      <c r="AB100" s="455" t="n">
        <v>2</v>
      </c>
    </row>
    <row r="101">
      <c r="A101" s="467" t="s">
        <v>44</v>
      </c>
      <c r="B101" s="468" t="n">
        <f ca="1">TRANSPOSE(getdata(token,$R101,$S101,B$3,B$2,$V101,$W101,$X101,$Y101,$Z101,$AA101,$AB101))</f>
        <v>2539</v>
      </c>
      <c r="C101" s="468" t="n">
        <f ca="1">TRANSPOSE(getdata(token,$R101,$S101,C$3,C$2,$V101,$W101,$X101,$Y101,$Z101,$AA101,$AB101))</f>
        <v>2434</v>
      </c>
      <c r="D101" s="468" t="n">
        <f ca="1">TRANSPOSE(getdata(token,$R101,$S101,D$3,D$2,$V101,$W101,$X101,$Y101,$Z101,$AA101,$AB101))</f>
        <v>2176</v>
      </c>
      <c r="E101" s="468" t="n">
        <f ca="1">TRANSPOSE(getdata(token,$R101,$S101,E$3,E$2,$V101,$W101,$X101,$Y101,$Z101,$AA101,$AB101))</f>
        <v>2480</v>
      </c>
      <c r="F101" s="468" t="n">
        <f ca="1">TRANSPOSE(getdata(token,$R101,$S101,F$3,F$2,$V101,$W101,$X101,$Y101,$Z101,$AA101,$AB101))</f>
        <v>1332.21</v>
      </c>
      <c r="G101" s="468" t="n">
        <f ca="1">TRANSPOSE(getdata(token,$R101,$S101,G$3,G$2,$V101,$W101,$X101,$Y101,$Z101,$AA101,$AB101))</f>
        <v>1413.93</v>
      </c>
      <c r="H101" s="468" t="n">
        <f ca="1">TRANSPOSE(getdata(token,$R101,$S101,H$3,H$2,$V101,$W101,$X101,$Y101,$Z101,$AA101,$AB101))</f>
        <v>1106.9100000000001</v>
      </c>
      <c r="I101" s="468" t="n">
        <f ca="1">TRANSPOSE(getdata(token,$R101,$S101,I$3,I$2,$V101,$W101,$X101,$Y101,$Z101,$AA101,$AB101))</f>
        <v>976.29</v>
      </c>
      <c r="J101" s="468" t="n">
        <f ca="1">TRANSPOSE(getdata(token,$R101,$S101,J$3,J$2,$V101,$W101,$X101,$Y101,$Z101,$AA101,$AB101))</f>
        <v>1136.94</v>
      </c>
      <c r="K101" s="468" t="n">
        <f ca="1">TRANSPOSE(getdata(token,$R101,$S101,K$3,K$2,$V101,$W101,$X101,$Y101,$Z101,$AA101,$AB101))</f>
        <v>1096.4100000000001</v>
      </c>
      <c r="L101" s="468" t="n">
        <f ca="1">TRANSPOSE(getdata(token,$R101,$S101,L$3,L$2,$V101,$W101,$X101,$Y101,$Z101,$AA101,$AB101))</f>
        <v>977.13</v>
      </c>
      <c r="M101" s="468" t="n">
        <f ca="1">TRANSPOSE(getdata(token,$R101,$S101,M$3,M$2,$V101,$W101,$X101,$Y101,$Z101,$AA101,$AB101))</f>
        <v>910.56</v>
      </c>
      <c r="N101" s="468" t="str">
        <f ca="1">TRANSPOSE(getdata(token,$R101,$S101,N$3,N$2,$V101,$W101,$X101,$Y101,$Z101,$AA101,$AB101))</f>
        <v>Error: No data found</v>
      </c>
      <c r="O101" s="468"/>
      <c r="P101" s="453" t="n">
        <f ca="1">IFERROR((N101/M101)-1,0)</f>
        <v>0</v>
      </c>
      <c r="R101" s="460" t="shared">
        <f t="shared" si="14"/>
        <v>79787027</v>
      </c>
      <c r="S101" s="455" t="s">
        <v>122</v>
      </c>
      <c r="T101" s="456"/>
      <c r="U101" s="456"/>
      <c r="V101" s="455" t="s">
        <v>192</v>
      </c>
      <c r="W101" s="455"/>
      <c r="X101" s="454"/>
      <c r="Y101" s="455"/>
      <c r="Z101" s="455" t="b">
        <v>0</v>
      </c>
      <c r="AA101" s="455" t="b">
        <v>0</v>
      </c>
      <c r="AB101" s="455" t="n">
        <v>2</v>
      </c>
    </row>
    <row r="102">
      <c r="A102" s="467" t="s">
        <v>39</v>
      </c>
      <c r="B102" s="468"/>
      <c r="C102" s="468"/>
      <c r="D102" s="468"/>
      <c r="E102" s="468"/>
      <c r="F102" s="468"/>
      <c r="G102" s="468"/>
      <c r="H102" s="468"/>
      <c r="I102" s="468"/>
      <c r="J102" s="468"/>
      <c r="K102" s="468"/>
      <c r="L102" s="468"/>
      <c r="M102" s="468"/>
      <c r="N102" s="468"/>
      <c r="O102" s="468"/>
      <c r="P102" s="453" t="shared">
        <f t="shared" ca="1" si="13"/>
        <v>0</v>
      </c>
      <c r="R102" s="460" t="shared">
        <f t="shared" si="14"/>
        <v>79787027</v>
      </c>
      <c r="S102" s="455" t="s">
        <v>122</v>
      </c>
      <c r="T102" s="456"/>
      <c r="U102" s="456"/>
      <c r="V102" s="455"/>
      <c r="W102" s="455"/>
      <c r="X102" s="454"/>
      <c r="Y102" s="455"/>
      <c r="Z102" s="455" t="b">
        <v>0</v>
      </c>
      <c r="AA102" s="455" t="b">
        <v>0</v>
      </c>
      <c r="AB102" s="455" t="n">
        <v>2</v>
      </c>
    </row>
    <row r="103">
      <c r="A103" s="467" t="s">
        <v>66</v>
      </c>
      <c r="B103" s="468"/>
      <c r="C103" s="468"/>
      <c r="D103" s="468"/>
      <c r="E103" s="468"/>
      <c r="F103" s="468"/>
      <c r="G103" s="468"/>
      <c r="H103" s="468"/>
      <c r="I103" s="468"/>
      <c r="J103" s="468"/>
      <c r="K103" s="468"/>
      <c r="L103" s="468"/>
      <c r="M103" s="468"/>
      <c r="N103" s="468"/>
      <c r="O103" s="468"/>
      <c r="P103" s="453" t="shared">
        <f t="shared" si="13"/>
        <v>0</v>
      </c>
      <c r="R103" s="460" t="shared">
        <f t="shared" si="14"/>
        <v>79787027</v>
      </c>
      <c r="S103" s="455" t="s">
        <v>122</v>
      </c>
      <c r="T103" s="456"/>
      <c r="U103" s="456"/>
      <c r="V103" s="455"/>
      <c r="W103" s="455"/>
      <c r="X103" s="454"/>
      <c r="Y103" s="455"/>
      <c r="Z103" s="455" t="b">
        <v>0</v>
      </c>
      <c r="AA103" s="455" t="b">
        <v>0</v>
      </c>
      <c r="AB103" s="455" t="n">
        <v>2</v>
      </c>
    </row>
    <row r="104">
      <c r="A104" s="462" t="s">
        <v>174</v>
      </c>
      <c r="B104" s="468" t="n">
        <f ca="1">TRANSPOSE(getdata(token,$R104,$S104,B$3,B$2,$V104,$W104,$X104,$Y104,$Z104,$AA104,$AB104))</f>
        <v>2304.81</v>
      </c>
      <c r="C104" s="468" t="n">
        <f ca="1">TRANSPOSE(getdata(token,$R104,$S104,C$3,C$2,$V104,$W104,$X104,$Y104,$Z104,$AA104,$AB104))</f>
        <v>1842.66</v>
      </c>
      <c r="D104" s="468" t="n">
        <f ca="1">TRANSPOSE(getdata(token,$R104,$S104,D$3,D$2,$V104,$W104,$X104,$Y104,$Z104,$AA104,$AB104))</f>
        <v>2015.76</v>
      </c>
      <c r="E104" s="468" t="n">
        <f ca="1">TRANSPOSE(getdata(token,$R104,$S104,E$3,E$2,$V104,$W104,$X104,$Y104,$Z104,$AA104,$AB104))</f>
        <v>4054.11</v>
      </c>
      <c r="F104" s="468" t="n">
        <f ca="1">TRANSPOSE(getdata(token,$R104,$S104,F$3,F$2,$V104,$W104,$X104,$Y104,$Z104,$AA104,$AB104))</f>
        <v>3275.6</v>
      </c>
      <c r="G104" s="468" t="n">
        <f ca="1">TRANSPOSE(getdata(token,$R104,$S104,G$3,G$2,$V104,$W104,$X104,$Y104,$Z104,$AA104,$AB104))</f>
        <v>1862.67</v>
      </c>
      <c r="H104" s="468" t="n">
        <f ca="1">TRANSPOSE(getdata(token,$R104,$S104,H$3,H$2,$V104,$W104,$X104,$Y104,$Z104,$AA104,$AB104))</f>
        <v>7074.72</v>
      </c>
      <c r="I104" s="468" t="n">
        <f ca="1">TRANSPOSE(getdata(token,$R104,$S104,I$3,I$2,$V104,$W104,$X104,$Y104,$Z104,$AA104,$AB104))</f>
        <v>7943.57</v>
      </c>
      <c r="J104" s="468" t="n">
        <f ca="1">TRANSPOSE(getdata(token,$R104,$S104,J$3,J$2,$V104,$W104,$X104,$Y104,$Z104,$AA104,$AB104))</f>
        <v>6734.8</v>
      </c>
      <c r="K104" s="468" t="n">
        <f ca="1">TRANSPOSE(getdata(token,$R104,$S104,K$3,K$2,$V104,$W104,$X104,$Y104,$Z104,$AA104,$AB104))</f>
        <v>3765.06</v>
      </c>
      <c r="L104" s="468" t="n">
        <f ca="1">TRANSPOSE(getdata(token,$R104,$S104,L$3,L$2,$V104,$W104,$X104,$Y104,$Z104,$AA104,$AB104))</f>
        <v>3581.3</v>
      </c>
      <c r="M104" s="468" t="n">
        <f ca="1">TRANSPOSE(getdata(token,$R104,$S104,M$3,M$2,$V104,$W104,$X104,$Y104,$Z104,$AA104,$AB104))</f>
        <v>6309.28</v>
      </c>
      <c r="N104" s="468" t="str">
        <f ca="1">TRANSPOSE(getdata(token,$R104,$S104,N$3,N$2,$V104,$W104,$X104,$Y104,$Z104,$AA104,$AB104))</f>
        <v>Error: No data found</v>
      </c>
      <c r="O104" s="468"/>
      <c r="P104" s="453" t="shared">
        <f t="shared" ca="1" si="13"/>
        <v>0</v>
      </c>
      <c r="R104" s="460" t="shared">
        <f t="shared" si="14"/>
        <v>79787027</v>
      </c>
      <c r="S104" s="455" t="s">
        <v>122</v>
      </c>
      <c r="T104" s="456"/>
      <c r="U104" s="456"/>
      <c r="V104" s="455" t="s">
        <v>181</v>
      </c>
      <c r="W104" s="455"/>
      <c r="X104" s="454"/>
      <c r="Y104" s="455"/>
      <c r="Z104" s="455" t="b">
        <v>0</v>
      </c>
      <c r="AA104" s="455" t="b">
        <v>0</v>
      </c>
      <c r="AB104" s="455" t="n">
        <v>2</v>
      </c>
    </row>
    <row r="105">
      <c r="A105" s="462" t="s">
        <v>67</v>
      </c>
      <c r="B105" s="474" t="shared">
        <f t="shared" ref="B105:N105" ca="1" si="15">SUM(B88:B104)</f>
        <v>81175.090000000011</v>
      </c>
      <c r="C105" s="474" t="shared">
        <f t="shared" ca="1" si="15"/>
        <v>84994.84</v>
      </c>
      <c r="D105" s="474" t="shared">
        <f t="shared" ca="1" si="15"/>
        <v>81157.210000000006</v>
      </c>
      <c r="E105" s="474" t="shared">
        <f t="shared" ca="1" si="15"/>
        <v>85064.099999999991</v>
      </c>
      <c r="F105" s="474" t="shared">
        <f t="shared" ca="1" si="15"/>
        <v>105753.95</v>
      </c>
      <c r="G105" s="474" t="shared">
        <f t="shared" ca="1" si="15"/>
        <v>63846.659999999996</v>
      </c>
      <c r="H105" s="474" t="shared">
        <f t="shared" ca="1" si="15"/>
        <v>92761.54</v>
      </c>
      <c r="I105" s="474" t="shared">
        <f t="shared" ca="1" si="15"/>
        <v>86020.9</v>
      </c>
      <c r="J105" s="474" t="shared">
        <f t="shared" ca="1" si="15"/>
        <v>92603.189999999988</v>
      </c>
      <c r="K105" s="474" t="shared">
        <f t="shared" ca="1" si="15"/>
        <v>82861.250000000015</v>
      </c>
      <c r="L105" s="474" t="shared">
        <f t="shared" ca="1" si="15"/>
        <v>78426.190000000017</v>
      </c>
      <c r="M105" s="474" t="shared">
        <f t="shared" ca="1" si="15"/>
        <v>78371.23000000001</v>
      </c>
      <c r="N105" s="474" t="shared">
        <f t="shared" ca="1" si="15"/>
        <v>77949.590000000011</v>
      </c>
      <c r="O105" s="474"/>
      <c r="P105" s="453" t="n">
        <f ca="1">IFERROR((N105/M105)-1,0)</f>
        <v>-5.3800355053761351E-3</v>
      </c>
      <c r="R105" s="470"/>
      <c r="S105" s="471"/>
      <c r="T105" s="472"/>
      <c r="U105" s="472"/>
      <c r="V105" s="471"/>
      <c r="W105" s="471"/>
      <c r="X105" s="473"/>
      <c r="Y105" s="471"/>
      <c r="Z105" s="471"/>
      <c r="AA105" s="471"/>
      <c r="AB105" s="471"/>
    </row>
    <row r="107">
      <c r="B107" s="461" t="n">
        <f>'GA Config'!$B$6</f>
        <v>42050</v>
      </c>
      <c r="C107" s="461" t="n">
        <f>'GA Config'!$C$6</f>
        <v>42057</v>
      </c>
      <c r="D107" s="461" t="n">
        <f>'GA Config'!$D$6</f>
        <v>42064</v>
      </c>
      <c r="E107" s="461" t="n">
        <f>'GA Config'!$E$6</f>
        <v>42071</v>
      </c>
      <c r="F107" s="461" t="n">
        <f>'GA Config'!$F$6</f>
        <v>42078</v>
      </c>
      <c r="G107" s="461" t="n">
        <f>'GA Config'!$G$6</f>
        <v>42085</v>
      </c>
      <c r="H107" s="461" t="n">
        <f>'GA Config'!$H$6</f>
        <v>42092</v>
      </c>
      <c r="I107" s="461" t="n">
        <f>'GA Config'!$I$6</f>
        <v>42099</v>
      </c>
      <c r="J107" s="461" t="n">
        <f>'GA Config'!$J$6</f>
        <v>42106</v>
      </c>
      <c r="K107" s="461" t="n">
        <f>'GA Config'!$K$6</f>
        <v>42113</v>
      </c>
      <c r="L107" s="461" t="n">
        <f>'GA Config'!$L$6</f>
        <v>42120</v>
      </c>
      <c r="M107" s="461" t="n">
        <f>'GA Config'!$M$6</f>
        <v>42127</v>
      </c>
      <c r="N107" s="461" t="n">
        <f>'GA Config'!$N$6</f>
        <v>42134</v>
      </c>
      <c r="O107" s="461"/>
    </row>
    <row r="108">
      <c r="A108" s="17" t="s">
        <v>10</v>
      </c>
      <c r="B108" s="461" t="n">
        <f>'GA Config'!$B$7</f>
        <v>42044</v>
      </c>
      <c r="C108" s="461" t="n">
        <f>'GA Config'!$C$7</f>
        <v>42051</v>
      </c>
      <c r="D108" s="461" t="n">
        <f>'GA Config'!$D$7</f>
        <v>42058</v>
      </c>
      <c r="E108" s="461" t="n">
        <f>'GA Config'!$E$7</f>
        <v>42065</v>
      </c>
      <c r="F108" s="461" t="n">
        <f>'GA Config'!$F$7</f>
        <v>42072</v>
      </c>
      <c r="G108" s="461" t="n">
        <f>'GA Config'!$G$7</f>
        <v>42079</v>
      </c>
      <c r="H108" s="461" t="n">
        <f>'GA Config'!$H$7</f>
        <v>42086</v>
      </c>
      <c r="I108" s="461" t="n">
        <f>'GA Config'!$I$7</f>
        <v>42093</v>
      </c>
      <c r="J108" s="461" t="n">
        <f>'GA Config'!$J$7</f>
        <v>42100</v>
      </c>
      <c r="K108" s="461" t="n">
        <f>'GA Config'!$K$7</f>
        <v>42107</v>
      </c>
      <c r="L108" s="461" t="n">
        <f>'GA Config'!$L$7</f>
        <v>42114</v>
      </c>
      <c r="M108" s="461" t="n">
        <f>'GA Config'!$M$7</f>
        <v>42121</v>
      </c>
      <c r="N108" s="461" t="n">
        <f>'GA Config'!$N$7</f>
        <v>42128</v>
      </c>
      <c r="O108" s="461"/>
      <c r="P108" s="464" t="s">
        <v>108</v>
      </c>
    </row>
    <row r="109">
      <c r="A109" s="467" t="s">
        <v>0</v>
      </c>
      <c r="B109" s="466"/>
      <c r="C109" s="466"/>
      <c r="D109" s="466"/>
      <c r="E109" s="466"/>
      <c r="F109" s="466"/>
      <c r="G109" s="466"/>
      <c r="H109" s="466"/>
      <c r="I109" s="466"/>
      <c r="J109" s="466"/>
      <c r="K109" s="466"/>
      <c r="L109" s="466"/>
      <c r="M109" s="466"/>
      <c r="N109" s="453"/>
      <c r="O109" s="453"/>
      <c r="P109" s="453" t="shared">
        <f t="shared" ref="P109:P125" si="16">IFERROR((N109/M109)-1,0)</f>
        <v>0</v>
      </c>
    </row>
    <row r="110">
      <c r="A110" s="467" t="s">
        <v>1</v>
      </c>
      <c r="B110" s="466"/>
      <c r="C110" s="466"/>
      <c r="D110" s="466"/>
      <c r="E110" s="466"/>
      <c r="F110" s="466"/>
      <c r="G110" s="466"/>
      <c r="H110" s="466"/>
      <c r="I110" s="466"/>
      <c r="J110" s="466"/>
      <c r="K110" s="466"/>
      <c r="L110" s="466"/>
      <c r="M110" s="466"/>
      <c r="N110" s="466"/>
      <c r="O110" s="466"/>
      <c r="P110" s="453" t="shared">
        <f t="shared" si="16"/>
        <v>0</v>
      </c>
    </row>
    <row r="111">
      <c r="A111" s="467" t="s">
        <v>88</v>
      </c>
      <c r="B111" s="466"/>
      <c r="C111" s="466"/>
      <c r="D111" s="466"/>
      <c r="E111" s="466"/>
      <c r="F111" s="466"/>
      <c r="G111" s="466"/>
      <c r="H111" s="466"/>
      <c r="I111" s="466"/>
      <c r="J111" s="466"/>
      <c r="K111" s="466"/>
      <c r="L111" s="466"/>
      <c r="M111" s="466"/>
      <c r="N111" s="466"/>
      <c r="O111" s="466"/>
      <c r="P111" s="453" t="shared">
        <f t="shared" si="16"/>
        <v>0</v>
      </c>
    </row>
    <row r="112">
      <c r="A112" s="467" t="s">
        <v>89</v>
      </c>
      <c r="B112" s="466"/>
      <c r="C112" s="466"/>
      <c r="D112" s="466"/>
      <c r="E112" s="466"/>
      <c r="F112" s="466"/>
      <c r="G112" s="466"/>
      <c r="H112" s="466"/>
      <c r="I112" s="466"/>
      <c r="J112" s="466"/>
      <c r="K112" s="466"/>
      <c r="L112" s="466"/>
      <c r="M112" s="466"/>
      <c r="N112" s="466"/>
      <c r="O112" s="466"/>
      <c r="P112" s="453" t="shared">
        <f t="shared" si="16"/>
        <v>0</v>
      </c>
    </row>
    <row r="113">
      <c r="A113" s="467" t="s">
        <v>2</v>
      </c>
      <c r="B113" s="453" t="shared">
        <f t="shared" ref="B113:N113" ca="1" si="17">B29/B92</f>
        <v>21.784641768379359</v>
      </c>
      <c r="C113" s="453" t="shared">
        <f t="shared" ca="1" si="17"/>
        <v>21.499381060326051</v>
      </c>
      <c r="D113" s="453" t="shared">
        <f t="shared" ca="1" si="17"/>
        <v>25.292337088577963</v>
      </c>
      <c r="E113" s="453" t="shared">
        <f t="shared" ca="1" si="17"/>
        <v>24.865686818698176</v>
      </c>
      <c r="F113" s="453" t="shared">
        <f t="shared" ca="1" si="17"/>
        <v>9.3403651464756621</v>
      </c>
      <c r="G113" s="453" t="shared">
        <f t="shared" ca="1" si="17"/>
        <v>7.9574671156720544</v>
      </c>
      <c r="H113" s="453" t="shared">
        <f t="shared" ca="1" si="17"/>
        <v>12.512471543405592</v>
      </c>
      <c r="I113" s="453" t="shared">
        <f t="shared" ca="1" si="17"/>
        <v>15.910988894180944</v>
      </c>
      <c r="J113" s="453" t="shared">
        <f t="shared" ca="1" si="17"/>
        <v>19.758511935577715</v>
      </c>
      <c r="K113" s="453" t="shared">
        <f t="shared" ca="1" si="17"/>
        <v>21.508890813431041</v>
      </c>
      <c r="L113" s="453" t="shared">
        <f t="shared" ca="1" si="17"/>
        <v>23.14671784302492</v>
      </c>
      <c r="M113" s="453" t="shared">
        <f t="shared" ca="1" si="17"/>
        <v>22.101494789963731</v>
      </c>
      <c r="N113" s="453" t="shared">
        <f t="shared" ca="1" si="17"/>
        <v>23.827816184963417</v>
      </c>
      <c r="O113" s="453"/>
      <c r="P113" s="453" t="shared">
        <f t="shared" ca="1" si="16"/>
        <v>7.8108807182743378E-2</v>
      </c>
    </row>
    <row r="114">
      <c r="A114" s="467" t="s">
        <v>12</v>
      </c>
      <c r="B114" s="453" t="shared">
        <f t="shared" ref="B114:N114" ca="1" si="18">B30/B93</f>
        <v>277.11891443739904</v>
      </c>
      <c r="C114" s="453" t="shared">
        <f t="shared" ca="1" si="18"/>
        <v>260.51838223427262</v>
      </c>
      <c r="D114" s="453" t="shared">
        <f t="shared" ca="1" si="18"/>
        <v>298.35553457077935</v>
      </c>
      <c r="E114" s="453" t="shared">
        <f t="shared" ca="1" si="18"/>
        <v>202.17274935930749</v>
      </c>
      <c r="F114" s="453" t="shared">
        <f t="shared" ca="1" si="18"/>
        <v>96.667163022093135</v>
      </c>
      <c r="G114" s="453" t="shared">
        <f t="shared" ca="1" si="18"/>
        <v>229.71451653564964</v>
      </c>
      <c r="H114" s="453" t="shared">
        <f t="shared" ca="1" si="18"/>
        <v>205.18315451659254</v>
      </c>
      <c r="I114" s="453" t="shared">
        <f t="shared" ca="1" si="18"/>
        <v>228.58571270190518</v>
      </c>
      <c r="J114" s="453" t="shared">
        <f t="shared" ca="1" si="18"/>
        <v>194.31492656917385</v>
      </c>
      <c r="K114" s="453" t="shared">
        <f t="shared" ca="1" si="18"/>
        <v>184.95087672175333</v>
      </c>
      <c r="L114" s="453" t="shared">
        <f t="shared" ca="1" si="18"/>
        <v>193.23960056621283</v>
      </c>
      <c r="M114" s="453" t="shared">
        <f t="shared" ca="1" si="18"/>
        <v>209.08324124907185</v>
      </c>
      <c r="N114" s="453" t="shared">
        <f t="shared" ca="1" si="18"/>
        <v>218.02968079294467</v>
      </c>
      <c r="O114" s="453"/>
      <c r="P114" s="453" t="shared">
        <f t="shared" ca="1" si="16"/>
        <v>4.2788888724062391E-2</v>
      </c>
    </row>
    <row r="115">
      <c r="A115" s="467" t="s">
        <v>91</v>
      </c>
      <c r="B115" s="453" t="shared">
        <f t="shared" ref="B115:N115" ca="1" si="19">B31/B94</f>
        <v>2.049920234186577</v>
      </c>
      <c r="C115" s="453" t="shared">
        <f t="shared" ca="1" si="19"/>
        <v>2.4395228631658812</v>
      </c>
      <c r="D115" s="453" t="shared">
        <f t="shared" ca="1" si="19"/>
        <v>3.0928042407609304</v>
      </c>
      <c r="E115" s="453" t="shared">
        <f t="shared" ca="1" si="19"/>
        <v>2.768621466886434</v>
      </c>
      <c r="F115" s="453" t="shared">
        <f t="shared" ca="1" si="19"/>
        <v>1.4864990603439807</v>
      </c>
      <c r="G115" s="453" t="shared">
        <f t="shared" ca="1" si="19"/>
        <v>0.83782443062081979</v>
      </c>
      <c r="H115" s="453" t="shared">
        <f t="shared" ca="1" si="19"/>
        <v>1.3714905085141627</v>
      </c>
      <c r="I115" s="453" t="shared">
        <f t="shared" ca="1" si="19"/>
        <v>2.2427547922199333</v>
      </c>
      <c r="J115" s="453" t="shared">
        <f t="shared" ca="1" si="19"/>
        <v>2.1963262866702693</v>
      </c>
      <c r="K115" s="453" t="shared">
        <f t="shared" ca="1" si="19"/>
        <v>2.0999172631457896</v>
      </c>
      <c r="L115" s="453" t="shared">
        <f t="shared" ca="1" si="19"/>
        <v>3.9985174602087299</v>
      </c>
      <c r="M115" s="453" t="shared">
        <f t="shared" ca="1" si="19"/>
        <v>2.9762248256339423</v>
      </c>
      <c r="N115" s="453" t="shared">
        <f t="shared" ca="1" si="19"/>
        <v>2.5521032363678753</v>
      </c>
      <c r="O115" s="453"/>
      <c r="P115" s="453" t="shared">
        <f t="shared" ca="1" si="16"/>
        <v>-0.14250320930500548</v>
      </c>
    </row>
    <row r="116">
      <c r="A116" s="467" t="s">
        <v>92</v>
      </c>
      <c r="B116" s="453" t="shared">
        <f t="shared" ref="B116:N116" ca="1" si="20">B32/B95</f>
        <v>0.53842310453054854</v>
      </c>
      <c r="C116" s="453" t="shared">
        <f t="shared" ca="1" si="20"/>
        <v>0.53922523798434496</v>
      </c>
      <c r="D116" s="453" t="shared">
        <f t="shared" ca="1" si="20"/>
        <v>0.45832543380863527</v>
      </c>
      <c r="E116" s="453" t="shared">
        <f t="shared" ca="1" si="20"/>
        <v>1.0576529528197443</v>
      </c>
      <c r="F116" s="453" t="shared">
        <f t="shared" ca="1" si="20"/>
        <v>1.9996310371545587</v>
      </c>
      <c r="G116" s="453" t="shared">
        <f t="shared" ca="1" si="20"/>
        <v>3.9013134540291088E-2</v>
      </c>
      <c r="H116" s="453" t="shared">
        <f t="shared" ca="1" si="20"/>
        <v>0.12414143983719154</v>
      </c>
      <c r="I116" s="453" t="shared">
        <f t="shared" ca="1" si="20"/>
        <v>0.71782602174365329</v>
      </c>
      <c r="J116" s="453" t="shared">
        <f t="shared" ca="1" si="20"/>
        <v>0.71222248105076424</v>
      </c>
      <c r="K116" s="453" t="shared">
        <f t="shared" ca="1" si="20"/>
        <v>0</v>
      </c>
      <c r="L116" s="453" t="shared">
        <f t="shared" ca="1" si="20"/>
        <v>1.24136481634417</v>
      </c>
      <c r="M116" s="453" t="shared">
        <f t="shared" ca="1" si="20"/>
        <v>0.63245580012986502</v>
      </c>
      <c r="N116" s="453" t="shared">
        <f t="shared" ca="1" si="20"/>
        <v>0.39003914796070488</v>
      </c>
      <c r="O116" s="453"/>
      <c r="P116" s="453" t="shared">
        <f t="shared" ca="1" si="16"/>
        <v>-0.38329421932628904</v>
      </c>
    </row>
    <row r="117">
      <c r="A117" s="467" t="s">
        <v>93</v>
      </c>
      <c r="B117" s="453" t="shared">
        <f t="shared" ref="B117:N117" ca="1" si="21">B33/B96</f>
        <v>3.7086773099125923</v>
      </c>
      <c r="C117" s="453" t="shared">
        <f t="shared" ca="1" si="21"/>
        <v>2.3284923770594466</v>
      </c>
      <c r="D117" s="453" t="shared">
        <f t="shared" ca="1" si="21"/>
        <v>2.7360811463532446</v>
      </c>
      <c r="E117" s="453" t="shared">
        <f t="shared" ca="1" si="21"/>
        <v>3.0445582751082347</v>
      </c>
      <c r="F117" s="453" t="shared">
        <f t="shared" ca="1" si="21"/>
        <v>2.9240381878864712</v>
      </c>
      <c r="G117" s="453" t="shared">
        <f t="shared" ca="1" si="21"/>
        <v>3.6103372098985047</v>
      </c>
      <c r="H117" s="453" t="shared">
        <f t="shared" ca="1" si="21"/>
        <v>4.1306837098092233</v>
      </c>
      <c r="I117" s="453" t="shared">
        <f t="shared" ca="1" si="21"/>
        <v>4.4621922862788335</v>
      </c>
      <c r="J117" s="453" t="shared">
        <f t="shared" ca="1" si="21"/>
        <v>2.8070852149000234</v>
      </c>
      <c r="K117" s="453" t="shared">
        <f t="shared" ca="1" si="21"/>
        <v>3.4111609856844245</v>
      </c>
      <c r="L117" s="453" t="shared">
        <f t="shared" ca="1" si="21"/>
        <v>2.61984258131849</v>
      </c>
      <c r="M117" s="453" t="shared">
        <f t="shared" ca="1" si="21"/>
        <v>3.413397210301103</v>
      </c>
      <c r="N117" s="453" t="shared">
        <f t="shared" ca="1" si="21"/>
        <v>3.6246139623374622</v>
      </c>
      <c r="O117" s="453"/>
      <c r="P117" s="453" t="shared">
        <f t="shared" ca="1" si="16"/>
        <v>6.1878749826987489E-2</v>
      </c>
    </row>
    <row r="118">
      <c r="A118" s="467" t="s">
        <v>94</v>
      </c>
      <c r="B118" s="453" t="shared">
        <f t="shared" ref="B118:N118" ca="1" si="22">B34/B97</f>
        <v>0</v>
      </c>
      <c r="C118" s="453" t="shared">
        <f t="shared" ca="1" si="22"/>
        <v>2.0862390714398016</v>
      </c>
      <c r="D118" s="453" t="shared">
        <f t="shared" ca="1" si="22"/>
        <v>0</v>
      </c>
      <c r="E118" s="453" t="shared">
        <f t="shared" ca="1" si="22"/>
        <v>1.733173857596616</v>
      </c>
      <c r="F118" s="453" t="shared">
        <f t="shared" ca="1" si="22"/>
        <v>0</v>
      </c>
      <c r="G118" s="453" t="shared">
        <f t="shared" ca="1" si="22"/>
        <v>0</v>
      </c>
      <c r="H118" s="453" t="shared">
        <f t="shared" ca="1" si="22"/>
        <v>0</v>
      </c>
      <c r="I118" s="453" t="shared">
        <f t="shared" ca="1" si="22"/>
        <v>0</v>
      </c>
      <c r="J118" s="453" t="shared">
        <f t="shared" ca="1" si="22"/>
        <v>0.17204076056943887</v>
      </c>
      <c r="K118" s="453" t="shared">
        <f t="shared" ca="1" si="22"/>
        <v>0</v>
      </c>
      <c r="L118" s="453" t="shared">
        <f t="shared" ca="1" si="22"/>
        <v>0</v>
      </c>
      <c r="M118" s="453" t="shared">
        <f t="shared" ca="1" si="22"/>
        <v>0</v>
      </c>
      <c r="N118" s="453" t="shared">
        <f t="shared" ca="1" si="22"/>
        <v>8.2244278424871364E-2</v>
      </c>
      <c r="O118" s="453"/>
      <c r="P118" s="453" t="shared">
        <f t="shared" ca="1" si="16"/>
        <v>0</v>
      </c>
    </row>
    <row r="119">
      <c r="A119" s="467" t="s">
        <v>95</v>
      </c>
      <c r="B119" s="453" t="shared">
        <f t="shared" ref="B119:N119" ca="1" si="23">B35/B98</f>
        <v>3.6722204999577261</v>
      </c>
      <c r="C119" s="453" t="shared">
        <f t="shared" ca="1" si="23"/>
        <v>2.5599111946843225</v>
      </c>
      <c r="D119" s="453" t="shared">
        <f t="shared" ca="1" si="23"/>
        <v>1.8340146255981666</v>
      </c>
      <c r="E119" s="453" t="shared">
        <f t="shared" ca="1" si="23"/>
        <v>3.3230223986932974</v>
      </c>
      <c r="F119" s="453" t="shared">
        <f t="shared" ca="1" si="23"/>
        <v>3.0641502189783769</v>
      </c>
      <c r="G119" s="453" t="shared">
        <f t="shared" ca="1" si="23"/>
        <v>2.9748701088471412</v>
      </c>
      <c r="H119" s="453" t="shared">
        <f t="shared" ca="1" si="23"/>
        <v>1.2153330377113007</v>
      </c>
      <c r="I119" s="453" t="shared">
        <f t="shared" ca="1" si="23"/>
        <v>2.8866976837260494</v>
      </c>
      <c r="J119" s="453" t="shared">
        <f t="shared" ca="1" si="23"/>
        <v>5.569813793265797</v>
      </c>
      <c r="K119" s="453" t="shared">
        <f t="shared" ca="1" si="23"/>
        <v>1.7069609850050922</v>
      </c>
      <c r="L119" s="453" t="shared">
        <f t="shared" ca="1" si="23"/>
        <v>1.4373810923933725</v>
      </c>
      <c r="M119" s="453" t="shared">
        <f t="shared" ca="1" si="23"/>
        <v>2.3092779549542843</v>
      </c>
      <c r="N119" s="453" t="shared">
        <f t="shared" ca="1" si="23"/>
        <v>5.0815972788938</v>
      </c>
      <c r="O119" s="453"/>
      <c r="P119" s="453" t="shared">
        <f t="shared" ca="1" si="16"/>
        <v>1.2005134843087339</v>
      </c>
    </row>
    <row r="120">
      <c r="A120" s="467" t="s">
        <v>9</v>
      </c>
      <c r="B120" s="466"/>
      <c r="C120" s="466"/>
      <c r="D120" s="466"/>
      <c r="E120" s="466"/>
      <c r="F120" s="466"/>
      <c r="G120" s="466"/>
      <c r="H120" s="466"/>
      <c r="I120" s="466"/>
      <c r="J120" s="466"/>
      <c r="K120" s="466"/>
      <c r="L120" s="466"/>
      <c r="M120" s="466"/>
      <c r="N120" s="466"/>
      <c r="O120" s="466"/>
      <c r="P120" s="453" t="shared">
        <f t="shared" si="16"/>
        <v>0</v>
      </c>
    </row>
    <row r="121">
      <c r="A121" s="467" t="s">
        <v>3</v>
      </c>
      <c r="B121" s="466"/>
      <c r="C121" s="466"/>
      <c r="D121" s="466"/>
      <c r="E121" s="466"/>
      <c r="F121" s="466"/>
      <c r="G121" s="466"/>
      <c r="H121" s="466"/>
      <c r="I121" s="466"/>
      <c r="J121" s="466"/>
      <c r="K121" s="466"/>
      <c r="L121" s="466"/>
      <c r="M121" s="466"/>
      <c r="N121" s="466"/>
      <c r="O121" s="466"/>
      <c r="P121" s="453" t="shared">
        <f t="shared" si="16"/>
        <v>0</v>
      </c>
    </row>
    <row r="122">
      <c r="A122" s="467" t="s">
        <v>44</v>
      </c>
      <c r="B122" s="466"/>
      <c r="C122" s="466"/>
      <c r="D122" s="466"/>
      <c r="E122" s="466"/>
      <c r="F122" s="466"/>
      <c r="G122" s="466"/>
      <c r="H122" s="466"/>
      <c r="I122" s="466"/>
      <c r="J122" s="466"/>
      <c r="K122" s="466"/>
      <c r="L122" s="466"/>
      <c r="M122" s="466"/>
      <c r="N122" s="466"/>
      <c r="O122" s="466"/>
      <c r="P122" s="453" t="shared">
        <f t="shared" si="16"/>
        <v>0</v>
      </c>
    </row>
    <row r="123">
      <c r="A123" s="467" t="s">
        <v>39</v>
      </c>
      <c r="B123" s="466"/>
      <c r="C123" s="466"/>
      <c r="D123" s="466"/>
      <c r="E123" s="466"/>
      <c r="F123" s="466"/>
      <c r="G123" s="466"/>
      <c r="H123" s="466"/>
      <c r="I123" s="466"/>
      <c r="J123" s="466"/>
      <c r="K123" s="466"/>
      <c r="L123" s="466"/>
      <c r="M123" s="466"/>
      <c r="N123" s="466"/>
      <c r="O123" s="466"/>
      <c r="P123" s="453" t="shared">
        <f t="shared" si="16"/>
        <v>0</v>
      </c>
    </row>
    <row r="124">
      <c r="A124" s="467" t="s">
        <v>66</v>
      </c>
      <c r="B124" s="466"/>
      <c r="C124" s="466"/>
      <c r="D124" s="466"/>
      <c r="E124" s="466"/>
      <c r="F124" s="466"/>
      <c r="G124" s="466"/>
      <c r="H124" s="466"/>
      <c r="I124" s="466"/>
      <c r="J124" s="466"/>
      <c r="K124" s="466"/>
      <c r="L124" s="466"/>
      <c r="M124" s="466"/>
      <c r="N124" s="466"/>
      <c r="O124" s="466"/>
      <c r="P124" s="453" t="shared">
        <f t="shared" si="16"/>
        <v>0</v>
      </c>
    </row>
    <row r="125">
      <c r="A125" s="462" t="s">
        <v>174</v>
      </c>
      <c r="B125" s="453" t="shared">
        <f t="shared" ref="B125:N125" ca="1" si="24">B41/B104</f>
        <v>30.56540452358329</v>
      </c>
      <c r="C125" s="453" t="shared">
        <f t="shared" ca="1" si="24"/>
        <v>31.934296071982896</v>
      </c>
      <c r="D125" s="453" t="shared">
        <f t="shared" ca="1" si="24"/>
        <v>43.04583382942414</v>
      </c>
      <c r="E125" s="453" t="shared">
        <f t="shared" ca="1" si="24"/>
        <v>37.690005944584627</v>
      </c>
      <c r="F125" s="453" t="shared">
        <f t="shared" ca="1" si="24"/>
        <v>29.179826596654049</v>
      </c>
      <c r="G125" s="453" t="shared">
        <f t="shared" ca="1" si="24"/>
        <v>15.649422603037573</v>
      </c>
      <c r="H125" s="453" t="shared">
        <f t="shared" ca="1" si="24"/>
        <v>11.788284200646808</v>
      </c>
      <c r="I125" s="453" t="shared">
        <f t="shared" ca="1" si="24"/>
        <v>13.58273295256415</v>
      </c>
      <c r="J125" s="453" t="shared">
        <f t="shared" ca="1" si="24"/>
        <v>15.646182514699769</v>
      </c>
      <c r="K125" s="453" t="shared">
        <f t="shared" ca="1" si="24"/>
        <v>18.193091212357839</v>
      </c>
      <c r="L125" s="453" t="shared">
        <f t="shared" ca="1" si="24"/>
        <v>28.571714182000949</v>
      </c>
      <c r="M125" s="453" t="shared">
        <f t="shared" ca="1" si="24"/>
        <v>13.38826934293612</v>
      </c>
      <c r="N125" s="453" t="e">
        <f t="shared" ca="1" si="24"/>
        <v>#VALUE!</v>
      </c>
      <c r="O125" s="466"/>
      <c r="P125" s="453" t="shared">
        <f t="shared" ca="1" si="16"/>
        <v>0</v>
      </c>
    </row>
    <row r="128">
      <c r="A128" s="17" t="s">
        <v>184</v>
      </c>
      <c r="B128" s="461" t="n">
        <f>'GA Config'!$B$6</f>
        <v>42050</v>
      </c>
      <c r="C128" s="461" t="n">
        <f>'GA Config'!$C$6</f>
        <v>42057</v>
      </c>
      <c r="D128" s="461" t="n">
        <f>'GA Config'!$D$6</f>
        <v>42064</v>
      </c>
      <c r="E128" s="461" t="n">
        <f>'GA Config'!$E$6</f>
        <v>42071</v>
      </c>
      <c r="F128" s="461" t="n">
        <f>'GA Config'!$F$6</f>
        <v>42078</v>
      </c>
      <c r="G128" s="461" t="n">
        <f>'GA Config'!$G$6</f>
        <v>42085</v>
      </c>
      <c r="H128" s="461" t="n">
        <f>'GA Config'!$H$6</f>
        <v>42092</v>
      </c>
      <c r="I128" s="461" t="n">
        <f>'GA Config'!$I$6</f>
        <v>42099</v>
      </c>
      <c r="J128" s="461" t="n">
        <f>'GA Config'!$J$6</f>
        <v>42106</v>
      </c>
      <c r="K128" s="461" t="n">
        <f>'GA Config'!$K$6</f>
        <v>42113</v>
      </c>
      <c r="L128" s="461" t="n">
        <f>'GA Config'!$L$6</f>
        <v>42120</v>
      </c>
      <c r="M128" s="461" t="n">
        <f>'GA Config'!$M$6</f>
        <v>42127</v>
      </c>
      <c r="N128" s="461" t="n">
        <f>'GA Config'!$N$6</f>
        <v>42134</v>
      </c>
      <c r="O128" s="461"/>
    </row>
    <row r="129">
      <c r="A129" s="477" t="n">
        <v>0.1477</v>
      </c>
      <c r="B129" s="461" t="n">
        <f>'GA Config'!$B$7</f>
        <v>42044</v>
      </c>
      <c r="C129" s="461" t="n">
        <f>'GA Config'!$C$7</f>
        <v>42051</v>
      </c>
      <c r="D129" s="461" t="n">
        <f>'GA Config'!$D$7</f>
        <v>42058</v>
      </c>
      <c r="E129" s="461" t="n">
        <f>'GA Config'!$E$7</f>
        <v>42065</v>
      </c>
      <c r="F129" s="461" t="n">
        <f>'GA Config'!$F$7</f>
        <v>42072</v>
      </c>
      <c r="G129" s="461" t="n">
        <f>'GA Config'!$G$7</f>
        <v>42079</v>
      </c>
      <c r="H129" s="461" t="n">
        <f>'GA Config'!$H$7</f>
        <v>42086</v>
      </c>
      <c r="I129" s="461" t="n">
        <f>'GA Config'!$I$7</f>
        <v>42093</v>
      </c>
      <c r="J129" s="461" t="n">
        <f>'GA Config'!$J$7</f>
        <v>42100</v>
      </c>
      <c r="K129" s="461" t="n">
        <f>'GA Config'!$K$7</f>
        <v>42107</v>
      </c>
      <c r="L129" s="461" t="n">
        <f>'GA Config'!$L$7</f>
        <v>42114</v>
      </c>
      <c r="M129" s="461" t="n">
        <f>'GA Config'!$M$7</f>
        <v>42121</v>
      </c>
      <c r="N129" s="461" t="n">
        <f>'GA Config'!$N$7</f>
        <v>42128</v>
      </c>
      <c r="O129" s="461"/>
      <c r="P129" s="464" t="s">
        <v>108</v>
      </c>
    </row>
    <row r="130">
      <c r="A130" s="467" t="s">
        <v>0</v>
      </c>
      <c r="B130" s="469"/>
      <c r="C130" s="469"/>
      <c r="D130" s="469"/>
      <c r="E130" s="469"/>
      <c r="F130" s="469"/>
      <c r="G130" s="469"/>
      <c r="H130" s="469"/>
      <c r="I130" s="469"/>
      <c r="J130" s="469"/>
      <c r="K130" s="469"/>
      <c r="L130" s="469"/>
      <c r="M130" s="476" t="shared">
        <f t="shared" ref="M130:N147" ca="1" si="25">M25*$A$129</f>
        <v>41243.699258999994</v>
      </c>
      <c r="N130" s="476" t="shared">
        <f t="shared" ca="1" si="25"/>
        <v>57086.534456000001</v>
      </c>
      <c r="O130" s="469"/>
      <c r="P130" s="453" t="shared">
        <f t="shared" ref="P130:P147" ca="1" si="26">IFERROR((N130/M130)-1,0)</f>
        <v>0.38412740567985937</v>
      </c>
    </row>
    <row r="131">
      <c r="A131" s="467" t="s">
        <v>1</v>
      </c>
      <c r="B131" s="469"/>
      <c r="C131" s="469"/>
      <c r="D131" s="469"/>
      <c r="E131" s="469"/>
      <c r="F131" s="469"/>
      <c r="G131" s="469"/>
      <c r="H131" s="469"/>
      <c r="I131" s="469"/>
      <c r="J131" s="469"/>
      <c r="K131" s="469"/>
      <c r="L131" s="469"/>
      <c r="M131" s="476" t="shared">
        <f t="shared" ca="1" si="25"/>
        <v>179999.07292499999</v>
      </c>
      <c r="N131" s="476" t="shared">
        <f t="shared" ca="1" si="25"/>
        <v>217419.45724799999</v>
      </c>
      <c r="O131" s="469"/>
      <c r="P131" s="453" t="shared">
        <f t="shared" ca="1" si="26"/>
        <v>0.20789209474757642</v>
      </c>
    </row>
    <row r="132">
      <c r="A132" s="467" t="s">
        <v>88</v>
      </c>
      <c r="B132" s="469"/>
      <c r="C132" s="469"/>
      <c r="D132" s="469"/>
      <c r="E132" s="469"/>
      <c r="F132" s="469"/>
      <c r="G132" s="469"/>
      <c r="H132" s="469"/>
      <c r="I132" s="469"/>
      <c r="J132" s="469"/>
      <c r="K132" s="469"/>
      <c r="L132" s="469"/>
      <c r="M132" s="476" t="shared">
        <f t="shared" ca="1" si="25"/>
        <v>90540.308256999997</v>
      </c>
      <c r="N132" s="476" t="shared">
        <f t="shared" ca="1" si="25"/>
        <v>112920.587682</v>
      </c>
      <c r="O132" s="469"/>
      <c r="P132" s="453" t="shared">
        <f t="shared" ca="1" si="26"/>
        <v>0.24718580989887129</v>
      </c>
    </row>
    <row r="133">
      <c r="A133" s="467" t="s">
        <v>89</v>
      </c>
      <c r="B133" s="469"/>
      <c r="C133" s="469"/>
      <c r="D133" s="469"/>
      <c r="E133" s="469"/>
      <c r="F133" s="469"/>
      <c r="G133" s="469"/>
      <c r="H133" s="469"/>
      <c r="I133" s="469"/>
      <c r="J133" s="469"/>
      <c r="K133" s="469"/>
      <c r="L133" s="469"/>
      <c r="M133" s="476" t="shared">
        <f t="shared" ca="1" si="25"/>
        <v>89458.764667999989</v>
      </c>
      <c r="N133" s="476" t="shared">
        <f t="shared" ca="1" si="25"/>
        <v>104498.86956599999</v>
      </c>
      <c r="O133" s="469"/>
      <c r="P133" s="453" t="shared">
        <f t="shared" ca="1" si="26"/>
        <v>0.16812332423566256</v>
      </c>
    </row>
    <row r="134">
      <c r="A134" s="467" t="s">
        <v>2</v>
      </c>
      <c r="B134" s="469"/>
      <c r="C134" s="469"/>
      <c r="D134" s="469"/>
      <c r="E134" s="469"/>
      <c r="F134" s="469"/>
      <c r="G134" s="469"/>
      <c r="H134" s="469"/>
      <c r="I134" s="469"/>
      <c r="J134" s="469"/>
      <c r="K134" s="469"/>
      <c r="L134" s="469"/>
      <c r="M134" s="476" t="shared">
        <f t="shared" ca="1" si="25"/>
        <v>118309.846081</v>
      </c>
      <c r="N134" s="476" t="shared">
        <f t="shared" ca="1" si="25"/>
        <v>137785.59762099999</v>
      </c>
      <c r="O134" s="469"/>
      <c r="P134" s="453" t="shared">
        <f t="shared" ca="1" si="26"/>
        <v>0.16461648954108243</v>
      </c>
    </row>
    <row r="135">
      <c r="A135" s="467" t="s">
        <v>12</v>
      </c>
      <c r="B135" s="469"/>
      <c r="C135" s="469"/>
      <c r="D135" s="469"/>
      <c r="E135" s="469"/>
      <c r="F135" s="469"/>
      <c r="G135" s="469"/>
      <c r="H135" s="469"/>
      <c r="I135" s="469"/>
      <c r="J135" s="469"/>
      <c r="K135" s="469"/>
      <c r="L135" s="469"/>
      <c r="M135" s="476" t="shared">
        <f t="shared" ca="1" si="25"/>
        <v>105639.14162900001</v>
      </c>
      <c r="N135" s="476" t="shared">
        <f t="shared" ca="1" si="25"/>
        <v>123785.049633</v>
      </c>
      <c r="O135" s="469"/>
      <c r="P135" s="453" t="shared">
        <f t="shared" ca="1" si="26"/>
        <v>0.17177258092201875</v>
      </c>
    </row>
    <row r="136">
      <c r="A136" s="467" t="s">
        <v>91</v>
      </c>
      <c r="B136" s="469"/>
      <c r="C136" s="469"/>
      <c r="D136" s="469"/>
      <c r="E136" s="469"/>
      <c r="F136" s="469"/>
      <c r="G136" s="469"/>
      <c r="H136" s="469"/>
      <c r="I136" s="469"/>
      <c r="J136" s="469"/>
      <c r="K136" s="469"/>
      <c r="L136" s="469"/>
      <c r="M136" s="476" t="shared">
        <f t="shared" ca="1" si="25"/>
        <v>7733.3711279999998</v>
      </c>
      <c r="N136" s="476" t="shared">
        <f t="shared" ca="1" si="25"/>
        <v>7534.2124479999993</v>
      </c>
      <c r="O136" s="469"/>
      <c r="P136" s="453" t="shared">
        <f t="shared" ca="1" si="26"/>
        <v>-2.575315172433823E-2</v>
      </c>
    </row>
    <row r="137">
      <c r="A137" s="467" t="s">
        <v>92</v>
      </c>
      <c r="B137" s="469"/>
      <c r="C137" s="469"/>
      <c r="D137" s="469"/>
      <c r="E137" s="469"/>
      <c r="F137" s="469"/>
      <c r="G137" s="469"/>
      <c r="H137" s="469"/>
      <c r="I137" s="469"/>
      <c r="J137" s="469"/>
      <c r="K137" s="469"/>
      <c r="L137" s="469"/>
      <c r="M137" s="476" t="shared">
        <f t="shared" ca="1" si="25"/>
        <v>214.35553299999998</v>
      </c>
      <c r="N137" s="476" t="shared">
        <f t="shared" ca="1" si="25"/>
        <v>148.77525599999998</v>
      </c>
      <c r="O137" s="469"/>
      <c r="P137" s="453" t="shared">
        <f t="shared" ca="1" si="26"/>
        <v>-0.30594161056715063</v>
      </c>
    </row>
    <row r="138">
      <c r="A138" s="467" t="s">
        <v>93</v>
      </c>
      <c r="B138" s="469"/>
      <c r="C138" s="469"/>
      <c r="D138" s="469"/>
      <c r="E138" s="469"/>
      <c r="F138" s="469"/>
      <c r="G138" s="469"/>
      <c r="H138" s="469"/>
      <c r="I138" s="469"/>
      <c r="J138" s="469"/>
      <c r="K138" s="469"/>
      <c r="L138" s="469"/>
      <c r="M138" s="476" t="shared">
        <f t="shared" ca="1" si="25"/>
        <v>3211.7837639999998</v>
      </c>
      <c r="N138" s="476" t="shared">
        <f t="shared" ca="1" si="25"/>
        <v>3995.7059449999997</v>
      </c>
      <c r="O138" s="469"/>
      <c r="P138" s="453" t="shared">
        <f t="shared" ca="1" si="26"/>
        <v>0.24407688642889602</v>
      </c>
    </row>
    <row r="139">
      <c r="A139" s="467" t="s">
        <v>94</v>
      </c>
      <c r="B139" s="469"/>
      <c r="C139" s="469"/>
      <c r="D139" s="469"/>
      <c r="E139" s="469"/>
      <c r="F139" s="469"/>
      <c r="G139" s="469"/>
      <c r="H139" s="469"/>
      <c r="I139" s="469"/>
      <c r="J139" s="469"/>
      <c r="K139" s="469"/>
      <c r="L139" s="469"/>
      <c r="M139" s="476" t="shared">
        <f t="shared" ca="1" si="25"/>
        <v>0</v>
      </c>
      <c r="N139" s="476" t="shared">
        <f t="shared" ca="1" si="25"/>
        <v>22.568560000000002</v>
      </c>
      <c r="O139" s="469"/>
      <c r="P139" s="453" t="shared">
        <f t="shared" ca="1" si="26"/>
        <v>0</v>
      </c>
    </row>
    <row r="140">
      <c r="A140" s="467" t="s">
        <v>95</v>
      </c>
      <c r="B140" s="469"/>
      <c r="C140" s="469"/>
      <c r="D140" s="469"/>
      <c r="E140" s="469"/>
      <c r="F140" s="469"/>
      <c r="G140" s="469"/>
      <c r="H140" s="469"/>
      <c r="I140" s="469"/>
      <c r="J140" s="469"/>
      <c r="K140" s="469"/>
      <c r="L140" s="469"/>
      <c r="M140" s="476" t="shared">
        <f t="shared" ca="1" si="25"/>
        <v>1511.194027</v>
      </c>
      <c r="N140" s="476" t="shared">
        <f t="shared" ca="1" si="25"/>
        <v>2299.2857789999998</v>
      </c>
      <c r="O140" s="469"/>
      <c r="P140" s="453" t="shared">
        <f t="shared" ca="1" si="26"/>
        <v>0.52150269119611847</v>
      </c>
    </row>
    <row r="141">
      <c r="A141" s="467" t="s">
        <v>9</v>
      </c>
      <c r="B141" s="469"/>
      <c r="C141" s="469"/>
      <c r="D141" s="469"/>
      <c r="E141" s="469"/>
      <c r="F141" s="469"/>
      <c r="G141" s="469"/>
      <c r="H141" s="469"/>
      <c r="I141" s="469"/>
      <c r="J141" s="469"/>
      <c r="K141" s="469"/>
      <c r="L141" s="469"/>
      <c r="M141" s="476" t="shared">
        <f t="shared" ca="1" si="25"/>
        <v>35233.043328</v>
      </c>
      <c r="N141" s="476" t="shared">
        <f t="shared" ca="1" si="25"/>
        <v>32768.023378999998</v>
      </c>
      <c r="O141" s="469"/>
      <c r="P141" s="453" t="shared">
        <f t="shared" ca="1" si="26"/>
        <v>-6.9963299112484778E-2</v>
      </c>
    </row>
    <row r="142">
      <c r="A142" s="467" t="s">
        <v>3</v>
      </c>
      <c r="B142" s="469"/>
      <c r="C142" s="469"/>
      <c r="D142" s="469"/>
      <c r="E142" s="469"/>
      <c r="F142" s="469"/>
      <c r="G142" s="469"/>
      <c r="H142" s="469"/>
      <c r="I142" s="469"/>
      <c r="J142" s="469"/>
      <c r="K142" s="469"/>
      <c r="L142" s="469"/>
      <c r="M142" s="476" t="shared">
        <f t="shared" ca="1" si="25"/>
        <v>4047.869154</v>
      </c>
      <c r="N142" s="476" t="shared">
        <f t="shared" ca="1" si="25"/>
        <v>3365.4552749999998</v>
      </c>
      <c r="O142" s="469"/>
      <c r="P142" s="453" t="shared">
        <f t="shared" ca="1" si="26"/>
        <v>-0.16858595301324308</v>
      </c>
    </row>
    <row r="143">
      <c r="A143" s="467" t="s">
        <v>44</v>
      </c>
      <c r="B143" s="469"/>
      <c r="C143" s="469"/>
      <c r="D143" s="469"/>
      <c r="E143" s="469"/>
      <c r="F143" s="469"/>
      <c r="G143" s="469"/>
      <c r="H143" s="469"/>
      <c r="I143" s="469"/>
      <c r="J143" s="469"/>
      <c r="K143" s="469"/>
      <c r="L143" s="469"/>
      <c r="M143" s="476" t="shared">
        <f t="shared" ca="1" si="25"/>
        <v>5327.6704529999997</v>
      </c>
      <c r="N143" s="476" t="shared">
        <f t="shared" ca="1" si="25"/>
        <v>5234.615022</v>
      </c>
      <c r="O143" s="469"/>
      <c r="P143" s="453" t="shared">
        <f t="shared" ca="1" si="26"/>
        <v>-1.7466439003861467E-2</v>
      </c>
    </row>
    <row r="144">
      <c r="A144" s="467" t="s">
        <v>39</v>
      </c>
      <c r="B144" s="469"/>
      <c r="C144" s="469"/>
      <c r="D144" s="469"/>
      <c r="E144" s="469"/>
      <c r="F144" s="469"/>
      <c r="G144" s="469"/>
      <c r="H144" s="469"/>
      <c r="I144" s="469"/>
      <c r="J144" s="469"/>
      <c r="K144" s="469"/>
      <c r="L144" s="469"/>
      <c r="M144" s="476" t="shared">
        <f t="shared" ca="1" si="25"/>
        <v>0</v>
      </c>
      <c r="N144" s="476" t="shared">
        <f t="shared" ca="1" si="25"/>
        <v>0</v>
      </c>
      <c r="O144" s="469"/>
      <c r="P144" s="453" t="shared">
        <f t="shared" ca="1" si="26"/>
        <v>0</v>
      </c>
    </row>
    <row r="145">
      <c r="A145" s="467" t="s">
        <v>66</v>
      </c>
      <c r="B145" s="469"/>
      <c r="C145" s="469"/>
      <c r="D145" s="469"/>
      <c r="E145" s="469"/>
      <c r="F145" s="469"/>
      <c r="G145" s="469"/>
      <c r="H145" s="469"/>
      <c r="I145" s="469"/>
      <c r="J145" s="469"/>
      <c r="K145" s="469"/>
      <c r="L145" s="469"/>
      <c r="M145" s="476" t="shared">
        <f t="shared" ca="1" si="25"/>
        <v>0</v>
      </c>
      <c r="N145" s="476" t="shared">
        <f t="shared" ca="1" si="25"/>
        <v>0</v>
      </c>
      <c r="O145" s="469"/>
      <c r="P145" s="453" t="shared">
        <f t="shared" ca="1" si="26"/>
        <v>0</v>
      </c>
    </row>
    <row r="146">
      <c r="A146" s="462" t="s">
        <v>174</v>
      </c>
      <c r="B146" s="469"/>
      <c r="C146" s="469"/>
      <c r="D146" s="469"/>
      <c r="E146" s="469"/>
      <c r="F146" s="469"/>
      <c r="G146" s="469"/>
      <c r="H146" s="469"/>
      <c r="I146" s="469"/>
      <c r="J146" s="469"/>
      <c r="K146" s="469"/>
      <c r="L146" s="469"/>
      <c r="M146" s="476" t="shared">
        <f t="shared" ca="1" si="25"/>
        <v>12476.269217999999</v>
      </c>
      <c r="N146" s="476" t="shared">
        <f t="shared" ca="1" si="25"/>
        <v>17319.832243000001</v>
      </c>
      <c r="O146" s="469"/>
      <c r="P146" s="453" t="shared">
        <f t="shared" ca="1" si="26"/>
        <v>0.38822206705927798</v>
      </c>
    </row>
    <row r="147">
      <c r="A147" s="462" t="s">
        <v>67</v>
      </c>
      <c r="B147" s="469"/>
      <c r="C147" s="469"/>
      <c r="D147" s="469"/>
      <c r="E147" s="469"/>
      <c r="F147" s="469"/>
      <c r="G147" s="469"/>
      <c r="H147" s="469"/>
      <c r="I147" s="469"/>
      <c r="J147" s="469"/>
      <c r="K147" s="469"/>
      <c r="L147" s="469"/>
      <c r="M147" s="476" t="shared">
        <f t="shared" ca="1" si="25"/>
        <v>384161.20120000007</v>
      </c>
      <c r="N147" s="476" t="shared">
        <f t="shared" ca="1" si="25"/>
        <v>453659.68300099997</v>
      </c>
      <c r="O147" s="469"/>
      <c r="P147" s="453" t="shared">
        <f t="shared" ca="1" si="26"/>
        <v>0.18090968474668512</v>
      </c>
    </row>
    <row r="150">
      <c r="B150" s="461" t="n">
        <f>'GA Config'!$B$6</f>
        <v>42050</v>
      </c>
      <c r="C150" s="461" t="n">
        <f>'GA Config'!$C$6</f>
        <v>42057</v>
      </c>
      <c r="D150" s="461" t="n">
        <f>'GA Config'!$D$6</f>
        <v>42064</v>
      </c>
      <c r="E150" s="461" t="n">
        <f>'GA Config'!$E$6</f>
        <v>42071</v>
      </c>
      <c r="F150" s="461" t="n">
        <f>'GA Config'!$F$6</f>
        <v>42078</v>
      </c>
      <c r="G150" s="461" t="n">
        <f>'GA Config'!$G$6</f>
        <v>42085</v>
      </c>
      <c r="H150" s="461" t="n">
        <f>'GA Config'!$H$6</f>
        <v>42092</v>
      </c>
      <c r="I150" s="461" t="n">
        <f>'GA Config'!$I$6</f>
        <v>42099</v>
      </c>
      <c r="J150" s="461" t="n">
        <f>'GA Config'!$J$6</f>
        <v>42106</v>
      </c>
      <c r="K150" s="461" t="n">
        <f>'GA Config'!$K$6</f>
        <v>42113</v>
      </c>
      <c r="L150" s="461" t="n">
        <f>'GA Config'!$L$6</f>
        <v>42120</v>
      </c>
      <c r="M150" s="461" t="n">
        <f>'GA Config'!$M$6</f>
        <v>42127</v>
      </c>
      <c r="N150" s="461" t="n">
        <f>'GA Config'!$N$6</f>
        <v>42134</v>
      </c>
      <c r="O150" s="461"/>
    </row>
    <row r="151">
      <c r="A151" s="17" t="s">
        <v>175</v>
      </c>
      <c r="B151" s="461" t="n">
        <f>'GA Config'!$B$7</f>
        <v>42044</v>
      </c>
      <c r="C151" s="461" t="n">
        <f>'GA Config'!$C$7</f>
        <v>42051</v>
      </c>
      <c r="D151" s="461" t="n">
        <f>'GA Config'!$D$7</f>
        <v>42058</v>
      </c>
      <c r="E151" s="461" t="n">
        <f>'GA Config'!$E$7</f>
        <v>42065</v>
      </c>
      <c r="F151" s="461" t="n">
        <f>'GA Config'!$F$7</f>
        <v>42072</v>
      </c>
      <c r="G151" s="461" t="n">
        <f>'GA Config'!$G$7</f>
        <v>42079</v>
      </c>
      <c r="H151" s="461" t="n">
        <f>'GA Config'!$H$7</f>
        <v>42086</v>
      </c>
      <c r="I151" s="461" t="n">
        <f>'GA Config'!$I$7</f>
        <v>42093</v>
      </c>
      <c r="J151" s="461" t="n">
        <f>'GA Config'!$J$7</f>
        <v>42100</v>
      </c>
      <c r="K151" s="461" t="n">
        <f>'GA Config'!$K$7</f>
        <v>42107</v>
      </c>
      <c r="L151" s="461" t="n">
        <f>'GA Config'!$L$7</f>
        <v>42114</v>
      </c>
      <c r="M151" s="461" t="n">
        <f>'GA Config'!$M$7</f>
        <v>42121</v>
      </c>
      <c r="N151" s="461" t="n">
        <f>'GA Config'!$N$7</f>
        <v>42128</v>
      </c>
      <c r="O151" s="461"/>
      <c r="P151" s="464" t="s">
        <v>108</v>
      </c>
    </row>
    <row r="152">
      <c r="A152" s="467" t="s">
        <v>0</v>
      </c>
      <c r="B152" s="469"/>
      <c r="C152" s="469"/>
      <c r="D152" s="469"/>
      <c r="E152" s="469"/>
      <c r="F152" s="469"/>
      <c r="G152" s="469"/>
      <c r="H152" s="469"/>
      <c r="I152" s="469"/>
      <c r="J152" s="469"/>
      <c r="K152" s="469"/>
      <c r="L152" s="469"/>
      <c r="M152" s="476" t="shared">
        <f t="shared" ref="M152:N169" ca="1" si="27">IFERROR(M88/M4,0)</f>
        <v>0</v>
      </c>
      <c r="N152" s="476" t="shared">
        <f t="shared" ca="1" si="27"/>
        <v>0</v>
      </c>
      <c r="O152" s="469"/>
      <c r="P152" s="453" t="shared">
        <f t="shared" ref="P152:P169" ca="1" si="28">IFERROR((N152/M152)-1,0)</f>
        <v>0</v>
      </c>
    </row>
    <row r="153">
      <c r="A153" s="467" t="s">
        <v>1</v>
      </c>
      <c r="B153" s="469"/>
      <c r="C153" s="469"/>
      <c r="D153" s="469"/>
      <c r="E153" s="469"/>
      <c r="F153" s="469"/>
      <c r="G153" s="469"/>
      <c r="H153" s="469"/>
      <c r="I153" s="469"/>
      <c r="J153" s="469"/>
      <c r="K153" s="469"/>
      <c r="L153" s="469"/>
      <c r="M153" s="476" t="shared">
        <f t="shared" ca="1" si="27"/>
        <v>0</v>
      </c>
      <c r="N153" s="476" t="shared">
        <f t="shared" ca="1" si="27"/>
        <v>0</v>
      </c>
      <c r="O153" s="469"/>
      <c r="P153" s="453" t="shared">
        <f t="shared" ca="1" si="28"/>
        <v>0</v>
      </c>
    </row>
    <row r="154">
      <c r="A154" s="467" t="s">
        <v>88</v>
      </c>
      <c r="B154" s="469"/>
      <c r="C154" s="469"/>
      <c r="D154" s="469"/>
      <c r="E154" s="469"/>
      <c r="F154" s="469"/>
      <c r="G154" s="469"/>
      <c r="H154" s="469"/>
      <c r="I154" s="469"/>
      <c r="J154" s="469"/>
      <c r="K154" s="469"/>
      <c r="L154" s="469"/>
      <c r="M154" s="476" t="shared">
        <f t="shared" ca="1" si="27"/>
        <v>0</v>
      </c>
      <c r="N154" s="476" t="shared">
        <f t="shared" ca="1" si="27"/>
        <v>0</v>
      </c>
      <c r="O154" s="469"/>
      <c r="P154" s="453" t="shared">
        <f t="shared" ca="1" si="28"/>
        <v>0</v>
      </c>
    </row>
    <row r="155">
      <c r="A155" s="467" t="s">
        <v>89</v>
      </c>
      <c r="B155" s="469"/>
      <c r="C155" s="469"/>
      <c r="D155" s="469"/>
      <c r="E155" s="469"/>
      <c r="F155" s="469"/>
      <c r="G155" s="469"/>
      <c r="H155" s="469"/>
      <c r="I155" s="469"/>
      <c r="J155" s="469"/>
      <c r="K155" s="469"/>
      <c r="L155" s="469"/>
      <c r="M155" s="476" t="shared">
        <f t="shared" ca="1" si="27"/>
        <v>0</v>
      </c>
      <c r="N155" s="476" t="shared">
        <f t="shared" ca="1" si="27"/>
        <v>0</v>
      </c>
      <c r="O155" s="469"/>
      <c r="P155" s="453" t="shared">
        <f t="shared" ca="1" si="28"/>
        <v>0</v>
      </c>
    </row>
    <row r="156">
      <c r="A156" s="467" t="s">
        <v>2</v>
      </c>
      <c r="B156" s="469"/>
      <c r="C156" s="469"/>
      <c r="D156" s="469"/>
      <c r="E156" s="469"/>
      <c r="F156" s="469"/>
      <c r="G156" s="469"/>
      <c r="H156" s="469"/>
      <c r="I156" s="469"/>
      <c r="J156" s="469"/>
      <c r="K156" s="469"/>
      <c r="L156" s="469"/>
      <c r="M156" s="476" t="shared">
        <f t="shared" ca="1" si="27"/>
        <v>29.804728618421056</v>
      </c>
      <c r="N156" s="476" t="shared">
        <f t="shared" ca="1" si="27"/>
        <v>28.226863734679167</v>
      </c>
      <c r="O156" s="469"/>
      <c r="P156" s="453" t="shared">
        <f t="shared" ca="1" si="28"/>
        <v>-5.294008557979879E-2</v>
      </c>
    </row>
    <row r="157">
      <c r="A157" s="467" t="s">
        <v>12</v>
      </c>
      <c r="B157" s="469"/>
      <c r="C157" s="469"/>
      <c r="D157" s="469"/>
      <c r="E157" s="469"/>
      <c r="F157" s="469"/>
      <c r="G157" s="469"/>
      <c r="H157" s="469"/>
      <c r="I157" s="469"/>
      <c r="J157" s="469"/>
      <c r="K157" s="469"/>
      <c r="L157" s="469"/>
      <c r="M157" s="476" t="shared">
        <f t="shared" ca="1" si="27"/>
        <v>3.5857232704402517</v>
      </c>
      <c r="N157" s="476" t="shared">
        <f t="shared" ca="1" si="27"/>
        <v>3.5168344007319305</v>
      </c>
      <c r="O157" s="469"/>
      <c r="P157" s="453" t="shared">
        <f t="shared" ca="1" si="28"/>
        <v>-1.9211987237337191E-2</v>
      </c>
    </row>
    <row r="158">
      <c r="A158" s="467" t="s">
        <v>91</v>
      </c>
      <c r="B158" s="469"/>
      <c r="C158" s="469"/>
      <c r="D158" s="469"/>
      <c r="E158" s="469"/>
      <c r="F158" s="469"/>
      <c r="G158" s="469"/>
      <c r="H158" s="469"/>
      <c r="I158" s="469"/>
      <c r="J158" s="469"/>
      <c r="K158" s="469"/>
      <c r="L158" s="469"/>
      <c r="M158" s="476" t="shared">
        <f t="shared" ca="1" si="27"/>
        <v>240.99041095890411</v>
      </c>
      <c r="N158" s="476" t="shared">
        <f t="shared" ca="1" si="27"/>
        <v>235.14741176470588</v>
      </c>
      <c r="O158" s="469"/>
      <c r="P158" s="453" t="shared">
        <f t="shared" ca="1" si="28"/>
        <v>-2.4245774638703921E-2</v>
      </c>
    </row>
    <row r="159">
      <c r="A159" s="467" t="s">
        <v>92</v>
      </c>
      <c r="B159" s="469"/>
      <c r="C159" s="469"/>
      <c r="D159" s="469"/>
      <c r="E159" s="469"/>
      <c r="F159" s="469"/>
      <c r="G159" s="469"/>
      <c r="H159" s="469"/>
      <c r="I159" s="469"/>
      <c r="J159" s="469"/>
      <c r="K159" s="469"/>
      <c r="L159" s="469"/>
      <c r="M159" s="476" t="shared">
        <f t="shared" ca="1" si="27"/>
        <v>573.67250000000001</v>
      </c>
      <c r="N159" s="476" t="shared">
        <f t="shared" ca="1" si="27"/>
        <v>645.62750000000005</v>
      </c>
      <c r="O159" s="469"/>
      <c r="P159" s="453" t="shared">
        <f t="shared" ca="1" si="28"/>
        <v>0.12542870714562748</v>
      </c>
    </row>
    <row r="160">
      <c r="A160" s="467" t="s">
        <v>93</v>
      </c>
      <c r="B160" s="469"/>
      <c r="C160" s="469"/>
      <c r="D160" s="469"/>
      <c r="E160" s="469"/>
      <c r="F160" s="469"/>
      <c r="G160" s="469"/>
      <c r="H160" s="469"/>
      <c r="I160" s="469"/>
      <c r="J160" s="469"/>
      <c r="K160" s="469"/>
      <c r="L160" s="469"/>
      <c r="M160" s="476" t="shared">
        <f t="shared" ca="1" si="27"/>
        <v>36.824161849710983</v>
      </c>
      <c r="N160" s="476" t="shared">
        <f t="shared" ca="1" si="27"/>
        <v>39.70026595744681</v>
      </c>
      <c r="O160" s="469"/>
      <c r="P160" s="453" t="shared">
        <f t="shared" ca="1" si="28"/>
        <v>7.81037222102694E-2</v>
      </c>
    </row>
    <row r="161">
      <c r="A161" s="467" t="s">
        <v>94</v>
      </c>
      <c r="B161" s="469"/>
      <c r="C161" s="469"/>
      <c r="D161" s="469"/>
      <c r="E161" s="469"/>
      <c r="F161" s="469"/>
      <c r="G161" s="469"/>
      <c r="H161" s="469"/>
      <c r="I161" s="469"/>
      <c r="J161" s="469"/>
      <c r="K161" s="469"/>
      <c r="L161" s="469"/>
      <c r="M161" s="476" t="shared">
        <f t="shared" ca="1" si="27"/>
        <v>0</v>
      </c>
      <c r="N161" s="476" t="shared">
        <f t="shared" ca="1" si="27"/>
        <v>1857.88</v>
      </c>
      <c r="O161" s="469"/>
      <c r="P161" s="453" t="shared">
        <f t="shared" ca="1" si="28"/>
        <v>0</v>
      </c>
    </row>
    <row r="162">
      <c r="A162" s="467" t="s">
        <v>95</v>
      </c>
      <c r="B162" s="469"/>
      <c r="C162" s="469"/>
      <c r="D162" s="469"/>
      <c r="E162" s="469"/>
      <c r="F162" s="469"/>
      <c r="G162" s="469"/>
      <c r="H162" s="469"/>
      <c r="I162" s="469"/>
      <c r="J162" s="469"/>
      <c r="K162" s="469"/>
      <c r="L162" s="469"/>
      <c r="M162" s="476" t="shared">
        <f t="shared" ca="1" si="27"/>
        <v>369.21749999999997</v>
      </c>
      <c r="N162" s="476" t="shared">
        <f t="shared" ca="1" si="27"/>
        <v>191.46625</v>
      </c>
      <c r="O162" s="469"/>
      <c r="P162" s="453" t="shared">
        <f t="shared" ca="1" si="28"/>
        <v>-0.48142693669720416</v>
      </c>
    </row>
    <row r="163">
      <c r="A163" s="467" t="s">
        <v>9</v>
      </c>
      <c r="B163" s="469"/>
      <c r="C163" s="469"/>
      <c r="D163" s="469"/>
      <c r="E163" s="469"/>
      <c r="F163" s="469"/>
      <c r="G163" s="469"/>
      <c r="H163" s="469"/>
      <c r="I163" s="469"/>
      <c r="J163" s="469"/>
      <c r="K163" s="469"/>
      <c r="L163" s="469"/>
      <c r="M163" s="476" t="shared">
        <f t="shared" ca="1" si="27"/>
        <v>0</v>
      </c>
      <c r="N163" s="476" t="shared">
        <f t="shared" ca="1" si="27"/>
        <v>0</v>
      </c>
      <c r="O163" s="469"/>
      <c r="P163" s="453" t="shared">
        <f t="shared" ca="1" si="28"/>
        <v>0</v>
      </c>
    </row>
    <row r="164">
      <c r="A164" s="467" t="s">
        <v>3</v>
      </c>
      <c r="B164" s="469"/>
      <c r="C164" s="469"/>
      <c r="D164" s="469"/>
      <c r="E164" s="469"/>
      <c r="F164" s="469"/>
      <c r="G164" s="469"/>
      <c r="H164" s="469"/>
      <c r="I164" s="469"/>
      <c r="J164" s="469"/>
      <c r="K164" s="469"/>
      <c r="L164" s="469"/>
      <c r="M164" s="476" t="shared">
        <f t="shared" ca="1" si="27"/>
        <v>0</v>
      </c>
      <c r="N164" s="476" t="shared">
        <f t="shared" ca="1" si="27"/>
        <v>0</v>
      </c>
      <c r="O164" s="469"/>
      <c r="P164" s="453" t="shared">
        <f t="shared" ca="1" si="28"/>
        <v>0</v>
      </c>
    </row>
    <row r="165">
      <c r="A165" s="467" t="s">
        <v>44</v>
      </c>
      <c r="B165" s="469"/>
      <c r="C165" s="469"/>
      <c r="D165" s="469"/>
      <c r="E165" s="469"/>
      <c r="F165" s="469"/>
      <c r="G165" s="469"/>
      <c r="H165" s="469"/>
      <c r="I165" s="469"/>
      <c r="J165" s="469"/>
      <c r="K165" s="469"/>
      <c r="L165" s="469"/>
      <c r="M165" s="476" t="shared">
        <f t="shared" ca="1" si="27"/>
        <v>31.398620689655171</v>
      </c>
      <c r="N165" s="476" t="shared">
        <f t="shared" ca="1" si="27"/>
        <v>0</v>
      </c>
      <c r="O165" s="469"/>
      <c r="P165" s="453" t="shared">
        <f t="shared" ca="1" si="28"/>
        <v>-1</v>
      </c>
    </row>
    <row r="166">
      <c r="A166" s="467" t="s">
        <v>39</v>
      </c>
      <c r="B166" s="469"/>
      <c r="C166" s="469"/>
      <c r="D166" s="469"/>
      <c r="E166" s="469"/>
      <c r="F166" s="469"/>
      <c r="G166" s="469"/>
      <c r="H166" s="469"/>
      <c r="I166" s="469"/>
      <c r="J166" s="469"/>
      <c r="K166" s="469"/>
      <c r="L166" s="469"/>
      <c r="M166" s="476" t="shared">
        <f t="shared" ca="1" si="27"/>
        <v>0</v>
      </c>
      <c r="N166" s="476" t="shared">
        <f t="shared" ca="1" si="27"/>
        <v>0</v>
      </c>
      <c r="O166" s="469"/>
      <c r="P166" s="453" t="shared">
        <f t="shared" ca="1" si="28"/>
        <v>0</v>
      </c>
    </row>
    <row r="167">
      <c r="A167" s="467" t="s">
        <v>66</v>
      </c>
      <c r="B167" s="469"/>
      <c r="C167" s="469"/>
      <c r="D167" s="469"/>
      <c r="E167" s="469"/>
      <c r="F167" s="469"/>
      <c r="G167" s="469"/>
      <c r="H167" s="469"/>
      <c r="I167" s="469"/>
      <c r="J167" s="469"/>
      <c r="K167" s="469"/>
      <c r="L167" s="469"/>
      <c r="M167" s="476" t="shared">
        <f t="shared" ca="1" si="27"/>
        <v>0</v>
      </c>
      <c r="N167" s="476" t="shared">
        <f t="shared" ca="1" si="27"/>
        <v>0</v>
      </c>
      <c r="O167" s="469"/>
      <c r="P167" s="453" t="shared">
        <f t="shared" ca="1" si="28"/>
        <v>0</v>
      </c>
    </row>
    <row r="168">
      <c r="A168" s="462" t="s">
        <v>174</v>
      </c>
      <c r="B168" s="469"/>
      <c r="C168" s="469"/>
      <c r="D168" s="469"/>
      <c r="E168" s="469"/>
      <c r="F168" s="469"/>
      <c r="G168" s="469"/>
      <c r="H168" s="469"/>
      <c r="I168" s="469"/>
      <c r="J168" s="469"/>
      <c r="K168" s="469"/>
      <c r="L168" s="469"/>
      <c r="M168" s="476" t="shared">
        <f t="shared" ca="1" si="27"/>
        <v>39.681006289308172</v>
      </c>
      <c r="N168" s="476" t="shared">
        <f t="shared" ca="1" si="27"/>
        <v>0</v>
      </c>
      <c r="O168" s="469"/>
      <c r="P168" s="453" t="shared">
        <f t="shared" ca="1" si="28"/>
        <v>-1</v>
      </c>
    </row>
    <row r="169">
      <c r="A169" s="462" t="s">
        <v>67</v>
      </c>
      <c r="B169" s="469"/>
      <c r="C169" s="469"/>
      <c r="D169" s="469"/>
      <c r="E169" s="469"/>
      <c r="F169" s="469"/>
      <c r="G169" s="469"/>
      <c r="H169" s="469"/>
      <c r="I169" s="469"/>
      <c r="J169" s="469"/>
      <c r="K169" s="469"/>
      <c r="L169" s="469"/>
      <c r="M169" s="476" t="shared">
        <f t="shared" ca="1" si="27"/>
        <v>22.908865828705061</v>
      </c>
      <c r="N169" s="476" t="shared">
        <f t="shared" ca="1" si="27"/>
        <v>20.230882429275891</v>
      </c>
      <c r="O169" s="469"/>
      <c r="P169" s="453" t="shared">
        <f t="shared" ca="1" si="28"/>
        <v>-0.11689724927689904</v>
      </c>
    </row>
  </sheetData>
  <conditionalFormatting sqref="P89:P92">
    <cfRule type="dataBar" priority="4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{FDE7C4AD-13AB-469A-B384-2941C6DA4298}</x14:id>
        </ext>
      </extLst>
    </cfRule>
  </conditionalFormatting>
  <conditionalFormatting sqref="P9">
    <cfRule type="dataBar" priority="69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{D7D2E4F8-2F20-4833-AC70-99BBCDD112B6}</x14:id>
        </ext>
      </extLst>
    </cfRule>
  </conditionalFormatting>
  <conditionalFormatting sqref="P4">
    <cfRule type="dataBar" priority="7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{51C1E186-149E-43BF-90E4-3617B906534F}</x14:id>
        </ext>
      </extLst>
    </cfRule>
  </conditionalFormatting>
  <conditionalFormatting sqref="P5:P8">
    <cfRule type="dataBar" priority="7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{A078E3AE-743F-41CB-B426-382F65B384AC}</x14:id>
        </ext>
      </extLst>
    </cfRule>
  </conditionalFormatting>
  <conditionalFormatting sqref="P93">
    <cfRule type="dataBar" priority="4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{F56BEB6C-F642-4389-B34B-EF88ECFFF623}</x14:id>
        </ext>
      </extLst>
    </cfRule>
  </conditionalFormatting>
  <conditionalFormatting sqref="P10:P13">
    <cfRule type="dataBar" priority="68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{C77B957E-0219-442E-886D-35455216FCB0}</x14:id>
        </ext>
      </extLst>
    </cfRule>
  </conditionalFormatting>
  <conditionalFormatting sqref="P14">
    <cfRule type="dataBar" priority="6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{ACFCEE40-F26D-4A6B-9A8C-CAEB86A33413}</x14:id>
        </ext>
      </extLst>
    </cfRule>
  </conditionalFormatting>
  <conditionalFormatting sqref="P15:P18">
    <cfRule type="dataBar" priority="66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{831A56B8-CF02-4E21-83F7-103F16C052EA}</x14:id>
        </ext>
      </extLst>
    </cfRule>
  </conditionalFormatting>
  <conditionalFormatting sqref="P19 P21">
    <cfRule type="dataBar" priority="6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{1C97C323-F463-466C-A21A-64705CE5FCAB}</x14:id>
        </ext>
      </extLst>
    </cfRule>
  </conditionalFormatting>
  <conditionalFormatting sqref="P30">
    <cfRule type="dataBar" priority="6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{876F512E-92BB-4DB4-8B1D-622B8F50C431}</x14:id>
        </ext>
      </extLst>
    </cfRule>
  </conditionalFormatting>
  <conditionalFormatting sqref="P25">
    <cfRule type="dataBar" priority="6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{E349357D-3DB2-440E-ABFE-B3FFB320E361}</x14:id>
        </ext>
      </extLst>
    </cfRule>
  </conditionalFormatting>
  <conditionalFormatting sqref="P26:P29">
    <cfRule type="dataBar" priority="6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{8B48D8B3-EE2E-4578-9272-178CDE097952}</x14:id>
        </ext>
      </extLst>
    </cfRule>
  </conditionalFormatting>
  <conditionalFormatting sqref="P31:P34">
    <cfRule type="dataBar" priority="6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{A525D9B6-A8A7-440C-8B42-9B4240BA1889}</x14:id>
        </ext>
      </extLst>
    </cfRule>
  </conditionalFormatting>
  <conditionalFormatting sqref="P35">
    <cfRule type="dataBar" priority="60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{2AD6E7B6-6E4F-43AE-B087-7B7971BAB002}</x14:id>
        </ext>
      </extLst>
    </cfRule>
  </conditionalFormatting>
  <conditionalFormatting sqref="P36:P39">
    <cfRule type="dataBar" priority="59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{BEBB51F2-D719-471D-B292-4381F5E8D6A9}</x14:id>
        </ext>
      </extLst>
    </cfRule>
  </conditionalFormatting>
  <conditionalFormatting sqref="P40:P42">
    <cfRule type="dataBar" priority="58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{A7344434-21BD-43EC-A53C-D79588904E7C}</x14:id>
        </ext>
      </extLst>
    </cfRule>
  </conditionalFormatting>
  <conditionalFormatting sqref="P51">
    <cfRule type="dataBar" priority="5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{88CC94D5-F383-4CC9-B762-3CBFE4BEBF43}</x14:id>
        </ext>
      </extLst>
    </cfRule>
  </conditionalFormatting>
  <conditionalFormatting sqref="P46">
    <cfRule type="dataBar" priority="5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{22A820FF-BA66-47B9-AAB0-027D71BBD8EC}</x14:id>
        </ext>
      </extLst>
    </cfRule>
  </conditionalFormatting>
  <conditionalFormatting sqref="P47:P50">
    <cfRule type="dataBar" priority="56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{BC086C01-EFB5-40F6-B7E2-A99703BEA629}</x14:id>
        </ext>
      </extLst>
    </cfRule>
  </conditionalFormatting>
  <conditionalFormatting sqref="P52:P55">
    <cfRule type="dataBar" priority="5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{183D1CF9-A795-4A0E-A302-C15C5D2E566C}</x14:id>
        </ext>
      </extLst>
    </cfRule>
  </conditionalFormatting>
  <conditionalFormatting sqref="P56">
    <cfRule type="dataBar" priority="5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{94E5E2DB-2A6C-4580-9AF0-F94A2D0D5711}</x14:id>
        </ext>
      </extLst>
    </cfRule>
  </conditionalFormatting>
  <conditionalFormatting sqref="P57:P60">
    <cfRule type="dataBar" priority="5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{BF98C257-BC2D-42D8-825D-22DE085E8748}</x14:id>
        </ext>
      </extLst>
    </cfRule>
  </conditionalFormatting>
  <conditionalFormatting sqref="P61 P63">
    <cfRule type="dataBar" priority="5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{7F8D8576-860C-463E-ABA3-687B3B4E5DE6}</x14:id>
        </ext>
      </extLst>
    </cfRule>
  </conditionalFormatting>
  <conditionalFormatting sqref="P72">
    <cfRule type="dataBar" priority="48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{83964244-4A75-4DAF-A66D-85BEB8EE5EEA}</x14:id>
        </ext>
      </extLst>
    </cfRule>
  </conditionalFormatting>
  <conditionalFormatting sqref="P67">
    <cfRule type="dataBar" priority="50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{89319021-3668-406D-AB97-4E513181105E}</x14:id>
        </ext>
      </extLst>
    </cfRule>
  </conditionalFormatting>
  <conditionalFormatting sqref="P68:P71">
    <cfRule type="dataBar" priority="49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{A78EDDF4-EB7E-4D31-BE0C-9214B9690A7D}</x14:id>
        </ext>
      </extLst>
    </cfRule>
  </conditionalFormatting>
  <conditionalFormatting sqref="P73:P76">
    <cfRule type="dataBar" priority="4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{E5BF71BA-BC9A-4FBE-BDF3-18F7A14E79D3}</x14:id>
        </ext>
      </extLst>
    </cfRule>
  </conditionalFormatting>
  <conditionalFormatting sqref="P77">
    <cfRule type="dataBar" priority="46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{FEE0F9DC-0F43-4A76-9646-518C65E5C5E8}</x14:id>
        </ext>
      </extLst>
    </cfRule>
  </conditionalFormatting>
  <conditionalFormatting sqref="P78:P81">
    <cfRule type="dataBar" priority="4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{4B2A33B7-02C6-4980-AE1F-A9C9519AA089}</x14:id>
        </ext>
      </extLst>
    </cfRule>
  </conditionalFormatting>
  <conditionalFormatting sqref="P82:P83">
    <cfRule type="dataBar" priority="4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{0F161491-5950-4748-AB9D-C0E44062FBCA}</x14:id>
        </ext>
      </extLst>
    </cfRule>
  </conditionalFormatting>
  <conditionalFormatting sqref="P114">
    <cfRule type="dataBar" priority="3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{5B033408-952D-4598-AC40-BF8DF84BE2D7}</x14:id>
        </ext>
      </extLst>
    </cfRule>
  </conditionalFormatting>
  <conditionalFormatting sqref="P88">
    <cfRule type="dataBar" priority="4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{44EE56A9-C3CD-4289-B9C3-C1FC7D5BA802}</x14:id>
        </ext>
      </extLst>
    </cfRule>
  </conditionalFormatting>
  <conditionalFormatting sqref="P110:P113">
    <cfRule type="dataBar" priority="3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{CEAA46DC-7017-4CA2-B240-B1746E25DB15}</x14:id>
        </ext>
      </extLst>
    </cfRule>
  </conditionalFormatting>
  <conditionalFormatting sqref="P94:P97">
    <cfRule type="dataBar" priority="40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{11F65CA7-2AE8-4F55-BA5C-50463EEE000E}</x14:id>
        </ext>
      </extLst>
    </cfRule>
  </conditionalFormatting>
  <conditionalFormatting sqref="P98">
    <cfRule type="dataBar" priority="39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{87C724ED-1D91-4849-A604-E0ABCB6CB563}</x14:id>
        </ext>
      </extLst>
    </cfRule>
  </conditionalFormatting>
  <conditionalFormatting sqref="P99:P102">
    <cfRule type="dataBar" priority="38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{69A4C527-A1A3-423F-B0D2-B87F7EBC6040}</x14:id>
        </ext>
      </extLst>
    </cfRule>
  </conditionalFormatting>
  <conditionalFormatting sqref="P103">
    <cfRule type="dataBar" priority="3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{B3526B58-A7A3-40F6-BE4E-75082CB7892E}</x14:id>
        </ext>
      </extLst>
    </cfRule>
  </conditionalFormatting>
  <conditionalFormatting sqref="P115:P118">
    <cfRule type="dataBar" priority="3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{3046D0FF-2677-419E-AA4C-69A873D0A542}</x14:id>
        </ext>
      </extLst>
    </cfRule>
  </conditionalFormatting>
  <conditionalFormatting sqref="P109">
    <cfRule type="dataBar" priority="36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{0F5EEF5A-6309-4EA9-AFBF-4E3AE40CBCE5}</x14:id>
        </ext>
      </extLst>
    </cfRule>
  </conditionalFormatting>
  <conditionalFormatting sqref="P119">
    <cfRule type="dataBar" priority="3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{AC6CC8B4-2EAE-49D2-B378-6DA83DA85C5B}</x14:id>
        </ext>
      </extLst>
    </cfRule>
  </conditionalFormatting>
  <conditionalFormatting sqref="P120:P123">
    <cfRule type="dataBar" priority="3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{BB43DDD5-1939-4E79-BEC6-5F4AD50E6082}</x14:id>
        </ext>
      </extLst>
    </cfRule>
  </conditionalFormatting>
  <conditionalFormatting sqref="P124">
    <cfRule type="dataBar" priority="30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{A512C1D7-390A-440E-81BF-7A7D167DA0DF}</x14:id>
        </ext>
      </extLst>
    </cfRule>
  </conditionalFormatting>
  <conditionalFormatting sqref="P84">
    <cfRule type="dataBar" priority="29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{A32E464C-F394-4F91-9453-30D144A62217}</x14:id>
        </ext>
      </extLst>
    </cfRule>
  </conditionalFormatting>
  <conditionalFormatting sqref="P104:P105">
    <cfRule type="dataBar" priority="28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{E93136D7-7A69-4E15-A2F0-84A287315777}</x14:id>
        </ext>
      </extLst>
    </cfRule>
  </conditionalFormatting>
  <conditionalFormatting sqref="P125">
    <cfRule type="dataBar" priority="2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{C78AC1CC-C567-4472-A829-BFA6B5DDDD72}</x14:id>
        </ext>
      </extLst>
    </cfRule>
  </conditionalFormatting>
  <conditionalFormatting sqref="P62">
    <cfRule type="dataBar" priority="26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{8650BC32-E66F-4EFF-BAB6-1EF7823E281B}</x14:id>
        </ext>
      </extLst>
    </cfRule>
  </conditionalFormatting>
  <conditionalFormatting sqref="P20">
    <cfRule type="dataBar" priority="2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{39164357-B96D-4307-ADFA-2BBC32B05271}</x14:id>
        </ext>
      </extLst>
    </cfRule>
  </conditionalFormatting>
  <conditionalFormatting sqref="P135">
    <cfRule type="dataBar" priority="2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{99445D28-AD90-4F03-BE06-5B9F9AF4BBF2}</x14:id>
        </ext>
      </extLst>
    </cfRule>
  </conditionalFormatting>
  <conditionalFormatting sqref="P130">
    <cfRule type="dataBar" priority="2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{655B3166-18BB-4FDB-88C0-08B212A82B73}</x14:id>
        </ext>
      </extLst>
    </cfRule>
  </conditionalFormatting>
  <conditionalFormatting sqref="P131:P134">
    <cfRule type="dataBar" priority="2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{131A8577-F727-44E5-B417-C9EA475153B6}</x14:id>
        </ext>
      </extLst>
    </cfRule>
  </conditionalFormatting>
  <conditionalFormatting sqref="P136:P139">
    <cfRule type="dataBar" priority="2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{6763DB22-B0B3-4054-BB95-BE7037DE1A95}</x14:id>
        </ext>
      </extLst>
    </cfRule>
  </conditionalFormatting>
  <conditionalFormatting sqref="P140">
    <cfRule type="dataBar" priority="20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{6B0B442C-F507-4199-9CDB-458FA66C73EC}</x14:id>
        </ext>
      </extLst>
    </cfRule>
  </conditionalFormatting>
  <conditionalFormatting sqref="P141:P144">
    <cfRule type="dataBar" priority="19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{298B61BD-7488-4DD3-BE21-B89EE1DF1BFE}</x14:id>
        </ext>
      </extLst>
    </cfRule>
  </conditionalFormatting>
  <conditionalFormatting sqref="P145:P146">
    <cfRule type="dataBar" priority="18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{AC081933-AE07-454B-92B2-A54C18EF7406}</x14:id>
        </ext>
      </extLst>
    </cfRule>
  </conditionalFormatting>
  <conditionalFormatting sqref="P147">
    <cfRule type="dataBar" priority="1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{C63C2B7C-BAB7-4956-B869-589E34F2DEBE}</x14:id>
        </ext>
      </extLst>
    </cfRule>
  </conditionalFormatting>
  <conditionalFormatting sqref="P157">
    <cfRule type="dataBar" priority="6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{05056415-2687-460F-8809-E5B559AF0829}</x14:id>
        </ext>
      </extLst>
    </cfRule>
  </conditionalFormatting>
  <conditionalFormatting sqref="P152">
    <cfRule type="dataBar" priority="8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{A9F06E0A-4AE5-4C3D-AF11-0EB6CF08E6DE}</x14:id>
        </ext>
      </extLst>
    </cfRule>
  </conditionalFormatting>
  <conditionalFormatting sqref="P153:P156">
    <cfRule type="dataBar" priority="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{396AA280-4EF4-4703-9CF9-A6678E74353A}</x14:id>
        </ext>
      </extLst>
    </cfRule>
  </conditionalFormatting>
  <conditionalFormatting sqref="P158:P161">
    <cfRule type="dataBar" priority="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{3F5B3DAE-778C-4334-889A-713EA937EA02}</x14:id>
        </ext>
      </extLst>
    </cfRule>
  </conditionalFormatting>
  <conditionalFormatting sqref="P162">
    <cfRule type="dataBar" priority="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{4FF63C75-75AA-43B3-A4E5-941FE5A59582}</x14:id>
        </ext>
      </extLst>
    </cfRule>
  </conditionalFormatting>
  <conditionalFormatting sqref="P163:P166">
    <cfRule type="dataBar" priority="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{1D8BA637-03C5-45D4-B49C-C6A34EB14B98}</x14:id>
        </ext>
      </extLst>
    </cfRule>
  </conditionalFormatting>
  <conditionalFormatting sqref="P167:P168">
    <cfRule type="dataBar" priority="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{5FB698B9-5021-4005-A8E3-4D4160B5F881}</x14:id>
        </ext>
      </extLst>
    </cfRule>
  </conditionalFormatting>
  <conditionalFormatting sqref="P169">
    <cfRule type="dataBar" priority="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{93025CA0-CF4B-4D4A-A2DA-7F0CAEC132BA}</x14:id>
        </ext>
      </extLst>
    </cfRule>
  </conditionalFormatting>
  <pageMargins left="0.7" right="0.7" top="0.75" bottom="0.75" header="0.3" footer="0.3"/>
  <pageSetup paperSize="9" orientation="portrait" horizont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"/>
  <sheetViews>
    <sheetView workbookViewId="0">
      <selection activeCell="K22" sqref="K22"/>
    </sheetView>
  </sheetViews>
  <sheetFormatPr defaultRowHeight="15.0"/>
  <cols>
    <col min="3" max="3" width="13.83203125" customWidth="1"/>
    <col min="8" max="8" width="24" customWidth="1"/>
  </cols>
  <sheetData>
    <row r="2">
      <c r="A2" t="s">
        <v>129</v>
      </c>
    </row>
    <row r="3">
      <c r="B3" s="462" t="s">
        <v>34</v>
      </c>
      <c r="C3" s="462" t="s">
        <v>8</v>
      </c>
      <c r="D3" s="462" t="s">
        <v>35</v>
      </c>
      <c r="E3" s="462" t="s">
        <v>48</v>
      </c>
      <c r="F3" s="462" t="s">
        <v>49</v>
      </c>
      <c r="G3" s="462" t="s">
        <v>36</v>
      </c>
      <c r="I3" s="452" t="s">
        <v>18</v>
      </c>
      <c r="J3" s="452" t="s">
        <v>19</v>
      </c>
      <c r="K3" s="452" t="s">
        <v>20</v>
      </c>
      <c r="L3" s="452" t="s">
        <v>21</v>
      </c>
      <c r="M3" s="452" t="s">
        <v>22</v>
      </c>
      <c r="N3" s="452" t="s">
        <v>23</v>
      </c>
      <c r="O3" s="452" t="s">
        <v>24</v>
      </c>
      <c r="P3" s="452" t="s">
        <v>25</v>
      </c>
      <c r="Q3" s="452" t="s">
        <v>26</v>
      </c>
      <c r="R3" s="452" t="s">
        <v>27</v>
      </c>
      <c r="S3" s="452" t="s">
        <v>28</v>
      </c>
    </row>
    <row r="4">
      <c r="A4" s="462" t="s">
        <v>34</v>
      </c>
      <c r="B4" s="454" t="s">
        <v>50</v>
      </c>
      <c r="C4" s="454" t="n">
        <f ca="1">getdata(token,$I$4,$J$4,$K$4,$L$4,$M$4,$N$4,C13,$P$4,$Q$4,$R$4,$S$4)</f>
        <v>68430</v>
      </c>
      <c r="D4" s="454" t="n">
        <f ca="1">getdata(token,$I$4,$J$4,$K$4,$L$4,$M$4,$N$4,D13,$P$4,$Q$4,$R$4,$S$4)</f>
        <v>3470</v>
      </c>
      <c r="E4" s="454" t="n">
        <f ca="1">getdata(token,$I$4,$J$4,$K$4,$L$4,$M$4,$N$4,E13,$P$4,$Q$4,$R$4,$S$4)</f>
        <v>65167</v>
      </c>
      <c r="F4" s="454" t="n">
        <f ca="1">getdata(token,$I$4,$J$4,$K$4,$L$4,$M$4,$N$4,F13,$P$4,$Q$4,$R$4,$S$4)</f>
        <v>5099</v>
      </c>
      <c r="G4" s="454" t="n">
        <f ca="1">getdata(token,$I$4,$J$4,$K$4,$L$4,$M$4,$N$4,G13,$P$4,$Q$4,$R$4,$S$4)</f>
        <v>36243</v>
      </c>
      <c r="I4" s="460" t="n">
        <f>global</f>
        <v>79787027</v>
      </c>
      <c r="J4" s="455" t="s">
        <v>87</v>
      </c>
      <c r="K4" s="456" t="n">
        <f>'GA Config'!$N$7</f>
        <v>42128</v>
      </c>
      <c r="L4" s="456" t="n">
        <f>'GA Config'!$N$6</f>
        <v>42134</v>
      </c>
      <c r="M4" s="455"/>
      <c r="N4" s="455"/>
      <c r="O4" s="454"/>
      <c r="P4" s="455"/>
      <c r="Q4" s="455" t="b">
        <v>0</v>
      </c>
      <c r="R4" s="455" t="b">
        <v>0</v>
      </c>
      <c r="S4" s="455" t="n">
        <v>1</v>
      </c>
    </row>
    <row r="5">
      <c r="A5" s="462" t="s">
        <v>8</v>
      </c>
      <c r="B5" s="454" t="n">
        <f ca="1">getdata(token,$I$4,$J$4,$K$4,$L$4,$M$4,$N$4,B14,$P$4,$Q$4,$R$4,$S$4)</f>
        <v>68430</v>
      </c>
      <c r="C5" s="454" t="s">
        <v>50</v>
      </c>
      <c r="D5" s="454" t="n">
        <f ca="1">getdata(token,$I$4,$J$4,$K$4,$L$4,$M$4,$N$4,D14,$P$4,$Q$4,$R$4,$S$4)</f>
        <v>3386</v>
      </c>
      <c r="E5" s="454" t="n">
        <f ca="1">getdata(token,$I$4,$J$4,$K$4,$L$4,$M$4,$N$4,E14,$P$4,$Q$4,$R$4,$S$4)</f>
        <v>65379</v>
      </c>
      <c r="F5" s="454" t="n">
        <f ca="1">getdata(token,$I$4,$J$4,$K$4,$L$4,$M$4,$N$4,F14,$P$4,$Q$4,$R$4,$S$4)</f>
        <v>5850</v>
      </c>
      <c r="G5" s="454" t="n">
        <f ca="1">getdata(token,$I$4,$J$4,$K$4,$L$4,$M$4,$N$4,G14,$P$4,$Q$4,$R$4,$S$4)</f>
        <v>45205</v>
      </c>
    </row>
    <row r="6">
      <c r="A6" s="462" t="s">
        <v>35</v>
      </c>
      <c r="B6" s="454" t="n">
        <f ca="1">getdata(token,$I$4,$J$4,$K$4,$L$4,$M$4,$N$4,B15,$P$4,$Q$4,$R$4,$S$4)</f>
        <v>3470</v>
      </c>
      <c r="C6" s="454" t="n">
        <f ca="1">getdata(token,$I$4,$J$4,$K$4,$L$4,$M$4,$N$4,C15,$P$4,$Q$4,$R$4,$S$4)</f>
        <v>3386</v>
      </c>
      <c r="D6" s="454" t="s">
        <v>50</v>
      </c>
      <c r="E6" s="454" t="n">
        <f ca="1">getdata(token,$I$4,$J$4,$K$4,$L$4,$M$4,$N$4,E15,$P$4,$Q$4,$R$4,$S$4)</f>
        <v>2076</v>
      </c>
      <c r="F6" s="454" t="n">
        <f ca="1">getdata(token,$I$4,$J$4,$K$4,$L$4,$M$4,$N$4,F15,$P$4,$Q$4,$R$4,$S$4)</f>
        <v>721</v>
      </c>
      <c r="G6" s="454" t="n">
        <f ca="1">getdata(token,$I$4,$J$4,$K$4,$L$4,$M$4,$N$4,G15,$P$4,$Q$4,$R$4,$S$4)</f>
        <v>2250</v>
      </c>
    </row>
    <row r="7">
      <c r="A7" s="462" t="s">
        <v>48</v>
      </c>
      <c r="B7" s="454" t="n">
        <f ca="1">getdata(token,$I$4,$J$4,$K$4,$L$4,$M$4,$N$4,B16,$P$4,$Q$4,$R$4,$S$4)</f>
        <v>65167</v>
      </c>
      <c r="C7" s="454" t="n">
        <f ca="1">getdata(token,$I$4,$J$4,$K$4,$L$4,$M$4,$N$4,C16,$P$4,$Q$4,$R$4,$S$4)</f>
        <v>65379</v>
      </c>
      <c r="D7" s="454" t="n">
        <f ca="1">getdata(token,$I$4,$J$4,$K$4,$L$4,$M$4,$N$4,D16,$P$4,$Q$4,$R$4,$S$4)</f>
        <v>2076</v>
      </c>
      <c r="E7" s="454" t="s">
        <v>50</v>
      </c>
      <c r="F7" s="454" t="n">
        <f ca="1">getdata(token,$I$4,$J$4,$K$4,$L$4,$M$4,$N$4,F16,$P$4,$Q$4,$R$4,$S$4)</f>
        <v>4912</v>
      </c>
      <c r="G7" s="454" t="n">
        <f ca="1">getdata(token,$I$4,$J$4,$K$4,$L$4,$M$4,$N$4,G16,$P$4,$Q$4,$R$4,$S$4)</f>
        <v>32242</v>
      </c>
    </row>
    <row r="8">
      <c r="A8" s="462" t="s">
        <v>49</v>
      </c>
      <c r="B8" s="454" t="n">
        <f ca="1">getdata(token,$I$4,$J$4,$K$4,$L$4,$M$4,$N$4,B17,$P$4,$Q$4,$R$4,$S$4)</f>
        <v>5099</v>
      </c>
      <c r="C8" s="454" t="n">
        <f ca="1">getdata(token,$I$4,$J$4,$K$4,$L$4,$M$4,$N$4,C17,$P$4,$Q$4,$R$4,$S$4)</f>
        <v>5850</v>
      </c>
      <c r="D8" s="454" t="n">
        <f ca="1">getdata(token,$I$4,$J$4,$K$4,$L$4,$M$4,$N$4,D17,$P$4,$Q$4,$R$4,$S$4)</f>
        <v>721</v>
      </c>
      <c r="E8" s="454" t="n">
        <f ca="1">getdata(token,$I$4,$J$4,$K$4,$L$4,$M$4,$N$4,E17,$P$4,$Q$4,$R$4,$S$4)</f>
        <v>4912</v>
      </c>
      <c r="F8" s="454" t="s">
        <v>50</v>
      </c>
      <c r="G8" s="454" t="n">
        <f ca="1">getdata(token,$I$4,$J$4,$K$4,$L$4,$M$4,$N$4,G17,$P$4,$Q$4,$R$4,$S$4)</f>
        <v>5401</v>
      </c>
    </row>
    <row r="9">
      <c r="A9" s="462" t="s">
        <v>36</v>
      </c>
      <c r="B9" s="454" t="n">
        <f ca="1">getdata(token,$I$4,$J$4,$K$4,$L$4,$M$4,$N$4,B18,$P$4,$Q$4,$R$4,$S$4)</f>
        <v>36243</v>
      </c>
      <c r="C9" s="454" t="n">
        <f ca="1">getdata(token,$I$4,$J$4,$K$4,$L$4,$M$4,$N$4,C18,$P$4,$Q$4,$R$4,$S$4)</f>
        <v>45205</v>
      </c>
      <c r="D9" s="454" t="n">
        <f ca="1">getdata(token,$I$4,$J$4,$K$4,$L$4,$M$4,$N$4,D18,$P$4,$Q$4,$R$4,$S$4)</f>
        <v>2250</v>
      </c>
      <c r="E9" s="454" t="n">
        <f ca="1">getdata(token,$I$4,$J$4,$K$4,$L$4,$M$4,$N$4,E18,$P$4,$Q$4,$R$4,$S$4)</f>
        <v>32242</v>
      </c>
      <c r="F9" s="454" t="n">
        <f ca="1">getdata(token,$I$4,$J$4,$K$4,$L$4,$M$4,$N$4,F18,$P$4,$Q$4,$R$4,$S$4)</f>
        <v>5401</v>
      </c>
      <c r="G9" s="454" t="s">
        <v>50</v>
      </c>
    </row>
    <row r="11">
      <c r="A11" t="s">
        <v>131</v>
      </c>
    </row>
    <row r="12">
      <c r="A12" s="17"/>
      <c r="B12" s="462" t="s">
        <v>34</v>
      </c>
      <c r="C12" s="462" t="s">
        <v>8</v>
      </c>
      <c r="D12" s="462" t="s">
        <v>35</v>
      </c>
      <c r="E12" s="462" t="s">
        <v>48</v>
      </c>
      <c r="F12" s="462" t="s">
        <v>49</v>
      </c>
      <c r="G12" s="462" t="s">
        <v>36</v>
      </c>
      <c r="J12" s="17"/>
    </row>
    <row r="13">
      <c r="A13" s="462" t="s">
        <v>34</v>
      </c>
      <c r="B13" s="454" t="s">
        <v>50</v>
      </c>
      <c r="C13" s="454" t="s">
        <v>132</v>
      </c>
      <c r="D13" s="454" t="s">
        <v>133</v>
      </c>
      <c r="E13" s="454" t="s">
        <v>134</v>
      </c>
      <c r="F13" s="454" t="s">
        <v>135</v>
      </c>
      <c r="G13" s="454" t="s">
        <v>136</v>
      </c>
    </row>
    <row r="14">
      <c r="A14" s="462" t="s">
        <v>8</v>
      </c>
      <c r="B14" s="454" t="s">
        <v>132</v>
      </c>
      <c r="C14" s="454" t="s">
        <v>50</v>
      </c>
      <c r="D14" s="454" t="s">
        <v>137</v>
      </c>
      <c r="E14" s="454" t="s">
        <v>138</v>
      </c>
      <c r="F14" s="454" t="s">
        <v>139</v>
      </c>
      <c r="G14" s="454" t="s">
        <v>140</v>
      </c>
    </row>
    <row r="15">
      <c r="A15" s="462" t="s">
        <v>35</v>
      </c>
      <c r="B15" s="454" t="s">
        <v>133</v>
      </c>
      <c r="C15" s="454" t="s">
        <v>137</v>
      </c>
      <c r="D15" s="454" t="s">
        <v>50</v>
      </c>
      <c r="E15" s="454" t="s">
        <v>141</v>
      </c>
      <c r="F15" s="454" t="s">
        <v>142</v>
      </c>
      <c r="G15" s="454" t="s">
        <v>143</v>
      </c>
    </row>
    <row r="16">
      <c r="A16" s="462" t="s">
        <v>48</v>
      </c>
      <c r="B16" s="454" t="s">
        <v>134</v>
      </c>
      <c r="C16" s="454" t="s">
        <v>138</v>
      </c>
      <c r="D16" s="454" t="s">
        <v>141</v>
      </c>
      <c r="E16" s="454" t="s">
        <v>50</v>
      </c>
      <c r="F16" s="454" t="s">
        <v>144</v>
      </c>
      <c r="G16" s="454" t="s">
        <v>145</v>
      </c>
    </row>
    <row r="17">
      <c r="A17" s="462" t="s">
        <v>49</v>
      </c>
      <c r="B17" s="454" t="s">
        <v>135</v>
      </c>
      <c r="C17" s="454" t="s">
        <v>139</v>
      </c>
      <c r="D17" s="454" t="s">
        <v>142</v>
      </c>
      <c r="E17" s="454" t="s">
        <v>144</v>
      </c>
      <c r="F17" s="454" t="s">
        <v>50</v>
      </c>
      <c r="G17" s="454" t="s">
        <v>146</v>
      </c>
    </row>
    <row r="18">
      <c r="A18" s="462" t="s">
        <v>36</v>
      </c>
      <c r="B18" s="454" t="s">
        <v>136</v>
      </c>
      <c r="C18" s="454" t="s">
        <v>140</v>
      </c>
      <c r="D18" s="454" t="s">
        <v>143</v>
      </c>
      <c r="E18" s="454" t="s">
        <v>145</v>
      </c>
      <c r="F18" s="454" t="s">
        <v>146</v>
      </c>
      <c r="G18" s="45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"/>
  <sheetViews>
    <sheetView topLeftCell="A16" workbookViewId="0">
      <selection activeCell="E46" sqref="E46"/>
    </sheetView>
  </sheetViews>
  <sheetFormatPr defaultRowHeight="15.0"/>
  <cols>
    <col min="2" max="2" width="14.1640625" customWidth="1"/>
    <col min="3" max="3" width="14.1640625" customWidth="1"/>
  </cols>
  <sheetData>
    <row r="2">
      <c r="B2" s="461" t="n">
        <f>'GA Config'!$M$6</f>
        <v>42127</v>
      </c>
      <c r="C2" s="461" t="n">
        <f>'GA Config'!$N$6</f>
        <v>42134</v>
      </c>
    </row>
    <row r="3">
      <c r="A3" s="463" t="s">
        <v>34</v>
      </c>
      <c r="B3" s="461" t="n">
        <f>'GA Config'!$M$7</f>
        <v>42121</v>
      </c>
      <c r="C3" s="461" t="n">
        <f>'GA Config'!$N$7</f>
        <v>42128</v>
      </c>
      <c r="D3" s="463"/>
      <c r="E3" s="464" t="s">
        <v>108</v>
      </c>
      <c r="H3" s="452" t="s">
        <v>18</v>
      </c>
      <c r="I3" s="452" t="s">
        <v>19</v>
      </c>
      <c r="J3" s="452" t="s">
        <v>20</v>
      </c>
      <c r="K3" s="452" t="s">
        <v>21</v>
      </c>
      <c r="L3" s="452" t="s">
        <v>22</v>
      </c>
      <c r="M3" s="452" t="s">
        <v>23</v>
      </c>
      <c r="N3" s="452" t="s">
        <v>24</v>
      </c>
      <c r="O3" s="452" t="s">
        <v>25</v>
      </c>
      <c r="P3" s="452" t="s">
        <v>26</v>
      </c>
      <c r="Q3" s="452" t="s">
        <v>27</v>
      </c>
      <c r="R3" s="452" t="s">
        <v>28</v>
      </c>
    </row>
    <row r="4">
      <c r="A4" s="459" t="s">
        <v>147</v>
      </c>
      <c r="B4" s="459" t="n">
        <f ca="1">TRANSPOSE(getdata(token,$H4,$I4,B$3,B$2,$L4,$M4,$N4,$O4,$P4,$Q4,$R4))</f>
        <v>78228</v>
      </c>
      <c r="C4" s="459" t="n">
        <f ca="1">TRANSPOSE(getdata(token,$H4,$I4,C$3,C$2,$L4,$M4,$N4,$O4,$P4,$Q4,$R4))</f>
        <v>87104</v>
      </c>
      <c r="D4" s="458"/>
      <c r="E4" s="453" t="n">
        <f ca="1">IFERROR((C4/B4),0)</f>
        <v>1.1134632101037991</v>
      </c>
      <c r="H4" s="460" t="n">
        <f>global</f>
        <v>79787027</v>
      </c>
      <c r="I4" s="455" t="s">
        <v>87</v>
      </c>
      <c r="J4" s="456" t="n">
        <f>$B$3</f>
        <v>42121</v>
      </c>
      <c r="K4" s="456" t="n">
        <f>$C$2</f>
        <v>42134</v>
      </c>
      <c r="L4" s="455"/>
      <c r="M4" s="455"/>
      <c r="N4" s="454" t="s">
        <v>149</v>
      </c>
      <c r="O4" s="455"/>
      <c r="P4" s="455" t="b">
        <v>0</v>
      </c>
      <c r="Q4" s="455" t="b">
        <v>0</v>
      </c>
      <c r="R4" s="455" t="n">
        <v>2</v>
      </c>
    </row>
    <row r="5">
      <c r="A5" s="459" t="s">
        <v>148</v>
      </c>
      <c r="B5" s="459" t="n">
        <f ca="1">TRANSPOSE(getdata(token,$H5,$I5,B$3,B$2,$L5,$M5,$N5,$O5,$P5,$Q5,$R5))</f>
        <v>12004</v>
      </c>
      <c r="C5" s="459" t="n">
        <f ca="1">TRANSPOSE(getdata(token,$H5,$I5,C$3,C$2,$L5,$M5,$N5,$O5,$P5,$Q5,$R5))</f>
        <v>13377</v>
      </c>
      <c r="D5" s="458"/>
      <c r="E5" s="453" t="n">
        <f ca="1">IFERROR((C5/B5)-1,0)</f>
        <v>0.11437854048650453</v>
      </c>
      <c r="H5" s="460" t="n">
        <f>global</f>
        <v>79787027</v>
      </c>
      <c r="I5" s="455" t="s">
        <v>87</v>
      </c>
      <c r="J5" s="456" t="n">
        <f>$B$3</f>
        <v>42121</v>
      </c>
      <c r="K5" s="456" t="n">
        <f>$C$2</f>
        <v>42134</v>
      </c>
      <c r="L5" s="455"/>
      <c r="M5" s="455"/>
      <c r="N5" s="454" t="s">
        <v>164</v>
      </c>
      <c r="O5" s="455"/>
      <c r="P5" s="455" t="b">
        <v>0</v>
      </c>
      <c r="Q5" s="455" t="b">
        <v>0</v>
      </c>
      <c r="R5" s="455" t="n">
        <v>2</v>
      </c>
    </row>
    <row r="6">
      <c r="A6" s="459" t="s">
        <v>86</v>
      </c>
      <c r="B6" s="459" t="n">
        <f ca="1">TRANSPOSE(getdata(token,$H6,$I6,B$3,B$2,$L6,$M6,$N6,$O6,$P6,$Q6,$R6))</f>
        <v>3020</v>
      </c>
      <c r="C6" s="459" t="n">
        <f ca="1">TRANSPOSE(getdata(token,$H6,$I6,C$3,C$2,$L6,$M6,$N6,$O6,$P6,$Q6,$R6))</f>
        <v>3516</v>
      </c>
      <c r="D6" s="458"/>
      <c r="E6" s="453" t="n">
        <f ca="1">IFERROR((C6/B6)-1,0)</f>
        <v>0.1642384105960264</v>
      </c>
      <c r="H6" s="460" t="n">
        <f>global</f>
        <v>79787027</v>
      </c>
      <c r="I6" s="455" t="s">
        <v>150</v>
      </c>
      <c r="J6" s="456" t="n">
        <f>$B$3</f>
        <v>42121</v>
      </c>
      <c r="K6" s="456" t="n">
        <f>$C$2</f>
        <v>42134</v>
      </c>
      <c r="L6" s="455"/>
      <c r="M6" s="455"/>
      <c r="N6" s="454"/>
      <c r="O6" s="455"/>
      <c r="P6" s="455" t="b">
        <v>0</v>
      </c>
      <c r="Q6" s="455" t="b">
        <v>0</v>
      </c>
      <c r="R6" s="455" t="n">
        <v>2</v>
      </c>
    </row>
    <row r="7">
      <c r="A7" s="459" t="s">
        <v>176</v>
      </c>
      <c r="B7" s="476" t="n">
        <f ca="1">TRANSPOSE(getdata(token,$H7,$I7,B$3,B$2,$L7,$M7,$N7,$O7,$P7,$Q7,$R7))</f>
        <v>17592.3</v>
      </c>
      <c r="C7" s="476" t="n">
        <f ca="1">TRANSPOSE(getdata(token,$H7,$I7,C$3,C$2,$L7,$M7,$N7,$O7,$P7,$Q7,$R7))</f>
        <v>19987.53</v>
      </c>
      <c r="D7" s="458"/>
      <c r="E7" s="453" t="n">
        <f ca="1">IFERROR((C7/B7)-1,0)</f>
        <v>0.1361521802152077</v>
      </c>
      <c r="H7" s="460" t="n">
        <f>global</f>
        <v>79787027</v>
      </c>
      <c r="I7" s="455" t="s">
        <v>187</v>
      </c>
      <c r="J7" s="456" t="n">
        <f>$B$3</f>
        <v>42121</v>
      </c>
      <c r="K7" s="456" t="n">
        <f>$C$2</f>
        <v>42134</v>
      </c>
      <c r="L7" s="455" t="s">
        <v>170</v>
      </c>
      <c r="M7" s="455"/>
      <c r="N7" s="454"/>
      <c r="O7" s="455"/>
      <c r="P7" s="455" t="b">
        <v>0</v>
      </c>
      <c r="Q7" s="455" t="b">
        <v>0</v>
      </c>
      <c r="R7" s="455" t="n">
        <v>2</v>
      </c>
    </row>
    <row r="8">
      <c r="A8" s="459" t="s">
        <v>6</v>
      </c>
      <c r="B8" s="476" t="n">
        <f ca="1">TRANSPOSE(getdata(token,$H8,$I8,B$3,B$2,$L8,$M8,$N8,$O8,$P8,$Q8,$R8))</f>
        <v>2421230.5099999998</v>
      </c>
      <c r="C8" s="476" t="n">
        <f ca="1">TRANSPOSE(getdata(token,$H8,$I8,C$3,C$2,$L8,$M8,$N8,$O8,$P8,$Q8,$R8))</f>
        <v>2898199.6</v>
      </c>
      <c r="D8" s="458"/>
      <c r="E8" s="453" t="n">
        <f ca="1">IFERROR((C8/B8)-1,0)</f>
        <v>0.19699449847094508</v>
      </c>
      <c r="H8" s="460" t="n">
        <f>global</f>
        <v>79787027</v>
      </c>
      <c r="I8" s="455" t="s">
        <v>186</v>
      </c>
      <c r="J8" s="456" t="n">
        <f>$B$3</f>
        <v>42121</v>
      </c>
      <c r="K8" s="456" t="n">
        <f>$C$2</f>
        <v>42134</v>
      </c>
      <c r="L8" s="455" t="s">
        <v>185</v>
      </c>
      <c r="M8" s="455"/>
      <c r="N8" s="454"/>
      <c r="O8" s="455"/>
      <c r="P8" s="455" t="b">
        <v>0</v>
      </c>
      <c r="Q8" s="455" t="b">
        <v>0</v>
      </c>
      <c r="R8" s="455" t="n">
        <v>2</v>
      </c>
    </row>
    <row r="9">
      <c r="A9" s="459" t="s">
        <v>182</v>
      </c>
      <c r="B9" s="476" t="n">
        <f ca="1">B8*'GA Config'!$B$35</f>
        <v>83532.452594999995</v>
      </c>
      <c r="C9" s="476" t="n">
        <f ca="1">C8*'GA Config'!$B$35</f>
        <v>99987.886200000008</v>
      </c>
      <c r="D9" s="458"/>
      <c r="E9" s="453" t="n">
        <f ca="1">IFERROR((C9/B9)-1,0)</f>
        <v>0.19699449847094508</v>
      </c>
      <c r="H9" s="460"/>
      <c r="I9" s="455"/>
      <c r="J9" s="456"/>
      <c r="K9" s="456"/>
      <c r="L9" s="455"/>
      <c r="M9" s="455"/>
      <c r="N9" s="454"/>
      <c r="O9" s="455"/>
      <c r="P9" s="455"/>
      <c r="Q9" s="455"/>
      <c r="R9" s="455"/>
    </row>
    <row r="11">
      <c r="B11" s="461" t="n">
        <f>'GA Config'!$M$6</f>
        <v>42127</v>
      </c>
      <c r="C11" s="461" t="n">
        <f>'GA Config'!$N$6</f>
        <v>42134</v>
      </c>
    </row>
    <row r="12">
      <c r="A12" s="463" t="s">
        <v>8</v>
      </c>
      <c r="B12" s="461" t="n">
        <f>'GA Config'!$M$7</f>
        <v>42121</v>
      </c>
      <c r="C12" s="461" t="n">
        <f>'GA Config'!$N$7</f>
        <v>42128</v>
      </c>
      <c r="D12" s="463"/>
      <c r="E12" s="464" t="s">
        <v>108</v>
      </c>
      <c r="H12" s="452" t="s">
        <v>18</v>
      </c>
      <c r="I12" s="452" t="s">
        <v>19</v>
      </c>
      <c r="J12" s="452" t="s">
        <v>20</v>
      </c>
      <c r="K12" s="452" t="s">
        <v>21</v>
      </c>
      <c r="L12" s="452" t="s">
        <v>22</v>
      </c>
      <c r="M12" s="452" t="s">
        <v>23</v>
      </c>
      <c r="N12" s="452" t="s">
        <v>24</v>
      </c>
      <c r="O12" s="452" t="s">
        <v>25</v>
      </c>
      <c r="P12" s="452" t="s">
        <v>26</v>
      </c>
      <c r="Q12" s="452" t="s">
        <v>27</v>
      </c>
      <c r="R12" s="452" t="s">
        <v>28</v>
      </c>
    </row>
    <row r="13">
      <c r="A13" s="459" t="s">
        <v>147</v>
      </c>
      <c r="B13" s="459" t="n">
        <f ca="1">TRANSPOSE(getdata(token,$H13,$I13,B$3,B$2,$L13,$M13,$N13,$O13,$P13,$Q13,$R13))</f>
        <v>41192</v>
      </c>
      <c r="C13" s="459" t="n">
        <f ca="1">TRANSPOSE(getdata(token,$H13,$I13,C$3,C$2,$L13,$M13,$N13,$O13,$P13,$Q13,$R13))</f>
        <v>54382</v>
      </c>
      <c r="D13" s="458"/>
      <c r="E13" s="453" t="n">
        <f ca="1">IFERROR((C13/B13),0)</f>
        <v>1.3202078073412313</v>
      </c>
      <c r="H13" s="460" t="n">
        <f>global</f>
        <v>79787027</v>
      </c>
      <c r="I13" s="455" t="s">
        <v>87</v>
      </c>
      <c r="J13" s="456" t="n">
        <f>$B$3</f>
        <v>42121</v>
      </c>
      <c r="K13" s="456" t="n">
        <f>$C$2</f>
        <v>42134</v>
      </c>
      <c r="L13" s="455"/>
      <c r="M13" s="455"/>
      <c r="N13" s="454" t="s">
        <v>158</v>
      </c>
      <c r="O13" s="455"/>
      <c r="P13" s="455" t="b">
        <v>0</v>
      </c>
      <c r="Q13" s="455" t="b">
        <v>0</v>
      </c>
      <c r="R13" s="455" t="n">
        <v>2</v>
      </c>
    </row>
    <row r="14">
      <c r="A14" s="459" t="s">
        <v>148</v>
      </c>
      <c r="B14" s="459" t="n">
        <f ca="1">TRANSPOSE(getdata(token,$H14,$I14,B$3,B$2,$L14,$M14,$N14,$O14,$P14,$Q14,$R14))</f>
        <v>3814</v>
      </c>
      <c r="C14" s="459" t="n">
        <f ca="1">TRANSPOSE(getdata(token,$H14,$I14,C$3,C$2,$L14,$M14,$N14,$O14,$P14,$Q14,$R14))</f>
        <v>4464</v>
      </c>
      <c r="D14" s="458"/>
      <c r="E14" s="453" t="n">
        <f ca="1">IFERROR((C14/B14)-1,0)</f>
        <v>0.17042475091767173</v>
      </c>
      <c r="H14" s="460" t="n">
        <f>global</f>
        <v>79787027</v>
      </c>
      <c r="I14" s="455" t="s">
        <v>87</v>
      </c>
      <c r="J14" s="456" t="n">
        <f>$B$3</f>
        <v>42121</v>
      </c>
      <c r="K14" s="456" t="n">
        <f>$C$2</f>
        <v>42134</v>
      </c>
      <c r="L14" s="455"/>
      <c r="M14" s="455"/>
      <c r="N14" s="454" t="s">
        <v>159</v>
      </c>
      <c r="O14" s="455"/>
      <c r="P14" s="455" t="b">
        <v>0</v>
      </c>
      <c r="Q14" s="455" t="b">
        <v>0</v>
      </c>
      <c r="R14" s="455" t="n">
        <v>2</v>
      </c>
    </row>
    <row r="15">
      <c r="A15" s="459" t="s">
        <v>86</v>
      </c>
      <c r="B15" s="459" t="n">
        <f ca="1">TRANSPOSE(getdata(token,$H15,$I15,B$3,B$2,$L15,$M15,$N15,$O15,$P15,$Q15,$R15))</f>
        <v>467</v>
      </c>
      <c r="C15" s="459" t="n">
        <f ca="1">TRANSPOSE(getdata(token,$H15,$I15,C$3,C$2,$L15,$M15,$N15,$O15,$P15,$Q15,$R15))</f>
        <v>499</v>
      </c>
      <c r="D15" s="458"/>
      <c r="E15" s="453" t="n">
        <f ca="1">IFERROR((C15/B15)-1,0)</f>
        <v>6.85224839400429E-2</v>
      </c>
      <c r="H15" s="460" t="n">
        <f>global</f>
        <v>79787027</v>
      </c>
      <c r="I15" s="455" t="s">
        <v>156</v>
      </c>
      <c r="J15" s="456" t="n">
        <f>$B$3</f>
        <v>42121</v>
      </c>
      <c r="K15" s="456" t="n">
        <f>$C$2</f>
        <v>42134</v>
      </c>
      <c r="L15" s="455"/>
      <c r="M15" s="455"/>
      <c r="N15" s="454"/>
      <c r="O15" s="455"/>
      <c r="P15" s="455" t="b">
        <v>0</v>
      </c>
      <c r="Q15" s="455" t="b">
        <v>0</v>
      </c>
      <c r="R15" s="455" t="n">
        <v>2</v>
      </c>
    </row>
    <row r="16">
      <c r="A16" s="459" t="s">
        <v>176</v>
      </c>
      <c r="B16" s="459" t="n">
        <f ca="1">TRANSPOSE(getdata(token,$H16,$I16,B$3,B$2,$L16,$M16,$N16,$O16,$P16,$Q16,$R16))</f>
        <v>2294.69</v>
      </c>
      <c r="C16" s="459" t="n">
        <f ca="1">TRANSPOSE(getdata(token,$H16,$I16,C$3,C$2,$L16,$M16,$N16,$O16,$P16,$Q16,$R16))</f>
        <v>2582.5100000000002</v>
      </c>
      <c r="D16" s="458"/>
      <c r="E16" s="453" t="n">
        <f ca="1">IFERROR((C16/B16)-1,0)</f>
        <v>0.12542870714562748</v>
      </c>
      <c r="H16" s="460" t="n">
        <f>global</f>
        <v>79787027</v>
      </c>
      <c r="I16" s="455" t="s">
        <v>187</v>
      </c>
      <c r="J16" s="456" t="n">
        <f>$B$3</f>
        <v>42121</v>
      </c>
      <c r="K16" s="456" t="n">
        <f>$C$2</f>
        <v>42134</v>
      </c>
      <c r="L16" s="455" t="s">
        <v>171</v>
      </c>
      <c r="M16" s="455"/>
      <c r="N16" s="454"/>
      <c r="O16" s="455"/>
      <c r="P16" s="455" t="b">
        <v>0</v>
      </c>
      <c r="Q16" s="455" t="b">
        <v>0</v>
      </c>
      <c r="R16" s="455" t="n">
        <v>2</v>
      </c>
    </row>
    <row r="17">
      <c r="A17" s="459" t="s">
        <v>6</v>
      </c>
      <c r="B17" s="459" t="n">
        <f ca="1">TRANSPOSE(getdata(token,$H17,$I17,B$3,B$2,$L17,$M17,$N17,$O17,$P17,$Q17,$R17))</f>
        <v>162812.85999999999</v>
      </c>
      <c r="C17" s="459" t="n">
        <f ca="1">TRANSPOSE(getdata(token,$H17,$I17,C$3,C$2,$L17,$M17,$N17,$O17,$P17,$Q17,$R17))</f>
        <v>171941.88</v>
      </c>
      <c r="D17" s="458"/>
      <c r="E17" s="453" t="n">
        <f ca="1">IFERROR((C17/B17)-1,0)</f>
        <v>5.6070632258410136E-2</v>
      </c>
      <c r="H17" s="460" t="n">
        <f>global</f>
        <v>79787027</v>
      </c>
      <c r="I17" s="455" t="s">
        <v>186</v>
      </c>
      <c r="J17" s="456" t="n">
        <f>$B$3</f>
        <v>42121</v>
      </c>
      <c r="K17" s="456" t="n">
        <f>$C$2</f>
        <v>42134</v>
      </c>
      <c r="L17" s="455" t="s">
        <v>189</v>
      </c>
      <c r="M17" s="455"/>
      <c r="N17" s="454"/>
      <c r="O17" s="455"/>
      <c r="P17" s="455" t="b">
        <v>0</v>
      </c>
      <c r="Q17" s="455" t="b">
        <v>0</v>
      </c>
      <c r="R17" s="455" t="n">
        <v>2</v>
      </c>
    </row>
    <row r="18">
      <c r="A18" s="459" t="s">
        <v>182</v>
      </c>
      <c r="B18" s="476" t="n">
        <f ca="1">B17*'GA Config'!$B$36</f>
        <v>24047.459421999996</v>
      </c>
      <c r="C18" s="476" t="n">
        <f ca="1">C17*'GA Config'!$B$36</f>
        <v>25395.815676000002</v>
      </c>
      <c r="D18" s="458"/>
      <c r="E18" s="453" t="n">
        <f ca="1">IFERROR((C18/B18)-1,0)</f>
        <v>5.6070632258410358E-2</v>
      </c>
      <c r="H18" s="460"/>
      <c r="I18" s="455"/>
      <c r="J18" s="456"/>
      <c r="K18" s="456"/>
      <c r="L18" s="455"/>
      <c r="M18" s="455"/>
      <c r="N18" s="454"/>
      <c r="O18" s="455"/>
      <c r="P18" s="455"/>
      <c r="Q18" s="455"/>
      <c r="R18" s="455"/>
    </row>
    <row r="20">
      <c r="B20" s="461" t="n">
        <f>'GA Config'!$M$6</f>
        <v>42127</v>
      </c>
      <c r="C20" s="461" t="n">
        <f>'GA Config'!$N$6</f>
        <v>42134</v>
      </c>
    </row>
    <row r="21">
      <c r="A21" s="463" t="s">
        <v>65</v>
      </c>
      <c r="B21" s="461" t="n">
        <f>'GA Config'!$M$7</f>
        <v>42121</v>
      </c>
      <c r="C21" s="461" t="n">
        <f>'GA Config'!$N$7</f>
        <v>42128</v>
      </c>
      <c r="D21" s="463"/>
      <c r="E21" s="464" t="s">
        <v>108</v>
      </c>
      <c r="H21" s="452" t="s">
        <v>18</v>
      </c>
      <c r="I21" s="452" t="s">
        <v>19</v>
      </c>
      <c r="J21" s="452" t="s">
        <v>20</v>
      </c>
      <c r="K21" s="452" t="s">
        <v>21</v>
      </c>
      <c r="L21" s="452" t="s">
        <v>22</v>
      </c>
      <c r="M21" s="452" t="s">
        <v>23</v>
      </c>
      <c r="N21" s="452" t="s">
        <v>24</v>
      </c>
      <c r="O21" s="452" t="s">
        <v>25</v>
      </c>
      <c r="P21" s="452" t="s">
        <v>26</v>
      </c>
      <c r="Q21" s="452" t="s">
        <v>27</v>
      </c>
      <c r="R21" s="452" t="s">
        <v>28</v>
      </c>
    </row>
    <row r="22">
      <c r="A22" s="459" t="s">
        <v>147</v>
      </c>
      <c r="B22" s="459" t="n">
        <f ca="1">TRANSPOSE(getdata(token,$H22,$I22,B$3,B$2,$L22,$M22,$N22,$O22,$P22,$Q22,$R22))</f>
        <v>20437</v>
      </c>
      <c r="C22" s="459" t="n">
        <f ca="1">TRANSPOSE(getdata(token,$H22,$I22,C$3,C$2,$L22,$M22,$N22,$O22,$P22,$Q22,$R22))</f>
        <v>22192</v>
      </c>
      <c r="D22" s="458"/>
      <c r="E22" s="453" t="n">
        <f ca="1">IFERROR((C22/B22),0)</f>
        <v>1.0858736605176884</v>
      </c>
      <c r="H22" s="460" t="n">
        <f>global</f>
        <v>79787027</v>
      </c>
      <c r="I22" s="455" t="s">
        <v>87</v>
      </c>
      <c r="J22" s="456" t="n">
        <f>$B$3</f>
        <v>42121</v>
      </c>
      <c r="K22" s="456" t="n">
        <f>$C$2</f>
        <v>42134</v>
      </c>
      <c r="L22" s="455"/>
      <c r="M22" s="455"/>
      <c r="N22" s="454" t="s">
        <v>160</v>
      </c>
      <c r="O22" s="455"/>
      <c r="P22" s="455" t="b">
        <v>0</v>
      </c>
      <c r="Q22" s="455" t="b">
        <v>0</v>
      </c>
      <c r="R22" s="455" t="n">
        <v>2</v>
      </c>
    </row>
    <row r="23">
      <c r="A23" s="459" t="s">
        <v>148</v>
      </c>
      <c r="B23" s="459" t="n">
        <f ca="1">TRANSPOSE(getdata(token,$H23,$I23,B$3,B$2,$L23,$M23,$N23,$O23,$P23,$Q23,$R23))</f>
        <v>3367</v>
      </c>
      <c r="C23" s="459" t="n">
        <f ca="1">TRANSPOSE(getdata(token,$H23,$I23,C$3,C$2,$L23,$M23,$N23,$O23,$P23,$Q23,$R23))</f>
        <v>3815</v>
      </c>
      <c r="D23" s="458"/>
      <c r="E23" s="453" t="n">
        <f ca="1">IFERROR((C23/B23)-1,0)</f>
        <v>0.13305613305613306</v>
      </c>
      <c r="H23" s="460" t="n">
        <f>global</f>
        <v>79787027</v>
      </c>
      <c r="I23" s="455" t="s">
        <v>87</v>
      </c>
      <c r="J23" s="456" t="n">
        <f>$B$3</f>
        <v>42121</v>
      </c>
      <c r="K23" s="456" t="n">
        <f>$C$2</f>
        <v>42134</v>
      </c>
      <c r="L23" s="455"/>
      <c r="M23" s="455"/>
      <c r="N23" s="454" t="s">
        <v>161</v>
      </c>
      <c r="O23" s="455"/>
      <c r="P23" s="455" t="b">
        <v>0</v>
      </c>
      <c r="Q23" s="455" t="b">
        <v>0</v>
      </c>
      <c r="R23" s="455" t="n">
        <v>2</v>
      </c>
    </row>
    <row r="24">
      <c r="A24" s="459" t="s">
        <v>86</v>
      </c>
      <c r="B24" s="459" t="n">
        <f ca="1">TRANSPOSE(getdata(token,$H24,$I24,B$3,B$2,$L24,$M24,$N24,$O24,$P24,$Q24,$R24))</f>
        <v>474</v>
      </c>
      <c r="C24" s="459" t="n">
        <f ca="1">TRANSPOSE(getdata(token,$H24,$I24,C$3,C$2,$L24,$M24,$N24,$O24,$P24,$Q24,$R24))</f>
        <v>654</v>
      </c>
      <c r="D24" s="458"/>
      <c r="E24" s="453" t="n">
        <f ca="1">IFERROR((C24/B24)-1,0)</f>
        <v>0.379746835443038</v>
      </c>
      <c r="H24" s="460" t="n">
        <f>global</f>
        <v>79787027</v>
      </c>
      <c r="I24" s="455" t="s">
        <v>157</v>
      </c>
      <c r="J24" s="456" t="n">
        <f>$B$3</f>
        <v>42121</v>
      </c>
      <c r="K24" s="456" t="n">
        <f>$C$2</f>
        <v>42134</v>
      </c>
      <c r="L24" s="455"/>
      <c r="M24" s="455"/>
      <c r="N24" s="454"/>
      <c r="O24" s="455"/>
      <c r="P24" s="455" t="b">
        <v>0</v>
      </c>
      <c r="Q24" s="455" t="b">
        <v>0</v>
      </c>
      <c r="R24" s="455" t="n">
        <v>2</v>
      </c>
    </row>
    <row r="25">
      <c r="A25" s="459" t="s">
        <v>176</v>
      </c>
      <c r="B25" s="459" t="n">
        <f ca="1">TRANSPOSE(getdata(token,$H25,$I25,B$3,B$2,$L25,$M25,$N25,$O25,$P25,$Q25,$R25))</f>
        <v>6370.58</v>
      </c>
      <c r="C25" s="459" t="n">
        <f ca="1">TRANSPOSE(getdata(token,$H25,$I25,C$3,C$2,$L25,$M25,$N25,$O25,$P25,$Q25,$R25))</f>
        <v>7463.65</v>
      </c>
      <c r="D25" s="458"/>
      <c r="E25" s="453" t="n">
        <f ca="1">IFERROR((C25/B25)-1,0)</f>
        <v>0.1715809235579806</v>
      </c>
      <c r="H25" s="460" t="n">
        <f>global</f>
        <v>79787027</v>
      </c>
      <c r="I25" s="455" t="s">
        <v>187</v>
      </c>
      <c r="J25" s="456" t="n">
        <f>$B$3</f>
        <v>42121</v>
      </c>
      <c r="K25" s="456" t="n">
        <f>$C$2</f>
        <v>42134</v>
      </c>
      <c r="L25" s="455" t="s">
        <v>172</v>
      </c>
      <c r="M25" s="455"/>
      <c r="N25" s="454"/>
      <c r="O25" s="455"/>
      <c r="P25" s="455" t="b">
        <v>0</v>
      </c>
      <c r="Q25" s="455" t="b">
        <v>0</v>
      </c>
      <c r="R25" s="455" t="n">
        <v>2</v>
      </c>
    </row>
    <row r="26">
      <c r="A26" s="459" t="s">
        <v>6</v>
      </c>
      <c r="B26" s="459" t="n">
        <f ca="1">TRANSPOSE(getdata(token,$H26,$I26,B$3,B$2,$L26,$M26,$N26,$O26,$P26,$Q26,$R26))</f>
        <v>43634.53</v>
      </c>
      <c r="C26" s="459" t="n">
        <f ca="1">TRANSPOSE(getdata(token,$H26,$I26,C$3,C$2,$L26,$M26,$N26,$O26,$P26,$Q26,$R26))</f>
        <v>56756.39</v>
      </c>
      <c r="D26" s="458"/>
      <c r="E26" s="453" t="n">
        <f ca="1">IFERROR((C26/B26)-1,0)</f>
        <v>0.30072192825269339</v>
      </c>
      <c r="H26" s="460" t="n">
        <f>global</f>
        <v>79787027</v>
      </c>
      <c r="I26" s="455" t="s">
        <v>186</v>
      </c>
      <c r="J26" s="456" t="n">
        <f>$B$3</f>
        <v>42121</v>
      </c>
      <c r="K26" s="456" t="n">
        <f>$C$2</f>
        <v>42134</v>
      </c>
      <c r="L26" s="455" t="s">
        <v>190</v>
      </c>
      <c r="M26" s="455"/>
      <c r="N26" s="454"/>
      <c r="O26" s="455"/>
      <c r="P26" s="455" t="b">
        <v>0</v>
      </c>
      <c r="Q26" s="455" t="b">
        <v>0</v>
      </c>
      <c r="R26" s="455" t="n">
        <v>2</v>
      </c>
    </row>
    <row r="27">
      <c r="A27" s="459" t="s">
        <v>182</v>
      </c>
      <c r="B27" s="476" t="n">
        <f ca="1">B26*'GA Config'!$B$37</f>
        <v>3054.4171000000001</v>
      </c>
      <c r="C27" s="476" t="n">
        <f ca="1">C26*'GA Config'!$B$37</f>
        <v>3972.9473000000003</v>
      </c>
      <c r="D27" s="458"/>
      <c r="E27" s="453" t="n">
        <f ca="1">IFERROR((C27/B27)-1,0)</f>
        <v>0.30072192825269339</v>
      </c>
      <c r="H27" s="460"/>
      <c r="I27" s="455"/>
      <c r="J27" s="456"/>
      <c r="K27" s="456"/>
      <c r="L27" s="455"/>
      <c r="M27" s="455"/>
      <c r="N27" s="454"/>
      <c r="O27" s="455"/>
      <c r="P27" s="455"/>
      <c r="Q27" s="455"/>
      <c r="R27" s="455"/>
    </row>
    <row r="29">
      <c r="B29" s="461" t="n">
        <f>'GA Config'!$M$6</f>
        <v>42127</v>
      </c>
      <c r="C29" s="461" t="n">
        <f>'GA Config'!$N$6</f>
        <v>42134</v>
      </c>
    </row>
    <row r="30">
      <c r="A30" s="463" t="s">
        <v>151</v>
      </c>
      <c r="B30" s="461" t="n">
        <f>'GA Config'!$M$7</f>
        <v>42121</v>
      </c>
      <c r="C30" s="461" t="n">
        <f>'GA Config'!$N$7</f>
        <v>42128</v>
      </c>
      <c r="D30" s="463"/>
      <c r="E30" s="464" t="s">
        <v>108</v>
      </c>
      <c r="H30" s="452" t="s">
        <v>18</v>
      </c>
      <c r="I30" s="452" t="s">
        <v>19</v>
      </c>
      <c r="J30" s="452" t="s">
        <v>20</v>
      </c>
      <c r="K30" s="452" t="s">
        <v>21</v>
      </c>
      <c r="L30" s="452" t="s">
        <v>22</v>
      </c>
      <c r="M30" s="452" t="s">
        <v>23</v>
      </c>
      <c r="N30" s="452" t="s">
        <v>24</v>
      </c>
      <c r="O30" s="452" t="s">
        <v>25</v>
      </c>
      <c r="P30" s="452" t="s">
        <v>26</v>
      </c>
      <c r="Q30" s="452" t="s">
        <v>27</v>
      </c>
      <c r="R30" s="452" t="s">
        <v>28</v>
      </c>
    </row>
    <row r="31">
      <c r="A31" s="459" t="s">
        <v>147</v>
      </c>
      <c r="B31" s="459" t="n">
        <f ca="1">TRANSPOSE(getdata(token,$H31,$I31,B$3,B$2,$L31,$M31,$N31,$O31,$P31,$Q31,$R31))</f>
        <v>55018</v>
      </c>
      <c r="C31" s="459" t="n">
        <f ca="1">TRANSPOSE(getdata(token,$H31,$I31,C$3,C$2,$L31,$M31,$N31,$O31,$P31,$Q31,$R31))</f>
        <v>59883</v>
      </c>
      <c r="D31" s="458"/>
      <c r="E31" s="453" t="n">
        <f ca="1">IFERROR((C31/B31),0)</f>
        <v>1.0884256061652551</v>
      </c>
      <c r="H31" s="460" t="n">
        <f>global</f>
        <v>79787027</v>
      </c>
      <c r="I31" s="455" t="s">
        <v>87</v>
      </c>
      <c r="J31" s="456" t="n">
        <f>$B$3</f>
        <v>42121</v>
      </c>
      <c r="K31" s="456" t="n">
        <f>$C$2</f>
        <v>42134</v>
      </c>
      <c r="L31" s="455"/>
      <c r="M31" s="455"/>
      <c r="N31" s="454" t="s">
        <v>162</v>
      </c>
      <c r="O31" s="455"/>
      <c r="P31" s="455" t="b">
        <v>0</v>
      </c>
      <c r="Q31" s="455" t="b">
        <v>0</v>
      </c>
      <c r="R31" s="455" t="n">
        <v>2</v>
      </c>
    </row>
    <row r="32">
      <c r="A32" s="459" t="s">
        <v>148</v>
      </c>
      <c r="B32" s="459" t="n">
        <f ca="1">TRANSPOSE(getdata(token,$H32,$I32,B$3,B$2,$L32,$M32,$N32,$O32,$P32,$Q32,$R32))</f>
        <v>2488</v>
      </c>
      <c r="C32" s="459" t="n">
        <f ca="1">TRANSPOSE(getdata(token,$H32,$I32,C$3,C$2,$L32,$M32,$N32,$O32,$P32,$Q32,$R32))</f>
        <v>2488</v>
      </c>
      <c r="D32" s="458"/>
      <c r="E32" s="453" t="n">
        <f ca="1">IFERROR((C32/B32)-1,0)</f>
        <v>0</v>
      </c>
      <c r="H32" s="460" t="n">
        <f>global</f>
        <v>79787027</v>
      </c>
      <c r="I32" s="455" t="s">
        <v>87</v>
      </c>
      <c r="J32" s="456" t="n">
        <f>$B$3</f>
        <v>42121</v>
      </c>
      <c r="K32" s="456" t="n">
        <f>$C$2</f>
        <v>42134</v>
      </c>
      <c r="L32" s="455"/>
      <c r="M32" s="455"/>
      <c r="N32" s="454" t="s">
        <v>163</v>
      </c>
      <c r="O32" s="455"/>
      <c r="P32" s="455" t="b">
        <v>0</v>
      </c>
      <c r="Q32" s="455" t="b">
        <v>0</v>
      </c>
      <c r="R32" s="455" t="n">
        <v>2</v>
      </c>
    </row>
    <row r="33">
      <c r="A33" s="459" t="s">
        <v>86</v>
      </c>
      <c r="B33" s="459" t="array">
        <f t="array" aca="1" ref="B33" ca="1">TRANSPOSE(getdata(token,$H33,$I33,B$3,B$2,$L33,$M33,$N33,$O33,$P33,$Q33,$R33))</f>
        <v>30</v>
      </c>
      <c r="C33" s="459" t="n">
        <f ca="1">TRANSPOSE(getdata(token,$H33,$I33,C$3,C$2,$L33,$M33,$N33,$O33,$P33,$Q33,$R33))</f>
        <v>52</v>
      </c>
      <c r="D33" s="458"/>
      <c r="E33" s="453" t="n">
        <f ca="1">IFERROR((C33/B33)-1,0)</f>
        <v>0.73333333333333339</v>
      </c>
      <c r="H33" s="460" t="n">
        <f>global</f>
        <v>79787027</v>
      </c>
      <c r="I33" s="455" t="s">
        <v>87</v>
      </c>
      <c r="J33" s="456" t="n">
        <f>$B$3</f>
        <v>42121</v>
      </c>
      <c r="K33" s="456" t="n">
        <f>$C$2</f>
        <v>42134</v>
      </c>
      <c r="L33" s="455"/>
      <c r="M33" s="455"/>
      <c r="N33" s="454" t="s">
        <v>165</v>
      </c>
      <c r="O33" s="455"/>
      <c r="P33" s="455" t="b">
        <v>0</v>
      </c>
      <c r="Q33" s="455" t="b">
        <v>0</v>
      </c>
      <c r="R33" s="455" t="n">
        <v>2</v>
      </c>
    </row>
    <row r="34">
      <c r="A34" s="459" t="s">
        <v>176</v>
      </c>
      <c r="B34" s="459" t="array">
        <f t="array" aca="1" ref="B34" ca="1">TRANSPOSE(getdata(token,$H34,$I34,B$3,B$2,$L34,$M34,$N34,$O34,$P34,$Q34,$R34))</f>
        <v>61470.19</v>
      </c>
      <c r="C34" s="459" t="n">
        <f ca="1">TRANSPOSE(getdata(token,$H34,$I34,C$3,C$2,$L34,$M34,$N34,$O34,$P34,$Q34,$R34))</f>
        <v>39150.660000000003</v>
      </c>
      <c r="D34" s="458"/>
      <c r="E34" s="453" t="n">
        <f ca="1">IFERROR((C34/B34)-1,0)</f>
        <v>-0.36309518483674763</v>
      </c>
      <c r="H34" s="460" t="n">
        <f>global</f>
        <v>79787027</v>
      </c>
      <c r="I34" s="455" t="s">
        <v>187</v>
      </c>
      <c r="J34" s="456" t="n">
        <f>$B$3</f>
        <v>42121</v>
      </c>
      <c r="K34" s="456" t="n">
        <f>$C$2</f>
        <v>42134</v>
      </c>
      <c r="L34" s="455"/>
      <c r="M34" s="455"/>
      <c r="N34" s="454"/>
      <c r="O34" s="455"/>
      <c r="P34" s="455" t="b">
        <v>0</v>
      </c>
      <c r="Q34" s="455" t="b">
        <v>0</v>
      </c>
      <c r="R34" s="455" t="n">
        <v>2</v>
      </c>
    </row>
    <row r="35">
      <c r="A35" s="459" t="s">
        <v>6</v>
      </c>
      <c r="B35" s="459" t="n">
        <f ca="1">TRANSPOSE(getdata(token,$H35,$I35,B$3,B$2,$L35,$M35,$N35,$O35,$P35,$Q35,$R35))</f>
        <v>2636278.9</v>
      </c>
      <c r="C35" s="459" t="n">
        <f ca="1">TRANSPOSE(getdata(token,$H35,$I35,C$3,C$2,$L35,$M35,$N35,$O35,$P35,$Q35,$R35))</f>
        <v>3134624.49</v>
      </c>
      <c r="D35" s="458"/>
      <c r="E35" s="453" t="n">
        <f ca="1">IFERROR((C35/B35)-1,0)</f>
        <v>0.18903371339049158</v>
      </c>
      <c r="H35" s="460" t="n">
        <f>global</f>
        <v>79787027</v>
      </c>
      <c r="I35" s="455" t="s">
        <v>186</v>
      </c>
      <c r="J35" s="456" t="n">
        <f>$B$3</f>
        <v>42121</v>
      </c>
      <c r="K35" s="456" t="n">
        <f>$C$2</f>
        <v>42134</v>
      </c>
      <c r="L35" s="455"/>
      <c r="M35" s="455"/>
      <c r="N35" s="454"/>
      <c r="O35" s="455"/>
      <c r="P35" s="455" t="b">
        <v>0</v>
      </c>
      <c r="Q35" s="455" t="b">
        <v>0</v>
      </c>
      <c r="R35" s="455" t="n">
        <v>2</v>
      </c>
    </row>
    <row r="36">
      <c r="A36" s="459" t="s">
        <v>182</v>
      </c>
      <c r="B36" s="459" t="s">
        <v>50</v>
      </c>
      <c r="C36" s="459" t="s">
        <v>50</v>
      </c>
      <c r="D36" s="458"/>
      <c r="E36" s="453" t="n">
        <f>IFERROR((C36/B36)-1,0)</f>
        <v>0</v>
      </c>
      <c r="H36" s="460"/>
      <c r="I36" s="455"/>
      <c r="J36" s="456"/>
      <c r="K36" s="456"/>
      <c r="L36" s="455"/>
      <c r="M36" s="455"/>
      <c r="N36" s="454"/>
      <c r="O36" s="455"/>
      <c r="P36" s="455"/>
      <c r="Q36" s="455"/>
      <c r="R36" s="455"/>
    </row>
    <row r="38">
      <c r="B38" s="461" t="n">
        <f>'GA Config'!$M$6</f>
        <v>42127</v>
      </c>
      <c r="C38" s="461" t="n">
        <f>'GA Config'!$N$6</f>
        <v>42134</v>
      </c>
    </row>
    <row r="39">
      <c r="A39" s="463" t="s">
        <v>49</v>
      </c>
      <c r="B39" s="461" t="n">
        <f>'GA Config'!$M$7</f>
        <v>42121</v>
      </c>
      <c r="C39" s="461" t="n">
        <f>'GA Config'!$N$7</f>
        <v>42128</v>
      </c>
      <c r="D39" s="463"/>
      <c r="E39" s="464" t="s">
        <v>108</v>
      </c>
      <c r="H39" s="452" t="s">
        <v>18</v>
      </c>
      <c r="I39" s="452" t="s">
        <v>19</v>
      </c>
      <c r="J39" s="452" t="s">
        <v>20</v>
      </c>
      <c r="K39" s="452" t="s">
        <v>21</v>
      </c>
      <c r="L39" s="452" t="s">
        <v>22</v>
      </c>
      <c r="M39" s="452" t="s">
        <v>23</v>
      </c>
      <c r="N39" s="452" t="s">
        <v>24</v>
      </c>
      <c r="O39" s="452" t="s">
        <v>25</v>
      </c>
      <c r="P39" s="452" t="s">
        <v>26</v>
      </c>
      <c r="Q39" s="452" t="s">
        <v>27</v>
      </c>
      <c r="R39" s="452" t="s">
        <v>28</v>
      </c>
    </row>
    <row r="40">
      <c r="A40" s="459" t="s">
        <v>147</v>
      </c>
      <c r="B40" s="459" t="n">
        <f ca="1">TRANSPOSE(getdata(token,$H40,$I40,B$3,B$2,$L40,$M40,$N40,$O40,$P40,$Q40,$R40))</f>
        <v>21078</v>
      </c>
      <c r="C40" s="459" t="n">
        <f ca="1">TRANSPOSE(getdata(token,$H40,$I40,C$3,C$2,$L40,$M40,$N40,$O40,$P40,$Q40,$R40))</f>
        <v>24020</v>
      </c>
      <c r="D40" s="458"/>
      <c r="E40" s="453" t="n">
        <f ca="1">IFERROR((C40/B40),0)</f>
        <v>1.1395768099440176</v>
      </c>
      <c r="H40" s="460" t="n">
        <f>global</f>
        <v>79787027</v>
      </c>
      <c r="I40" s="455" t="s">
        <v>87</v>
      </c>
      <c r="J40" s="456" t="n">
        <f>$B$3</f>
        <v>42121</v>
      </c>
      <c r="K40" s="456" t="n">
        <f>$C$2</f>
        <v>42134</v>
      </c>
      <c r="L40" s="455"/>
      <c r="M40" s="455"/>
      <c r="N40" s="454" t="s">
        <v>166</v>
      </c>
      <c r="O40" s="455"/>
      <c r="P40" s="455" t="b">
        <v>0</v>
      </c>
      <c r="Q40" s="455" t="b">
        <v>0</v>
      </c>
      <c r="R40" s="455" t="n">
        <v>2</v>
      </c>
    </row>
    <row r="41">
      <c r="A41" s="459" t="s">
        <v>148</v>
      </c>
      <c r="B41" s="459" t="n">
        <f ca="1">TRANSPOSE(getdata(token,$H41,$I41,B$3,B$2,$L41,$M41,$N41,$O41,$P41,$Q41,$R41))</f>
        <v>6810</v>
      </c>
      <c r="C41" s="459" t="n">
        <f ca="1">TRANSPOSE(getdata(token,$H41,$I41,C$3,C$2,$L41,$M41,$N41,$O41,$P41,$Q41,$R41))</f>
        <v>7879</v>
      </c>
      <c r="D41" s="458"/>
      <c r="E41" s="453" t="n">
        <f ca="1">IFERROR((C41/B41)-1,0)</f>
        <v>0.15697503671071944</v>
      </c>
      <c r="H41" s="460" t="n">
        <f>global</f>
        <v>79787027</v>
      </c>
      <c r="I41" s="455" t="s">
        <v>87</v>
      </c>
      <c r="J41" s="456" t="n">
        <f>$B$3</f>
        <v>42121</v>
      </c>
      <c r="K41" s="456" t="n">
        <f>$C$2</f>
        <v>42134</v>
      </c>
      <c r="L41" s="455"/>
      <c r="M41" s="455"/>
      <c r="N41" s="454" t="s">
        <v>168</v>
      </c>
      <c r="O41" s="455"/>
      <c r="P41" s="455" t="b">
        <v>0</v>
      </c>
      <c r="Q41" s="455" t="b">
        <v>0</v>
      </c>
      <c r="R41" s="455" t="n">
        <v>2</v>
      </c>
    </row>
    <row r="42">
      <c r="A42" s="459" t="s">
        <v>86</v>
      </c>
      <c r="B42" s="459" t="n">
        <f ca="1">TRANSPOSE(getdata(token,$H42,$I42,B$3,B$2,$L42,$M42,$N42,$O42,$P42,$Q42,$R42))</f>
        <v>8</v>
      </c>
      <c r="C42" s="459" t="n">
        <f ca="1">TRANSPOSE(getdata(token,$H42,$I42,C$3,C$2,$L42,$M42,$N42,$O42,$P42,$Q42,$R42))</f>
        <v>10</v>
      </c>
      <c r="D42" s="458"/>
      <c r="E42" s="453" t="n">
        <f ca="1">IFERROR((C42/B42)-1,0)</f>
        <v>0.25</v>
      </c>
      <c r="H42" s="460" t="n">
        <f>global</f>
        <v>79787027</v>
      </c>
      <c r="I42" s="455" t="s">
        <v>155</v>
      </c>
      <c r="J42" s="456" t="n">
        <f>$B$3</f>
        <v>42121</v>
      </c>
      <c r="K42" s="456" t="n">
        <f>$C$2</f>
        <v>42134</v>
      </c>
      <c r="L42" s="455"/>
      <c r="M42" s="455"/>
      <c r="N42" s="454"/>
      <c r="O42" s="455"/>
      <c r="P42" s="455" t="b">
        <v>0</v>
      </c>
      <c r="Q42" s="455" t="b">
        <v>0</v>
      </c>
      <c r="R42" s="455" t="n">
        <v>2</v>
      </c>
    </row>
    <row r="43">
      <c r="A43" s="459" t="s">
        <v>176</v>
      </c>
      <c r="B43" s="459" t="n">
        <f ca="1">TRANSPOSE(getdata(token,$H43,$I43,B$3,B$2,$L43,$M43,$N43,$O43,$P43,$Q43,$R43))</f>
        <v>1710.44</v>
      </c>
      <c r="C43" s="459" t="n">
        <f ca="1">TRANSPOSE(getdata(token,$H43,$I43,C$3,C$2,$L43,$M43,$N43,$O43,$P43,$Q43,$R43))</f>
        <v>1857.88</v>
      </c>
      <c r="D43" s="458"/>
      <c r="E43" s="453" t="n">
        <f ca="1">IFERROR((C43/B43)-1,0)</f>
        <v>8.6200042094431772E-2</v>
      </c>
      <c r="H43" s="460" t="n">
        <f>global</f>
        <v>79787027</v>
      </c>
      <c r="I43" s="455" t="s">
        <v>187</v>
      </c>
      <c r="J43" s="456" t="n">
        <f>$B$3</f>
        <v>42121</v>
      </c>
      <c r="K43" s="456" t="n">
        <f>$C$2</f>
        <v>42134</v>
      </c>
      <c r="L43" s="455" t="s">
        <v>173</v>
      </c>
      <c r="M43" s="455"/>
      <c r="N43" s="454"/>
      <c r="O43" s="455"/>
      <c r="P43" s="455" t="b">
        <v>0</v>
      </c>
      <c r="Q43" s="455" t="b">
        <v>0</v>
      </c>
      <c r="R43" s="455" t="n">
        <v>2</v>
      </c>
    </row>
    <row r="44">
      <c r="A44" s="459" t="s">
        <v>6</v>
      </c>
      <c r="B44" s="459" t="n">
        <f ca="1">TRANSPOSE(getdata(token,$H44,$I44,B$3,B$2,$L44,$M44,$N44,$O44,$P44,$Q44,$R44))</f>
        <v>1758</v>
      </c>
      <c r="C44" s="459" t="n">
        <f ca="1">TRANSPOSE(getdata(token,$H44,$I44,C$3,C$2,$L44,$M44,$N44,$O44,$P44,$Q44,$R44))</f>
        <v>2944.12</v>
      </c>
      <c r="D44" s="458"/>
      <c r="E44" s="453" t="n">
        <f ca="1">IFERROR((C44/B44)-1,0)</f>
        <v>0.67469852104664385</v>
      </c>
      <c r="H44" s="460" t="n">
        <f>global</f>
        <v>79787027</v>
      </c>
      <c r="I44" s="455" t="s">
        <v>186</v>
      </c>
      <c r="J44" s="456" t="n">
        <f>$B$3</f>
        <v>42121</v>
      </c>
      <c r="K44" s="456" t="n">
        <f>$C$2</f>
        <v>42134</v>
      </c>
      <c r="L44" s="455" t="s">
        <v>191</v>
      </c>
      <c r="M44" s="455"/>
      <c r="N44" s="454"/>
      <c r="O44" s="455"/>
      <c r="P44" s="455" t="b">
        <v>0</v>
      </c>
      <c r="Q44" s="455" t="b">
        <v>0</v>
      </c>
      <c r="R44" s="455" t="n">
        <v>2</v>
      </c>
    </row>
    <row r="45">
      <c r="A45" s="459" t="s">
        <v>182</v>
      </c>
      <c r="B45" s="476" t="n">
        <f ca="1">IFERROR(B44*'GA Config'!$B$38,0)</f>
        <v>334.02</v>
      </c>
      <c r="C45" s="476" t="n">
        <f ca="1">IFERROR(C44*'GA Config'!$B$38,0)</f>
        <v>559.38279999999997</v>
      </c>
      <c r="D45" s="458"/>
      <c r="E45" s="453" t="n">
        <f ca="1">IFERROR((C45/B45)-1,0)</f>
        <v>0.67469852104664385</v>
      </c>
      <c r="H45" s="460"/>
      <c r="I45" s="455"/>
      <c r="J45" s="456"/>
      <c r="K45" s="456"/>
      <c r="L45" s="455"/>
      <c r="M45" s="455"/>
      <c r="N45" s="454"/>
      <c r="O45" s="455"/>
      <c r="P45" s="455"/>
      <c r="Q45" s="455"/>
      <c r="R45" s="455"/>
    </row>
  </sheetData>
  <conditionalFormatting sqref="E4">
    <cfRule type="dataBar" priority="2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{535BCD9D-51E8-415D-857C-4A9DE473E18F}</x14:id>
        </ext>
      </extLst>
    </cfRule>
  </conditionalFormatting>
  <conditionalFormatting sqref="E5:E6">
    <cfRule type="dataBar" priority="26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{A62CE484-131C-48DD-9370-6DDD6341CEAA}</x14:id>
        </ext>
      </extLst>
    </cfRule>
  </conditionalFormatting>
  <conditionalFormatting sqref="E13">
    <cfRule type="dataBar" priority="2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{159FCE3D-816B-4D4C-905F-1523BD104910}</x14:id>
        </ext>
      </extLst>
    </cfRule>
  </conditionalFormatting>
  <conditionalFormatting sqref="E14:E15">
    <cfRule type="dataBar" priority="2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{1318960A-4D3C-4219-8BE6-03935375EBB7}</x14:id>
        </ext>
      </extLst>
    </cfRule>
  </conditionalFormatting>
  <conditionalFormatting sqref="E22">
    <cfRule type="dataBar" priority="2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{4F35493B-85B7-464D-8A50-80E0CF3BEA1F}</x14:id>
        </ext>
      </extLst>
    </cfRule>
  </conditionalFormatting>
  <conditionalFormatting sqref="E23:E24">
    <cfRule type="dataBar" priority="2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{D57C979E-2CAF-4BE8-9ECF-97E3A7B3E7AE}</x14:id>
        </ext>
      </extLst>
    </cfRule>
  </conditionalFormatting>
  <conditionalFormatting sqref="E31">
    <cfRule type="dataBar" priority="2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{004B24E8-244C-4020-AA04-5694441DC5C2}</x14:id>
        </ext>
      </extLst>
    </cfRule>
  </conditionalFormatting>
  <conditionalFormatting sqref="E32:E33">
    <cfRule type="dataBar" priority="20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{4422F978-51C1-4947-85AA-CBF68F280B84}</x14:id>
        </ext>
      </extLst>
    </cfRule>
  </conditionalFormatting>
  <conditionalFormatting sqref="E40">
    <cfRule type="dataBar" priority="19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{6F4C530F-4F00-41BD-AE1E-859BF1693837}</x14:id>
        </ext>
      </extLst>
    </cfRule>
  </conditionalFormatting>
  <conditionalFormatting sqref="E41:E42">
    <cfRule type="dataBar" priority="18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{5A4AFD01-D63F-47AA-9267-1B1E81F8C417}</x14:id>
        </ext>
      </extLst>
    </cfRule>
  </conditionalFormatting>
  <conditionalFormatting sqref="E7">
    <cfRule type="dataBar" priority="1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{3B8FEBED-65EB-4F8D-91CA-B09F7ED8D81E}</x14:id>
        </ext>
      </extLst>
    </cfRule>
  </conditionalFormatting>
  <conditionalFormatting sqref="E9">
    <cfRule type="dataBar" priority="1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{EFDD2C90-CA54-45E6-9A4E-E00157D256A7}</x14:id>
        </ext>
      </extLst>
    </cfRule>
  </conditionalFormatting>
  <conditionalFormatting sqref="E16">
    <cfRule type="dataBar" priority="1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{AD407BD2-2900-4862-9EB0-238AD89615F9}</x14:id>
        </ext>
      </extLst>
    </cfRule>
  </conditionalFormatting>
  <conditionalFormatting sqref="E18">
    <cfRule type="dataBar" priority="1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{25BEC1D7-270B-48C8-BA34-0DCE510FE48E}</x14:id>
        </ext>
      </extLst>
    </cfRule>
  </conditionalFormatting>
  <conditionalFormatting sqref="E25">
    <cfRule type="dataBar" priority="1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{00E8898F-A7E6-4E9C-9AC6-0F2FC2467FB5}</x14:id>
        </ext>
      </extLst>
    </cfRule>
  </conditionalFormatting>
  <conditionalFormatting sqref="E27">
    <cfRule type="dataBar" priority="10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{FCC8D414-C977-4E3C-BB00-275B3DAFC6C0}</x14:id>
        </ext>
      </extLst>
    </cfRule>
  </conditionalFormatting>
  <conditionalFormatting sqref="E34">
    <cfRule type="dataBar" priority="9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{810CFC5A-3629-484D-820C-10DFA4264C02}</x14:id>
        </ext>
      </extLst>
    </cfRule>
  </conditionalFormatting>
  <conditionalFormatting sqref="E36">
    <cfRule type="dataBar" priority="8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{DC15A59B-ABE1-4775-87DC-2D152E44A260}</x14:id>
        </ext>
      </extLst>
    </cfRule>
  </conditionalFormatting>
  <conditionalFormatting sqref="E43">
    <cfRule type="dataBar" priority="7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{E346B197-ED77-488F-A02E-65DFD33E8DF8}</x14:id>
        </ext>
      </extLst>
    </cfRule>
  </conditionalFormatting>
  <conditionalFormatting sqref="E45">
    <cfRule type="dataBar" priority="6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{62A81B21-3129-4A89-96A4-B993D0A587AB}</x14:id>
        </ext>
      </extLst>
    </cfRule>
  </conditionalFormatting>
  <conditionalFormatting sqref="E8">
    <cfRule type="dataBar" priority="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{47BE611D-D47E-4F82-9566-2E3C671E6D25}</x14:id>
        </ext>
      </extLst>
    </cfRule>
  </conditionalFormatting>
  <conditionalFormatting sqref="E17">
    <cfRule type="dataBar" priority="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{6197701F-015C-4B3F-81E6-FF499360317D}</x14:id>
        </ext>
      </extLst>
    </cfRule>
  </conditionalFormatting>
  <conditionalFormatting sqref="E26">
    <cfRule type="dataBar" priority="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{AF19188D-3782-431E-B8DE-AE9148DC213D}</x14:id>
        </ext>
      </extLst>
    </cfRule>
  </conditionalFormatting>
  <conditionalFormatting sqref="E35">
    <cfRule type="dataBar" priority="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{C7E85288-C1E1-4AF7-9033-4854DF08F66D}</x14:id>
        </ext>
      </extLst>
    </cfRule>
  </conditionalFormatting>
  <conditionalFormatting sqref="E44">
    <cfRule type="dataBar" priority="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{86D283D9-2ECE-4C28-A420-9AEFECE09F49}</x14:id>
        </ext>
      </extLst>
    </cfRule>
  </conditionalFormatting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5.0"/>
  <cols>
    <col min="1" max="1" width="14.33203125" customWidth="1"/>
    <col min="2" max="2" width="12.83203125" customWidth="1"/>
    <col min="3" max="3" width="12.83203125" customWidth="1"/>
  </cols>
  <sheetData>
    <row r="2">
      <c r="B2" s="461" t="n">
        <f ca="1">'GA Config'!$M$6</f>
        <v>42127</v>
      </c>
      <c r="C2" s="461" t="n">
        <f ca="1">'GA Config'!$N$6</f>
        <v>42134</v>
      </c>
    </row>
    <row r="3">
      <c r="A3" s="17" t="s">
        <v>5</v>
      </c>
      <c r="B3" s="461" t="n">
        <f ca="1">'GA Config'!$M$7</f>
        <v>42121</v>
      </c>
      <c r="C3" s="461" t="n">
        <f ca="1">'GA Config'!$N$7</f>
        <v>42128</v>
      </c>
      <c r="D3" s="464" t="s">
        <v>108</v>
      </c>
      <c r="E3" s="464" t="s">
        <v>199</v>
      </c>
    </row>
    <row r="4">
      <c r="A4" s="467" t="s">
        <v>0</v>
      </c>
      <c r="B4" s="481" t="n">
        <v>552.22</v>
      </c>
      <c r="C4" s="481" t="n">
        <v>666.67</v>
      </c>
      <c r="D4" s="453" t="n">
        <f ca="1">IFERROR((C4/B4)-1,0)</f>
        <v>0.20725435514831037</v>
      </c>
      <c r="E4" s="480" t="n">
        <f ca="1">C4/$C$21</f>
        <v>0.18229870222202776</v>
      </c>
    </row>
    <row r="5">
      <c r="A5" s="467" t="s">
        <v>1</v>
      </c>
      <c r="B5" s="481" t="n">
        <v>1269.9000000000001</v>
      </c>
      <c r="C5" s="481" t="n">
        <v>1306.48</v>
      </c>
      <c r="D5" s="453" t="shared">
        <f t="shared" ref="D5:D21" ca="1" si="0">IFERROR((C5/B5)-1,0)</f>
        <v>2.8805417749429019E-2</v>
      </c>
      <c r="E5" s="480" t="shared">
        <f t="shared" ref="E5:E21" ca="1" si="1">C5/$C$21</f>
        <v>0.35725262645542</v>
      </c>
    </row>
    <row r="6">
      <c r="A6" s="467" t="s">
        <v>63</v>
      </c>
      <c r="B6" s="17" t="n">
        <v>658.09</v>
      </c>
      <c r="C6" s="17" t="n">
        <v>709.02</v>
      </c>
      <c r="D6" s="453" t="n">
        <f ca="1">IFERROR((C8/B6)-1,0)</f>
        <v>0.75937941618927485</v>
      </c>
      <c r="E6" s="480" t="shared">
        <f t="shared" ca="1" si="1"/>
        <v>0.19387916937834629</v>
      </c>
    </row>
    <row r="7">
      <c r="A7" s="467" t="s">
        <v>193</v>
      </c>
      <c r="B7" s="481" t="n">
        <v>611.86</v>
      </c>
      <c r="C7" s="17" t="n">
        <v>597.47</v>
      </c>
      <c r="D7" s="453" t="n">
        <f ca="1">IFERROR((C15/B7)-1,0)</f>
        <v>-0.52106691073121292</v>
      </c>
      <c r="E7" s="480" t="shared">
        <f t="shared" ca="1" si="1"/>
        <v>0.16337619154393468</v>
      </c>
    </row>
    <row r="8">
      <c r="A8" s="467" t="s">
        <v>2</v>
      </c>
      <c r="B8" s="481" t="n">
        <v>1148.0899999999999</v>
      </c>
      <c r="C8" s="481" t="n">
        <v>1157.83</v>
      </c>
      <c r="D8" s="453" t="n">
        <f ca="1">IFERROR((#REF!/B8)-1,0)</f>
        <v>0</v>
      </c>
      <c r="E8" s="480" t="shared">
        <f t="shared" ca="1" si="1"/>
        <v>0.31660477656671276</v>
      </c>
    </row>
    <row r="9">
      <c r="A9" s="467" t="s">
        <v>12</v>
      </c>
      <c r="B9" s="481" t="n">
        <v>837.53</v>
      </c>
      <c r="C9" s="481" t="n">
        <v>850.8</v>
      </c>
      <c r="D9" s="453" t="n">
        <f ca="1">IFERROR((#REF!/B9)-1,0)</f>
        <v>0</v>
      </c>
      <c r="E9" s="480" t="shared">
        <f t="shared" ca="1" si="1"/>
        <v>0.23264844053354916</v>
      </c>
      <c r="F9" s="17" t="s">
        <v>194</v>
      </c>
    </row>
    <row r="10">
      <c r="A10" s="467" t="s">
        <v>91</v>
      </c>
      <c r="B10" s="481" t="n">
        <v>113.51</v>
      </c>
      <c r="C10" s="481" t="n">
        <v>108.73</v>
      </c>
      <c r="D10" s="453" t="shared">
        <f t="shared" ca="1" si="0"/>
        <v>-4.2110827239890791E-2</v>
      </c>
      <c r="E10" s="480" t="shared">
        <f t="shared" ca="1" si="1"/>
        <v>2.9731858179610722E-2</v>
      </c>
      <c r="F10" s="17" t="s">
        <v>195</v>
      </c>
    </row>
    <row r="11">
      <c r="A11" s="467" t="s">
        <v>92</v>
      </c>
      <c r="B11" s="481" t="n">
        <v>2.88</v>
      </c>
      <c r="C11" s="481" t="n">
        <v>1.95</v>
      </c>
      <c r="D11" s="453" t="shared">
        <f t="shared" ca="1" si="0"/>
        <v>-0.32291666666666663</v>
      </c>
      <c r="E11" s="480" t="shared">
        <f t="shared" ca="1" si="1"/>
        <v>5.3322103789424174E-4</v>
      </c>
      <c r="F11" s="17" t="s">
        <v>196</v>
      </c>
    </row>
    <row r="12">
      <c r="A12" s="467" t="s">
        <v>93</v>
      </c>
      <c r="B12" s="481" t="n">
        <v>184.91</v>
      </c>
      <c r="C12" s="481" t="n">
        <v>190.18</v>
      </c>
      <c r="D12" s="453" t="shared">
        <f t="shared" ca="1" si="0"/>
        <v>2.8500351522362299E-2</v>
      </c>
      <c r="E12" s="480" t="shared">
        <f t="shared" ca="1" si="1"/>
        <v>5.200409076242405E-2</v>
      </c>
      <c r="F12" s="17" t="s">
        <v>197</v>
      </c>
    </row>
    <row r="13">
      <c r="A13" s="467" t="s">
        <v>94</v>
      </c>
      <c r="B13" s="481" t="n">
        <v>1.73</v>
      </c>
      <c r="C13" s="481" t="n">
        <v>2.2400000000000002</v>
      </c>
      <c r="D13" s="453" t="shared">
        <f t="shared" ca="1" si="0"/>
        <v>0.29479768786127192</v>
      </c>
      <c r="E13" s="480" t="shared">
        <f t="shared" ca="1" si="1"/>
        <v>6.1252057686312907E-4</v>
      </c>
      <c r="F13" s="17" t="s">
        <v>198</v>
      </c>
    </row>
    <row r="14">
      <c r="A14" s="467" t="s">
        <v>95</v>
      </c>
      <c r="B14" s="481" t="n">
        <v>7.49</v>
      </c>
      <c r="C14" s="481" t="n">
        <f ca="1">C8-SUM(C9:C13)</f>
        <v>3.9299999999998363</v>
      </c>
      <c r="D14" s="453" t="shared">
        <f t="shared" ca="1" si="0"/>
        <v>-0.4753004005340673</v>
      </c>
      <c r="E14" s="480" t="shared">
        <f t="shared" ca="1" si="1"/>
        <v>1.0746454763714271E-3</v>
      </c>
    </row>
    <row r="15">
      <c r="A15" s="467" t="s">
        <v>9</v>
      </c>
      <c r="B15" s="481" t="n">
        <v>255.72</v>
      </c>
      <c r="C15" s="481" t="n">
        <v>293.04000000000002</v>
      </c>
      <c r="D15" s="453" t="n">
        <f ca="1">IFERROR((#REF!/B15)-1,0)</f>
        <v>0</v>
      </c>
      <c r="E15" s="480" t="shared">
        <f t="shared" ca="1" si="1"/>
        <v>8.0130816894630058E-2</v>
      </c>
    </row>
    <row r="16">
      <c r="A16" s="467" t="s">
        <v>3</v>
      </c>
      <c r="B16" s="481" t="n">
        <v>24.08</v>
      </c>
      <c r="C16" s="481" t="n">
        <v>16</v>
      </c>
      <c r="D16" s="453" t="shared">
        <f t="shared" ca="1" si="0"/>
        <v>-0.33554817275747506</v>
      </c>
      <c r="E16" s="480" t="shared">
        <f t="shared" ca="1" si="1"/>
        <v>4.3751469775937784E-3</v>
      </c>
    </row>
    <row r="17">
      <c r="A17" s="467" t="s">
        <v>44</v>
      </c>
      <c r="B17" s="481" t="n">
        <v>20</v>
      </c>
      <c r="C17" s="481" t="n">
        <v>19</v>
      </c>
      <c r="D17" s="453" t="n">
        <f ca="1">IFERROR((C17/B18)-1,0)</f>
        <v>5.333333333333333</v>
      </c>
      <c r="E17" s="480" t="shared">
        <f t="shared" ca="1" si="1"/>
        <v>5.1954870358926122E-3</v>
      </c>
    </row>
    <row r="18">
      <c r="A18" s="467" t="s">
        <v>39</v>
      </c>
      <c r="B18" s="481" t="n">
        <v>3</v>
      </c>
      <c r="C18" s="481" t="n">
        <v>1</v>
      </c>
      <c r="D18" s="453" t="n">
        <f ca="1">IFERROR((C18/#REF!)-1,0)</f>
        <v>0</v>
      </c>
      <c r="E18" s="480" t="shared">
        <f t="shared" ca="1" si="1"/>
        <v>2.7344668609961115E-4</v>
      </c>
    </row>
    <row r="19">
      <c r="A19" s="467" t="s">
        <v>66</v>
      </c>
      <c r="B19" s="481" t="n">
        <v>0</v>
      </c>
      <c r="C19" s="481"/>
      <c r="D19" s="453" t="shared">
        <f t="shared" ca="1" si="0"/>
        <v>0</v>
      </c>
      <c r="E19" s="480" t="shared">
        <f t="shared" ca="1" si="1"/>
        <v>0</v>
      </c>
    </row>
    <row r="20">
      <c r="A20" s="462" t="s">
        <v>174</v>
      </c>
      <c r="B20" s="481" t="n">
        <v>156</v>
      </c>
      <c r="C20" s="481" t="n">
        <v>197</v>
      </c>
      <c r="D20" s="453" t="shared">
        <f t="shared" ca="1" si="0"/>
        <v>0.26282051282051277</v>
      </c>
      <c r="E20" s="480" t="shared">
        <f t="shared" ca="1" si="1"/>
        <v>5.3868997161623397E-2</v>
      </c>
    </row>
    <row r="21">
      <c r="A21" s="462" t="s">
        <v>67</v>
      </c>
      <c r="B21" s="481" t="n">
        <f ca="1">B4+B5+B8+B15+B16+B17+B18+B19+B20</f>
        <v>3429.0099999999998</v>
      </c>
      <c r="C21" s="481" t="n">
        <f ca="1">C4+C5+C8+C15+C16+C17+C18+C19+C20</f>
        <v>3657.02</v>
      </c>
      <c r="D21" s="453" t="shared">
        <f t="shared" ca="1" si="0"/>
        <v>6.6494410923269465E-2</v>
      </c>
      <c r="E21" s="480" t="shared">
        <f t="shared" ca="1" si="1"/>
        <v>1</v>
      </c>
      <c r="G21" s="478"/>
    </row>
    <row r="23">
      <c r="A23" s="17"/>
      <c r="B23" s="461" t="n">
        <f ca="1">'GA Config'!$M$6</f>
        <v>42127</v>
      </c>
      <c r="C23" s="461" t="n">
        <f ca="1">'GA Config'!$N$6</f>
        <v>42134</v>
      </c>
      <c r="D23" s="17"/>
    </row>
    <row r="24">
      <c r="A24" s="17" t="s">
        <v>6</v>
      </c>
      <c r="B24" s="461" t="n">
        <f ca="1">'GA Config'!$M$7</f>
        <v>42121</v>
      </c>
      <c r="C24" s="461" t="n">
        <f ca="1">'GA Config'!$N$7</f>
        <v>42128</v>
      </c>
      <c r="D24" s="464" t="s">
        <v>108</v>
      </c>
    </row>
    <row r="25">
      <c r="A25" s="467" t="s">
        <v>0</v>
      </c>
      <c r="B25" s="482" t="n">
        <v>479599.62</v>
      </c>
      <c r="C25" s="482" t="n">
        <v>653172.9</v>
      </c>
      <c r="D25" s="453" t="shared">
        <f t="shared" ref="D25:D42" ca="1" si="2">IFERROR((C25/B25)-1,0)</f>
        <v>0.36191288058151505</v>
      </c>
    </row>
    <row r="26">
      <c r="A26" s="467" t="s">
        <v>1</v>
      </c>
      <c r="B26" s="482" t="n">
        <v>1106964.78</v>
      </c>
      <c r="C26" s="482" t="n">
        <v>1203857.6100000001</v>
      </c>
      <c r="D26" s="453" t="shared">
        <f t="shared" ca="1" si="2"/>
        <v>8.7530183209623136E-2</v>
      </c>
    </row>
    <row r="27">
      <c r="A27" s="467" t="s">
        <v>63</v>
      </c>
      <c r="B27" s="482" t="n">
        <v>577701.9</v>
      </c>
      <c r="C27" s="482" t="n">
        <v>675961.37</v>
      </c>
      <c r="D27" s="453" t="n">
        <f ca="1">IFERROR((C29/B27)-1,0)</f>
        <v>0.26170289555911097</v>
      </c>
    </row>
    <row r="28">
      <c r="A28" s="467" t="s">
        <v>193</v>
      </c>
      <c r="B28" s="482" t="n">
        <v>529262.87</v>
      </c>
      <c r="C28" s="482" t="n">
        <v>527896.25</v>
      </c>
      <c r="D28" s="453" t="shared">
        <f t="shared" ca="1" si="2"/>
        <v>-2.5821195429787114E-3</v>
      </c>
    </row>
    <row r="29">
      <c r="A29" s="467" t="s">
        <v>2</v>
      </c>
      <c r="B29" s="482" t="n">
        <v>727825.82</v>
      </c>
      <c r="C29" s="482" t="n">
        <v>728888.16</v>
      </c>
      <c r="D29" s="453" t="n">
        <f ca="1">IFERROR((#REF!/B29)-1,0)</f>
        <v>0</v>
      </c>
    </row>
    <row r="30">
      <c r="A30" s="467" t="s">
        <v>12</v>
      </c>
      <c r="B30" s="481" t="n">
        <v>621294.29</v>
      </c>
      <c r="C30" s="482" t="n">
        <v>631269.51</v>
      </c>
      <c r="D30" s="453" t="n">
        <f ca="1">IFERROR((C9/B30)-1,0)</f>
        <v>-0.99863060064498577</v>
      </c>
    </row>
    <row r="31">
      <c r="A31" s="467" t="s">
        <v>91</v>
      </c>
      <c r="B31" s="481" t="n">
        <v>78753.67</v>
      </c>
      <c r="C31" s="481" t="n">
        <v>69655.360000000001</v>
      </c>
      <c r="D31" s="453" t="n">
        <f ca="1">IFERROR((#REF!/B31)-1,0)</f>
        <v>0</v>
      </c>
    </row>
    <row r="32">
      <c r="A32" s="467" t="s">
        <v>92</v>
      </c>
      <c r="B32" s="481" t="n">
        <v>372.68</v>
      </c>
      <c r="C32" s="482" t="n">
        <v>727.91</v>
      </c>
      <c r="D32" s="453" t="n">
        <f ca="1">IFERROR((C31/B32)-1,0)</f>
        <v>185.90393903617044</v>
      </c>
    </row>
    <row r="33">
      <c r="A33" s="467" t="s">
        <v>93</v>
      </c>
      <c r="B33" s="481" t="n">
        <v>22394.400000000001</v>
      </c>
      <c r="C33" s="481" t="n">
        <v>23297.54</v>
      </c>
      <c r="D33" s="453" t="shared">
        <f t="shared" ca="1" si="2"/>
        <v>4.0328832208051946E-2</v>
      </c>
    </row>
    <row r="34">
      <c r="A34" s="467" t="s">
        <v>94</v>
      </c>
      <c r="B34" s="481" t="n">
        <v>1172.8699999999999</v>
      </c>
      <c r="C34" s="481" t="n">
        <v>376.96</v>
      </c>
      <c r="D34" s="453" t="shared">
        <f t="shared" ca="1" si="2"/>
        <v>-0.67860035639073391</v>
      </c>
    </row>
    <row r="35">
      <c r="A35" s="467" t="s">
        <v>95</v>
      </c>
      <c r="B35" s="481" t="n">
        <v>3837.93</v>
      </c>
      <c r="C35" s="481" t="n">
        <f ca="1">C29-SUM(C30:C34)</f>
        <v>3560.8800000000047</v>
      </c>
      <c r="D35" s="453" t="shared">
        <f t="shared" ca="1" si="2"/>
        <v>-7.218735099389384E-2</v>
      </c>
    </row>
    <row r="36">
      <c r="A36" s="467" t="s">
        <v>9</v>
      </c>
      <c r="B36" s="482" t="n">
        <v>194826.86</v>
      </c>
      <c r="C36" s="482" t="n">
        <v>165456.16</v>
      </c>
      <c r="D36" s="453" t="shared">
        <f t="shared" ca="1" si="2"/>
        <v>-0.15075282740788398</v>
      </c>
    </row>
    <row r="37">
      <c r="A37" s="467" t="s">
        <v>3</v>
      </c>
      <c r="B37" s="482" t="n">
        <v>26865.53</v>
      </c>
      <c r="C37" s="482" t="n">
        <v>10278.77</v>
      </c>
      <c r="D37" s="453" t="shared">
        <f t="shared" ca="1" si="2"/>
        <v>-0.61739932173309064</v>
      </c>
    </row>
    <row r="38">
      <c r="A38" s="467" t="s">
        <v>44</v>
      </c>
      <c r="B38" s="482" t="n">
        <v>27238.71</v>
      </c>
      <c r="C38" s="482" t="n">
        <v>20271.580000000002</v>
      </c>
      <c r="D38" s="453" t="n">
        <f ca="1">IFERROR((C38/B39)-1,0)</f>
        <v>5.344822189810265</v>
      </c>
    </row>
    <row r="39">
      <c r="A39" s="467" t="s">
        <v>39</v>
      </c>
      <c r="B39" s="482" t="n">
        <v>3194.98</v>
      </c>
      <c r="C39" s="482" t="n">
        <v>744.53</v>
      </c>
      <c r="D39" s="453" t="n">
        <f ca="1">IFERROR((C39/#REF!)-1,0)</f>
        <v>0</v>
      </c>
    </row>
    <row r="40">
      <c r="A40" s="467" t="s">
        <v>66</v>
      </c>
      <c r="B40" s="482" t="n">
        <v>0</v>
      </c>
      <c r="C40" s="482"/>
      <c r="D40" s="453" t="shared">
        <f t="shared" ca="1" si="2"/>
        <v>0</v>
      </c>
    </row>
    <row r="41">
      <c r="A41" s="462" t="s">
        <v>174</v>
      </c>
      <c r="B41" s="482" t="n">
        <v>83432.87</v>
      </c>
      <c r="C41" s="482" t="n">
        <v>96754.94</v>
      </c>
      <c r="D41" s="453" t="shared">
        <f t="shared" ca="1" si="2"/>
        <v>0.15967411884548621</v>
      </c>
    </row>
    <row r="42">
      <c r="A42" s="462" t="s">
        <v>67</v>
      </c>
      <c r="B42" s="481" t="n">
        <f ca="1">B25+B26+B29+B36+B37+B38+B39+B40+B41</f>
        <v>2649949.1699999995</v>
      </c>
      <c r="C42" s="481" t="n">
        <f ca="1">C25+C26+C29+C36+C37+C38+C39+C40+C41</f>
        <v>2879424.6500000004</v>
      </c>
      <c r="D42" s="453" t="shared">
        <f t="shared" ca="1" si="2"/>
        <v>8.6596181767517155E-2</v>
      </c>
    </row>
    <row r="44">
      <c r="A44" s="17"/>
      <c r="B44" s="461" t="n">
        <f ca="1">'GA Config'!$M$6</f>
        <v>42127</v>
      </c>
      <c r="C44" s="461" t="n">
        <f ca="1">'GA Config'!$N$6</f>
        <v>42134</v>
      </c>
      <c r="D44" s="17"/>
    </row>
    <row r="45">
      <c r="A45" s="17" t="s">
        <v>175</v>
      </c>
      <c r="B45" s="461" t="n">
        <f ca="1">'GA Config'!$M$7</f>
        <v>42121</v>
      </c>
      <c r="C45" s="461" t="n">
        <f ca="1">'GA Config'!$N$7</f>
        <v>42128</v>
      </c>
      <c r="D45" s="464" t="s">
        <v>108</v>
      </c>
    </row>
    <row r="46">
      <c r="A46" s="467" t="s">
        <v>0</v>
      </c>
      <c r="B46" s="479" t="n">
        <f ca="1">IFERROR(Conversion!M88/B4,0)</f>
        <v>0</v>
      </c>
      <c r="C46" s="479" t="n">
        <f ca="1">IFERROR(Conversion!N88/C4,0)</f>
        <v>0</v>
      </c>
      <c r="D46" s="453" t="shared">
        <f t="shared" ref="D46:D63" ca="1" si="3">IFERROR((C46/B46)-1,0)</f>
        <v>0</v>
      </c>
    </row>
    <row r="47">
      <c r="A47" s="467" t="s">
        <v>1</v>
      </c>
      <c r="B47" s="479" t="n">
        <f ca="1">IFERROR(Conversion!M89/B5,0)</f>
        <v>0</v>
      </c>
      <c r="C47" s="479" t="n">
        <f ca="1">IFERROR(Conversion!N89/C5,0)</f>
        <v>0</v>
      </c>
      <c r="D47" s="453" t="shared">
        <f t="shared" ca="1" si="3"/>
        <v>0</v>
      </c>
    </row>
    <row r="48">
      <c r="A48" s="467"/>
      <c r="B48" s="479" t="n">
        <f ca="1">IFERROR(Conversion!M90/B6,0)</f>
        <v>0</v>
      </c>
      <c r="C48" s="479" t="n">
        <f ca="1">IFERROR(Conversion!N90/C6,0)</f>
        <v>0</v>
      </c>
      <c r="D48" s="453" t="shared">
        <f t="shared" ca="1" si="3"/>
        <v>0</v>
      </c>
    </row>
    <row r="49">
      <c r="A49" s="467"/>
      <c r="B49" s="479" t="n">
        <f ca="1">IFERROR(Conversion!M91/B7,0)</f>
        <v>0</v>
      </c>
      <c r="C49" s="479" t="n">
        <f ca="1">IFERROR(Conversion!N91/C7,0)</f>
        <v>0</v>
      </c>
      <c r="D49" s="453" t="shared">
        <f t="shared" ca="1" si="3"/>
        <v>0</v>
      </c>
    </row>
    <row r="50">
      <c r="A50" s="467" t="s">
        <v>2</v>
      </c>
      <c r="B50" s="479" t="n">
        <f ca="1">IFERROR(Conversion!M92/B8,0)</f>
        <v>31.567690686270247</v>
      </c>
      <c r="C50" s="479" t="n">
        <f ca="1">IFERROR(Conversion!N92/C8,0)</f>
        <v>33.813824136531274</v>
      </c>
      <c r="D50" s="453" t="shared">
        <f t="shared" ca="1" si="3"/>
        <v>7.1152922542982777E-2</v>
      </c>
    </row>
    <row r="51">
      <c r="A51" s="467" t="s">
        <v>12</v>
      </c>
      <c r="B51" s="479" t="n">
        <f ca="1">IFERROR(Conversion!M93/B9,0)</f>
        <v>4.0843671271476847</v>
      </c>
      <c r="C51" s="479" t="n">
        <f ca="1">IFERROR(Conversion!N93/C9,0)</f>
        <v>4.5179830747531735</v>
      </c>
      <c r="D51" s="453" t="shared">
        <f t="shared" ca="1" si="3"/>
        <v>0.10616478247593375</v>
      </c>
    </row>
    <row r="52">
      <c r="A52" s="467" t="s">
        <v>91</v>
      </c>
      <c r="B52" s="479" t="n">
        <f ca="1">IFERROR(Conversion!M94/B10,0)</f>
        <v>154.984582856136</v>
      </c>
      <c r="C52" s="479" t="n">
        <f ca="1">IFERROR(Conversion!N94/C10,0)</f>
        <v>183.82718660903154</v>
      </c>
      <c r="D52" s="453" t="shared">
        <f t="shared" ca="1" si="3"/>
        <v>0.1860998250365884</v>
      </c>
    </row>
    <row r="53">
      <c r="A53" s="467" t="s">
        <v>92</v>
      </c>
      <c r="B53" s="479" t="n">
        <f ca="1">IFERROR(Conversion!M95/B11,0)</f>
        <v>796.7673611111112</v>
      </c>
      <c r="C53" s="479" t="n">
        <f ca="1">IFERROR(Conversion!N95/C11,0)</f>
        <v>1324.3641025641027</v>
      </c>
      <c r="D53" s="453" t="shared">
        <f t="shared" ca="1" si="3"/>
        <v>0.66217162901508075</v>
      </c>
    </row>
    <row r="54">
      <c r="A54" s="467" t="s">
        <v>93</v>
      </c>
      <c r="B54" s="479" t="n">
        <f ca="1">IFERROR(Conversion!M96/B12,0)</f>
        <v>34.452328159645234</v>
      </c>
      <c r="C54" s="479" t="n">
        <f ca="1">IFERROR(Conversion!N96/C12,0)</f>
        <v>39.245188768535066</v>
      </c>
      <c r="D54" s="453" t="shared">
        <f t="shared" ca="1" si="3"/>
        <v>0.13911572497163815</v>
      </c>
    </row>
    <row r="55">
      <c r="A55" s="467" t="s">
        <v>94</v>
      </c>
      <c r="B55" s="479" t="n">
        <f ca="1">IFERROR(Conversion!M97/B13,0)</f>
        <v>988.69364161849717</v>
      </c>
      <c r="C55" s="479" t="n">
        <f ca="1">IFERROR(Conversion!N97/C13,0)</f>
        <v>829.41071428571422</v>
      </c>
      <c r="D55" s="453" t="shared">
        <f t="shared" ca="1" si="3"/>
        <v>-0.16110443177528266</v>
      </c>
    </row>
    <row r="56">
      <c r="A56" s="467" t="s">
        <v>95</v>
      </c>
      <c r="B56" s="479" t="n">
        <f ca="1">IFERROR(Conversion!M98/B14,0)</f>
        <v>591.53671562082775</v>
      </c>
      <c r="C56" s="479" t="n">
        <f ca="1">IFERROR(Conversion!N98/C14,0)</f>
        <v>779.50636132318766</v>
      </c>
      <c r="D56" s="453" t="shared">
        <f t="shared" ca="1" si="3"/>
        <v>0.31776496832505585</v>
      </c>
    </row>
    <row r="57">
      <c r="A57" s="467" t="s">
        <v>9</v>
      </c>
      <c r="B57" s="479" t="n">
        <f ca="1">IFERROR(Conversion!M99/B15,0)</f>
        <v>0</v>
      </c>
      <c r="C57" s="479" t="n">
        <f ca="1">IFERROR(Conversion!N99/C15,0)</f>
        <v>0</v>
      </c>
      <c r="D57" s="453" t="shared">
        <f t="shared" ca="1" si="3"/>
        <v>0</v>
      </c>
    </row>
    <row r="58">
      <c r="A58" s="467" t="s">
        <v>3</v>
      </c>
      <c r="B58" s="479" t="n">
        <f ca="1">IFERROR(Conversion!M100/B16,0)</f>
        <v>0</v>
      </c>
      <c r="C58" s="479" t="n">
        <f ca="1">IFERROR(Conversion!N100/C16,0)</f>
        <v>0</v>
      </c>
      <c r="D58" s="453" t="shared">
        <f t="shared" ca="1" si="3"/>
        <v>0</v>
      </c>
    </row>
    <row r="59">
      <c r="A59" s="467" t="s">
        <v>44</v>
      </c>
      <c r="B59" s="479" t="n">
        <f ca="1">IFERROR(Conversion!M101/B17,0)</f>
        <v>45.527999999999999</v>
      </c>
      <c r="C59" s="479" t="n">
        <f ca="1">IFERROR(Conversion!N101/C17,0)</f>
        <v>0</v>
      </c>
      <c r="D59" s="453" t="shared">
        <f t="shared" ca="1" si="3"/>
        <v>-1</v>
      </c>
    </row>
    <row r="60">
      <c r="A60" s="467" t="s">
        <v>39</v>
      </c>
      <c r="B60" s="479" t="n">
        <f ca="1">IFERROR(Conversion!M102/B18,0)</f>
        <v>0</v>
      </c>
      <c r="C60" s="479" t="n">
        <f ca="1">IFERROR(Conversion!N102/C18,0)</f>
        <v>0</v>
      </c>
      <c r="D60" s="453" t="shared">
        <f t="shared" ca="1" si="3"/>
        <v>0</v>
      </c>
    </row>
    <row r="61">
      <c r="A61" s="467" t="s">
        <v>66</v>
      </c>
      <c r="B61" s="479" t="n">
        <f ca="1">IFERROR(Conversion!M103/B19,0)</f>
        <v>0</v>
      </c>
      <c r="C61" s="479" t="n">
        <f ca="1">IFERROR(Conversion!N103/C19,0)</f>
        <v>0</v>
      </c>
      <c r="D61" s="453" t="shared">
        <f t="shared" ca="1" si="3"/>
        <v>0</v>
      </c>
    </row>
    <row r="62">
      <c r="A62" s="462" t="s">
        <v>174</v>
      </c>
      <c r="B62" s="479" t="n">
        <f ca="1">IFERROR(Conversion!M104/B20,0)</f>
        <v>40.444102564102565</v>
      </c>
      <c r="C62" s="479" t="n">
        <f ca="1">IFERROR(Conversion!N104/C20,0)</f>
        <v>0</v>
      </c>
      <c r="D62" s="453" t="shared">
        <f t="shared" ca="1" si="3"/>
        <v>-1</v>
      </c>
    </row>
    <row r="63">
      <c r="A63" s="462" t="s">
        <v>67</v>
      </c>
      <c r="B63" s="479" t="n">
        <f ca="1">IFERROR(Conversion!M105/B21,0)</f>
        <v>22.855351836244285</v>
      </c>
      <c r="C63" s="479" t="n">
        <f ca="1">IFERROR(Conversion!N105/C21,0)</f>
        <v>21.315057068323391</v>
      </c>
      <c r="D63" s="453" t="shared">
        <f t="shared" ca="1" si="3"/>
        <v>-6.7393176834769863E-2</v>
      </c>
    </row>
  </sheetData>
  <conditionalFormatting sqref="D4">
    <cfRule type="dataBar" priority="29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{5F3978E5-7FDB-4C35-AD0F-2E33245202F6}</x14:id>
        </ext>
      </extLst>
    </cfRule>
  </conditionalFormatting>
  <conditionalFormatting sqref="D5:D21">
    <cfRule type="dataBar" priority="5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{1B7167C1-15E3-446E-A4DF-C68824908F6D}</x14:id>
        </ext>
      </extLst>
    </cfRule>
  </conditionalFormatting>
  <conditionalFormatting sqref="D36:D42 D25:D29">
    <cfRule type="dataBar" priority="4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{F876446A-986A-4C47-B31B-8BF4C518E007}</x14:id>
        </ext>
      </extLst>
    </cfRule>
  </conditionalFormatting>
  <conditionalFormatting sqref="D57:D63 D46:D50">
    <cfRule type="dataBar" priority="3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{7472EE9D-9F6C-40C7-81EF-290FEAF65CB0}</x14:id>
        </ext>
      </extLst>
    </cfRule>
  </conditionalFormatting>
  <conditionalFormatting sqref="D30:D35">
    <cfRule type="dataBar" priority="2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{6DF055B8-6B27-47BD-B77F-FCDD4CBE74B9}</x14:id>
        </ext>
      </extLst>
    </cfRule>
  </conditionalFormatting>
  <conditionalFormatting sqref="D51:D56">
    <cfRule type="dataBar" priority="1">
      <dataBar>
        <cfvo type="num" val="-1"/>
        <cfvo type="num" val="1"/>
        <color rgb="FF63C384"/>
      </dataBar>
      <extLst>
        <ext xmlns:x14="http://schemas.microsoft.com/office/spreadsheetml/2009/9/main" uri="{B025F937-C7B1-47D3-B67F-A62EFF666E3E}">
          <x14:id>{11EDB825-8C22-4AE6-BC0F-BD6A3D9F5C5E}</x14:id>
        </ext>
      </extLst>
    </cfRule>
  </conditionalFormatting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40" showGridLines="1" tabSelecte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</row>
    <row r="2">
      <c r="A2" t="s">
        <v>200</v>
      </c>
      <c r="B2" t="n">
        <v>219</v>
      </c>
      <c r="C2" t="n">
        <v>180</v>
      </c>
      <c r="D2" t="n">
        <v>235</v>
      </c>
      <c r="E2" t="n">
        <v>226</v>
      </c>
      <c r="F2" t="n">
        <v>187</v>
      </c>
      <c r="G2" t="n">
        <v>212</v>
      </c>
      <c r="H2" t="n">
        <v>205</v>
      </c>
      <c r="I2" t="n">
        <v>176</v>
      </c>
      <c r="J2" t="n">
        <v>219</v>
      </c>
      <c r="K2" t="n">
        <v>263</v>
      </c>
      <c r="L2" t="n">
        <v>236</v>
      </c>
      <c r="M2" t="n">
        <v>244</v>
      </c>
      <c r="N2" t="n">
        <v>267</v>
      </c>
      <c r="O2" t="n">
        <v>336</v>
      </c>
      <c r="P2" t="n">
        <v>233</v>
      </c>
      <c r="Q2" t="n">
        <v>277</v>
      </c>
      <c r="R2" t="n">
        <v>271</v>
      </c>
      <c r="S2" t="n">
        <v>274</v>
      </c>
      <c r="T2" t="n">
        <v>299</v>
      </c>
      <c r="U2" t="n">
        <v>313</v>
      </c>
      <c r="V2" t="n">
        <v>235</v>
      </c>
      <c r="W2" t="n">
        <v>207</v>
      </c>
      <c r="X2" t="n">
        <v>213</v>
      </c>
      <c r="Y2" t="n">
        <v>213</v>
      </c>
      <c r="Z2" t="n">
        <v>170</v>
      </c>
      <c r="AA2" t="n">
        <v>225</v>
      </c>
      <c r="AB2" t="n">
        <v>106</v>
      </c>
      <c r="AC2" t="n">
        <v>88</v>
      </c>
      <c r="AD2" t="n">
        <v>25</v>
      </c>
      <c r="AE2" t="n">
        <v>174</v>
      </c>
      <c r="AF2" t="n">
        <v>341</v>
      </c>
      <c r="AG2" t="n">
        <v>265</v>
      </c>
      <c r="AH2" t="n">
        <v>241</v>
      </c>
      <c r="AI2" t="n">
        <v>187</v>
      </c>
      <c r="AJ2" t="n">
        <v>202</v>
      </c>
      <c r="AK2" t="n">
        <v>188</v>
      </c>
      <c r="AL2" t="n">
        <v>221</v>
      </c>
      <c r="AM2" t="n">
        <v>209</v>
      </c>
      <c r="AN2" t="n">
        <v>294</v>
      </c>
      <c r="AO2" t="n">
        <v>211</v>
      </c>
      <c r="AP2" t="n">
        <v>149</v>
      </c>
      <c r="AQ2" t="n">
        <v>199</v>
      </c>
      <c r="AR2" t="n">
        <v>205</v>
      </c>
      <c r="AS2" t="n">
        <v>334</v>
      </c>
      <c r="AT2" t="n">
        <v>277</v>
      </c>
      <c r="AU2" t="n">
        <v>204</v>
      </c>
      <c r="AV2" t="n">
        <v>231</v>
      </c>
      <c r="AW2" t="n">
        <v>255</v>
      </c>
      <c r="AX2" t="n">
        <v>353</v>
      </c>
      <c r="AY2" t="n">
        <v>228</v>
      </c>
      <c r="AZ2" t="n">
        <v>204</v>
      </c>
      <c r="BA2" t="n">
        <v>255</v>
      </c>
      <c r="BB2" t="n">
        <v>310</v>
      </c>
      <c r="BC2" t="n">
        <v>220</v>
      </c>
      <c r="BD2" t="n">
        <v>500</v>
      </c>
      <c r="BE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