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_tom\Desktop\Fab_Academy\Otro_Repo\FabAcademy\Final Project\"/>
    </mc:Choice>
  </mc:AlternateContent>
  <bookViews>
    <workbookView xWindow="0" yWindow="0" windowWidth="2370" windowHeight="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 s="1"/>
  <c r="B23" i="1" s="1"/>
  <c r="E15" i="1"/>
  <c r="C19" i="1"/>
  <c r="E12" i="1" l="1"/>
  <c r="C12" i="1"/>
  <c r="B29" i="1" l="1"/>
  <c r="B28" i="1"/>
  <c r="B30" i="1" s="1"/>
  <c r="B27" i="1" s="1"/>
  <c r="C27" i="1" s="1"/>
  <c r="B26" i="1"/>
  <c r="C22" i="1"/>
  <c r="C17" i="1"/>
  <c r="C16" i="1"/>
  <c r="E7" i="1"/>
  <c r="E8" i="1"/>
  <c r="E9" i="1"/>
  <c r="E10" i="1"/>
  <c r="E6" i="1"/>
  <c r="E14" i="1" l="1"/>
  <c r="B32" i="1" s="1"/>
</calcChain>
</file>

<file path=xl/sharedStrings.xml><?xml version="1.0" encoding="utf-8"?>
<sst xmlns="http://schemas.openxmlformats.org/spreadsheetml/2006/main" count="56" uniqueCount="44">
  <si>
    <t>g/cm3</t>
  </si>
  <si>
    <t>Pieza Rectangular</t>
  </si>
  <si>
    <t xml:space="preserve">Pieza </t>
  </si>
  <si>
    <t>Volumen mm3</t>
  </si>
  <si>
    <t xml:space="preserve">Cantidad </t>
  </si>
  <si>
    <t>Peso</t>
  </si>
  <si>
    <t>Plato Aluminio</t>
  </si>
  <si>
    <t>Material</t>
  </si>
  <si>
    <t>Al</t>
  </si>
  <si>
    <t>Pol</t>
  </si>
  <si>
    <t>Apoyo Motor</t>
  </si>
  <si>
    <t>Plato Poliamida</t>
  </si>
  <si>
    <t>Apoyo Rodamiento</t>
  </si>
  <si>
    <t xml:space="preserve">Rodamientos </t>
  </si>
  <si>
    <t>Clay</t>
  </si>
  <si>
    <t>Paso</t>
  </si>
  <si>
    <t>Dm</t>
  </si>
  <si>
    <t>Teoricos</t>
  </si>
  <si>
    <t>Torque Motor</t>
  </si>
  <si>
    <t>Nm</t>
  </si>
  <si>
    <t>f</t>
  </si>
  <si>
    <t>AutoBloqueo?</t>
  </si>
  <si>
    <t xml:space="preserve">Largo Tornillo </t>
  </si>
  <si>
    <t>mm</t>
  </si>
  <si>
    <t>Peso g</t>
  </si>
  <si>
    <t>-</t>
  </si>
  <si>
    <t>l/k</t>
  </si>
  <si>
    <t>C</t>
  </si>
  <si>
    <t>E</t>
  </si>
  <si>
    <t>Sy</t>
  </si>
  <si>
    <t>Mpa</t>
  </si>
  <si>
    <t>(l/k)1</t>
  </si>
  <si>
    <t xml:space="preserve">Inercia </t>
  </si>
  <si>
    <t>mm^4</t>
  </si>
  <si>
    <t xml:space="preserve">Área </t>
  </si>
  <si>
    <t>mm^2</t>
  </si>
  <si>
    <t>k</t>
  </si>
  <si>
    <t>d</t>
  </si>
  <si>
    <t>g</t>
  </si>
  <si>
    <t>Fuerza</t>
  </si>
  <si>
    <t>N</t>
  </si>
  <si>
    <t>Dc</t>
  </si>
  <si>
    <t>fc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</si>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</sst>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22" sqref="C22"/>
    </sheetView>
  </sheetViews>
  <sheetFormatPr baseColWidth="10" defaultRowHeight="15" x14ac:dyDescent="0.25"/>
  <cols>
    <col min="1" max="1" width="16.7109375" bestFit="1" customWidth="1"/>
    <col min="2" max="2" width="13.7109375" bestFit="1" customWidth="1"/>
    <col min="3" max="3" width="14" bestFit="1" customWidth="1"/>
    <col min="5" max="5" width="7.140625" customWidth="1"/>
  </cols>
  <sheetData>
    <row r="1" spans="1:7" x14ac:dyDescent="0.25">
      <c r="A1" t="s">
        <v>8</v>
      </c>
      <c r="B1">
        <v>2.7</v>
      </c>
      <c r="C1" t="s">
        <v>0</v>
      </c>
      <c r="E1" t="s">
        <v>27</v>
      </c>
      <c r="F1">
        <v>1</v>
      </c>
      <c r="G1" t="s">
        <v>25</v>
      </c>
    </row>
    <row r="2" spans="1:7" x14ac:dyDescent="0.25">
      <c r="A2" t="s">
        <v>9</v>
      </c>
      <c r="B2">
        <v>1.1399999999999999</v>
      </c>
      <c r="C2" t="s">
        <v>0</v>
      </c>
      <c r="E2" t="s">
        <v>28</v>
      </c>
      <c r="F2">
        <v>210</v>
      </c>
      <c r="G2" t="s">
        <v>30</v>
      </c>
    </row>
    <row r="3" spans="1:7" x14ac:dyDescent="0.25">
      <c r="A3" t="s">
        <v>14</v>
      </c>
      <c r="B3">
        <v>1.1983999999999999</v>
      </c>
      <c r="C3" t="s">
        <v>0</v>
      </c>
      <c r="E3" t="s">
        <v>29</v>
      </c>
      <c r="F3">
        <v>320</v>
      </c>
      <c r="G3" t="s">
        <v>30</v>
      </c>
    </row>
    <row r="5" spans="1:7" x14ac:dyDescent="0.25">
      <c r="A5" s="1" t="s">
        <v>2</v>
      </c>
      <c r="B5" s="1" t="s">
        <v>7</v>
      </c>
      <c r="C5" s="1" t="s">
        <v>3</v>
      </c>
      <c r="D5" s="1" t="s">
        <v>4</v>
      </c>
      <c r="E5" s="1" t="s">
        <v>24</v>
      </c>
    </row>
    <row r="6" spans="1:7" x14ac:dyDescent="0.25">
      <c r="A6" s="1" t="s">
        <v>1</v>
      </c>
      <c r="B6" s="1" t="s">
        <v>8</v>
      </c>
      <c r="C6" s="2">
        <v>89812.467999999993</v>
      </c>
      <c r="D6" s="1">
        <v>2</v>
      </c>
      <c r="E6" s="3">
        <f>(C6*10^-3)*IF(B6=$A$1,$B$1,$B$2)*D6</f>
        <v>484.98732719999998</v>
      </c>
    </row>
    <row r="7" spans="1:7" x14ac:dyDescent="0.25">
      <c r="A7" s="1" t="s">
        <v>6</v>
      </c>
      <c r="B7" s="1" t="s">
        <v>8</v>
      </c>
      <c r="C7" s="2">
        <v>168894.8</v>
      </c>
      <c r="D7" s="1">
        <v>1</v>
      </c>
      <c r="E7" s="3">
        <f t="shared" ref="E7:E10" si="0">(C7*10^-3)*IF(B7=$A$1,$B$1,$B$2)*D7</f>
        <v>456.01596000000006</v>
      </c>
    </row>
    <row r="8" spans="1:7" x14ac:dyDescent="0.25">
      <c r="A8" s="1" t="s">
        <v>10</v>
      </c>
      <c r="B8" s="1" t="s">
        <v>8</v>
      </c>
      <c r="C8" s="2">
        <v>152503.4</v>
      </c>
      <c r="D8" s="1">
        <v>1</v>
      </c>
      <c r="E8" s="3">
        <f t="shared" si="0"/>
        <v>411.75918000000001</v>
      </c>
    </row>
    <row r="9" spans="1:7" x14ac:dyDescent="0.25">
      <c r="A9" s="1" t="s">
        <v>11</v>
      </c>
      <c r="B9" s="1" t="s">
        <v>9</v>
      </c>
      <c r="C9" s="2">
        <v>720328.125</v>
      </c>
      <c r="D9" s="1">
        <v>1</v>
      </c>
      <c r="E9" s="3">
        <f t="shared" si="0"/>
        <v>821.17406249999988</v>
      </c>
    </row>
    <row r="10" spans="1:7" x14ac:dyDescent="0.25">
      <c r="A10" s="1" t="s">
        <v>12</v>
      </c>
      <c r="B10" s="1" t="s">
        <v>8</v>
      </c>
      <c r="C10" s="2">
        <v>15693.0353</v>
      </c>
      <c r="D10" s="1">
        <v>4</v>
      </c>
      <c r="E10" s="3">
        <f t="shared" si="0"/>
        <v>169.48478124000002</v>
      </c>
    </row>
    <row r="11" spans="1:7" x14ac:dyDescent="0.25">
      <c r="A11" s="1" t="s">
        <v>13</v>
      </c>
      <c r="B11" s="1" t="s">
        <v>25</v>
      </c>
      <c r="C11" s="1"/>
      <c r="D11" s="1"/>
      <c r="E11" s="3">
        <v>300</v>
      </c>
    </row>
    <row r="12" spans="1:7" x14ac:dyDescent="0.25">
      <c r="A12" s="1" t="s">
        <v>14</v>
      </c>
      <c r="B12" s="1" t="s">
        <v>14</v>
      </c>
      <c r="C12" s="1">
        <f>(PI()*52^2/4)*(125-44)</f>
        <v>172021.04733996271</v>
      </c>
      <c r="D12" s="1">
        <v>1</v>
      </c>
      <c r="E12" s="3">
        <f>C12*D12*B3/1000</f>
        <v>206.15002313221129</v>
      </c>
    </row>
    <row r="13" spans="1:7" x14ac:dyDescent="0.25">
      <c r="A13" s="1"/>
      <c r="B13" s="1"/>
      <c r="C13" s="1"/>
      <c r="D13" s="1"/>
      <c r="E13" s="3"/>
    </row>
    <row r="14" spans="1:7" x14ac:dyDescent="0.25">
      <c r="D14" t="s">
        <v>5</v>
      </c>
      <c r="E14" s="6">
        <f>SUM(E6:E12)*1.1</f>
        <v>3134.528467479432</v>
      </c>
      <c r="F14" t="s">
        <v>38</v>
      </c>
    </row>
    <row r="15" spans="1:7" x14ac:dyDescent="0.25">
      <c r="B15" t="s">
        <v>17</v>
      </c>
      <c r="D15" t="s">
        <v>39</v>
      </c>
      <c r="E15">
        <f>E14*9.84/1000</f>
        <v>30.843760119997611</v>
      </c>
      <c r="F15" t="s">
        <v>40</v>
      </c>
    </row>
    <row r="16" spans="1:7" x14ac:dyDescent="0.25">
      <c r="A16" t="s">
        <v>15</v>
      </c>
      <c r="B16" s="4">
        <v>4</v>
      </c>
      <c r="C16">
        <f>B16/1000</f>
        <v>4.0000000000000001E-3</v>
      </c>
    </row>
    <row r="17" spans="1:3" x14ac:dyDescent="0.25">
      <c r="A17" t="s">
        <v>43</v>
      </c>
      <c r="B17" s="4">
        <v>16</v>
      </c>
      <c r="C17">
        <f>B17/1000</f>
        <v>1.6E-2</v>
      </c>
    </row>
    <row r="18" spans="1:3" x14ac:dyDescent="0.25">
      <c r="A18" t="s">
        <v>16</v>
      </c>
      <c r="B18" s="4">
        <f>B17+B16/2</f>
        <v>18</v>
      </c>
      <c r="C18">
        <f>B18/1000</f>
        <v>1.7999999999999999E-2</v>
      </c>
    </row>
    <row r="19" spans="1:3" x14ac:dyDescent="0.25">
      <c r="A19" t="s">
        <v>41</v>
      </c>
      <c r="B19" s="4">
        <v>34</v>
      </c>
      <c r="C19">
        <f>B19/1000</f>
        <v>3.4000000000000002E-2</v>
      </c>
    </row>
    <row r="20" spans="1:3" x14ac:dyDescent="0.25">
      <c r="B20" t="s">
        <v>20</v>
      </c>
      <c r="C20">
        <v>0.25</v>
      </c>
    </row>
    <row r="21" spans="1:3" x14ac:dyDescent="0.25">
      <c r="B21" t="s">
        <v>42</v>
      </c>
      <c r="C21">
        <v>0.08</v>
      </c>
    </row>
    <row r="22" spans="1:3" x14ac:dyDescent="0.25">
      <c r="B22" t="s">
        <v>21</v>
      </c>
      <c r="C22" t="str">
        <f>IF(PI()*B17*C20&gt;B16,"SI","NO")</f>
        <v>SI</v>
      </c>
    </row>
    <row r="23" spans="1:3" x14ac:dyDescent="0.25">
      <c r="A23" t="s">
        <v>18</v>
      </c>
      <c r="B23" s="4">
        <f>(E15*C18/2)*((C16+PI()*C20*C18)/(PI()*C18-C20*C16))+(E15*C21*C19/2)</f>
        <v>0.1325845360377586</v>
      </c>
      <c r="C23" t="s">
        <v>19</v>
      </c>
    </row>
    <row r="24" spans="1:3" x14ac:dyDescent="0.25">
      <c r="A24" t="s">
        <v>22</v>
      </c>
      <c r="B24" s="4">
        <v>569.63499999999999</v>
      </c>
      <c r="C24" t="s">
        <v>23</v>
      </c>
    </row>
    <row r="26" spans="1:3" x14ac:dyDescent="0.25">
      <c r="A26" t="s">
        <v>31</v>
      </c>
      <c r="B26" s="4">
        <f>SQRT(2*PI()^2*F1*F2/F3)</f>
        <v>3.599146534448102</v>
      </c>
    </row>
    <row r="27" spans="1:3" x14ac:dyDescent="0.25">
      <c r="A27" t="s">
        <v>26</v>
      </c>
      <c r="B27">
        <f>B24/B30</f>
        <v>71.204374999999999</v>
      </c>
      <c r="C27" t="str">
        <f>IF(B27&gt;B26,"Euler","Otro")</f>
        <v>Euler</v>
      </c>
    </row>
    <row r="28" spans="1:3" x14ac:dyDescent="0.25">
      <c r="A28" t="s">
        <v>32</v>
      </c>
      <c r="B28" s="5">
        <f>PI()*(B17/2)^4</f>
        <v>12867.963509103793</v>
      </c>
      <c r="C28" t="s">
        <v>33</v>
      </c>
    </row>
    <row r="29" spans="1:3" x14ac:dyDescent="0.25">
      <c r="A29" t="s">
        <v>34</v>
      </c>
      <c r="B29" s="5">
        <f>PI()*B17^2/4</f>
        <v>201.06192982974676</v>
      </c>
      <c r="C29" t="s">
        <v>35</v>
      </c>
    </row>
    <row r="30" spans="1:3" x14ac:dyDescent="0.25">
      <c r="A30" t="s">
        <v>36</v>
      </c>
      <c r="B30" s="5">
        <f>SQRT(B28/B29)</f>
        <v>8</v>
      </c>
    </row>
    <row r="32" spans="1:3" x14ac:dyDescent="0.25">
      <c r="A32" t="s">
        <v>37</v>
      </c>
      <c r="B32" s="4">
        <f>(64*E15*(B24/1000)^2/(PI()*F1*F2*10^9))^(1/4)*1000</f>
        <v>5.5820389649682145</v>
      </c>
      <c r="C3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tomas dominguez</dc:creator>
  <cp:lastModifiedBy>jose tomas dominguez</cp:lastModifiedBy>
  <dcterms:created xsi:type="dcterms:W3CDTF">2019-03-12T02:56:29Z</dcterms:created>
  <dcterms:modified xsi:type="dcterms:W3CDTF">2019-03-14T20:11:29Z</dcterms:modified>
</cp:coreProperties>
</file>