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Documentos\Python Scripts\automatic docx\"/>
    </mc:Choice>
  </mc:AlternateContent>
  <xr:revisionPtr revIDLastSave="0" documentId="13_ncr:1_{221577AB-5914-45F0-B1B9-6FC7266232AA}" xr6:coauthVersionLast="47" xr6:coauthVersionMax="47" xr10:uidLastSave="{00000000-0000-0000-0000-000000000000}"/>
  <bookViews>
    <workbookView xWindow="-120" yWindow="-120" windowWidth="29040" windowHeight="15720" activeTab="6" xr2:uid="{83108E16-E9D6-4CCB-B5BE-A67101359CD3}"/>
  </bookViews>
  <sheets>
    <sheet name="INICIO" sheetId="1" r:id="rId1"/>
    <sheet name="YI" sheetId="2" r:id="rId2"/>
    <sheet name="CUAREIM" sheetId="4" r:id="rId3"/>
    <sheet name="SANTALUCIA" sheetId="5" r:id="rId4"/>
    <sheet name="URUGUAY" sheetId="7" r:id="rId5"/>
    <sheet name="NEGRO" sheetId="6" r:id="rId6"/>
    <sheet name="OLIMAR" sheetId="10" r:id="rId7"/>
    <sheet name="Tablas" sheetId="8" r:id="rId8"/>
    <sheet name="log"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0" l="1"/>
  <c r="C6" i="10" s="1"/>
  <c r="C14" i="2"/>
  <c r="C15" i="2" s="1"/>
  <c r="I23" i="8" s="1"/>
  <c r="C4" i="2"/>
  <c r="C5" i="2" s="1"/>
  <c r="K26" i="8"/>
  <c r="K24" i="8"/>
  <c r="K25" i="8"/>
  <c r="K30" i="8"/>
  <c r="K23" i="8"/>
  <c r="J26" i="8"/>
  <c r="J30" i="8"/>
  <c r="J25" i="8"/>
  <c r="J24" i="8"/>
  <c r="J23" i="8"/>
  <c r="C19" i="2"/>
  <c r="C20" i="2" s="1"/>
  <c r="C9" i="2"/>
  <c r="C10" i="2" s="1"/>
  <c r="C15" i="4"/>
  <c r="C16" i="4" s="1"/>
  <c r="I24" i="8" s="1"/>
  <c r="C10" i="4"/>
  <c r="C11" i="4" s="1"/>
  <c r="C5" i="4"/>
  <c r="C6" i="4" s="1"/>
  <c r="C20" i="5"/>
  <c r="C21" i="5" s="1"/>
  <c r="I25" i="8" s="1"/>
  <c r="C15" i="5"/>
  <c r="C16" i="5" s="1"/>
  <c r="C10" i="5"/>
  <c r="C11" i="5" s="1"/>
  <c r="C5" i="5"/>
  <c r="C6" i="5" s="1"/>
  <c r="C10" i="6"/>
  <c r="C11" i="6" s="1"/>
  <c r="I30" i="8" s="1"/>
  <c r="C5" i="6"/>
  <c r="C6" i="6" s="1"/>
  <c r="C25" i="7"/>
  <c r="C26" i="7" s="1"/>
  <c r="C20" i="7"/>
  <c r="C21" i="7" s="1"/>
  <c r="C10" i="7"/>
  <c r="C11" i="7" s="1"/>
  <c r="C15" i="7"/>
  <c r="C16" i="7" s="1"/>
  <c r="C5" i="7"/>
  <c r="C6" i="7" s="1"/>
  <c r="F23" i="8"/>
  <c r="F25" i="8"/>
  <c r="F26" i="8"/>
  <c r="F30" i="8"/>
  <c r="C25" i="5"/>
  <c r="C26" i="5" s="1"/>
  <c r="C3" i="1"/>
  <c r="C4" i="1" s="1"/>
  <c r="L25" i="8" l="1"/>
  <c r="L30" i="8"/>
  <c r="L23" i="8"/>
  <c r="H29" i="8"/>
  <c r="H28" i="8"/>
  <c r="H27" i="8"/>
  <c r="F24" i="8"/>
  <c r="L24" i="8" s="1"/>
  <c r="G29" i="8"/>
  <c r="G28" i="8"/>
  <c r="G27" i="8"/>
  <c r="C8" i="1"/>
  <c r="C7" i="1"/>
  <c r="C6" i="1"/>
  <c r="C5" i="1"/>
  <c r="I29" i="8" l="1"/>
  <c r="I27" i="8"/>
  <c r="I28" i="8"/>
  <c r="I26" i="8" l="1"/>
  <c r="L26" i="8" s="1"/>
</calcChain>
</file>

<file path=xl/sharedStrings.xml><?xml version="1.0" encoding="utf-8"?>
<sst xmlns="http://schemas.openxmlformats.org/spreadsheetml/2006/main" count="544" uniqueCount="421">
  <si>
    <t>fecha_emision</t>
  </si>
  <si>
    <t>tendencia_sarandi</t>
  </si>
  <si>
    <t>tendencia_polanco</t>
  </si>
  <si>
    <t>nivel_actual_sarandi</t>
  </si>
  <si>
    <t>nivel_actual_polanco</t>
  </si>
  <si>
    <t>nivel_actual_viejo</t>
  </si>
  <si>
    <t>nivel_pasado_sarandi</t>
  </si>
  <si>
    <t>nivel_pasado_polanco</t>
  </si>
  <si>
    <t>numero_id</t>
  </si>
  <si>
    <t>PLACEHOLDER</t>
  </si>
  <si>
    <t>VALUE</t>
  </si>
  <si>
    <t>nivel_pasado_viejo</t>
  </si>
  <si>
    <t>tendencia_viejo</t>
  </si>
  <si>
    <t>nivel_actual_nuevo</t>
  </si>
  <si>
    <t>nivel_pasado_nuevo</t>
  </si>
  <si>
    <t>tendencia_nuevo</t>
  </si>
  <si>
    <t>tasa_sarandi</t>
  </si>
  <si>
    <t>tasa_polanco</t>
  </si>
  <si>
    <t>tasa_viejo</t>
  </si>
  <si>
    <t>tasa_nuevo</t>
  </si>
  <si>
    <t>pobs_24_yi</t>
  </si>
  <si>
    <t>pobs_48_yi</t>
  </si>
  <si>
    <t>pobs_72_yi</t>
  </si>
  <si>
    <t>psim_24_yi</t>
  </si>
  <si>
    <t>psim_48_yi</t>
  </si>
  <si>
    <t>psim_72_yi</t>
  </si>
  <si>
    <t>pronos_sarandi</t>
  </si>
  <si>
    <t>pronos_polanco</t>
  </si>
  <si>
    <t>pronos_viejo</t>
  </si>
  <si>
    <t>pronos_nuevo</t>
  </si>
  <si>
    <t>fecha_72</t>
  </si>
  <si>
    <t>fecha_48</t>
  </si>
  <si>
    <t>fecha_pronos_24</t>
  </si>
  <si>
    <t>fecha_pronos_48</t>
  </si>
  <si>
    <t>fecha_pronos_72</t>
  </si>
  <si>
    <t>fecha_sarandi</t>
  </si>
  <si>
    <t>fecha_polanco</t>
  </si>
  <si>
    <t>fecha_viejo</t>
  </si>
  <si>
    <t>fecha_nuevo</t>
  </si>
  <si>
    <t>diagnostico_yi</t>
  </si>
  <si>
    <t xml:space="preserve">Estar preparados ante la posibilidad de otro incremento que pueda experimentar el río debido a las lluvias registradas en las ultimas horas.  </t>
  </si>
  <si>
    <t>recomendacion_yi</t>
  </si>
  <si>
    <t>DESCRIPTION</t>
  </si>
  <si>
    <t>anterior dato en Sarandí del Yí (1 hora)</t>
  </si>
  <si>
    <t>tasa de incremento (cm/hora)</t>
  </si>
  <si>
    <t>tendencia (sube, baja o permanece)</t>
  </si>
  <si>
    <t>último dato en Polanco de Yí</t>
  </si>
  <si>
    <t>anterior dato en Polanco de Yí (1 hora)</t>
  </si>
  <si>
    <t>último dato en Durazno Puente Viejo</t>
  </si>
  <si>
    <t>anterior dato en Durazno Puente Viejo (1 hora)</t>
  </si>
  <si>
    <t>último dato en Durazno Puente Nuevo</t>
  </si>
  <si>
    <t>anterior dato en Durazno Puente Nuevo (1 hora)</t>
  </si>
  <si>
    <t>Lluvia registrada últimas 24 horas</t>
  </si>
  <si>
    <t>Lluvia registrada últimas 48 horas</t>
  </si>
  <si>
    <t>Lluvia registrada últimas 72 horas</t>
  </si>
  <si>
    <t>Lluvia pronosticada próximas 24 horas</t>
  </si>
  <si>
    <t>Lluvia pronosticada próximas 72 horas</t>
  </si>
  <si>
    <t>Lluvia pronosticada próximas 48 horas</t>
  </si>
  <si>
    <t>Pronostico hidrologico en Sarandí del Yí</t>
  </si>
  <si>
    <t>Pronostico hidrológico en Durazno Puente Viejo</t>
  </si>
  <si>
    <t>Pronostico hidrologico en Durazno Puente Nuevo</t>
  </si>
  <si>
    <t>fecha ocurrencia nivel máximo en Polanco del Yí</t>
  </si>
  <si>
    <t>fecha ocurrencia nivel máximo en Sarandí del Yí</t>
  </si>
  <si>
    <t>fecha ocurrencia nivel máximo en Durazno Puente Viejo</t>
  </si>
  <si>
    <t>fecha ocurrencia nivel máximo en Durazno Puente Nuevo</t>
  </si>
  <si>
    <t>Pronóstico hidrológico (no mayor a 1000 palabras)</t>
  </si>
  <si>
    <t>Recomendación al SINAE</t>
  </si>
  <si>
    <t>Número de informe</t>
  </si>
  <si>
    <t>Fecha de emisión de informe (hoy)</t>
  </si>
  <si>
    <t>Fecha de ayer</t>
  </si>
  <si>
    <t>Fecha de anteayer</t>
  </si>
  <si>
    <t>Fecha pronostico 24 horas</t>
  </si>
  <si>
    <t>Fecha pronostico 48 horas</t>
  </si>
  <si>
    <t>Fecha pronostico 72 horas</t>
  </si>
  <si>
    <t>Último dato en Sarandí del Yí</t>
  </si>
  <si>
    <t>pobs_24_cuareim</t>
  </si>
  <si>
    <t>pobs_48_cuareim</t>
  </si>
  <si>
    <t>pobs_72_cuareim</t>
  </si>
  <si>
    <t>psim_24_cuareim</t>
  </si>
  <si>
    <t>psim_48_cuareim</t>
  </si>
  <si>
    <t>psim_72_cuareim</t>
  </si>
  <si>
    <t>diagnostico_cuareim</t>
  </si>
  <si>
    <t>recomendacion_cuareim</t>
  </si>
  <si>
    <t>nivel_actual_catalan</t>
  </si>
  <si>
    <t>nivel_pasado_catalan</t>
  </si>
  <si>
    <t>tasa_catalan</t>
  </si>
  <si>
    <t>tendencia_catalan</t>
  </si>
  <si>
    <t>pronos_catalan</t>
  </si>
  <si>
    <t>fecha_catalan</t>
  </si>
  <si>
    <t>nivel_actual_cuareim</t>
  </si>
  <si>
    <t>nivel_pasado_cuareim</t>
  </si>
  <si>
    <t>tasa_cuareim</t>
  </si>
  <si>
    <t>tendencia_cuareim</t>
  </si>
  <si>
    <t>pronos_cuareim</t>
  </si>
  <si>
    <t>fecha_cuareim</t>
  </si>
  <si>
    <t>nivel_actual_artigas</t>
  </si>
  <si>
    <t>nivel_pasado_artigas</t>
  </si>
  <si>
    <t>tasa_artigas</t>
  </si>
  <si>
    <t>tendencia_artigas</t>
  </si>
  <si>
    <t>pronos_artigas</t>
  </si>
  <si>
    <t>fecha_artigas</t>
  </si>
  <si>
    <t>Último dato en Catalan Grande</t>
  </si>
  <si>
    <t>anterior dato en Catalan Grande (1 hora)</t>
  </si>
  <si>
    <t>Pronostico hidrologico en Catalan Grande</t>
  </si>
  <si>
    <t>fecha ocurrencia nivel máximo en Catalan Grande</t>
  </si>
  <si>
    <t>fecha ocurrencia nivel máximo en Cuareim Río</t>
  </si>
  <si>
    <t>último dato en Artigas</t>
  </si>
  <si>
    <t>anterior dato en Artigas (1 hora)</t>
  </si>
  <si>
    <t>Pronostico hidrológico en Artigas</t>
  </si>
  <si>
    <t>fecha ocurrencia nivel máximo en Artigas</t>
  </si>
  <si>
    <t>último dato en Cuareim Río</t>
  </si>
  <si>
    <t>anterior dato en Cuareim Río (1 hora)</t>
  </si>
  <si>
    <t>Pronostico hidrológico en Cuareim Río</t>
  </si>
  <si>
    <t>pobs_24_santalucia</t>
  </si>
  <si>
    <t>pobs_48_santalucia</t>
  </si>
  <si>
    <t>pobs_72_santalucia</t>
  </si>
  <si>
    <t>psim_24_santalucia</t>
  </si>
  <si>
    <t>psim_48_santalucia</t>
  </si>
  <si>
    <t>psim_72_santalucia</t>
  </si>
  <si>
    <t>diagnostico_santalucia</t>
  </si>
  <si>
    <t>recomendacion_santalucia</t>
  </si>
  <si>
    <t>pronos_fraymarcos</t>
  </si>
  <si>
    <t>fecha_fraymarcos</t>
  </si>
  <si>
    <t>nivel_actual_pache</t>
  </si>
  <si>
    <t>nivel_pasado_pache</t>
  </si>
  <si>
    <t>tasa_pache</t>
  </si>
  <si>
    <t>tendencia_pache</t>
  </si>
  <si>
    <t>pronos_pache</t>
  </si>
  <si>
    <t>fecha_pache</t>
  </si>
  <si>
    <t>pronos_santalucia</t>
  </si>
  <si>
    <t>fecha_santalucia</t>
  </si>
  <si>
    <t>nivel_actual_florida</t>
  </si>
  <si>
    <t>nivel_pasado_florida</t>
  </si>
  <si>
    <t>tasa_florida</t>
  </si>
  <si>
    <t>tendencia_florida</t>
  </si>
  <si>
    <t>pronos_florida</t>
  </si>
  <si>
    <t>fecha_florida</t>
  </si>
  <si>
    <t>último dato en Santa Lucia Ruta 11</t>
  </si>
  <si>
    <t>anterior dato en Santa Lucia Ruta 11 (1 hora)</t>
  </si>
  <si>
    <t>Pronostico hidrológico en Santa Lucia Ruta 11</t>
  </si>
  <si>
    <t>fecha ocurrencia nivel máximo en Santa Lucia Ruta 11</t>
  </si>
  <si>
    <t>último dato en Florida Ruta 5</t>
  </si>
  <si>
    <t>anterior dato en Florida Ruta 5 (1 hora)</t>
  </si>
  <si>
    <t>Pronostico hidrologico en Florida Ruta 5</t>
  </si>
  <si>
    <t>fecha ocurrencia nivel máximo en Florida Ruta 5</t>
  </si>
  <si>
    <t>Último dato en Fray Marcos</t>
  </si>
  <si>
    <t>anterior dato en Fray Marcos (1 hora)</t>
  </si>
  <si>
    <t>Pronostico hidrologico en Fray Marcos</t>
  </si>
  <si>
    <t>fecha ocurrencia nivel máximo en Fray Marcos</t>
  </si>
  <si>
    <t>último dato en Paso Pache</t>
  </si>
  <si>
    <t>anterior dato en Paso Pache (1 hora)</t>
  </si>
  <si>
    <t>Pronostico hidrológico en Paso Pache</t>
  </si>
  <si>
    <t>fecha ocurrencia nivel máximo en Paso Pache</t>
  </si>
  <si>
    <t>último dato en Picada de Varela</t>
  </si>
  <si>
    <t>anterior dato en Picada de Varela (1 hora)</t>
  </si>
  <si>
    <t>nivel_actual_varela</t>
  </si>
  <si>
    <t>nivel_pasado_varela</t>
  </si>
  <si>
    <t>tasa_varela</t>
  </si>
  <si>
    <t>tendencia_varela</t>
  </si>
  <si>
    <t>Pronóstico hidrológico en Picada de Varela</t>
  </si>
  <si>
    <t>fecha de ocurrencia nivel máximo en Picada de Varela</t>
  </si>
  <si>
    <t>pronos_varela</t>
  </si>
  <si>
    <t>fecha_varela</t>
  </si>
  <si>
    <t>nivel_actual_fmarcos</t>
  </si>
  <si>
    <t>nivel_pasado_fmarcos</t>
  </si>
  <si>
    <t>tasa_fmarcos</t>
  </si>
  <si>
    <t>tendencia_fmarcos</t>
  </si>
  <si>
    <t>nivel_actual_lucia</t>
  </si>
  <si>
    <t>nivel_pasado_lucia</t>
  </si>
  <si>
    <t>tasa_lucia</t>
  </si>
  <si>
    <t>tendencia_lucia</t>
  </si>
  <si>
    <t>Titulo informe</t>
  </si>
  <si>
    <t>titulo</t>
  </si>
  <si>
    <t>pronos_bellaunion</t>
  </si>
  <si>
    <t>fecha_bellaunion</t>
  </si>
  <si>
    <t>pobs_24_uruguay</t>
  </si>
  <si>
    <t>pobs_48_uruguay</t>
  </si>
  <si>
    <t>pobs_72_uruguay</t>
  </si>
  <si>
    <t>q_erogado_ctm</t>
  </si>
  <si>
    <t>Caudal erogado previsto en CTM-Salto Grande</t>
  </si>
  <si>
    <t>nivel_actual_salto</t>
  </si>
  <si>
    <t>nivel_pasado_salto</t>
  </si>
  <si>
    <t>tasa_salto</t>
  </si>
  <si>
    <t>tendencia_salto</t>
  </si>
  <si>
    <t>último dato en Bella Unión</t>
  </si>
  <si>
    <t>anterior dato en Bella Unión(1 hora)</t>
  </si>
  <si>
    <t>Último dato en Paso de los Libres</t>
  </si>
  <si>
    <t>anterior dato en Paso de los Libres (1 hora)</t>
  </si>
  <si>
    <t>último dato en Paysandú</t>
  </si>
  <si>
    <t>anterior dato en Paysandú(1 hora)</t>
  </si>
  <si>
    <t>último dato en Fray Bentos</t>
  </si>
  <si>
    <t>anterior dato en Fray Bentos(1 hora)</t>
  </si>
  <si>
    <t>último dato en Salto</t>
  </si>
  <si>
    <t>anterior dato en Salto (1 hora)</t>
  </si>
  <si>
    <t>Pronostico hidrologico en Bella Unión</t>
  </si>
  <si>
    <t>fecha ocurrencia nivel máximo en Bella Unión</t>
  </si>
  <si>
    <t>Pronostico hidrológico en Salto</t>
  </si>
  <si>
    <t>fecha ocurrencia nivel máximo en Salto</t>
  </si>
  <si>
    <t>Pronostico hidrológico en Paysandú</t>
  </si>
  <si>
    <t>fecha ocurrencia nivel máximo en Paysandú</t>
  </si>
  <si>
    <t>diagnostico_uruguay</t>
  </si>
  <si>
    <t>pronos_salto</t>
  </si>
  <si>
    <t>fecha_salto</t>
  </si>
  <si>
    <t>pronos_paysandu</t>
  </si>
  <si>
    <t>fecha_paysandu</t>
  </si>
  <si>
    <t>Pronostico hidrológico en Fray Bentos</t>
  </si>
  <si>
    <t>fecha ocurrencia nivel máximo en Fray Bentos</t>
  </si>
  <si>
    <t>pronos_fraybentos</t>
  </si>
  <si>
    <t>fecha_fraybentos</t>
  </si>
  <si>
    <t>nivel_actual_libres</t>
  </si>
  <si>
    <t>nivel_pasado_libres</t>
  </si>
  <si>
    <t>tasa_libres</t>
  </si>
  <si>
    <t>tendencia_libres</t>
  </si>
  <si>
    <t>nivel_actual_bella</t>
  </si>
  <si>
    <t>nivel_pasado_bella</t>
  </si>
  <si>
    <t>tasa_bella</t>
  </si>
  <si>
    <t>tendencia_bella</t>
  </si>
  <si>
    <t>nivel_actual_ps</t>
  </si>
  <si>
    <t>nivel_pasado_ps</t>
  </si>
  <si>
    <t>tasa_ps</t>
  </si>
  <si>
    <t>tendencia_ps</t>
  </si>
  <si>
    <t>nivel_actual_bentos</t>
  </si>
  <si>
    <t>nivel_pasado_bentos</t>
  </si>
  <si>
    <t>tasa_bentos</t>
  </si>
  <si>
    <t>tendencia_bentos</t>
  </si>
  <si>
    <t>recomendacion_uruguay</t>
  </si>
  <si>
    <t>Último dato en San Gregorio de Polanco</t>
  </si>
  <si>
    <t>anterior dato en San Gregorio de Polanco (1 hora)</t>
  </si>
  <si>
    <t>nivel_actual_gregorio</t>
  </si>
  <si>
    <t>nivel_pasado_gregorio</t>
  </si>
  <si>
    <t>tasa_gregorio</t>
  </si>
  <si>
    <t>tendencia_gregorio</t>
  </si>
  <si>
    <t>último dato en Puente Mercedes</t>
  </si>
  <si>
    <t>anterior dato en Mercedes (1 hora)</t>
  </si>
  <si>
    <t>nivel_actual_mercedes</t>
  </si>
  <si>
    <t>nivel_pasado_mercedes</t>
  </si>
  <si>
    <t>tasa_mercedes</t>
  </si>
  <si>
    <t>tendencia_mercedes</t>
  </si>
  <si>
    <t>pobs_24_negro</t>
  </si>
  <si>
    <t>pobs_48_negro</t>
  </si>
  <si>
    <t>pobs_72_negro</t>
  </si>
  <si>
    <t>Caudal erogado previsto en Rincón del Bonete</t>
  </si>
  <si>
    <t>Caudal erogado previsto en Constitución</t>
  </si>
  <si>
    <t>q_erogado_palmar</t>
  </si>
  <si>
    <t>q_erogado_bonete</t>
  </si>
  <si>
    <t>pronos_mercedes</t>
  </si>
  <si>
    <t>fecha_mercedes</t>
  </si>
  <si>
    <t>Pronostico hidrologico en Puente Mercedes</t>
  </si>
  <si>
    <t>fecha ocurrencia nivel máximo en Puente Mercedes</t>
  </si>
  <si>
    <t>Pronostico hidrológico en San Gregorio de Polanco</t>
  </si>
  <si>
    <t>fecha ocurrencia nivel máximo en San Gregorio de Polanco</t>
  </si>
  <si>
    <t>pronos_gregorio</t>
  </si>
  <si>
    <t>fecha_gregorio</t>
  </si>
  <si>
    <t>diagnostico_negro</t>
  </si>
  <si>
    <t>recomendacion_negro</t>
  </si>
  <si>
    <t>-</t>
  </si>
  <si>
    <t>Recomendaciones al SINAE</t>
  </si>
  <si>
    <t xml:space="preserve">Estar atentos a los próximos eventos de lluvia que se registren en la cuenca.   </t>
  </si>
  <si>
    <t xml:space="preserve">Mantener el monitoreo hidrológico reforzado en la zona y estar atento a las actualizaciones de pronósticos del tiempo para los próximos días. </t>
  </si>
  <si>
    <t xml:space="preserve">Estar atentos a posibles inundaciones locales en </t>
  </si>
  <si>
    <t xml:space="preserve">Estar atentos a la posibilidad de un nuevo incremento de nivel del río Yí el cual podría generar impactos en la zona de camping de la ciudad. </t>
  </si>
  <si>
    <t xml:space="preserve">En las últimas horas se registraron precipitaciones de fuerte intensidad en la cuenca (promedio 62 mm) del río Cuareim. </t>
  </si>
  <si>
    <t xml:space="preserve">El nivel del río Cuareim en la ciudad de Artigas se mantiene actualmente en un nivel constante. </t>
  </si>
  <si>
    <t xml:space="preserve">Considerando las lluvias y los niveles registrados en las estaciones de monitoreo, existe la posibilidad de nuevos incrementos de nivel que mantendrían las zonas de vivienda inundadas en los próximos días. </t>
  </si>
  <si>
    <t xml:space="preserve">Por el momento, la probabilidad de un incremento superior al registrado los días anteriores (10.60 metros) es baja pero no se puede descartar en su totalidad. </t>
  </si>
  <si>
    <t xml:space="preserve"> mm y con un máximo de </t>
  </si>
  <si>
    <t xml:space="preserve"> mm/día.</t>
  </si>
  <si>
    <t>Existe una alta probabilidad de que el nivel supere al máximo registrado los días anteriores (</t>
  </si>
  <si>
    <t xml:space="preserve"> metros). </t>
  </si>
  <si>
    <t>Existe una baja probabilidad de que el nivel supere al máximo registrado los días anteriores (</t>
  </si>
  <si>
    <t xml:space="preserve"> metros), pero no se puede descartar en su totalidad.</t>
  </si>
  <si>
    <t>P diara max.</t>
  </si>
  <si>
    <t>P ac. 72h</t>
  </si>
  <si>
    <t>&gt;</t>
  </si>
  <si>
    <t>Condicion</t>
  </si>
  <si>
    <t>Tendencia</t>
  </si>
  <si>
    <t>Ultimo N</t>
  </si>
  <si>
    <t>Pronostico N</t>
  </si>
  <si>
    <t>=</t>
  </si>
  <si>
    <t>&lt;</t>
  </si>
  <si>
    <t>Ciudad</t>
  </si>
  <si>
    <t>Río</t>
  </si>
  <si>
    <t>Mercedes</t>
  </si>
  <si>
    <t xml:space="preserve">En las últimas horas se registraron importantes acumulados de precipitación en la cuenca del </t>
  </si>
  <si>
    <t xml:space="preserve">En las últimas horas se registraron acumulados de precipitación moderados en la cuenca del </t>
  </si>
  <si>
    <t xml:space="preserve">En las últimas horas se registraron bajos acumulados de precipitación en la cuenca del </t>
  </si>
  <si>
    <t>Santa Lucía</t>
  </si>
  <si>
    <t>Artigas</t>
  </si>
  <si>
    <t>Durazno</t>
  </si>
  <si>
    <t>Pronóstico hidrologico</t>
  </si>
  <si>
    <t>Cuenca</t>
  </si>
  <si>
    <t>Pronostico hidrológico en Polanco del Yí</t>
  </si>
  <si>
    <t>río Yí</t>
  </si>
  <si>
    <t>Yí</t>
  </si>
  <si>
    <t>Cuareim</t>
  </si>
  <si>
    <t>río Cuareim</t>
  </si>
  <si>
    <t>río Santa Lucía</t>
  </si>
  <si>
    <t>Uruguay</t>
  </si>
  <si>
    <t>río Uruguay</t>
  </si>
  <si>
    <t>Bella Unión</t>
  </si>
  <si>
    <t>Salto</t>
  </si>
  <si>
    <t>Paysandú</t>
  </si>
  <si>
    <t>Fray Bentos</t>
  </si>
  <si>
    <t>Río Negro</t>
  </si>
  <si>
    <t>Frase1</t>
  </si>
  <si>
    <t>Frase2</t>
  </si>
  <si>
    <t>Frase3</t>
  </si>
  <si>
    <t>Frase4</t>
  </si>
  <si>
    <t xml:space="preserve">, donde en las últimas 72 horas se acumularon </t>
  </si>
  <si>
    <t xml:space="preserve">Actualmente, el nivel del </t>
  </si>
  <si>
    <t>Sube</t>
  </si>
  <si>
    <t>Permanece</t>
  </si>
  <si>
    <t>Baja</t>
  </si>
  <si>
    <t xml:space="preserve"> está en ascenso</t>
  </si>
  <si>
    <t xml:space="preserve"> se mantiene constante</t>
  </si>
  <si>
    <t xml:space="preserve"> está en descenso</t>
  </si>
  <si>
    <t>nivel_pico_anterior_mercedes</t>
  </si>
  <si>
    <t>nivel pico anterior en Mercedes</t>
  </si>
  <si>
    <t>nivel pico anterior en Paso de los Libres</t>
  </si>
  <si>
    <t>nivel_pico_anterior_libres</t>
  </si>
  <si>
    <t>nivel pico anterior en Bella Unión</t>
  </si>
  <si>
    <t>nivel_pico_anterior_bella</t>
  </si>
  <si>
    <t>nivel pico anterior en Salto</t>
  </si>
  <si>
    <t>nivel_pico_anterior_salto</t>
  </si>
  <si>
    <t>nivel pico anterior en Paysandú</t>
  </si>
  <si>
    <t>nivel_pico_anterior_ps</t>
  </si>
  <si>
    <t>nivel pico anterior en Fray Bentos</t>
  </si>
  <si>
    <t>nivel_pico_anterior_bentos</t>
  </si>
  <si>
    <t>nivel pico anterior en San Gregorio de Polanco</t>
  </si>
  <si>
    <t>nivel_pico_anterior_gregorio</t>
  </si>
  <si>
    <t>nivel pico anterior en Fray Marcos</t>
  </si>
  <si>
    <t>nivel_pico_anterior_fmarcos</t>
  </si>
  <si>
    <t>nivel pico anterior en Paso Pache</t>
  </si>
  <si>
    <t>nivel_pico_anterior_pache</t>
  </si>
  <si>
    <t>nivel_pico_anterior_varela</t>
  </si>
  <si>
    <t>nivel pico anterior en Picada de Varela</t>
  </si>
  <si>
    <t>nivel pico anterior en  Santa Lucia Ruta 11</t>
  </si>
  <si>
    <t>nivel_pico_anterior_lucia</t>
  </si>
  <si>
    <t>nivel pico anterior en Florida Ruta 5</t>
  </si>
  <si>
    <t>nivel_pico_anterior_florida</t>
  </si>
  <si>
    <t>nivel pico anterior en Catalan Grande</t>
  </si>
  <si>
    <t>nivel_pico_anterior_catalan</t>
  </si>
  <si>
    <t>nivel pico anterior en Cuareim Río</t>
  </si>
  <si>
    <t>nivel_pico_anterior_cuareim</t>
  </si>
  <si>
    <t>nivel_pico_anterior_artigas</t>
  </si>
  <si>
    <t>nivel pico anterior en Artigas</t>
  </si>
  <si>
    <t>nivel pico anterior en Polanco de Yí</t>
  </si>
  <si>
    <t>nivel_pico_anterior_polanco</t>
  </si>
  <si>
    <t>nivel_pico_anterior_viejo</t>
  </si>
  <si>
    <t>nivel pico anterior en Puente Viejo</t>
  </si>
  <si>
    <t>Fecha</t>
  </si>
  <si>
    <t>Responsable</t>
  </si>
  <si>
    <t>Cambios</t>
  </si>
  <si>
    <t>F. Hastings</t>
  </si>
  <si>
    <t>Se agregó un campo "nivel pico anterior en CIUDAD" para los casos de tormentas con varios picos, en el capo se debe ingresar el nivel del pico maximo anterior de la tormenta.</t>
  </si>
  <si>
    <t>El campo "Recomendación al SINAE" se estandarizó a partir de una lista que se encuentra en la hoja "Tablas". Se puede seleccionar una opción y luego editarla. La lista se puede editar para incorporar o eliminar opciones.</t>
  </si>
  <si>
    <t>El campo "Pronóstico hidrológico" se estandarizó considerando los datos ingresados de precipitaciones y niveles.</t>
  </si>
  <si>
    <t>Se agregó una hoja "Tablas" donde se encuentran las opciones de listas y hay tablas auxiliares para estandarizar la redaccion de los campos.</t>
  </si>
  <si>
    <t xml:space="preserve"> en las ciudades de</t>
  </si>
  <si>
    <t>Comentarios</t>
  </si>
  <si>
    <t>Este campo falta agregarlo al Scrript de pyton.</t>
  </si>
  <si>
    <t>Para la cuenca del río Uruguay donde se informan cuatro ciudades, si la tendencia no es la misma hay que arreglar manualmente la frase agregando comas o "y" que separan los nombres de las ciudades según corresponda.</t>
  </si>
  <si>
    <t xml:space="preserve">Considerando las lluvias pronosticadas y los niveles registrados en las estaciones de monitoreo, </t>
  </si>
  <si>
    <t xml:space="preserve">existe la posibilidad de nuevos incrementos de nivel en los próximos días. </t>
  </si>
  <si>
    <t xml:space="preserve">se prevé que el nivel descienda en los próximos días. </t>
  </si>
  <si>
    <t xml:space="preserve">no se prevén nuevos incrementos de nivel en los próximos días. </t>
  </si>
  <si>
    <t>pronos_CIUDAD debe ser un campo numerico para que funcione la automatización del campo "Pronóstico hidrológico"</t>
  </si>
  <si>
    <t xml:space="preserve"> en la ciudad de </t>
  </si>
  <si>
    <t>Se cambiaron las fórmulas de los campos "tasa de incremento (cm/hora)" y "tendencia (sube, baja o permanece)".</t>
  </si>
  <si>
    <t>Si la tendencia es a la baja no se calcula la tasa.</t>
  </si>
  <si>
    <t>Frase completa</t>
  </si>
  <si>
    <t xml:space="preserve">Estar atentos a los pronósticos meteorológicos que realiza el INUMET y a los próximos eventos de lluvia que se registren en la cuenca.   </t>
  </si>
  <si>
    <t>Entre 9.0 a 9.5 m</t>
  </si>
  <si>
    <t>30 mayo</t>
  </si>
  <si>
    <t>02 - 03 mayo</t>
  </si>
  <si>
    <t>Entre 9.8 - 9.3 m</t>
  </si>
  <si>
    <t>Entre 8.2 a 8.6 m</t>
  </si>
  <si>
    <t>Estar preparados ante la posibilidad de inundaciones que afecten a zona de vivienda.</t>
  </si>
  <si>
    <t>Menor a 8.5 m</t>
  </si>
  <si>
    <t>Entre 29 - 30 mayo</t>
  </si>
  <si>
    <t xml:space="preserve">29 mayo </t>
  </si>
  <si>
    <t>29 - 30 mayo</t>
  </si>
  <si>
    <t>10 mm en la parte alta de la cuenca</t>
  </si>
  <si>
    <t>4 mm en la parte alta de la cuenca</t>
  </si>
  <si>
    <t>35.8 mm en Alto río Negro</t>
  </si>
  <si>
    <t>Menor a 3600</t>
  </si>
  <si>
    <t>Menor a 4578</t>
  </si>
  <si>
    <t xml:space="preserve">Estar atentos a los incrementos de nivel del río Negro en el tramo Represa Constitución y Mercedes. </t>
  </si>
  <si>
    <t>Se mantienen los incrementos de nivel en los ríos Yí y Santa Lucía.</t>
  </si>
  <si>
    <t xml:space="preserve">Actualmente se encuentra en tránsito una crecida del río Yí en el tramo Polanco del Yí y Durazno. En Sarandí Yí se registró el dia de ayer un nivel máximo de 5.44 m y actualmente se encuentra en descenso. En Polanco del Yí se encuentra en ascenso el nivel del río en una cota de 8.39 m (3 cm/h). En Durazno puente viejo se tiene un nivel de 9.14 m (Puente Ruta 5) y 8.05 m (en Puente Viejo). Estos niveles estan en ascenso y aun por debajo de la cota de seguridad (8.2 m en Durazno Puente Viejo). En base a estas condiciones se espera que se mantenga en ascenso el nivel del río Yí y superando la cota de seguridad en el transcurso del día. Actualmente el nivel máximo pronosticado para Durazno seria entre 8.2 a 8.6 metros en Durazno puente viejo para 02 o 03 de mayo. </t>
  </si>
  <si>
    <t xml:space="preserve">En las últimas horas no se registraron precipitaciones en la cuenca del río Cuareim. Actualmente, el nivel del río Cuareim se mantiene constante en la ciudad de Artigas.  Considerando las lluvias pronosticadas y los niveles registrados en las estaciones de monitoreo, se prevé que el nivel siga en descenso en los próximos días.  </t>
  </si>
  <si>
    <t>Menor a 4.0 m</t>
  </si>
  <si>
    <t>Menor a 5.50 m</t>
  </si>
  <si>
    <t xml:space="preserve">Se encuentra en ascenso el nivel del río Santa Lucia en Ruta 11 (7.61 m), Aguas corrientes (5.17 m). OSE reporta que el nivel del embalse Paso severino es de 38.94 m. De acuerdo a la información brindada el día de ayer, se espera que en el transcurso de este día y mañana se tenga el nivel máximo del río Santa Lucia en Ruta 11, llegando a un nivel menor a 8.5 m y por debajo levemente de la cota de seguridad (9.36 m). </t>
  </si>
  <si>
    <t xml:space="preserve">Estar atentos a los incrementos de nivel que está experimentando el río Santa Lucia. </t>
  </si>
  <si>
    <t>entre 12,800 y 13,800</t>
  </si>
  <si>
    <t>En las últimas horas se registraron bajos acumulados de precipitación en la cuenca del río Uruguay. Actualmente el nivel del río se mantiene con un descenso de nivel en el tramo Salto - Fray Bentos. Considerando las lluvias pronosticadas y los niveles registrados en las estaciones de monitoreo, se prevé que se mantega la tendencia descendiente.</t>
  </si>
  <si>
    <t>5.91 m</t>
  </si>
  <si>
    <t xml:space="preserve">En las últimas horas no se registraron precipitaciones significativas en la cuenca del río Negro. UTE reporta que el nivel del río Negro en San Gregorio de Polanco podria descender los próximos dias, mientras que en Mercedes se espera para el 30-05-2024 un incremento de nivel que llegaria a un nivel de 5.91 m. </t>
  </si>
  <si>
    <t>último dato en Treinta y Tres</t>
  </si>
  <si>
    <t>anterior dato en Treinta y Tres (1 hora)</t>
  </si>
  <si>
    <t>nivel pico anterior en Treinta y Tres</t>
  </si>
  <si>
    <t>Pronostico hidrologico en Treinta y Tres</t>
  </si>
  <si>
    <t>fecha ocurrencia nivel máximo en Treinta y Tres</t>
  </si>
  <si>
    <t xml:space="preserve">En las últimas horas se registraron acumulados de precipitación moderados en la cuenca del río Yí, donde en las últimas 72 horas se acumularon 63.8 mm y con un máximo de 63.8 mm/día. Actualmente, el nivel del río Yí está en ascenso en la ciudad de Durazno.  Considerando las lluvias pronosticadas y los niveles registrados en las estaciones de monitoreo, existe la posibilidad de nuevos incrementos de nivel en los próximos días.  Existe una alta probabilidad de que el nivel supere al máximo registrado los días anteriores ( metros). </t>
  </si>
  <si>
    <t>nivel_actual_treintatres</t>
  </si>
  <si>
    <t>nivel_pasado_treintatres</t>
  </si>
  <si>
    <t>nivel_pico_anterior_treintatres</t>
  </si>
  <si>
    <t>tasa_treintatres</t>
  </si>
  <si>
    <t>tendencia_treintatres</t>
  </si>
  <si>
    <t>pobs_24_olimar</t>
  </si>
  <si>
    <t>pobs_48_olimar</t>
  </si>
  <si>
    <t>pobs_72_olimar</t>
  </si>
  <si>
    <t>psim_24_olimar</t>
  </si>
  <si>
    <t>psim_48_olimar</t>
  </si>
  <si>
    <t>psim_72_olimar</t>
  </si>
  <si>
    <t>fecha_treintatres</t>
  </si>
  <si>
    <t>pronos_treintatres</t>
  </si>
  <si>
    <t>diagnostico_olimar</t>
  </si>
  <si>
    <t>recomendacion_olimar</t>
  </si>
  <si>
    <t>30 Octubre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</si>
</sst>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C0A]dddd\,\ dd&quot; de &quot;mmmm&quot; de &quot;yyyy;@"/>
    <numFmt numFmtId="165" formatCode="0.0"/>
  </numFmts>
  <fonts count="9" x14ac:knownFonts="1">
    <font>
      <sz val="11"/>
      <color theme="1"/>
      <name val="Calibri"/>
      <family val="2"/>
      <scheme val="minor"/>
    </font>
    <font>
      <b/>
      <sz val="14"/>
      <color theme="0"/>
      <name val="Segoe UI"/>
      <family val="2"/>
    </font>
    <font>
      <sz val="14"/>
      <color theme="1"/>
      <name val="Segoe UI"/>
      <family val="2"/>
    </font>
    <font>
      <sz val="11"/>
      <color theme="1"/>
      <name val="Segoe UI"/>
      <family val="2"/>
    </font>
    <font>
      <b/>
      <sz val="11"/>
      <color theme="1"/>
      <name val="Segoe UI"/>
      <family val="2"/>
    </font>
    <font>
      <i/>
      <sz val="11"/>
      <color theme="0"/>
      <name val="Segoe UI"/>
      <family val="2"/>
    </font>
    <font>
      <b/>
      <sz val="11"/>
      <color rgb="FF000000"/>
      <name val="Segoe UI"/>
      <family val="2"/>
    </font>
    <font>
      <sz val="8"/>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rgb="FFFFFF00"/>
        <bgColor indexed="64"/>
      </patternFill>
    </fill>
    <fill>
      <patternFill patternType="solid">
        <fgColor theme="2" tint="-9.9978637043366805E-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78">
    <xf numFmtId="0" fontId="0" fillId="0" borderId="0" xfId="0"/>
    <xf numFmtId="0" fontId="1" fillId="2" borderId="1"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165" fontId="3" fillId="0" borderId="8" xfId="0" applyNumberFormat="1" applyFont="1" applyBorder="1" applyAlignment="1">
      <alignment horizontal="center" vertical="center"/>
    </xf>
    <xf numFmtId="0" fontId="3" fillId="0" borderId="6" xfId="0" applyFont="1" applyBorder="1" applyAlignment="1">
      <alignment horizontal="center" vertical="center"/>
    </xf>
    <xf numFmtId="165" fontId="3" fillId="0" borderId="3" xfId="0" applyNumberFormat="1" applyFont="1" applyBorder="1" applyAlignment="1">
      <alignment horizontal="center" vertical="center"/>
    </xf>
    <xf numFmtId="0" fontId="3" fillId="0" borderId="9" xfId="0" applyFont="1" applyBorder="1" applyAlignment="1">
      <alignment horizontal="center" vertical="center"/>
    </xf>
    <xf numFmtId="165" fontId="3" fillId="0" borderId="5" xfId="0" applyNumberFormat="1"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center" wrapText="1"/>
    </xf>
    <xf numFmtId="0" fontId="3" fillId="0" borderId="11" xfId="0" applyFont="1" applyBorder="1" applyAlignment="1">
      <alignment horizontal="center" vertical="center"/>
    </xf>
    <xf numFmtId="0" fontId="3" fillId="0" borderId="12" xfId="0" applyFont="1" applyBorder="1" applyAlignment="1">
      <alignment horizontal="left" vertical="center" wrapText="1"/>
    </xf>
    <xf numFmtId="0" fontId="4" fillId="0" borderId="0" xfId="0" applyFont="1" applyAlignment="1">
      <alignment horizontal="center"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3" fillId="0" borderId="0" xfId="0" applyFont="1" applyAlignment="1">
      <alignment horizontal="center"/>
    </xf>
    <xf numFmtId="0" fontId="3" fillId="0" borderId="6"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5" fillId="3" borderId="4" xfId="0" applyFont="1" applyFill="1" applyBorder="1" applyAlignment="1">
      <alignment horizontal="center"/>
    </xf>
    <xf numFmtId="0" fontId="5" fillId="3" borderId="2" xfId="0" applyFont="1" applyFill="1" applyBorder="1" applyAlignment="1">
      <alignment horizontal="center"/>
    </xf>
    <xf numFmtId="0" fontId="5" fillId="3" borderId="7" xfId="0" applyFont="1" applyFill="1" applyBorder="1" applyAlignment="1">
      <alignment horizontal="center"/>
    </xf>
    <xf numFmtId="0" fontId="5" fillId="3" borderId="13" xfId="0" applyFont="1" applyFill="1" applyBorder="1" applyAlignment="1">
      <alignment horizontal="left" vertical="center"/>
    </xf>
    <xf numFmtId="0" fontId="3" fillId="0" borderId="13" xfId="0" applyFont="1" applyBorder="1" applyAlignment="1">
      <alignment horizontal="left" vertical="center"/>
    </xf>
    <xf numFmtId="0" fontId="3" fillId="0" borderId="15" xfId="0" applyFont="1" applyBorder="1" applyAlignment="1">
      <alignment horizontal="left" vertical="center"/>
    </xf>
    <xf numFmtId="0" fontId="3" fillId="0" borderId="14" xfId="0" applyFont="1" applyBorder="1" applyAlignment="1">
      <alignment horizontal="left" vertical="center"/>
    </xf>
    <xf numFmtId="0" fontId="3" fillId="0" borderId="1" xfId="0" applyFont="1" applyBorder="1" applyAlignment="1">
      <alignment horizontal="left" vertical="center"/>
    </xf>
    <xf numFmtId="0" fontId="5" fillId="3" borderId="0" xfId="0" applyFont="1" applyFill="1" applyAlignment="1">
      <alignment horizontal="center" vertical="center"/>
    </xf>
    <xf numFmtId="1" fontId="5" fillId="3" borderId="8" xfId="0" applyNumberFormat="1" applyFont="1" applyFill="1" applyBorder="1" applyAlignment="1">
      <alignment horizontal="center" vertical="center"/>
    </xf>
    <xf numFmtId="0" fontId="5" fillId="3" borderId="9" xfId="0" applyFont="1" applyFill="1" applyBorder="1" applyAlignment="1">
      <alignment horizontal="center"/>
    </xf>
    <xf numFmtId="0" fontId="5" fillId="3" borderId="6" xfId="0" applyFont="1" applyFill="1" applyBorder="1" applyAlignment="1">
      <alignment horizontal="center"/>
    </xf>
    <xf numFmtId="0" fontId="5" fillId="3" borderId="0" xfId="0" applyFont="1" applyFill="1" applyAlignment="1">
      <alignment horizontal="center"/>
    </xf>
    <xf numFmtId="0" fontId="3" fillId="0" borderId="2" xfId="0" applyFont="1" applyBorder="1" applyAlignment="1">
      <alignment horizontal="center"/>
    </xf>
    <xf numFmtId="0" fontId="5" fillId="3" borderId="14" xfId="0" applyFont="1" applyFill="1" applyBorder="1" applyAlignment="1">
      <alignment horizontal="left" vertical="center"/>
    </xf>
    <xf numFmtId="0" fontId="5" fillId="3" borderId="9" xfId="0" applyFont="1" applyFill="1" applyBorder="1" applyAlignment="1">
      <alignment horizontal="center" vertical="center"/>
    </xf>
    <xf numFmtId="0" fontId="5" fillId="3" borderId="5" xfId="0" applyFont="1" applyFill="1" applyBorder="1" applyAlignment="1">
      <alignment horizontal="center" vertical="center"/>
    </xf>
    <xf numFmtId="0" fontId="1" fillId="2" borderId="1" xfId="0" applyFont="1" applyFill="1" applyBorder="1" applyAlignment="1">
      <alignment horizontal="center"/>
    </xf>
    <xf numFmtId="0" fontId="3" fillId="0" borderId="15" xfId="0" applyFont="1" applyBorder="1" applyAlignment="1">
      <alignment horizontal="center"/>
    </xf>
    <xf numFmtId="164" fontId="5" fillId="3" borderId="14" xfId="0" applyNumberFormat="1" applyFont="1" applyFill="1" applyBorder="1" applyAlignment="1">
      <alignment horizontal="center"/>
    </xf>
    <xf numFmtId="164" fontId="5" fillId="3" borderId="15" xfId="0" applyNumberFormat="1" applyFont="1" applyFill="1" applyBorder="1" applyAlignment="1">
      <alignment horizontal="center"/>
    </xf>
    <xf numFmtId="164" fontId="5" fillId="3" borderId="13" xfId="0" applyNumberFormat="1" applyFont="1" applyFill="1" applyBorder="1" applyAlignment="1">
      <alignment horizontal="center"/>
    </xf>
    <xf numFmtId="0" fontId="3" fillId="0" borderId="1" xfId="0" applyFont="1" applyBorder="1" applyAlignment="1">
      <alignment horizontal="center"/>
    </xf>
    <xf numFmtId="0" fontId="6" fillId="0" borderId="16" xfId="0" applyFont="1" applyBorder="1" applyAlignment="1">
      <alignment vertical="center"/>
    </xf>
    <xf numFmtId="0" fontId="3" fillId="0" borderId="0" xfId="0" applyFont="1"/>
    <xf numFmtId="0" fontId="3" fillId="4" borderId="0" xfId="0" applyFont="1" applyFill="1"/>
    <xf numFmtId="0" fontId="4" fillId="0" borderId="0" xfId="0" applyFont="1"/>
    <xf numFmtId="0" fontId="3" fillId="4" borderId="8" xfId="0" applyFont="1" applyFill="1" applyBorder="1" applyAlignment="1">
      <alignment horizontal="left" vertical="center"/>
    </xf>
    <xf numFmtId="0" fontId="3" fillId="0" borderId="16" xfId="0" applyFont="1" applyBorder="1"/>
    <xf numFmtId="0" fontId="4" fillId="0" borderId="16" xfId="0" applyFont="1" applyBorder="1" applyAlignment="1">
      <alignment horizontal="left"/>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wrapText="1"/>
    </xf>
    <xf numFmtId="0" fontId="3" fillId="4" borderId="0" xfId="0" applyFont="1" applyFill="1" applyAlignment="1">
      <alignment horizontal="left" vertical="center"/>
    </xf>
    <xf numFmtId="1" fontId="3" fillId="0" borderId="0" xfId="0" applyNumberFormat="1" applyFont="1" applyAlignment="1">
      <alignment horizontal="center" vertical="center"/>
    </xf>
    <xf numFmtId="14" fontId="0" fillId="0" borderId="0" xfId="0" applyNumberFormat="1"/>
    <xf numFmtId="0" fontId="8" fillId="0" borderId="0" xfId="0" applyFont="1"/>
    <xf numFmtId="0" fontId="3" fillId="5" borderId="0" xfId="0" applyFont="1" applyFill="1" applyAlignment="1">
      <alignment horizontal="left" vertical="center" wrapText="1"/>
    </xf>
    <xf numFmtId="0" fontId="3" fillId="5" borderId="0" xfId="0" quotePrefix="1" applyFont="1" applyFill="1" applyAlignment="1">
      <alignment horizontal="left" vertical="center" wrapText="1"/>
    </xf>
    <xf numFmtId="0" fontId="8" fillId="0" borderId="0" xfId="0" applyFont="1" applyAlignment="1">
      <alignment wrapText="1"/>
    </xf>
    <xf numFmtId="0" fontId="0" fillId="0" borderId="0" xfId="0" applyAlignment="1">
      <alignment wrapText="1"/>
    </xf>
    <xf numFmtId="0" fontId="0" fillId="4" borderId="0" xfId="0" applyFill="1" applyAlignment="1">
      <alignment wrapText="1"/>
    </xf>
    <xf numFmtId="0" fontId="3" fillId="0" borderId="0" xfId="0" applyFont="1" applyAlignment="1">
      <alignment horizontal="left" vertical="center"/>
    </xf>
    <xf numFmtId="0" fontId="3" fillId="0" borderId="0" xfId="0" applyFont="1" applyAlignment="1">
      <alignment vertical="center" wrapText="1"/>
    </xf>
    <xf numFmtId="0" fontId="3" fillId="5" borderId="0" xfId="0" applyFont="1" applyFill="1" applyAlignment="1">
      <alignment vertical="center" wrapText="1"/>
    </xf>
    <xf numFmtId="0" fontId="3" fillId="0" borderId="0" xfId="0" applyFont="1" applyAlignment="1">
      <alignment horizontal="center" vertical="center" wrapText="1"/>
    </xf>
    <xf numFmtId="0" fontId="3" fillId="0" borderId="16" xfId="0" applyFont="1" applyBorder="1" applyAlignment="1">
      <alignment wrapText="1"/>
    </xf>
    <xf numFmtId="0" fontId="3" fillId="4" borderId="0" xfId="0" applyFont="1" applyFill="1" applyAlignment="1">
      <alignment wrapText="1"/>
    </xf>
    <xf numFmtId="0" fontId="4" fillId="0" borderId="16" xfId="0" applyFont="1" applyBorder="1" applyAlignment="1">
      <alignment horizontal="left" wrapText="1"/>
    </xf>
    <xf numFmtId="0" fontId="3" fillId="0" borderId="5" xfId="0" applyFont="1" applyBorder="1" applyAlignment="1">
      <alignment horizontal="center" vertical="center" wrapText="1"/>
    </xf>
    <xf numFmtId="2" fontId="3" fillId="0" borderId="8" xfId="0" applyNumberFormat="1" applyFont="1" applyBorder="1" applyAlignment="1">
      <alignment horizontal="center" vertical="center"/>
    </xf>
    <xf numFmtId="2" fontId="3" fillId="0" borderId="3" xfId="0" applyNumberFormat="1" applyFont="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DC812-2A6B-4705-BA4E-EE32396AA752}">
  <dimension ref="A1:C9"/>
  <sheetViews>
    <sheetView showGridLines="0" workbookViewId="0">
      <selection activeCell="C10" sqref="C10"/>
    </sheetView>
  </sheetViews>
  <sheetFormatPr defaultColWidth="9.140625" defaultRowHeight="16.5" x14ac:dyDescent="0.3"/>
  <cols>
    <col min="1" max="1" width="31.85546875" style="19" customWidth="1"/>
    <col min="2" max="2" width="20.42578125" style="19" hidden="1" customWidth="1"/>
    <col min="3" max="3" width="67" style="19" bestFit="1" customWidth="1"/>
    <col min="4" max="4" width="12.7109375" style="19" bestFit="1" customWidth="1"/>
    <col min="5" max="5" width="11" style="19" bestFit="1" customWidth="1"/>
    <col min="6" max="16384" width="9.140625" style="19"/>
  </cols>
  <sheetData>
    <row r="1" spans="1:3" ht="21" thickBot="1" x14ac:dyDescent="0.4">
      <c r="A1" s="17" t="s">
        <v>42</v>
      </c>
      <c r="B1" s="18" t="s">
        <v>9</v>
      </c>
      <c r="C1" s="40" t="s">
        <v>10</v>
      </c>
    </row>
    <row r="2" spans="1:3" x14ac:dyDescent="0.3">
      <c r="A2" s="36" t="s">
        <v>67</v>
      </c>
      <c r="B2" s="20" t="s">
        <v>8</v>
      </c>
      <c r="C2" s="41">
        <v>2</v>
      </c>
    </row>
    <row r="3" spans="1:3" ht="17.25" thickBot="1" x14ac:dyDescent="0.35">
      <c r="A3" s="23" t="s">
        <v>68</v>
      </c>
      <c r="B3" s="33" t="s">
        <v>0</v>
      </c>
      <c r="C3" s="42">
        <f ca="1">TODAY()</f>
        <v>45593</v>
      </c>
    </row>
    <row r="4" spans="1:3" x14ac:dyDescent="0.3">
      <c r="A4" s="24" t="s">
        <v>69</v>
      </c>
      <c r="B4" s="34" t="s">
        <v>31</v>
      </c>
      <c r="C4" s="43">
        <f ca="1">$C$3-1</f>
        <v>45592</v>
      </c>
    </row>
    <row r="5" spans="1:3" ht="17.25" thickBot="1" x14ac:dyDescent="0.35">
      <c r="A5" s="23" t="s">
        <v>70</v>
      </c>
      <c r="B5" s="33" t="s">
        <v>30</v>
      </c>
      <c r="C5" s="42">
        <f ca="1">$C$3-2</f>
        <v>45591</v>
      </c>
    </row>
    <row r="6" spans="1:3" x14ac:dyDescent="0.3">
      <c r="A6" s="24" t="s">
        <v>71</v>
      </c>
      <c r="B6" s="34" t="s">
        <v>32</v>
      </c>
      <c r="C6" s="43">
        <f ca="1">$C$3+1</f>
        <v>45594</v>
      </c>
    </row>
    <row r="7" spans="1:3" x14ac:dyDescent="0.3">
      <c r="A7" s="25" t="s">
        <v>72</v>
      </c>
      <c r="B7" s="35" t="s">
        <v>33</v>
      </c>
      <c r="C7" s="44">
        <f ca="1">$C$3+2</f>
        <v>45595</v>
      </c>
    </row>
    <row r="8" spans="1:3" ht="17.25" thickBot="1" x14ac:dyDescent="0.35">
      <c r="A8" s="23" t="s">
        <v>73</v>
      </c>
      <c r="B8" s="33" t="s">
        <v>34</v>
      </c>
      <c r="C8" s="42">
        <f ca="1">$C$3+3</f>
        <v>45596</v>
      </c>
    </row>
    <row r="9" spans="1:3" ht="17.25" thickBot="1" x14ac:dyDescent="0.35">
      <c r="A9" s="21" t="s">
        <v>171</v>
      </c>
      <c r="B9" s="22" t="s">
        <v>172</v>
      </c>
      <c r="C9" s="45" t="s">
        <v>388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C221-CFDF-4572-98F1-7407159CEFB9}">
  <dimension ref="A1:C36"/>
  <sheetViews>
    <sheetView showGridLines="0" workbookViewId="0">
      <pane ySplit="1" topLeftCell="A2" activePane="bottomLeft" state="frozen"/>
      <selection pane="bottomLeft" activeCell="C35" sqref="C35"/>
    </sheetView>
  </sheetViews>
  <sheetFormatPr defaultColWidth="9.140625" defaultRowHeight="16.5" x14ac:dyDescent="0.25"/>
  <cols>
    <col min="1" max="1" width="56.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74</v>
      </c>
      <c r="B2" s="7" t="s">
        <v>3</v>
      </c>
      <c r="C2" s="74">
        <v>4.67</v>
      </c>
    </row>
    <row r="3" spans="1:3" x14ac:dyDescent="0.25">
      <c r="A3" s="27" t="s">
        <v>43</v>
      </c>
      <c r="B3" s="5" t="s">
        <v>6</v>
      </c>
      <c r="C3" s="73">
        <v>4.72</v>
      </c>
    </row>
    <row r="4" spans="1:3" x14ac:dyDescent="0.25">
      <c r="A4" s="26" t="s">
        <v>44</v>
      </c>
      <c r="B4" s="31" t="s">
        <v>16</v>
      </c>
      <c r="C4" s="32" t="str">
        <f>IF((C2-C3)&gt;=0,ROUND((C2-C3)*100,0),"")</f>
        <v/>
      </c>
    </row>
    <row r="5" spans="1:3" ht="17.25" thickBot="1" x14ac:dyDescent="0.3">
      <c r="A5" s="37" t="s">
        <v>45</v>
      </c>
      <c r="B5" s="38" t="s">
        <v>1</v>
      </c>
      <c r="C5" s="39" t="str">
        <f>IF(C4=0,"Permanece",IF(C4="","Baja","Sube"))</f>
        <v>Baja</v>
      </c>
    </row>
    <row r="6" spans="1:3" x14ac:dyDescent="0.25">
      <c r="A6" s="28" t="s">
        <v>46</v>
      </c>
      <c r="B6" s="7" t="s">
        <v>4</v>
      </c>
      <c r="C6" s="74">
        <v>8.39</v>
      </c>
    </row>
    <row r="7" spans="1:3" x14ac:dyDescent="0.25">
      <c r="A7" s="27" t="s">
        <v>47</v>
      </c>
      <c r="B7" s="5" t="s">
        <v>7</v>
      </c>
      <c r="C7" s="73">
        <v>8.36</v>
      </c>
    </row>
    <row r="8" spans="1:3" x14ac:dyDescent="0.25">
      <c r="A8" s="27" t="s">
        <v>346</v>
      </c>
      <c r="B8" s="5" t="s">
        <v>347</v>
      </c>
      <c r="C8" s="6" t="s">
        <v>255</v>
      </c>
    </row>
    <row r="9" spans="1:3" x14ac:dyDescent="0.25">
      <c r="A9" s="26" t="s">
        <v>44</v>
      </c>
      <c r="B9" s="31" t="s">
        <v>17</v>
      </c>
      <c r="C9" s="32">
        <f>IF((C6-C7)&gt;=0,ROUND((C6-C7)*100,0),"")</f>
        <v>3</v>
      </c>
    </row>
    <row r="10" spans="1:3" ht="17.25" thickBot="1" x14ac:dyDescent="0.3">
      <c r="A10" s="37" t="s">
        <v>45</v>
      </c>
      <c r="B10" s="38" t="s">
        <v>2</v>
      </c>
      <c r="C10" s="39" t="str">
        <f>IF(C9=0,"Permanece",IF(C9="","Baja","Sube"))</f>
        <v>Sube</v>
      </c>
    </row>
    <row r="11" spans="1:3" x14ac:dyDescent="0.25">
      <c r="A11" s="28" t="s">
        <v>48</v>
      </c>
      <c r="B11" s="7" t="s">
        <v>5</v>
      </c>
      <c r="C11" s="74">
        <v>8.0500000000000007</v>
      </c>
    </row>
    <row r="12" spans="1:3" x14ac:dyDescent="0.25">
      <c r="A12" s="27" t="s">
        <v>49</v>
      </c>
      <c r="B12" s="5" t="s">
        <v>11</v>
      </c>
      <c r="C12" s="73">
        <v>8.01</v>
      </c>
    </row>
    <row r="13" spans="1:3" x14ac:dyDescent="0.25">
      <c r="A13" s="27" t="s">
        <v>349</v>
      </c>
      <c r="B13" s="5" t="s">
        <v>348</v>
      </c>
      <c r="C13" s="6"/>
    </row>
    <row r="14" spans="1:3" x14ac:dyDescent="0.25">
      <c r="A14" s="26" t="s">
        <v>44</v>
      </c>
      <c r="B14" s="31" t="s">
        <v>18</v>
      </c>
      <c r="C14" s="32">
        <f>IF((C11-C12)&gt;=0,ROUND((C11-C12)*100,0),"")</f>
        <v>4</v>
      </c>
    </row>
    <row r="15" spans="1:3" ht="17.25" thickBot="1" x14ac:dyDescent="0.3">
      <c r="A15" s="37" t="s">
        <v>45</v>
      </c>
      <c r="B15" s="38" t="s">
        <v>12</v>
      </c>
      <c r="C15" s="39" t="str">
        <f>IF(C14=0,"Permanece",IF(C14="","Baja","Sube"))</f>
        <v>Sube</v>
      </c>
    </row>
    <row r="16" spans="1:3" x14ac:dyDescent="0.25">
      <c r="A16" s="27" t="s">
        <v>50</v>
      </c>
      <c r="B16" s="5" t="s">
        <v>13</v>
      </c>
      <c r="C16" s="73">
        <v>9.14</v>
      </c>
    </row>
    <row r="17" spans="1:3" x14ac:dyDescent="0.25">
      <c r="A17" s="27" t="s">
        <v>51</v>
      </c>
      <c r="B17" s="5" t="s">
        <v>14</v>
      </c>
      <c r="C17" s="73">
        <v>9.1</v>
      </c>
    </row>
    <row r="18" spans="1:3" x14ac:dyDescent="0.25">
      <c r="A18" s="27" t="s">
        <v>349</v>
      </c>
      <c r="B18" s="5" t="s">
        <v>341</v>
      </c>
      <c r="C18" s="6"/>
    </row>
    <row r="19" spans="1:3" x14ac:dyDescent="0.25">
      <c r="A19" s="26" t="s">
        <v>44</v>
      </c>
      <c r="B19" s="31" t="s">
        <v>19</v>
      </c>
      <c r="C19" s="32">
        <f>IF((C16-C17)&gt;=0,ROUND((C16-C17)*100,0),"")</f>
        <v>4</v>
      </c>
    </row>
    <row r="20" spans="1:3" ht="17.25" thickBot="1" x14ac:dyDescent="0.3">
      <c r="A20" s="37" t="s">
        <v>45</v>
      </c>
      <c r="B20" s="38" t="s">
        <v>15</v>
      </c>
      <c r="C20" s="39" t="str">
        <f>IF(C19=0,"Permanece",IF(C19="","Baja","Sube"))</f>
        <v>Sube</v>
      </c>
    </row>
    <row r="21" spans="1:3" x14ac:dyDescent="0.25">
      <c r="A21" s="28" t="s">
        <v>52</v>
      </c>
      <c r="B21" s="7" t="s">
        <v>20</v>
      </c>
      <c r="C21" s="8">
        <v>0</v>
      </c>
    </row>
    <row r="22" spans="1:3" x14ac:dyDescent="0.25">
      <c r="A22" s="27" t="s">
        <v>53</v>
      </c>
      <c r="B22" s="5" t="s">
        <v>21</v>
      </c>
      <c r="C22" s="6">
        <v>63.8</v>
      </c>
    </row>
    <row r="23" spans="1:3" x14ac:dyDescent="0.25">
      <c r="A23" s="27" t="s">
        <v>54</v>
      </c>
      <c r="B23" s="5" t="s">
        <v>22</v>
      </c>
      <c r="C23" s="6">
        <v>0</v>
      </c>
    </row>
    <row r="24" spans="1:3" x14ac:dyDescent="0.25">
      <c r="A24" s="27" t="s">
        <v>55</v>
      </c>
      <c r="B24" s="5" t="s">
        <v>23</v>
      </c>
      <c r="C24" s="6">
        <v>0</v>
      </c>
    </row>
    <row r="25" spans="1:3" x14ac:dyDescent="0.25">
      <c r="A25" s="27" t="s">
        <v>57</v>
      </c>
      <c r="B25" s="5" t="s">
        <v>24</v>
      </c>
      <c r="C25" s="6">
        <v>0</v>
      </c>
    </row>
    <row r="26" spans="1:3" ht="17.25" thickBot="1" x14ac:dyDescent="0.3">
      <c r="A26" s="29" t="s">
        <v>56</v>
      </c>
      <c r="B26" s="9" t="s">
        <v>25</v>
      </c>
      <c r="C26" s="10">
        <v>0</v>
      </c>
    </row>
    <row r="27" spans="1:3" x14ac:dyDescent="0.25">
      <c r="A27" s="28" t="s">
        <v>58</v>
      </c>
      <c r="B27" s="7" t="s">
        <v>26</v>
      </c>
      <c r="C27" s="11"/>
    </row>
    <row r="28" spans="1:3" ht="17.25" thickBot="1" x14ac:dyDescent="0.3">
      <c r="A28" s="29" t="s">
        <v>62</v>
      </c>
      <c r="B28" s="9" t="s">
        <v>35</v>
      </c>
      <c r="C28" s="12"/>
    </row>
    <row r="29" spans="1:3" x14ac:dyDescent="0.25">
      <c r="A29" s="28" t="s">
        <v>291</v>
      </c>
      <c r="B29" s="7" t="s">
        <v>27</v>
      </c>
      <c r="C29" s="11" t="s">
        <v>372</v>
      </c>
    </row>
    <row r="30" spans="1:3" ht="17.25" thickBot="1" x14ac:dyDescent="0.3">
      <c r="A30" s="29" t="s">
        <v>61</v>
      </c>
      <c r="B30" s="9" t="s">
        <v>36</v>
      </c>
      <c r="C30" s="12" t="s">
        <v>373</v>
      </c>
    </row>
    <row r="31" spans="1:3" x14ac:dyDescent="0.25">
      <c r="A31" s="28" t="s">
        <v>59</v>
      </c>
      <c r="B31" s="7" t="s">
        <v>28</v>
      </c>
      <c r="C31" s="11" t="s">
        <v>376</v>
      </c>
    </row>
    <row r="32" spans="1:3" ht="17.25" thickBot="1" x14ac:dyDescent="0.3">
      <c r="A32" s="29" t="s">
        <v>63</v>
      </c>
      <c r="B32" s="9" t="s">
        <v>37</v>
      </c>
      <c r="C32" s="12" t="s">
        <v>374</v>
      </c>
    </row>
    <row r="33" spans="1:3" x14ac:dyDescent="0.25">
      <c r="A33" s="28" t="s">
        <v>60</v>
      </c>
      <c r="B33" s="7" t="s">
        <v>29</v>
      </c>
      <c r="C33" s="11" t="s">
        <v>375</v>
      </c>
    </row>
    <row r="34" spans="1:3" ht="17.25" thickBot="1" x14ac:dyDescent="0.3">
      <c r="A34" s="29" t="s">
        <v>64</v>
      </c>
      <c r="B34" s="9" t="s">
        <v>38</v>
      </c>
      <c r="C34" s="12" t="s">
        <v>374</v>
      </c>
    </row>
    <row r="35" spans="1:3" ht="281.25" thickBot="1" x14ac:dyDescent="0.3">
      <c r="A35" s="28" t="s">
        <v>65</v>
      </c>
      <c r="B35" s="7" t="s">
        <v>39</v>
      </c>
      <c r="C35" s="13" t="s">
        <v>389</v>
      </c>
    </row>
    <row r="36" spans="1:3" ht="33.75" thickBot="1" x14ac:dyDescent="0.3">
      <c r="A36" s="30" t="s">
        <v>66</v>
      </c>
      <c r="B36" s="14" t="s">
        <v>41</v>
      </c>
      <c r="C36" s="15" t="s">
        <v>377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1DE1DB0E-7B03-48DE-B314-D53D3226DECC}">
          <x14:formula1>
            <xm:f>Tablas!$A$2:$A$7</xm:f>
          </x14:formula1>
          <xm:sqref>C36</xm:sqref>
        </x14:dataValidation>
        <x14:dataValidation type="list" allowBlank="1" showInputMessage="1" xr:uid="{6DF3896D-506A-456A-B75B-8B6AC6A47184}">
          <x14:formula1>
            <xm:f>Tablas!$L$23</xm:f>
          </x14:formula1>
          <xm:sqref>C35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E30-A876-45F0-8067-30FAF0E80436}">
  <dimension ref="A1:K43"/>
  <sheetViews>
    <sheetView showGridLines="0" topLeftCell="A12" workbookViewId="0">
      <selection activeCell="C30" sqref="C30"/>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7" t="s">
        <v>101</v>
      </c>
      <c r="B2" s="5" t="s">
        <v>83</v>
      </c>
      <c r="C2" s="6">
        <v>4.2300000000000004</v>
      </c>
    </row>
    <row r="3" spans="1:3" x14ac:dyDescent="0.25">
      <c r="A3" s="27" t="s">
        <v>102</v>
      </c>
      <c r="B3" s="5" t="s">
        <v>84</v>
      </c>
      <c r="C3" s="6">
        <v>4.2300000000000004</v>
      </c>
    </row>
    <row r="4" spans="1:3" x14ac:dyDescent="0.25">
      <c r="A4" s="27" t="s">
        <v>340</v>
      </c>
      <c r="B4" s="5" t="s">
        <v>341</v>
      </c>
      <c r="C4" s="6" t="s">
        <v>255</v>
      </c>
    </row>
    <row r="5" spans="1:3" x14ac:dyDescent="0.25">
      <c r="A5" s="26" t="s">
        <v>44</v>
      </c>
      <c r="B5" s="31" t="s">
        <v>85</v>
      </c>
      <c r="C5" s="32">
        <f>IF((C2-C3)&gt;=0,ROUND((C2-C3)*100,0),"")</f>
        <v>0</v>
      </c>
    </row>
    <row r="6" spans="1:3" ht="17.25" thickBot="1" x14ac:dyDescent="0.3">
      <c r="A6" s="26" t="s">
        <v>45</v>
      </c>
      <c r="B6" s="31" t="s">
        <v>86</v>
      </c>
      <c r="C6" s="39" t="str">
        <f>IF(C5=0,"Permanece",IF(C5="","Baja","Sube"))</f>
        <v>Permanece</v>
      </c>
    </row>
    <row r="7" spans="1:3" x14ac:dyDescent="0.25">
      <c r="A7" s="27" t="s">
        <v>110</v>
      </c>
      <c r="B7" s="5" t="s">
        <v>89</v>
      </c>
      <c r="C7" s="6">
        <v>1.53</v>
      </c>
    </row>
    <row r="8" spans="1:3" x14ac:dyDescent="0.25">
      <c r="A8" s="27" t="s">
        <v>111</v>
      </c>
      <c r="B8" s="5" t="s">
        <v>90</v>
      </c>
      <c r="C8" s="6">
        <v>1.53</v>
      </c>
    </row>
    <row r="9" spans="1:3" x14ac:dyDescent="0.25">
      <c r="A9" s="27" t="s">
        <v>342</v>
      </c>
      <c r="B9" s="5" t="s">
        <v>343</v>
      </c>
      <c r="C9" s="6" t="s">
        <v>255</v>
      </c>
    </row>
    <row r="10" spans="1:3" x14ac:dyDescent="0.25">
      <c r="A10" s="26" t="s">
        <v>44</v>
      </c>
      <c r="B10" s="31" t="s">
        <v>91</v>
      </c>
      <c r="C10" s="32">
        <f>IF((C7-C8)&gt;=0,ROUND((C7-C8)*100,0),"")</f>
        <v>0</v>
      </c>
    </row>
    <row r="11" spans="1:3" ht="17.25" thickBot="1" x14ac:dyDescent="0.3">
      <c r="A11" s="26" t="s">
        <v>45</v>
      </c>
      <c r="B11" s="31" t="s">
        <v>92</v>
      </c>
      <c r="C11" s="39" t="str">
        <f>IF(C10=0,"Permanece",IF(C10="","Baja","Sube"))</f>
        <v>Permanece</v>
      </c>
    </row>
    <row r="12" spans="1:3" x14ac:dyDescent="0.25">
      <c r="A12" s="27" t="s">
        <v>106</v>
      </c>
      <c r="B12" s="5" t="s">
        <v>95</v>
      </c>
      <c r="C12" s="6">
        <v>2.56</v>
      </c>
    </row>
    <row r="13" spans="1:3" x14ac:dyDescent="0.25">
      <c r="A13" s="27" t="s">
        <v>107</v>
      </c>
      <c r="B13" s="5" t="s">
        <v>96</v>
      </c>
      <c r="C13" s="6">
        <v>2.56</v>
      </c>
    </row>
    <row r="14" spans="1:3" x14ac:dyDescent="0.25">
      <c r="A14" s="27" t="s">
        <v>345</v>
      </c>
      <c r="B14" s="5" t="s">
        <v>344</v>
      </c>
      <c r="C14" s="6" t="s">
        <v>255</v>
      </c>
    </row>
    <row r="15" spans="1:3" x14ac:dyDescent="0.25">
      <c r="A15" s="26" t="s">
        <v>44</v>
      </c>
      <c r="B15" s="31" t="s">
        <v>97</v>
      </c>
      <c r="C15" s="32">
        <f>IF((C12-C13)&gt;=0,ROUND((C12-C13)*100,0),"")</f>
        <v>0</v>
      </c>
    </row>
    <row r="16" spans="1:3" ht="17.25" thickBot="1" x14ac:dyDescent="0.3">
      <c r="A16" s="26" t="s">
        <v>45</v>
      </c>
      <c r="B16" s="31" t="s">
        <v>98</v>
      </c>
      <c r="C16" s="39" t="str">
        <f>IF(C15=0,"Permanece",IF(C15="","Baja","Sube"))</f>
        <v>Permanece</v>
      </c>
    </row>
    <row r="17" spans="1:11" x14ac:dyDescent="0.25">
      <c r="A17" s="28" t="s">
        <v>52</v>
      </c>
      <c r="B17" s="7" t="s">
        <v>75</v>
      </c>
      <c r="C17" s="8">
        <v>0</v>
      </c>
    </row>
    <row r="18" spans="1:11" x14ac:dyDescent="0.25">
      <c r="A18" s="27" t="s">
        <v>53</v>
      </c>
      <c r="B18" s="5" t="s">
        <v>76</v>
      </c>
      <c r="C18" s="6">
        <v>0</v>
      </c>
    </row>
    <row r="19" spans="1:11" x14ac:dyDescent="0.25">
      <c r="A19" s="27" t="s">
        <v>54</v>
      </c>
      <c r="B19" s="5" t="s">
        <v>77</v>
      </c>
      <c r="C19" s="6">
        <v>0</v>
      </c>
    </row>
    <row r="20" spans="1:11" x14ac:dyDescent="0.25">
      <c r="A20" s="27" t="s">
        <v>55</v>
      </c>
      <c r="B20" s="5" t="s">
        <v>78</v>
      </c>
      <c r="C20" s="6">
        <v>0</v>
      </c>
    </row>
    <row r="21" spans="1:11" x14ac:dyDescent="0.25">
      <c r="A21" s="27" t="s">
        <v>57</v>
      </c>
      <c r="B21" s="5" t="s">
        <v>79</v>
      </c>
      <c r="C21" s="6">
        <v>0</v>
      </c>
    </row>
    <row r="22" spans="1:11" ht="17.25" thickBot="1" x14ac:dyDescent="0.3">
      <c r="A22" s="29" t="s">
        <v>56</v>
      </c>
      <c r="B22" s="9" t="s">
        <v>80</v>
      </c>
      <c r="C22" s="10">
        <v>0</v>
      </c>
    </row>
    <row r="23" spans="1:11" ht="17.25" thickBot="1" x14ac:dyDescent="0.3">
      <c r="A23" s="28" t="s">
        <v>103</v>
      </c>
      <c r="B23" s="7" t="s">
        <v>87</v>
      </c>
      <c r="C23" s="75"/>
    </row>
    <row r="24" spans="1:11" ht="17.25" thickBot="1" x14ac:dyDescent="0.3">
      <c r="A24" s="29" t="s">
        <v>104</v>
      </c>
      <c r="B24" s="9" t="s">
        <v>88</v>
      </c>
      <c r="C24" s="11"/>
    </row>
    <row r="25" spans="1:11" ht="17.25" thickBot="1" x14ac:dyDescent="0.3">
      <c r="A25" s="28" t="s">
        <v>112</v>
      </c>
      <c r="B25" s="7" t="s">
        <v>93</v>
      </c>
      <c r="C25" s="11"/>
    </row>
    <row r="26" spans="1:11" ht="17.25" thickBot="1" x14ac:dyDescent="0.3">
      <c r="A26" s="29" t="s">
        <v>105</v>
      </c>
      <c r="B26" s="9" t="s">
        <v>94</v>
      </c>
      <c r="C26" s="11"/>
    </row>
    <row r="27" spans="1:11" x14ac:dyDescent="0.25">
      <c r="A27" s="28" t="s">
        <v>108</v>
      </c>
      <c r="B27" s="7" t="s">
        <v>99</v>
      </c>
      <c r="C27" s="11"/>
    </row>
    <row r="28" spans="1:11" ht="17.25" thickBot="1" x14ac:dyDescent="0.3">
      <c r="A28" s="29" t="s">
        <v>109</v>
      </c>
      <c r="B28" s="9" t="s">
        <v>100</v>
      </c>
      <c r="C28" s="12"/>
    </row>
    <row r="29" spans="1:11" ht="132.75" thickBot="1" x14ac:dyDescent="0.3">
      <c r="A29" s="28" t="s">
        <v>65</v>
      </c>
      <c r="B29" s="7" t="s">
        <v>81</v>
      </c>
      <c r="C29" s="13" t="s">
        <v>390</v>
      </c>
    </row>
    <row r="30" spans="1:11" ht="33.75" thickBot="1" x14ac:dyDescent="0.3">
      <c r="A30" s="30" t="s">
        <v>66</v>
      </c>
      <c r="B30" s="14" t="s">
        <v>82</v>
      </c>
      <c r="C30" s="15" t="s">
        <v>257</v>
      </c>
    </row>
    <row r="31" spans="1:11" x14ac:dyDescent="0.3">
      <c r="K31" s="47"/>
    </row>
    <row r="32" spans="1:11" x14ac:dyDescent="0.3">
      <c r="K32" s="47"/>
    </row>
    <row r="33" spans="11:11" x14ac:dyDescent="0.3">
      <c r="K33" s="47"/>
    </row>
    <row r="34" spans="11:11" x14ac:dyDescent="0.3">
      <c r="K34" s="47"/>
    </row>
    <row r="35" spans="11:11" x14ac:dyDescent="0.3">
      <c r="K35" s="47"/>
    </row>
    <row r="36" spans="11:11" x14ac:dyDescent="0.3">
      <c r="K36" s="47"/>
    </row>
    <row r="37" spans="11:11" x14ac:dyDescent="0.3">
      <c r="K37" s="47"/>
    </row>
    <row r="38" spans="11:11" x14ac:dyDescent="0.3">
      <c r="K38" s="47"/>
    </row>
    <row r="39" spans="11:11" x14ac:dyDescent="0.3">
      <c r="K39" s="47"/>
    </row>
    <row r="40" spans="11:11" x14ac:dyDescent="0.3">
      <c r="K40" s="47"/>
    </row>
    <row r="41" spans="11:11" x14ac:dyDescent="0.3">
      <c r="K41" s="47"/>
    </row>
    <row r="42" spans="11:11" x14ac:dyDescent="0.3">
      <c r="K42" s="47"/>
    </row>
    <row r="43" spans="11:11" x14ac:dyDescent="0.3">
      <c r="K43" s="47"/>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5F804CF7-D2BC-4BC8-B0ED-1D414EDF4E42}">
          <x14:formula1>
            <xm:f>Tablas!$A$2:$A$7</xm:f>
          </x14:formula1>
          <xm:sqref>C30</xm:sqref>
        </x14:dataValidation>
        <x14:dataValidation type="list" allowBlank="1" showInputMessage="1" xr:uid="{8E631EEA-DE15-4153-B100-3BC6934A86F6}">
          <x14:formula1>
            <xm:f>Tablas!$L$24</xm:f>
          </x14:formula1>
          <xm:sqref>C29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2CEB0-09AB-4ABD-86C9-DCBCC2E88044}">
  <dimension ref="A1:C44"/>
  <sheetViews>
    <sheetView showGridLines="0" workbookViewId="0">
      <selection activeCell="C3" sqref="C3"/>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145</v>
      </c>
      <c r="B2" s="7" t="s">
        <v>163</v>
      </c>
      <c r="C2" s="8">
        <v>1</v>
      </c>
    </row>
    <row r="3" spans="1:3" x14ac:dyDescent="0.25">
      <c r="A3" s="27" t="s">
        <v>146</v>
      </c>
      <c r="B3" s="5" t="s">
        <v>164</v>
      </c>
      <c r="C3" s="6"/>
    </row>
    <row r="4" spans="1:3" x14ac:dyDescent="0.25">
      <c r="A4" s="27" t="s">
        <v>330</v>
      </c>
      <c r="B4" s="5" t="s">
        <v>331</v>
      </c>
      <c r="C4" s="6" t="s">
        <v>255</v>
      </c>
    </row>
    <row r="5" spans="1:3" x14ac:dyDescent="0.25">
      <c r="A5" s="26" t="s">
        <v>44</v>
      </c>
      <c r="B5" s="31" t="s">
        <v>165</v>
      </c>
      <c r="C5" s="32">
        <f>IF((C2-C3)&gt;=0,ROUND((C2-C3)*100,0),"")</f>
        <v>100</v>
      </c>
    </row>
    <row r="6" spans="1:3" ht="17.25" thickBot="1" x14ac:dyDescent="0.3">
      <c r="A6" s="37" t="s">
        <v>45</v>
      </c>
      <c r="B6" s="38" t="s">
        <v>166</v>
      </c>
      <c r="C6" s="39" t="str">
        <f>IF(C5=0,"Permanece",IF(C5="","Baja","Sube"))</f>
        <v>Sube</v>
      </c>
    </row>
    <row r="7" spans="1:3" x14ac:dyDescent="0.25">
      <c r="A7" s="28" t="s">
        <v>149</v>
      </c>
      <c r="B7" s="7" t="s">
        <v>123</v>
      </c>
      <c r="C7" s="8"/>
    </row>
    <row r="8" spans="1:3" x14ac:dyDescent="0.25">
      <c r="A8" s="27" t="s">
        <v>150</v>
      </c>
      <c r="B8" s="5" t="s">
        <v>124</v>
      </c>
      <c r="C8" s="6"/>
    </row>
    <row r="9" spans="1:3" x14ac:dyDescent="0.25">
      <c r="A9" s="27" t="s">
        <v>332</v>
      </c>
      <c r="B9" s="5" t="s">
        <v>333</v>
      </c>
      <c r="C9" s="6" t="s">
        <v>255</v>
      </c>
    </row>
    <row r="10" spans="1:3" x14ac:dyDescent="0.25">
      <c r="A10" s="26" t="s">
        <v>44</v>
      </c>
      <c r="B10" s="31" t="s">
        <v>125</v>
      </c>
      <c r="C10" s="32">
        <f>IF((C7-C8)&gt;=0,ROUND((C7-C8)*100,0),"")</f>
        <v>0</v>
      </c>
    </row>
    <row r="11" spans="1:3" ht="17.25" thickBot="1" x14ac:dyDescent="0.3">
      <c r="A11" s="37" t="s">
        <v>45</v>
      </c>
      <c r="B11" s="38" t="s">
        <v>126</v>
      </c>
      <c r="C11" s="39" t="str">
        <f>IF(C10=0,"Permanece",IF(C10="","Baja","Sube"))</f>
        <v>Permanece</v>
      </c>
    </row>
    <row r="12" spans="1:3" x14ac:dyDescent="0.25">
      <c r="A12" s="28" t="s">
        <v>153</v>
      </c>
      <c r="B12" s="7" t="s">
        <v>155</v>
      </c>
      <c r="C12" s="8"/>
    </row>
    <row r="13" spans="1:3" x14ac:dyDescent="0.25">
      <c r="A13" s="27" t="s">
        <v>154</v>
      </c>
      <c r="B13" s="5" t="s">
        <v>156</v>
      </c>
      <c r="C13" s="6"/>
    </row>
    <row r="14" spans="1:3" x14ac:dyDescent="0.25">
      <c r="A14" s="27" t="s">
        <v>335</v>
      </c>
      <c r="B14" s="5" t="s">
        <v>334</v>
      </c>
      <c r="C14" s="6" t="s">
        <v>255</v>
      </c>
    </row>
    <row r="15" spans="1:3" x14ac:dyDescent="0.25">
      <c r="A15" s="26" t="s">
        <v>44</v>
      </c>
      <c r="B15" s="31" t="s">
        <v>157</v>
      </c>
      <c r="C15" s="32">
        <f>IF((C12-C13)&gt;=0,ROUND((C12-C13)*100,0),"")</f>
        <v>0</v>
      </c>
    </row>
    <row r="16" spans="1:3" ht="17.25" thickBot="1" x14ac:dyDescent="0.3">
      <c r="A16" s="37" t="s">
        <v>45</v>
      </c>
      <c r="B16" s="38" t="s">
        <v>158</v>
      </c>
      <c r="C16" s="39" t="str">
        <f>IF(C15=0,"Permanece",IF(C15="","Baja","Sube"))</f>
        <v>Permanece</v>
      </c>
    </row>
    <row r="17" spans="1:3" x14ac:dyDescent="0.25">
      <c r="A17" s="28" t="s">
        <v>137</v>
      </c>
      <c r="B17" s="7" t="s">
        <v>167</v>
      </c>
      <c r="C17" s="8">
        <v>7.91</v>
      </c>
    </row>
    <row r="18" spans="1:3" x14ac:dyDescent="0.25">
      <c r="A18" s="27" t="s">
        <v>138</v>
      </c>
      <c r="B18" s="5" t="s">
        <v>168</v>
      </c>
      <c r="C18" s="6">
        <v>7.86</v>
      </c>
    </row>
    <row r="19" spans="1:3" x14ac:dyDescent="0.25">
      <c r="A19" s="27" t="s">
        <v>336</v>
      </c>
      <c r="B19" s="5" t="s">
        <v>337</v>
      </c>
      <c r="C19" s="6"/>
    </row>
    <row r="20" spans="1:3" x14ac:dyDescent="0.25">
      <c r="A20" s="26" t="s">
        <v>44</v>
      </c>
      <c r="B20" s="31" t="s">
        <v>169</v>
      </c>
      <c r="C20" s="32">
        <f>IF((C17-C18)&gt;=0,ROUND((C17-C18)*100,0),"")</f>
        <v>5</v>
      </c>
    </row>
    <row r="21" spans="1:3" ht="17.25" thickBot="1" x14ac:dyDescent="0.3">
      <c r="A21" s="37" t="s">
        <v>45</v>
      </c>
      <c r="B21" s="38" t="s">
        <v>170</v>
      </c>
      <c r="C21" s="39" t="str">
        <f>IF(C20=0,"Permanece",IF(C20="","Baja","Sube"))</f>
        <v>Sube</v>
      </c>
    </row>
    <row r="22" spans="1:3" x14ac:dyDescent="0.25">
      <c r="A22" s="27" t="s">
        <v>141</v>
      </c>
      <c r="B22" s="5" t="s">
        <v>131</v>
      </c>
      <c r="C22" s="6"/>
    </row>
    <row r="23" spans="1:3" x14ac:dyDescent="0.25">
      <c r="A23" s="27" t="s">
        <v>142</v>
      </c>
      <c r="B23" s="5" t="s">
        <v>132</v>
      </c>
      <c r="C23" s="6"/>
    </row>
    <row r="24" spans="1:3" x14ac:dyDescent="0.25">
      <c r="A24" s="27" t="s">
        <v>338</v>
      </c>
      <c r="B24" s="5" t="s">
        <v>339</v>
      </c>
      <c r="C24" s="6"/>
    </row>
    <row r="25" spans="1:3" x14ac:dyDescent="0.25">
      <c r="A25" s="26" t="s">
        <v>44</v>
      </c>
      <c r="B25" s="31" t="s">
        <v>133</v>
      </c>
      <c r="C25" s="32">
        <f>IFERROR(ROUND(ABS(C22-C23)*100,0),"-")</f>
        <v>0</v>
      </c>
    </row>
    <row r="26" spans="1:3" ht="17.25" thickBot="1" x14ac:dyDescent="0.3">
      <c r="A26" s="37" t="s">
        <v>45</v>
      </c>
      <c r="B26" s="38" t="s">
        <v>134</v>
      </c>
      <c r="C26" s="39" t="str">
        <f>IFERROR(IF(C25=0,"Permanece",IF(SIGN(C25)=1,"Sube","Baja")),"-")</f>
        <v>Permanece</v>
      </c>
    </row>
    <row r="27" spans="1:3" x14ac:dyDescent="0.25">
      <c r="A27" s="28" t="s">
        <v>52</v>
      </c>
      <c r="B27" s="7" t="s">
        <v>113</v>
      </c>
      <c r="C27" s="8">
        <v>0</v>
      </c>
    </row>
    <row r="28" spans="1:3" x14ac:dyDescent="0.25">
      <c r="A28" s="27" t="s">
        <v>53</v>
      </c>
      <c r="B28" s="5" t="s">
        <v>114</v>
      </c>
      <c r="C28" s="6">
        <v>55.9</v>
      </c>
    </row>
    <row r="29" spans="1:3" ht="17.25" thickBot="1" x14ac:dyDescent="0.3">
      <c r="A29" s="29" t="s">
        <v>54</v>
      </c>
      <c r="B29" s="9" t="s">
        <v>115</v>
      </c>
      <c r="C29" s="10">
        <v>0</v>
      </c>
    </row>
    <row r="30" spans="1:3" x14ac:dyDescent="0.25">
      <c r="A30" s="27" t="s">
        <v>55</v>
      </c>
      <c r="B30" s="5" t="s">
        <v>116</v>
      </c>
      <c r="C30" s="6">
        <v>0</v>
      </c>
    </row>
    <row r="31" spans="1:3" x14ac:dyDescent="0.25">
      <c r="A31" s="27" t="s">
        <v>57</v>
      </c>
      <c r="B31" s="5" t="s">
        <v>117</v>
      </c>
      <c r="C31" s="6">
        <v>0</v>
      </c>
    </row>
    <row r="32" spans="1:3" ht="17.25" thickBot="1" x14ac:dyDescent="0.3">
      <c r="A32" s="29" t="s">
        <v>56</v>
      </c>
      <c r="B32" s="9" t="s">
        <v>118</v>
      </c>
      <c r="C32" s="10">
        <v>0</v>
      </c>
    </row>
    <row r="33" spans="1:3" x14ac:dyDescent="0.25">
      <c r="A33" s="28" t="s">
        <v>147</v>
      </c>
      <c r="B33" s="7" t="s">
        <v>121</v>
      </c>
      <c r="C33" s="11"/>
    </row>
    <row r="34" spans="1:3" ht="17.25" thickBot="1" x14ac:dyDescent="0.3">
      <c r="A34" s="29" t="s">
        <v>148</v>
      </c>
      <c r="B34" s="9" t="s">
        <v>122</v>
      </c>
      <c r="C34" s="12"/>
    </row>
    <row r="35" spans="1:3" x14ac:dyDescent="0.25">
      <c r="A35" s="28" t="s">
        <v>151</v>
      </c>
      <c r="B35" s="7" t="s">
        <v>127</v>
      </c>
      <c r="C35" s="11"/>
    </row>
    <row r="36" spans="1:3" ht="17.25" thickBot="1" x14ac:dyDescent="0.3">
      <c r="A36" s="29" t="s">
        <v>152</v>
      </c>
      <c r="B36" s="9" t="s">
        <v>128</v>
      </c>
      <c r="C36" s="12"/>
    </row>
    <row r="37" spans="1:3" x14ac:dyDescent="0.25">
      <c r="A37" s="27" t="s">
        <v>159</v>
      </c>
      <c r="B37" s="5" t="s">
        <v>161</v>
      </c>
      <c r="C37" s="11" t="s">
        <v>391</v>
      </c>
    </row>
    <row r="38" spans="1:3" ht="17.25" thickBot="1" x14ac:dyDescent="0.3">
      <c r="A38" s="27" t="s">
        <v>160</v>
      </c>
      <c r="B38" s="5" t="s">
        <v>162</v>
      </c>
      <c r="C38" s="12" t="s">
        <v>381</v>
      </c>
    </row>
    <row r="39" spans="1:3" x14ac:dyDescent="0.25">
      <c r="A39" s="28" t="s">
        <v>139</v>
      </c>
      <c r="B39" s="7" t="s">
        <v>129</v>
      </c>
      <c r="C39" s="11" t="s">
        <v>378</v>
      </c>
    </row>
    <row r="40" spans="1:3" ht="17.25" thickBot="1" x14ac:dyDescent="0.3">
      <c r="A40" s="29" t="s">
        <v>140</v>
      </c>
      <c r="B40" s="9" t="s">
        <v>130</v>
      </c>
      <c r="C40" s="12" t="s">
        <v>379</v>
      </c>
    </row>
    <row r="41" spans="1:3" x14ac:dyDescent="0.25">
      <c r="A41" s="28" t="s">
        <v>143</v>
      </c>
      <c r="B41" s="7" t="s">
        <v>135</v>
      </c>
      <c r="C41" s="11" t="s">
        <v>392</v>
      </c>
    </row>
    <row r="42" spans="1:3" ht="17.25" thickBot="1" x14ac:dyDescent="0.3">
      <c r="A42" s="29" t="s">
        <v>144</v>
      </c>
      <c r="B42" s="9" t="s">
        <v>136</v>
      </c>
      <c r="C42" s="12" t="s">
        <v>380</v>
      </c>
    </row>
    <row r="43" spans="1:3" ht="165.75" thickBot="1" x14ac:dyDescent="0.3">
      <c r="A43" s="28" t="s">
        <v>65</v>
      </c>
      <c r="B43" s="7" t="s">
        <v>119</v>
      </c>
      <c r="C43" s="13" t="s">
        <v>393</v>
      </c>
    </row>
    <row r="44" spans="1:3" ht="33.75" thickBot="1" x14ac:dyDescent="0.3">
      <c r="A44" s="30" t="s">
        <v>66</v>
      </c>
      <c r="B44" s="14" t="s">
        <v>120</v>
      </c>
      <c r="C44" s="15" t="s">
        <v>394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619C4A43-7E0C-47A5-8BFB-D2AD2BA5573E}">
          <x14:formula1>
            <xm:f>Tablas!$A$2:$A$7</xm:f>
          </x14:formula1>
          <xm:sqref>C44</xm:sqref>
        </x14:dataValidation>
        <x14:dataValidation type="list" allowBlank="1" showInputMessage="1" xr:uid="{3C04FF7D-FB36-4650-A00C-7C8C9E025181}">
          <x14:formula1>
            <xm:f>Tablas!$L$25</xm:f>
          </x14:formula1>
          <xm:sqref>C43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F922-1445-4239-A643-A9F5E09853DC}">
  <dimension ref="A1:D40"/>
  <sheetViews>
    <sheetView topLeftCell="A21" workbookViewId="0">
      <selection activeCell="C40" sqref="C40"/>
    </sheetView>
  </sheetViews>
  <sheetFormatPr defaultColWidth="9.140625" defaultRowHeight="16.5" x14ac:dyDescent="0.25"/>
  <cols>
    <col min="1" max="1" width="52.5703125" style="5" bestFit="1" customWidth="1"/>
    <col min="2" max="2" width="30.28515625" style="16" hidden="1" customWidth="1"/>
    <col min="3" max="3" width="48.28515625" style="5" customWidth="1"/>
    <col min="4" max="4" width="12" style="5" customWidth="1"/>
    <col min="5" max="16384" width="9.140625" style="5"/>
  </cols>
  <sheetData>
    <row r="1" spans="1:4" s="4" customFormat="1" ht="21" thickBot="1" x14ac:dyDescent="0.3">
      <c r="A1" s="1" t="s">
        <v>42</v>
      </c>
      <c r="B1" s="2" t="s">
        <v>9</v>
      </c>
      <c r="C1" s="3" t="s">
        <v>10</v>
      </c>
    </row>
    <row r="2" spans="1:4" x14ac:dyDescent="0.25">
      <c r="A2" s="28" t="s">
        <v>186</v>
      </c>
      <c r="B2" s="7" t="s">
        <v>209</v>
      </c>
      <c r="C2" s="74">
        <v>7.8</v>
      </c>
    </row>
    <row r="3" spans="1:4" x14ac:dyDescent="0.25">
      <c r="A3" s="27" t="s">
        <v>187</v>
      </c>
      <c r="B3" s="5" t="s">
        <v>210</v>
      </c>
      <c r="C3" s="73">
        <v>7.78</v>
      </c>
    </row>
    <row r="4" spans="1:4" x14ac:dyDescent="0.25">
      <c r="A4" s="27" t="s">
        <v>318</v>
      </c>
      <c r="B4" s="5" t="s">
        <v>319</v>
      </c>
      <c r="C4" s="6" t="s">
        <v>255</v>
      </c>
    </row>
    <row r="5" spans="1:4" x14ac:dyDescent="0.25">
      <c r="A5" s="26" t="s">
        <v>44</v>
      </c>
      <c r="B5" s="31" t="s">
        <v>211</v>
      </c>
      <c r="C5" s="32">
        <f>IF((C2-C3)&gt;=0,ROUND((C2-C3)*100,0),"")</f>
        <v>2</v>
      </c>
      <c r="D5" s="57"/>
    </row>
    <row r="6" spans="1:4" ht="17.25" thickBot="1" x14ac:dyDescent="0.3">
      <c r="A6" s="37" t="s">
        <v>45</v>
      </c>
      <c r="B6" s="38" t="s">
        <v>212</v>
      </c>
      <c r="C6" s="39" t="str">
        <f>IF(C5=0,"Permanece",IF(C5="","Baja","Sube"))</f>
        <v>Sube</v>
      </c>
    </row>
    <row r="7" spans="1:4" x14ac:dyDescent="0.25">
      <c r="A7" s="28" t="s">
        <v>184</v>
      </c>
      <c r="B7" s="7" t="s">
        <v>213</v>
      </c>
      <c r="C7" s="74">
        <v>5.65</v>
      </c>
    </row>
    <row r="8" spans="1:4" x14ac:dyDescent="0.25">
      <c r="A8" s="27" t="s">
        <v>185</v>
      </c>
      <c r="B8" s="5" t="s">
        <v>214</v>
      </c>
      <c r="C8" s="73">
        <v>5.65</v>
      </c>
    </row>
    <row r="9" spans="1:4" x14ac:dyDescent="0.25">
      <c r="A9" s="27" t="s">
        <v>320</v>
      </c>
      <c r="B9" s="5" t="s">
        <v>321</v>
      </c>
      <c r="C9" s="6" t="s">
        <v>255</v>
      </c>
    </row>
    <row r="10" spans="1:4" x14ac:dyDescent="0.25">
      <c r="A10" s="26" t="s">
        <v>44</v>
      </c>
      <c r="B10" s="31" t="s">
        <v>215</v>
      </c>
      <c r="C10" s="32">
        <f>IF((C7-C8)&gt;=0,ROUND((C7-C8)*100,0),"")</f>
        <v>0</v>
      </c>
      <c r="D10" s="57"/>
    </row>
    <row r="11" spans="1:4" ht="17.25" thickBot="1" x14ac:dyDescent="0.3">
      <c r="A11" s="37" t="s">
        <v>45</v>
      </c>
      <c r="B11" s="38" t="s">
        <v>216</v>
      </c>
      <c r="C11" s="39" t="str">
        <f>IF(C10=0,"Permanece",IF(C10="","Baja","Sube"))</f>
        <v>Permanece</v>
      </c>
    </row>
    <row r="12" spans="1:4" x14ac:dyDescent="0.25">
      <c r="A12" s="27" t="s">
        <v>192</v>
      </c>
      <c r="B12" s="5" t="s">
        <v>180</v>
      </c>
      <c r="C12" s="74">
        <v>9.73</v>
      </c>
    </row>
    <row r="13" spans="1:4" x14ac:dyDescent="0.25">
      <c r="A13" s="27" t="s">
        <v>193</v>
      </c>
      <c r="B13" s="5" t="s">
        <v>181</v>
      </c>
      <c r="C13" s="73">
        <v>9.73</v>
      </c>
    </row>
    <row r="14" spans="1:4" x14ac:dyDescent="0.25">
      <c r="A14" s="27" t="s">
        <v>322</v>
      </c>
      <c r="B14" s="5" t="s">
        <v>323</v>
      </c>
      <c r="C14" s="6" t="s">
        <v>255</v>
      </c>
    </row>
    <row r="15" spans="1:4" x14ac:dyDescent="0.25">
      <c r="A15" s="26" t="s">
        <v>44</v>
      </c>
      <c r="B15" s="31" t="s">
        <v>182</v>
      </c>
      <c r="C15" s="32">
        <f>IF((C12-C13)&gt;=0,ROUND((C12-C13)*100,0),"")</f>
        <v>0</v>
      </c>
    </row>
    <row r="16" spans="1:4" ht="17.25" thickBot="1" x14ac:dyDescent="0.3">
      <c r="A16" s="26" t="s">
        <v>45</v>
      </c>
      <c r="B16" s="31" t="s">
        <v>183</v>
      </c>
      <c r="C16" s="39" t="str">
        <f>IF(C15=0,"Permanece",IF(C15="","Baja","Sube"))</f>
        <v>Permanece</v>
      </c>
    </row>
    <row r="17" spans="1:4" x14ac:dyDescent="0.25">
      <c r="A17" s="28" t="s">
        <v>188</v>
      </c>
      <c r="B17" s="7" t="s">
        <v>217</v>
      </c>
      <c r="C17" s="74">
        <v>5.25</v>
      </c>
    </row>
    <row r="18" spans="1:4" x14ac:dyDescent="0.25">
      <c r="A18" s="27" t="s">
        <v>189</v>
      </c>
      <c r="B18" s="5" t="s">
        <v>218</v>
      </c>
      <c r="C18" s="73">
        <v>5.25</v>
      </c>
    </row>
    <row r="19" spans="1:4" x14ac:dyDescent="0.25">
      <c r="A19" s="27" t="s">
        <v>324</v>
      </c>
      <c r="B19" s="5" t="s">
        <v>325</v>
      </c>
      <c r="C19" s="6">
        <v>7.89</v>
      </c>
    </row>
    <row r="20" spans="1:4" x14ac:dyDescent="0.25">
      <c r="A20" s="26" t="s">
        <v>44</v>
      </c>
      <c r="B20" s="31" t="s">
        <v>219</v>
      </c>
      <c r="C20" s="32">
        <f>IF((C17-C18)&gt;=0,ROUND((C17-C18)*100,0),"")</f>
        <v>0</v>
      </c>
    </row>
    <row r="21" spans="1:4" ht="17.25" thickBot="1" x14ac:dyDescent="0.3">
      <c r="A21" s="37" t="s">
        <v>45</v>
      </c>
      <c r="B21" s="38" t="s">
        <v>220</v>
      </c>
      <c r="C21" s="39" t="str">
        <f>IF(C20=0,"Permanece",IF(C20="","Baja","Sube"))</f>
        <v>Permanece</v>
      </c>
    </row>
    <row r="22" spans="1:4" x14ac:dyDescent="0.25">
      <c r="A22" s="28" t="s">
        <v>190</v>
      </c>
      <c r="B22" s="7" t="s">
        <v>221</v>
      </c>
      <c r="C22" s="74">
        <v>2.78</v>
      </c>
    </row>
    <row r="23" spans="1:4" x14ac:dyDescent="0.25">
      <c r="A23" s="27" t="s">
        <v>191</v>
      </c>
      <c r="B23" s="5" t="s">
        <v>222</v>
      </c>
      <c r="C23" s="73">
        <v>2.88</v>
      </c>
    </row>
    <row r="24" spans="1:4" x14ac:dyDescent="0.25">
      <c r="A24" s="27" t="s">
        <v>326</v>
      </c>
      <c r="B24" s="5" t="s">
        <v>327</v>
      </c>
      <c r="C24" s="6" t="s">
        <v>255</v>
      </c>
    </row>
    <row r="25" spans="1:4" x14ac:dyDescent="0.25">
      <c r="A25" s="26" t="s">
        <v>44</v>
      </c>
      <c r="B25" s="31" t="s">
        <v>223</v>
      </c>
      <c r="C25" s="32" t="str">
        <f>IF((C22-C23)&gt;=0,ROUND((C22-C23)*100,0),"")</f>
        <v/>
      </c>
      <c r="D25" s="57"/>
    </row>
    <row r="26" spans="1:4" ht="17.25" thickBot="1" x14ac:dyDescent="0.3">
      <c r="A26" s="37" t="s">
        <v>45</v>
      </c>
      <c r="B26" s="38" t="s">
        <v>224</v>
      </c>
      <c r="C26" s="39" t="str">
        <f>IF(C25=0,"Permanece",IF(C25="","Baja","Sube"))</f>
        <v>Baja</v>
      </c>
      <c r="D26" s="57"/>
    </row>
    <row r="27" spans="1:4" x14ac:dyDescent="0.25">
      <c r="A27" s="28" t="s">
        <v>52</v>
      </c>
      <c r="B27" s="7" t="s">
        <v>175</v>
      </c>
      <c r="C27" s="8">
        <v>0</v>
      </c>
    </row>
    <row r="28" spans="1:4" x14ac:dyDescent="0.25">
      <c r="A28" s="27" t="s">
        <v>53</v>
      </c>
      <c r="B28" s="5" t="s">
        <v>176</v>
      </c>
      <c r="C28" s="6" t="s">
        <v>382</v>
      </c>
    </row>
    <row r="29" spans="1:4" x14ac:dyDescent="0.25">
      <c r="A29" s="27" t="s">
        <v>54</v>
      </c>
      <c r="B29" s="5" t="s">
        <v>177</v>
      </c>
      <c r="C29" s="6" t="s">
        <v>383</v>
      </c>
    </row>
    <row r="30" spans="1:4" ht="17.25" thickBot="1" x14ac:dyDescent="0.3">
      <c r="A30" s="27" t="s">
        <v>179</v>
      </c>
      <c r="B30" s="5" t="s">
        <v>178</v>
      </c>
      <c r="C30" s="6" t="s">
        <v>395</v>
      </c>
    </row>
    <row r="31" spans="1:4" x14ac:dyDescent="0.25">
      <c r="A31" s="28" t="s">
        <v>194</v>
      </c>
      <c r="B31" s="7" t="s">
        <v>173</v>
      </c>
      <c r="C31" s="11"/>
    </row>
    <row r="32" spans="1:4" ht="17.25" thickBot="1" x14ac:dyDescent="0.3">
      <c r="A32" s="29" t="s">
        <v>195</v>
      </c>
      <c r="B32" s="9" t="s">
        <v>174</v>
      </c>
      <c r="C32" s="12"/>
    </row>
    <row r="33" spans="1:3" x14ac:dyDescent="0.25">
      <c r="A33" s="28" t="s">
        <v>196</v>
      </c>
      <c r="B33" s="7" t="s">
        <v>201</v>
      </c>
      <c r="C33" s="11"/>
    </row>
    <row r="34" spans="1:3" ht="17.25" thickBot="1" x14ac:dyDescent="0.3">
      <c r="A34" s="29" t="s">
        <v>197</v>
      </c>
      <c r="B34" s="9" t="s">
        <v>202</v>
      </c>
      <c r="C34" s="12"/>
    </row>
    <row r="35" spans="1:3" x14ac:dyDescent="0.25">
      <c r="A35" s="28" t="s">
        <v>198</v>
      </c>
      <c r="B35" s="7" t="s">
        <v>203</v>
      </c>
      <c r="C35" s="11"/>
    </row>
    <row r="36" spans="1:3" ht="17.25" thickBot="1" x14ac:dyDescent="0.3">
      <c r="A36" s="29" t="s">
        <v>199</v>
      </c>
      <c r="B36" s="9" t="s">
        <v>204</v>
      </c>
      <c r="C36" s="12"/>
    </row>
    <row r="37" spans="1:3" x14ac:dyDescent="0.25">
      <c r="A37" s="28" t="s">
        <v>205</v>
      </c>
      <c r="B37" s="7" t="s">
        <v>207</v>
      </c>
      <c r="C37" s="11"/>
    </row>
    <row r="38" spans="1:3" ht="17.25" thickBot="1" x14ac:dyDescent="0.3">
      <c r="A38" s="29" t="s">
        <v>206</v>
      </c>
      <c r="B38" s="9" t="s">
        <v>208</v>
      </c>
      <c r="C38" s="12"/>
    </row>
    <row r="39" spans="1:3" ht="132.75" thickBot="1" x14ac:dyDescent="0.3">
      <c r="A39" s="28" t="s">
        <v>65</v>
      </c>
      <c r="B39" s="7" t="s">
        <v>200</v>
      </c>
      <c r="C39" s="13" t="s">
        <v>396</v>
      </c>
    </row>
    <row r="40" spans="1:3" ht="33.75" thickBot="1" x14ac:dyDescent="0.3">
      <c r="A40" s="30" t="s">
        <v>66</v>
      </c>
      <c r="B40" s="14" t="s">
        <v>225</v>
      </c>
      <c r="C40" s="15" t="s">
        <v>257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CF0FF5C7-F59D-473F-A9E4-9E958F0C6BAF}">
          <x14:formula1>
            <xm:f>Tablas!$A$2:$A$7</xm:f>
          </x14:formula1>
          <xm:sqref>C40</xm:sqref>
        </x14:dataValidation>
        <x14:dataValidation type="list" allowBlank="1" showInputMessage="1" xr:uid="{20FBE439-E25B-4237-A27D-A3EF44FD31CC}">
          <x14:formula1>
            <xm:f>Tablas!$L$26</xm:f>
          </x14:formula1>
          <xm:sqref>C39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158D-7CF5-4621-99AA-4EF5CEB60D57}">
  <dimension ref="A1:C22"/>
  <sheetViews>
    <sheetView workbookViewId="0">
      <selection activeCell="L11" sqref="L11"/>
    </sheetView>
  </sheetViews>
  <sheetFormatPr defaultColWidth="9.140625" defaultRowHeight="16.5" x14ac:dyDescent="0.25"/>
  <cols>
    <col min="1" max="1" width="58.42578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226</v>
      </c>
      <c r="B2" s="7" t="s">
        <v>228</v>
      </c>
      <c r="C2" s="8">
        <v>11.65</v>
      </c>
    </row>
    <row r="3" spans="1:3" x14ac:dyDescent="0.25">
      <c r="A3" s="27" t="s">
        <v>227</v>
      </c>
      <c r="B3" s="5" t="s">
        <v>229</v>
      </c>
      <c r="C3" s="6">
        <v>11.64</v>
      </c>
    </row>
    <row r="4" spans="1:3" x14ac:dyDescent="0.25">
      <c r="A4" s="27" t="s">
        <v>328</v>
      </c>
      <c r="B4" s="5" t="s">
        <v>329</v>
      </c>
      <c r="C4" s="6" t="s">
        <v>255</v>
      </c>
    </row>
    <row r="5" spans="1:3" x14ac:dyDescent="0.25">
      <c r="A5" s="26" t="s">
        <v>44</v>
      </c>
      <c r="B5" s="31" t="s">
        <v>230</v>
      </c>
      <c r="C5" s="32">
        <f>IF((C2-C3)&gt;=0,ROUND((C2-C3)*100,0),"")</f>
        <v>1</v>
      </c>
    </row>
    <row r="6" spans="1:3" ht="17.25" thickBot="1" x14ac:dyDescent="0.3">
      <c r="A6" s="37" t="s">
        <v>45</v>
      </c>
      <c r="B6" s="38" t="s">
        <v>231</v>
      </c>
      <c r="C6" s="39" t="str">
        <f>IF(C5=0,"Permanece",IF(C5="","Baja","Sube"))</f>
        <v>Sube</v>
      </c>
    </row>
    <row r="7" spans="1:3" x14ac:dyDescent="0.25">
      <c r="A7" s="28" t="s">
        <v>232</v>
      </c>
      <c r="B7" s="7" t="s">
        <v>234</v>
      </c>
      <c r="C7" s="8">
        <v>5.87</v>
      </c>
    </row>
    <row r="8" spans="1:3" x14ac:dyDescent="0.25">
      <c r="A8" s="27" t="s">
        <v>233</v>
      </c>
      <c r="B8" s="5" t="s">
        <v>235</v>
      </c>
      <c r="C8" s="6">
        <v>5.87</v>
      </c>
    </row>
    <row r="9" spans="1:3" x14ac:dyDescent="0.25">
      <c r="A9" s="27" t="s">
        <v>317</v>
      </c>
      <c r="B9" s="5" t="s">
        <v>316</v>
      </c>
      <c r="C9" s="6" t="s">
        <v>255</v>
      </c>
    </row>
    <row r="10" spans="1:3" x14ac:dyDescent="0.25">
      <c r="A10" s="26" t="s">
        <v>44</v>
      </c>
      <c r="B10" s="31" t="s">
        <v>236</v>
      </c>
      <c r="C10" s="32">
        <f>IF((C7-C8)&gt;=0,ROUND((C7-C8)*100,0),"")</f>
        <v>0</v>
      </c>
    </row>
    <row r="11" spans="1:3" ht="17.25" thickBot="1" x14ac:dyDescent="0.3">
      <c r="A11" s="37" t="s">
        <v>45</v>
      </c>
      <c r="B11" s="38" t="s">
        <v>237</v>
      </c>
      <c r="C11" s="39" t="str">
        <f>IF(C10=0,"Permanece",IF(C10="","Baja","Sube"))</f>
        <v>Permanece</v>
      </c>
    </row>
    <row r="12" spans="1:3" x14ac:dyDescent="0.25">
      <c r="A12" s="28" t="s">
        <v>52</v>
      </c>
      <c r="B12" s="7" t="s">
        <v>238</v>
      </c>
      <c r="C12" s="8">
        <v>0</v>
      </c>
    </row>
    <row r="13" spans="1:3" x14ac:dyDescent="0.25">
      <c r="A13" s="27" t="s">
        <v>53</v>
      </c>
      <c r="B13" s="5" t="s">
        <v>239</v>
      </c>
      <c r="C13" s="6" t="s">
        <v>384</v>
      </c>
    </row>
    <row r="14" spans="1:3" x14ac:dyDescent="0.25">
      <c r="A14" s="27" t="s">
        <v>54</v>
      </c>
      <c r="B14" s="5" t="s">
        <v>240</v>
      </c>
      <c r="C14" s="6">
        <v>0</v>
      </c>
    </row>
    <row r="15" spans="1:3" x14ac:dyDescent="0.25">
      <c r="A15" s="27" t="s">
        <v>241</v>
      </c>
      <c r="B15" s="5" t="s">
        <v>244</v>
      </c>
      <c r="C15" s="6" t="s">
        <v>385</v>
      </c>
    </row>
    <row r="16" spans="1:3" ht="17.25" thickBot="1" x14ac:dyDescent="0.3">
      <c r="A16" s="27" t="s">
        <v>242</v>
      </c>
      <c r="B16" s="5" t="s">
        <v>243</v>
      </c>
      <c r="C16" s="6" t="s">
        <v>386</v>
      </c>
    </row>
    <row r="17" spans="1:3" x14ac:dyDescent="0.25">
      <c r="A17" s="28" t="s">
        <v>249</v>
      </c>
      <c r="B17" s="7" t="s">
        <v>251</v>
      </c>
      <c r="C17" s="11"/>
    </row>
    <row r="18" spans="1:3" ht="17.25" thickBot="1" x14ac:dyDescent="0.3">
      <c r="A18" s="29" t="s">
        <v>250</v>
      </c>
      <c r="B18" s="9" t="s">
        <v>252</v>
      </c>
      <c r="C18" s="12"/>
    </row>
    <row r="19" spans="1:3" x14ac:dyDescent="0.25">
      <c r="A19" s="28" t="s">
        <v>247</v>
      </c>
      <c r="B19" s="7" t="s">
        <v>245</v>
      </c>
      <c r="C19" s="11" t="s">
        <v>397</v>
      </c>
    </row>
    <row r="20" spans="1:3" ht="17.25" thickBot="1" x14ac:dyDescent="0.3">
      <c r="A20" s="29" t="s">
        <v>248</v>
      </c>
      <c r="B20" s="9" t="s">
        <v>246</v>
      </c>
      <c r="C20" s="12" t="s">
        <v>373</v>
      </c>
    </row>
    <row r="21" spans="1:3" ht="132.75" thickBot="1" x14ac:dyDescent="0.3">
      <c r="A21" s="28" t="s">
        <v>65</v>
      </c>
      <c r="B21" s="7" t="s">
        <v>253</v>
      </c>
      <c r="C21" s="72" t="s">
        <v>398</v>
      </c>
    </row>
    <row r="22" spans="1:3" ht="50.25" thickBot="1" x14ac:dyDescent="0.3">
      <c r="A22" s="30" t="s">
        <v>66</v>
      </c>
      <c r="B22" s="14" t="s">
        <v>254</v>
      </c>
      <c r="C22" s="15" t="s">
        <v>387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312A962F-B8E4-4BA2-B5D8-8F146944B6DD}">
          <x14:formula1>
            <xm:f>Tablas!$A$2:$A$7</xm:f>
          </x14:formula1>
          <xm:sqref>C22</xm:sqref>
        </x14:dataValidation>
        <x14:dataValidation type="list" allowBlank="1" showInputMessage="1" xr:uid="{84A5E201-9A26-4AA5-938D-DF5311A91175}">
          <x14:formula1>
            <xm:f>Tablas!$L$30</xm:f>
          </x14:formula1>
          <xm:sqref>C21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874F4-C602-4D36-9B06-CCCD4B9EE49C}">
  <dimension ref="A1:C16"/>
  <sheetViews>
    <sheetView showGridLines="0" tabSelected="1" workbookViewId="0">
      <pane ySplit="1" topLeftCell="A2" activePane="bottomLeft" state="frozen"/>
      <selection pane="bottomLeft" activeCell="C14" sqref="C14"/>
    </sheetView>
  </sheetViews>
  <sheetFormatPr defaultColWidth="9.140625" defaultRowHeight="16.5" x14ac:dyDescent="0.25"/>
  <cols>
    <col min="1" max="1" width="56.5703125" style="5" bestFit="1" customWidth="1"/>
    <col min="2" max="2" width="30.28515625" style="16" hidden="1" customWidth="1"/>
    <col min="3" max="3" width="48.28515625" style="5" customWidth="1"/>
    <col min="4" max="16384" width="9.140625" style="5"/>
  </cols>
  <sheetData>
    <row r="1" spans="1:3" s="4" customFormat="1" ht="21" thickBot="1" x14ac:dyDescent="0.3">
      <c r="A1" s="1" t="s">
        <v>42</v>
      </c>
      <c r="B1" s="2" t="s">
        <v>9</v>
      </c>
      <c r="C1" s="3" t="s">
        <v>10</v>
      </c>
    </row>
    <row r="2" spans="1:3" x14ac:dyDescent="0.25">
      <c r="A2" s="28" t="s">
        <v>399</v>
      </c>
      <c r="B2" s="7" t="s">
        <v>405</v>
      </c>
      <c r="C2" s="74">
        <v>8.39</v>
      </c>
    </row>
    <row r="3" spans="1:3" x14ac:dyDescent="0.25">
      <c r="A3" s="27" t="s">
        <v>400</v>
      </c>
      <c r="B3" s="5" t="s">
        <v>406</v>
      </c>
      <c r="C3" s="73">
        <v>8.36</v>
      </c>
    </row>
    <row r="4" spans="1:3" x14ac:dyDescent="0.25">
      <c r="A4" s="27" t="s">
        <v>401</v>
      </c>
      <c r="B4" s="5" t="s">
        <v>407</v>
      </c>
      <c r="C4" s="6" t="s">
        <v>255</v>
      </c>
    </row>
    <row r="5" spans="1:3" x14ac:dyDescent="0.25">
      <c r="A5" s="26" t="s">
        <v>44</v>
      </c>
      <c r="B5" s="31" t="s">
        <v>408</v>
      </c>
      <c r="C5" s="32">
        <f>IF((C2-C3)&gt;=0,ROUND((C2-C3)*100,0),"")</f>
        <v>3</v>
      </c>
    </row>
    <row r="6" spans="1:3" ht="17.25" thickBot="1" x14ac:dyDescent="0.3">
      <c r="A6" s="37" t="s">
        <v>45</v>
      </c>
      <c r="B6" s="38" t="s">
        <v>409</v>
      </c>
      <c r="C6" s="39" t="str">
        <f>IF(C5=0,"Permanece",IF(C5="","Baja","Sube"))</f>
        <v>Sube</v>
      </c>
    </row>
    <row r="7" spans="1:3" x14ac:dyDescent="0.25">
      <c r="A7" s="28" t="s">
        <v>52</v>
      </c>
      <c r="B7" s="7" t="s">
        <v>410</v>
      </c>
      <c r="C7" s="8">
        <v>0</v>
      </c>
    </row>
    <row r="8" spans="1:3" x14ac:dyDescent="0.25">
      <c r="A8" s="27" t="s">
        <v>53</v>
      </c>
      <c r="B8" s="5" t="s">
        <v>411</v>
      </c>
      <c r="C8" s="6">
        <v>63.8</v>
      </c>
    </row>
    <row r="9" spans="1:3" x14ac:dyDescent="0.25">
      <c r="A9" s="27" t="s">
        <v>54</v>
      </c>
      <c r="B9" s="5" t="s">
        <v>412</v>
      </c>
      <c r="C9" s="6">
        <v>0</v>
      </c>
    </row>
    <row r="10" spans="1:3" x14ac:dyDescent="0.25">
      <c r="A10" s="27" t="s">
        <v>55</v>
      </c>
      <c r="B10" s="5" t="s">
        <v>413</v>
      </c>
      <c r="C10" s="6">
        <v>0</v>
      </c>
    </row>
    <row r="11" spans="1:3" x14ac:dyDescent="0.25">
      <c r="A11" s="27" t="s">
        <v>57</v>
      </c>
      <c r="B11" s="5" t="s">
        <v>414</v>
      </c>
      <c r="C11" s="6">
        <v>0</v>
      </c>
    </row>
    <row r="12" spans="1:3" ht="17.25" thickBot="1" x14ac:dyDescent="0.3">
      <c r="A12" s="29" t="s">
        <v>56</v>
      </c>
      <c r="B12" s="9" t="s">
        <v>415</v>
      </c>
      <c r="C12" s="10">
        <v>0</v>
      </c>
    </row>
    <row r="13" spans="1:3" x14ac:dyDescent="0.25">
      <c r="A13" s="28" t="s">
        <v>402</v>
      </c>
      <c r="B13" s="7" t="s">
        <v>417</v>
      </c>
      <c r="C13" s="11">
        <v>7.24</v>
      </c>
    </row>
    <row r="14" spans="1:3" ht="17.25" thickBot="1" x14ac:dyDescent="0.3">
      <c r="A14" s="29" t="s">
        <v>403</v>
      </c>
      <c r="B14" s="9" t="s">
        <v>416</v>
      </c>
      <c r="C14" s="12" t="s">
        <v>420</v>
      </c>
    </row>
    <row r="15" spans="1:3" ht="198.75" thickBot="1" x14ac:dyDescent="0.3">
      <c r="A15" s="28" t="s">
        <v>65</v>
      </c>
      <c r="B15" s="7" t="s">
        <v>418</v>
      </c>
      <c r="C15" s="13" t="s">
        <v>404</v>
      </c>
    </row>
    <row r="16" spans="1:3" ht="33.75" thickBot="1" x14ac:dyDescent="0.3">
      <c r="A16" s="30" t="s">
        <v>66</v>
      </c>
      <c r="B16" s="14" t="s">
        <v>419</v>
      </c>
      <c r="C16" s="15" t="s">
        <v>377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xr:uid="{E0C1EDD8-69C1-437F-95B8-A9746EDF6452}">
          <x14:formula1>
            <xm:f>Tablas!$L$23</xm:f>
          </x14:formula1>
          <xm:sqref>C15</xm:sqref>
        </x14:dataValidation>
        <x14:dataValidation type="list" allowBlank="1" showInputMessage="1" xr:uid="{26980350-1545-428A-98A8-01DCC1E0202D}">
          <x14:formula1>
            <xm:f>Tablas!$A$2:$A$7</xm:f>
          </x14:formula1>
          <xm:sqref>C16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B566-6E24-4EBC-9E3F-D2E3A05600BD}">
  <dimension ref="A1:M30"/>
  <sheetViews>
    <sheetView workbookViewId="0">
      <selection activeCell="F23" sqref="F23"/>
    </sheetView>
  </sheetViews>
  <sheetFormatPr defaultColWidth="11.42578125" defaultRowHeight="16.5" x14ac:dyDescent="0.3"/>
  <cols>
    <col min="1" max="1" width="140.85546875" style="47" bestFit="1" customWidth="1"/>
    <col min="2" max="3" width="11.42578125" style="47"/>
    <col min="4" max="4" width="14.85546875" style="47" bestFit="1" customWidth="1"/>
    <col min="5" max="5" width="14.28515625" style="47" bestFit="1" customWidth="1"/>
    <col min="6" max="6" width="91.5703125" style="47" customWidth="1"/>
    <col min="7" max="7" width="16.140625" style="47" hidden="1" customWidth="1"/>
    <col min="8" max="8" width="20.85546875" style="47" hidden="1" customWidth="1"/>
    <col min="9" max="9" width="46.42578125" style="47" bestFit="1" customWidth="1"/>
    <col min="10" max="10" width="48.85546875" style="47" customWidth="1"/>
    <col min="11" max="11" width="45.85546875" style="47" customWidth="1"/>
    <col min="12" max="12" width="103.7109375" style="55" customWidth="1"/>
    <col min="13" max="16384" width="11.42578125" style="47"/>
  </cols>
  <sheetData>
    <row r="1" spans="1:13" x14ac:dyDescent="0.3">
      <c r="A1" s="46" t="s">
        <v>256</v>
      </c>
      <c r="C1" s="46" t="s">
        <v>289</v>
      </c>
      <c r="D1" s="51"/>
      <c r="E1" s="51"/>
      <c r="F1" s="51"/>
      <c r="G1" s="51"/>
      <c r="H1" s="51"/>
      <c r="I1" s="51"/>
      <c r="J1" s="51"/>
      <c r="K1" s="51"/>
      <c r="L1" s="69"/>
      <c r="M1" s="51"/>
    </row>
    <row r="2" spans="1:13" x14ac:dyDescent="0.3">
      <c r="A2" s="47" t="s">
        <v>257</v>
      </c>
      <c r="C2" s="49" t="s">
        <v>274</v>
      </c>
      <c r="D2" s="49" t="s">
        <v>271</v>
      </c>
      <c r="E2" s="49" t="s">
        <v>272</v>
      </c>
      <c r="F2" s="50" t="s">
        <v>261</v>
      </c>
      <c r="G2" s="56"/>
      <c r="H2" s="56"/>
    </row>
    <row r="3" spans="1:13" x14ac:dyDescent="0.3">
      <c r="A3" s="47" t="s">
        <v>371</v>
      </c>
      <c r="C3" s="47" t="s">
        <v>273</v>
      </c>
      <c r="D3" s="47">
        <v>70</v>
      </c>
      <c r="E3" s="47">
        <v>200</v>
      </c>
      <c r="F3" s="47" t="s">
        <v>283</v>
      </c>
      <c r="I3" s="47" t="s">
        <v>308</v>
      </c>
      <c r="J3" s="47" t="s">
        <v>265</v>
      </c>
      <c r="K3" s="47" t="s">
        <v>266</v>
      </c>
    </row>
    <row r="4" spans="1:13" x14ac:dyDescent="0.3">
      <c r="A4" s="47" t="s">
        <v>258</v>
      </c>
      <c r="C4" s="47" t="s">
        <v>273</v>
      </c>
      <c r="D4" s="47">
        <v>30</v>
      </c>
      <c r="E4" s="47">
        <v>100</v>
      </c>
      <c r="F4" s="47" t="s">
        <v>284</v>
      </c>
    </row>
    <row r="5" spans="1:13" x14ac:dyDescent="0.3">
      <c r="A5" s="47" t="s">
        <v>259</v>
      </c>
      <c r="F5" s="47" t="s">
        <v>285</v>
      </c>
    </row>
    <row r="6" spans="1:13" x14ac:dyDescent="0.3">
      <c r="A6" s="47" t="s">
        <v>260</v>
      </c>
    </row>
    <row r="7" spans="1:13" x14ac:dyDescent="0.3">
      <c r="A7" s="47" t="s">
        <v>40</v>
      </c>
      <c r="E7" s="49" t="s">
        <v>275</v>
      </c>
      <c r="F7" s="48" t="s">
        <v>262</v>
      </c>
      <c r="G7" s="48"/>
      <c r="H7" s="48"/>
      <c r="I7" s="48"/>
      <c r="J7" s="48"/>
      <c r="K7" s="48"/>
      <c r="L7" s="70"/>
      <c r="M7" s="48"/>
    </row>
    <row r="8" spans="1:13" x14ac:dyDescent="0.3">
      <c r="E8" s="47" t="s">
        <v>310</v>
      </c>
      <c r="F8" s="47" t="s">
        <v>309</v>
      </c>
      <c r="I8" s="47" t="s">
        <v>313</v>
      </c>
      <c r="J8" s="47" t="s">
        <v>367</v>
      </c>
    </row>
    <row r="9" spans="1:13" x14ac:dyDescent="0.3">
      <c r="E9" s="47" t="s">
        <v>311</v>
      </c>
      <c r="I9" s="47" t="s">
        <v>314</v>
      </c>
      <c r="J9" s="47" t="s">
        <v>358</v>
      </c>
    </row>
    <row r="10" spans="1:13" x14ac:dyDescent="0.3">
      <c r="E10" s="47" t="s">
        <v>312</v>
      </c>
      <c r="I10" s="47" t="s">
        <v>315</v>
      </c>
    </row>
    <row r="12" spans="1:13" x14ac:dyDescent="0.3">
      <c r="C12" s="49" t="s">
        <v>276</v>
      </c>
      <c r="D12" s="49" t="s">
        <v>274</v>
      </c>
      <c r="E12" s="49" t="s">
        <v>277</v>
      </c>
      <c r="F12" s="48" t="s">
        <v>263</v>
      </c>
      <c r="G12" s="48"/>
      <c r="H12" s="48"/>
      <c r="I12" s="48"/>
      <c r="J12" s="48"/>
      <c r="K12" s="48"/>
      <c r="L12" s="70"/>
      <c r="M12" s="48"/>
    </row>
    <row r="13" spans="1:13" x14ac:dyDescent="0.3">
      <c r="D13" s="47" t="s">
        <v>273</v>
      </c>
      <c r="F13" s="47" t="s">
        <v>362</v>
      </c>
      <c r="I13" s="47" t="s">
        <v>363</v>
      </c>
    </row>
    <row r="14" spans="1:13" x14ac:dyDescent="0.3">
      <c r="D14" s="47" t="s">
        <v>278</v>
      </c>
      <c r="I14" s="47" t="s">
        <v>365</v>
      </c>
    </row>
    <row r="15" spans="1:13" x14ac:dyDescent="0.3">
      <c r="D15" s="47" t="s">
        <v>279</v>
      </c>
      <c r="I15" s="47" t="s">
        <v>364</v>
      </c>
    </row>
    <row r="17" spans="3:13" x14ac:dyDescent="0.3">
      <c r="C17" s="49" t="s">
        <v>276</v>
      </c>
      <c r="D17" s="49" t="s">
        <v>274</v>
      </c>
      <c r="E17" s="49" t="s">
        <v>277</v>
      </c>
      <c r="F17" s="48" t="s">
        <v>264</v>
      </c>
      <c r="G17" s="48"/>
      <c r="H17" s="48"/>
      <c r="I17" s="48"/>
      <c r="J17" s="48"/>
      <c r="K17" s="48"/>
      <c r="L17" s="70"/>
      <c r="M17" s="48"/>
    </row>
    <row r="18" spans="3:13" x14ac:dyDescent="0.3">
      <c r="F18" s="47" t="s">
        <v>267</v>
      </c>
      <c r="I18" s="47" t="s">
        <v>268</v>
      </c>
    </row>
    <row r="19" spans="3:13" x14ac:dyDescent="0.3">
      <c r="F19" s="47" t="s">
        <v>269</v>
      </c>
      <c r="I19" s="47" t="s">
        <v>270</v>
      </c>
    </row>
    <row r="22" spans="3:13" x14ac:dyDescent="0.3">
      <c r="C22" s="52" t="s">
        <v>290</v>
      </c>
      <c r="D22" s="52" t="s">
        <v>281</v>
      </c>
      <c r="E22" s="52" t="s">
        <v>280</v>
      </c>
      <c r="F22" s="52" t="s">
        <v>304</v>
      </c>
      <c r="G22" s="52"/>
      <c r="H22" s="52"/>
      <c r="I22" s="52" t="s">
        <v>305</v>
      </c>
      <c r="J22" s="52" t="s">
        <v>306</v>
      </c>
      <c r="K22" s="52" t="s">
        <v>307</v>
      </c>
      <c r="L22" s="71" t="s">
        <v>370</v>
      </c>
    </row>
    <row r="23" spans="3:13" s="65" customFormat="1" ht="99" x14ac:dyDescent="0.25">
      <c r="C23" s="65" t="s">
        <v>293</v>
      </c>
      <c r="D23" s="65" t="s">
        <v>292</v>
      </c>
      <c r="E23" s="65" t="s">
        <v>288</v>
      </c>
      <c r="F23" s="54" t="str">
        <f>_xlfn.CONCAT(IF(OR(MAX(YI!C21:C23)&gt;$D$3,SUM(YI!C21:C23)&gt;$E$3),$F$3,IF(OR(MAX(YI!C21:C23)&gt;$D$4,SUM(YI!C21:C23)&gt;$E$4),$F$4,$F$5)),D23,$I$3,SUM(YI!C21:C23),$J$3,MAX(YI!C21:C23),$K$3)</f>
        <v>En las últimas horas se registraron acumulados de precipitación moderados en la cuenca del río Yí, donde en las últimas 72 horas se acumularon 63.8 mm y con un máximo de 63.8 mm/día.</v>
      </c>
      <c r="G23" s="54"/>
      <c r="H23" s="54"/>
      <c r="I23" s="54" t="str">
        <f>_xlfn.CONCAT($F$8,D23,IF(YI!C15=$E$8,$I$8,IF(YI!C15=$E$9,$I$9,$I$10)),$J$8,E23,". ")</f>
        <v xml:space="preserve">Actualmente, el nivel del río Yí está en ascenso en la ciudad de Durazno. </v>
      </c>
      <c r="J23" s="54" t="str">
        <f>_xlfn.CONCAT(F13,IF(YI!C31&gt;YI!C11,I13, IF(YI!C31=YI!C11,I14, I15)))</f>
        <v xml:space="preserve">Considerando las lluvias pronosticadas y los niveles registrados en las estaciones de monitoreo, existe la posibilidad de nuevos incrementos de nivel en los próximos días. </v>
      </c>
      <c r="K23" s="54" t="str">
        <f>IF(YI!C13="-","",IF(YI!C31&gt;YI!C13,_xlfn.CONCAT(F18,YI!C13,I18),_xlfn.CONCAT(F19,YI!C13,I19)))</f>
        <v xml:space="preserve">Existe una alta probabilidad de que el nivel supere al máximo registrado los días anteriores ( metros). </v>
      </c>
      <c r="L23" s="54" t="str">
        <f>+_xlfn.CONCAT(F23," ",I23, " ",J23," ",K23)</f>
        <v xml:space="preserve">En las últimas horas se registraron acumulados de precipitación moderados en la cuenca del río Yí, donde en las últimas 72 horas se acumularon 63.8 mm y con un máximo de 63.8 mm/día. Actualmente, el nivel del río Yí está en ascenso en la ciudad de Durazno.  Considerando las lluvias pronosticadas y los niveles registrados en las estaciones de monitoreo, existe la posibilidad de nuevos incrementos de nivel en los próximos días.  Existe una alta probabilidad de que el nivel supere al máximo registrado los días anteriores ( metros). </v>
      </c>
    </row>
    <row r="24" spans="3:13" ht="82.5" x14ac:dyDescent="0.3">
      <c r="C24" s="53" t="s">
        <v>294</v>
      </c>
      <c r="D24" s="53" t="s">
        <v>295</v>
      </c>
      <c r="E24" s="53" t="s">
        <v>287</v>
      </c>
      <c r="F24" s="55" t="str">
        <f>_xlfn.CONCAT(IF(OR(MAX(CUAREIM!C17:C19)&gt;$D$3,SUM(CUAREIM!C17:C19)&gt;$E$3),$F$3,IF(OR(MAX(CUAREIM!C17:C19)&gt;$D$4,SUM(CUAREIM!C17:C19)&gt;$E$4),$F$4,$F$5)),D24,$I$3,SUM(CUAREIM!C17:C19),$J$3,MAX(CUAREIM!C17:C19),$K$3)</f>
        <v>En las últimas horas se registraron bajos acumulados de precipitación en la cuenca del río Cuareim, donde en las últimas 72 horas se acumularon 0 mm y con un máximo de 0 mm/día.</v>
      </c>
      <c r="G24" s="55"/>
      <c r="H24" s="55"/>
      <c r="I24" s="66" t="str">
        <f>_xlfn.CONCAT($F$8,D24,IF(CUAREIM!C16=$E$8,$I$8,IF(CUAREIM!C16=$E$9,$I$9,$I$10)),$J$8,E24,". ")</f>
        <v xml:space="preserve">Actualmente, el nivel del río Cuareim se mantiene constante en la ciudad de Artigas. </v>
      </c>
      <c r="J24" s="55" t="str">
        <f>_xlfn.CONCAT(F13,IF(CUAREIM!C27&gt;CUAREIM!C12,I13, IF(CUAREIM!C27=CUAREIM!C12,I14, I15)))</f>
        <v xml:space="preserve">Considerando las lluvias pronosticadas y los niveles registrados en las estaciones de monitoreo, se prevé que el nivel descienda en los próximos días. </v>
      </c>
      <c r="K24" s="54" t="str">
        <f>IF(CUAREIM!C14="-","",IF(CUAREIM!C27&gt;CUAREIM!C14,_xlfn.CONCAT(F18,CUAREIM!C14,I18),_xlfn.CONCAT(F19,CUAREIM!C14,I19)))</f>
        <v/>
      </c>
      <c r="L24" s="54" t="str">
        <f t="shared" ref="L24:L30" si="0">+_xlfn.CONCAT(F24," ",I24, " ",J24," ",K24)</f>
        <v xml:space="preserve">En las últimas horas se registraron bajos acumulados de precipitación en la cuenca del río Cuareim, donde en las últimas 72 horas se acumularon 0 mm y con un máximo de 0 mm/día. Actualmente, el nivel del río Cuareim se mantiene constante en la ciudad de Artigas.  Considerando las lluvias pronosticadas y los niveles registrados en las estaciones de monitoreo, se prevé que el nivel descienda en los próximos días.  </v>
      </c>
    </row>
    <row r="25" spans="3:13" ht="99" x14ac:dyDescent="0.3">
      <c r="C25" s="53" t="s">
        <v>286</v>
      </c>
      <c r="D25" s="53" t="s">
        <v>296</v>
      </c>
      <c r="E25" s="53" t="s">
        <v>286</v>
      </c>
      <c r="F25" s="54" t="str">
        <f>_xlfn.CONCAT(IF(OR(MAX(SANTALUCIA!C27:C29)&gt;$D$3,SUM(SANTALUCIA!C27:C29)&gt;$E$3),$F$3,IF(OR(MAX(SANTALUCIA!C27:C29)&gt;$D$4,SUM(SANTALUCIA!C27:C29)&gt;$E$4),$F$4,$F$5)),D25,$I$3,SUM(SANTALUCIA!C27:C29),$J$3,MAX(SANTALUCIA!C27:C29),$K$3)</f>
        <v>En las últimas horas se registraron acumulados de precipitación moderados en la cuenca del río Santa Lucía, donde en las últimas 72 horas se acumularon 55.9 mm y con un máximo de 55.9 mm/día.</v>
      </c>
      <c r="G25" s="54"/>
      <c r="H25" s="54"/>
      <c r="I25" s="66" t="str">
        <f>_xlfn.CONCAT($F$8,D25,IF(SANTALUCIA!C21=$E$8,$I$8,IF(SANTALUCIA!C21=$E$9,$I$9,$I$10)),$J$8,E25,". ")</f>
        <v xml:space="preserve">Actualmente, el nivel del río Santa Lucía está en ascenso en la ciudad de Santa Lucía. </v>
      </c>
      <c r="J25" s="55" t="str">
        <f>_xlfn.CONCAT(F13,IF(SANTALUCIA!C39&gt;SANTALUCIA!C17,I13, IF(SANTALUCIA!C39=SANTALUCIA!C17,I14, I15)))</f>
        <v xml:space="preserve">Considerando las lluvias pronosticadas y los niveles registrados en las estaciones de monitoreo, existe la posibilidad de nuevos incrementos de nivel en los próximos días. </v>
      </c>
      <c r="K25" s="55" t="str">
        <f>IF(SANTALUCIA!C19="-","",IF(SANTALUCIA!C39&gt;SANTALUCIA!C19,_xlfn.CONCAT(F18,SANTALUCIA!C19,I18),_xlfn.CONCAT(F19,SANTALUCIA!C19,I19)))</f>
        <v xml:space="preserve">Existe una alta probabilidad de que el nivel supere al máximo registrado los días anteriores ( metros). </v>
      </c>
      <c r="L25" s="54" t="str">
        <f t="shared" si="0"/>
        <v xml:space="preserve">En las últimas horas se registraron acumulados de precipitación moderados en la cuenca del río Santa Lucía, donde en las últimas 72 horas se acumularon 55.9 mm y con un máximo de 55.9 mm/día. Actualmente, el nivel del río Santa Lucía está en ascenso en la ciudad de Santa Lucía.  Considerando las lluvias pronosticadas y los niveles registrados en las estaciones de monitoreo, existe la posibilidad de nuevos incrementos de nivel en los próximos días.  Existe una alta probabilidad de que el nivel supere al máximo registrado los días anteriores ( metros). </v>
      </c>
    </row>
    <row r="26" spans="3:13" ht="49.5" customHeight="1" x14ac:dyDescent="0.3">
      <c r="C26" s="53" t="s">
        <v>297</v>
      </c>
      <c r="D26" s="53" t="s">
        <v>298</v>
      </c>
      <c r="E26" s="53" t="s">
        <v>299</v>
      </c>
      <c r="F26" s="76" t="str">
        <f>_xlfn.CONCAT(IF(OR(MAX(URUGUAY!C27:C29)&gt;$D$3,SUM(URUGUAY!C27:C29)&gt;$E$3),$F$3,IF(OR(MAX(URUGUAY!C27:C29)&gt;$D$4,SUM(URUGUAY!C27:C29)&gt;$E$4),$F$4,$F$5)),D26,$I$3,SUM(URUGUAY!C27:C29),$J$3,MAX(URUGUAY!C27:C29),$K$3)</f>
        <v>En las últimas horas se registraron bajos acumulados de precipitación en la cuenca del río Uruguay, donde en las últimas 72 horas se acumularon 0 mm y con un máximo de 0 mm/día.</v>
      </c>
      <c r="I26" s="66" t="str">
        <f>IF(AND(URUGUAY!$C$11=$E$8,URUGUAY!$C$16=$E$8,URUGUAY!$C$21=$E$8,URUGUAY!$C$26=$E$8),_xlfn.CONCAT($F$8,$D$26,$I$8,$J$9," ",E26,", ",E27,", ",E28," y ",Tablas!E29,"."),IF(AND(URUGUAY!$C$11=$E$9,URUGUAY!$C$16=$E$9,URUGUAY!$C$21=$E$9,URUGUAY!$C$26=$E$9),_xlfn.CONCAT($F$8,$D$26,$I$9,$J$9," ",E26,", ",E27,", ",E28," y ",E29,"."),IF(AND(URUGUAY!$C$11=$E$10,URUGUAY!$C$16=$E$10,URUGUAY!$C$21=$E$10,URUGUAY!$C$26=$E$10),_xlfn.CONCAT($F$8,$D$26,$I$10,$J$9," ",E26,", ",E27,", ",E28," y ",E29,"."),_xlfn.CONCAT($F$8,D26,I27,I28,I29))))</f>
        <v>Actualmente, el nivel del río Uruguay está en ascenso en la ciudad de ; se mantiene constante en las ciudades de Bella Unión Salto Paysandú; está en descenso en la ciudad de  Fray Bentos.</v>
      </c>
      <c r="J26" s="77" t="str">
        <f>_xlfn.CONCAT(F13,IF(AND(URUGUAY!C31&gt;URUGUAY!C7, URUGUAY!C33&gt;URUGUAY!C12, URUGUAY!C35&gt;URUGUAY!C17, URUGUAY!C37&gt;URUGUAY!C22),I13, IF(AND(URUGUAY!C31=URUGUAY!C7, URUGUAY!C33=URUGUAY!C12, URUGUAY!C35=URUGUAY!C17, URUGUAY!C37=URUGUAY!C22),I14, I15)))</f>
        <v xml:space="preserve">Considerando las lluvias pronosticadas y los niveles registrados en las estaciones de monitoreo, se prevé que el nivel descienda en los próximos días. </v>
      </c>
      <c r="K26" s="77" t="str">
        <f>IF(AND(URUGUAY!C9="-", URUGUAY!C14="-", URUGUAY!C19="-", URUGUAY!C24="-"),"",IF(OR(URUGUAY!C31&gt;URUGUAY!C9, URUGUAY!C33&gt;URUGUAY!C14, URUGUAY!C35&gt;URUGUAY!C19,URUGUAY!C37&gt;URUGUAY!C24),_xlfn.CONCAT(F18,IF(URUGUAY!C9&lt;&gt;"-",_xlfn.CONCAT(URUGUAY!C9,"m en ",E26," "),""), IF(URUGUAY!C14&lt;&gt;"-",_xlfn.CONCAT(URUGUAY!C14, "m en ",E27," "),""),IF(URUGUAY!C19&lt;&gt;"-",_xlfn.CONCAT(URUGUAY!C19,"m en ",E28," "),""),IF(URUGUAY!C24&lt;&gt;"-",_xlfn.CONCAT(URUGUAY!C24,"m en ",E29),""),")."),_xlfn.CONCAT(F19,IF(URUGUAY!C9&lt;&gt;"-",_xlfn.CONCAT(URUGUAY!C9,"m en ",E26," "),""), IF(URUGUAY!C14&lt;&gt;"-",_xlfn.CONCAT(URUGUAY!C14, "m en ",E27," "),""),IF(URUGUAY!C19&lt;&gt;"-",_xlfn.CONCAT(URUGUAY!C19,"m en ",E28," "),""),IF(URUGUAY!C24&lt;&gt;"-",_xlfn.CONCAT(URUGUAY!C24,"m en ",E29),""),", pero no se puede descartar en su totalidad.")))</f>
        <v>Existe una baja probabilidad de que el nivel supere al máximo registrado los días anteriores (7.89m en Paysandú , pero no se puede descartar en su totalidad.</v>
      </c>
      <c r="L26" s="77" t="str">
        <f t="shared" si="0"/>
        <v>En las últimas horas se registraron bajos acumulados de precipitación en la cuenca del río Uruguay, donde en las últimas 72 horas se acumularon 0 mm y con un máximo de 0 mm/día. Actualmente, el nivel del río Uruguay está en ascenso en la ciudad de ; se mantiene constante en las ciudades de Bella Unión Salto Paysandú; está en descenso en la ciudad de  Fray Bentos. Considerando las lluvias pronosticadas y los niveles registrados en las estaciones de monitoreo, se prevé que el nivel descienda en los próximos días.  Existe una baja probabilidad de que el nivel supere al máximo registrado los días anteriores (7.89m en Paysandú , pero no se puede descartar en su totalidad.</v>
      </c>
    </row>
    <row r="27" spans="3:13" x14ac:dyDescent="0.3">
      <c r="C27" s="53"/>
      <c r="D27" s="53"/>
      <c r="E27" s="53" t="s">
        <v>300</v>
      </c>
      <c r="F27" s="76"/>
      <c r="G27" s="60">
        <f>SUM(URUGUAY!$C$11=Tablas!E8, URUGUAY!$C$16=Tablas!E8,URUGUAY!$C$21=Tablas!E8,URUGUAY!$C$26=Tablas!E8)</f>
        <v>0</v>
      </c>
      <c r="H27" s="61" t="str">
        <f>_xlfn.CONCAT(IF(URUGUAY!$C$11=Tablas!E8,_xlfn.CONCAT(" ",$E$26,),""),IF(URUGUAY!$C$16=Tablas!E8,_xlfn.CONCAT(" ",$E$27),""),IF(URUGUAY!$C$21=Tablas!E8,_xlfn.CONCAT(" ",$E$28),""),IF(URUGUAY!$C$26=Tablas!E8,_xlfn.CONCAT(" ",$E$29),""))</f>
        <v/>
      </c>
      <c r="I27" s="67" t="str">
        <f>_xlfn.CONCAT(I8,IF(G27&gt;1,$J$9,$J$8),H27, IF(G27=4,".", ";"))</f>
        <v xml:space="preserve"> está en ascenso en la ciudad de ;</v>
      </c>
      <c r="J27" s="77"/>
      <c r="K27" s="77"/>
      <c r="L27" s="77"/>
    </row>
    <row r="28" spans="3:13" ht="33" x14ac:dyDescent="0.3">
      <c r="C28" s="53"/>
      <c r="D28" s="53"/>
      <c r="E28" s="53" t="s">
        <v>301</v>
      </c>
      <c r="F28" s="76"/>
      <c r="G28" s="60">
        <f>SUM(URUGUAY!$C$11=Tablas!E9, URUGUAY!$C$16=Tablas!E9,URUGUAY!$C$21=Tablas!E9,URUGUAY!$C$26=Tablas!E9)</f>
        <v>3</v>
      </c>
      <c r="H28" s="61" t="str">
        <f>_xlfn.CONCAT(IF(URUGUAY!$C$11=Tablas!E9,_xlfn.CONCAT(" ",$E$26),""),IF(URUGUAY!$C$16=Tablas!E9,_xlfn.CONCAT(" ",$E$27),""),IF(URUGUAY!$C$21=Tablas!E9,_xlfn.CONCAT(" ",$E$28),""),IF(URUGUAY!$C$26=Tablas!E9,_xlfn.CONCAT(" ",$E$29),""))</f>
        <v xml:space="preserve"> Bella Unión Salto Paysandú</v>
      </c>
      <c r="I28" s="67" t="str">
        <f>_xlfn.CONCAT(I9,IF(G28&gt;1,$J$9,$J$8),H28, IF((G27+G28)=4,".", ";"))</f>
        <v xml:space="preserve"> se mantiene constante en las ciudades de Bella Unión Salto Paysandú;</v>
      </c>
      <c r="J28" s="77"/>
      <c r="K28" s="77"/>
      <c r="L28" s="77"/>
    </row>
    <row r="29" spans="3:13" x14ac:dyDescent="0.3">
      <c r="C29" s="53"/>
      <c r="D29" s="53"/>
      <c r="E29" s="53" t="s">
        <v>302</v>
      </c>
      <c r="F29" s="76"/>
      <c r="G29" s="60">
        <f>SUM(URUGUAY!$C$11=Tablas!E10, URUGUAY!$C$16=Tablas!E10,URUGUAY!$C$21=Tablas!E10,URUGUAY!$C$26=Tablas!E10)</f>
        <v>1</v>
      </c>
      <c r="H29" s="61" t="str">
        <f>_xlfn.CONCAT(IF(URUGUAY!$C$11=Tablas!E10,_xlfn.CONCAT(" ",$E$26),""),IF(URUGUAY!$C$16=Tablas!E10,_xlfn.CONCAT(" ",$E$27),""),IF(URUGUAY!$C$21=Tablas!E10,_xlfn.CONCAT(" ",$E$28),""),IF(URUGUAY!$C$26=Tablas!E10,_xlfn.CONCAT(" ",$E$29),""))</f>
        <v xml:space="preserve"> Fray Bentos</v>
      </c>
      <c r="I29" s="67" t="str">
        <f>_xlfn.CONCAT(I10,IF(G29&gt;1,$J$9,$J$8),H29, ".")</f>
        <v xml:space="preserve"> está en descenso en la ciudad de  Fray Bentos.</v>
      </c>
      <c r="J29" s="77"/>
      <c r="K29" s="77"/>
      <c r="L29" s="77"/>
    </row>
    <row r="30" spans="3:13" ht="82.5" x14ac:dyDescent="0.3">
      <c r="C30" s="53" t="s">
        <v>303</v>
      </c>
      <c r="D30" s="53" t="s">
        <v>303</v>
      </c>
      <c r="E30" s="53" t="s">
        <v>282</v>
      </c>
      <c r="F30" s="54" t="str">
        <f>_xlfn.CONCAT(IF(OR(MAX(NEGRO!C12:C14)&gt;$D$3,SUM(NEGRO!C12:C14)&gt;$E$3),$F$3,IF(OR(MAX(NEGRO!C12:C14)&gt;$D$4,SUM(NEGRO!C12:C14)&gt;$E$4),$F$4,$F$5)),D30,$I$3,SUM(NEGRO!C12:C14),$J$3,MAX(NEGRO!C12:C14),$K$3)</f>
        <v>En las últimas horas se registraron bajos acumulados de precipitación en la cuenca del Río Negro, donde en las últimas 72 horas se acumularon 0 mm y con un máximo de 0 mm/día.</v>
      </c>
      <c r="G30" s="54"/>
      <c r="H30" s="54"/>
      <c r="I30" s="66" t="str">
        <f>_xlfn.CONCAT($F$8,D30,IF(NEGRO!C11=$E$8,$I$8,IF(NEGRO!C11=$E$9,$I$9,$I$10)),$J$8,E30,". ")</f>
        <v xml:space="preserve">Actualmente, el nivel del Río Negro se mantiene constante en la ciudad de Mercedes. </v>
      </c>
      <c r="J30" s="55" t="str">
        <f>_xlfn.CONCAT(F13,IF(NEGRO!C19&gt;NEGRO!C7,I13, IF(NEGRO!C19=NEGRO!C7,I14, I15)))</f>
        <v xml:space="preserve">Considerando las lluvias pronosticadas y los niveles registrados en las estaciones de monitoreo, existe la posibilidad de nuevos incrementos de nivel en los próximos días. </v>
      </c>
      <c r="K30" s="68" t="str">
        <f>IF(NEGRO!C9="-","",IF(NEGRO!C19&gt;NEGRO!C9,_xlfn.CONCAT(F18,NEGRO!C9,I18),_xlfn.CONCAT(F19,NEGRO!C9,I19)))</f>
        <v/>
      </c>
      <c r="L30" s="54" t="str">
        <f t="shared" si="0"/>
        <v xml:space="preserve">En las últimas horas se registraron bajos acumulados de precipitación en la cuenca del Río Negro, donde en las últimas 72 horas se acumularon 0 mm y con un máximo de 0 mm/día. Actualmente, el nivel del Río Negro se mantiene constante en la ciudad de Mercedes.  Considerando las lluvias pronosticadas y los niveles registrados en las estaciones de monitoreo, existe la posibilidad de nuevos incrementos de nivel en los próximos días.  </v>
      </c>
    </row>
  </sheetData>
  <mergeCells count="4">
    <mergeCell ref="F26:F29"/>
    <mergeCell ref="J26:J29"/>
    <mergeCell ref="K26:K29"/>
    <mergeCell ref="L26:L29"/>
  </mergeCells>
  <phoneticPr fontId="7" type="noConversion"/>
  <pageMargins left="0.7" right="0.7" top="0.75" bottom="0.75" header="0.3" footer="0.3"/>
  <pageSetup paperSize="9" orientation="portrait" horizontalDpi="200" verticalDpi="200" r:id="rId1"/>
  <ignoredErrors>
    <ignoredError sqref="F23:F25"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EC66-79F8-4D4E-901B-5FC0A35308DF}">
  <dimension ref="A1:D7"/>
  <sheetViews>
    <sheetView workbookViewId="0">
      <pane ySplit="1" topLeftCell="A2" activePane="bottomLeft" state="frozen"/>
      <selection pane="bottomLeft" activeCell="D4" sqref="D4"/>
    </sheetView>
  </sheetViews>
  <sheetFormatPr defaultColWidth="11.42578125" defaultRowHeight="15" x14ac:dyDescent="0.25"/>
  <cols>
    <col min="2" max="2" width="12.28515625" bestFit="1" customWidth="1"/>
    <col min="3" max="3" width="94.140625" style="63" customWidth="1"/>
    <col min="4" max="4" width="78.5703125" style="63" customWidth="1"/>
  </cols>
  <sheetData>
    <row r="1" spans="1:4" x14ac:dyDescent="0.25">
      <c r="A1" s="59" t="s">
        <v>350</v>
      </c>
      <c r="B1" s="59" t="s">
        <v>351</v>
      </c>
      <c r="C1" s="62" t="s">
        <v>352</v>
      </c>
      <c r="D1" s="62" t="s">
        <v>359</v>
      </c>
    </row>
    <row r="2" spans="1:4" ht="30" x14ac:dyDescent="0.25">
      <c r="A2" s="58">
        <v>45224</v>
      </c>
      <c r="B2" t="s">
        <v>353</v>
      </c>
      <c r="C2" s="63" t="s">
        <v>354</v>
      </c>
      <c r="D2" s="63" t="s">
        <v>360</v>
      </c>
    </row>
    <row r="3" spans="1:4" ht="45" x14ac:dyDescent="0.25">
      <c r="A3" s="58">
        <v>45224</v>
      </c>
      <c r="B3" t="s">
        <v>353</v>
      </c>
      <c r="C3" s="63" t="s">
        <v>355</v>
      </c>
    </row>
    <row r="4" spans="1:4" ht="45" x14ac:dyDescent="0.25">
      <c r="A4" s="58">
        <v>45224</v>
      </c>
      <c r="B4" t="s">
        <v>353</v>
      </c>
      <c r="C4" s="63" t="s">
        <v>356</v>
      </c>
      <c r="D4" s="63" t="s">
        <v>361</v>
      </c>
    </row>
    <row r="5" spans="1:4" ht="30" x14ac:dyDescent="0.25">
      <c r="A5" s="58">
        <v>45224</v>
      </c>
      <c r="B5" t="s">
        <v>353</v>
      </c>
      <c r="C5" s="63" t="s">
        <v>357</v>
      </c>
    </row>
    <row r="6" spans="1:4" ht="30" x14ac:dyDescent="0.25">
      <c r="A6" s="58">
        <v>45224</v>
      </c>
      <c r="B6" t="s">
        <v>353</v>
      </c>
      <c r="D6" s="64" t="s">
        <v>366</v>
      </c>
    </row>
    <row r="7" spans="1:4" ht="14.45" customHeight="1" x14ac:dyDescent="0.25">
      <c r="A7" s="58">
        <v>45224</v>
      </c>
      <c r="B7" t="s">
        <v>353</v>
      </c>
      <c r="C7" s="63" t="s">
        <v>368</v>
      </c>
      <c r="D7" s="63" t="s">
        <v>369</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INICIO</vt:lpstr>
      <vt:lpstr>YI</vt:lpstr>
      <vt:lpstr>CUAREIM</vt:lpstr>
      <vt:lpstr>SANTALUCIA</vt:lpstr>
      <vt:lpstr>URUGUAY</vt:lpstr>
      <vt:lpstr>NEGRO</vt:lpstr>
      <vt:lpstr>OLIMAR</vt:lpstr>
      <vt:lpstr>Tablas</vt:lpstr>
      <vt:lpstr>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Valles</dc:creator>
  <cp:lastModifiedBy>Jose Valles</cp:lastModifiedBy>
  <dcterms:created xsi:type="dcterms:W3CDTF">2023-10-10T18:23:33Z</dcterms:created>
  <dcterms:modified xsi:type="dcterms:W3CDTF">2024-10-28T14:00:42Z</dcterms:modified>
</cp:coreProperties>
</file>