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GitHub\Sala_Situacion_Dinagua\automatic docx\"/>
    </mc:Choice>
  </mc:AlternateContent>
  <xr:revisionPtr revIDLastSave="0" documentId="13_ncr:1_{8FB75B6E-7C29-443D-AEDD-7D6BED9C6473}" xr6:coauthVersionLast="47" xr6:coauthVersionMax="47" xr10:uidLastSave="{00000000-0000-0000-0000-000000000000}"/>
  <bookViews>
    <workbookView xWindow="-120" yWindow="-120" windowWidth="29040" windowHeight="15720" activeTab="2" xr2:uid="{83108E16-E9D6-4CCB-B5BE-A67101359CD3}"/>
  </bookViews>
  <sheets>
    <sheet name="INICIO" sheetId="1" r:id="rId1"/>
    <sheet name="YI" sheetId="2" r:id="rId2"/>
    <sheet name="CUAREIM" sheetId="4" r:id="rId3"/>
    <sheet name="SANTALUCIA" sheetId="5" r:id="rId4"/>
    <sheet name="SANJOSE" sheetId="11" r:id="rId5"/>
    <sheet name="URUGUAY" sheetId="7" r:id="rId6"/>
    <sheet name="NEGRO" sheetId="6" r:id="rId7"/>
    <sheet name="OLIMAR" sheetId="10" r:id="rId8"/>
    <sheet name="Tablas" sheetId="8" r:id="rId9"/>
    <sheet name="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C6" i="5" s="1"/>
  <c r="C5" i="11"/>
  <c r="C6" i="11" s="1"/>
  <c r="C5" i="10"/>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15" i="5"/>
  <c r="C16" i="5" s="1"/>
  <c r="I25" i="8" s="1"/>
  <c r="C10" i="5"/>
  <c r="C11" i="5" s="1"/>
  <c r="C10" i="6"/>
  <c r="C11" i="6" s="1"/>
  <c r="I30" i="8" s="1"/>
  <c r="C5" i="6"/>
  <c r="C6" i="6" s="1"/>
  <c r="C25" i="7"/>
  <c r="C26" i="7" s="1"/>
  <c r="C20" i="7"/>
  <c r="C21" i="7" s="1"/>
  <c r="C10" i="7"/>
  <c r="C11" i="7" s="1"/>
  <c r="C15" i="7"/>
  <c r="C16" i="7" s="1"/>
  <c r="C5" i="7"/>
  <c r="C6" i="7" s="1"/>
  <c r="F23" i="8"/>
  <c r="F25" i="8"/>
  <c r="F26" i="8"/>
  <c r="F30" i="8"/>
  <c r="C20" i="5"/>
  <c r="C21"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<sst xmlns="http://schemas.openxmlformats.org/spreadsheetml/2006/main" count="575" uniqueCount="434">
  <si>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</si>
  <si>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</si>
  <si>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</si>
  <si>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</si>
  <si>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</si>
  <si>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</si>
  <si>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</si>
  <si>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</si>
  <si>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</si>
  <si>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</si>
  <si>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</si>
  <si>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</si>
  <si>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</si>
  <si>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</si>
  <si>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</si>
  <si>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</si>
  <si>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</si>
  <si>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</si>
  <si>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</si>
  <si>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</si>
  <si>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</si>
  <si>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</si>
  <si>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</si>
  <si>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</si>
  <si>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</si>
  <si>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</si>
  <si>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</si>
  <si>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</si>
  <si>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</si>
  <si>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</si>
  <si>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</si>
  <si>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</si>
  <si>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</si>
  <si>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</si>
  <si>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</si>
  <si>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</si>
  <si>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</si>
  <si>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</si>
  <si>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</si>
  <si>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</si>
  <si>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</si>
  <si>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</si>
  <si>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</si>
  <si>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</si>
  <si>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</si>
  <si>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</si>
  <si>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</si>
  <si>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</si>
  <si>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</si>
  <si>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</si>
  <si>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</si>
  <si>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</si>
  <si>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</si>
  <si>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</si>
  <si>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</si>
  <si>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</si>
  <si>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</si>
  <si>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</si>
  <si>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</si>
  <si>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</si>
  <si>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</si>
  <si>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</si>
  <si>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</si>
  <si>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</si>
  <si>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</si>
  <si>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</si>
  <si>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</si>
  <si>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</si>
  <si>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</si>
  <si>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</si>
  <si>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</si>
  <si>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</si>
  <si>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</si>
  <si>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</si>
  <si>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</si>
  <si>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</si>
  <si>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</si>
  <si>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</si>
  <si>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</si>
  <si>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</si>
  <si>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</si>
  <si>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</si>
  <si>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</si>
  <si>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</si>
  <si>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</si>
  <si>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</si>
  <si>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</si>
  <si>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</si>
  <si>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</si>
  <si>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</si>
  <si>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</si>
  <si>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</si>
  <si>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</si>
  <si>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</si>
  <si>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</si>
  <si>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</si>
  <si>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</si>
  <si>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</si>
  <si>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</si>
  <si>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</si>
  <si>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</si>
  <si>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</si>
  <si>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</si>
  <si>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</si>
  <si>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</si>
  <si>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</si>
  <si>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</si>
  <si>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</si>
  <si>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</si>
  <si>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</si>
  <si>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</si>
  <si>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</si>
  <si>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</si>
  <si>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</si>
  <si>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</si>
  <si>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</si>
  <si>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</si>
  <si>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</si>
  <si>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</si>
  <si>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</si>
  <si>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</si>
  <si>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</si>
  <si>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</si>
  <si>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</si>
  <si>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</si>
  <si>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</si>
  <si>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</si>
  <si>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</si>
  <si>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</si>
  <si>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</si>
  <si>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</si>
  <si>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</si>
  <si>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</si>
  <si>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</si>
  <si>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</si>
  <si>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</si>
  <si>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</si>
  <si>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</si>
  <si>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</si>
  <si>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</si>
  <si>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</si>
  <si>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</si>
  <si>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</si>
  <si>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</si>
  <si>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</si>
  <si>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</si>
  <si>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</si>
  <si>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</si>
  <si>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</si>
  <si>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</si>
  <si>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</si>
  <si>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</si>
  <si>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</si>
  <si>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</si>
  <si>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</si>
  <si>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</si>
  <si>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</si>
  <si>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</si>
  <si>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</si>
  <si>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</si>
  <si>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</si>
  <si>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</si>
  <si>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</si>
  <si>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</si>
  <si>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</si>
  <si>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</si>
  <si>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</si>
  <si>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</si>
  <si>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</si>
  <si>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</si>
  <si>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</si>
  <si>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</si>
  <si>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</si>
  <si>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</si>
  <si>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</si>
  <si>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</si>
  <si>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</si>
  <si>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</si>
  <si>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</si>
  <si>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</si>
  <si>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</si>
  <si>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</si>
  <si>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</si>
  <si>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</si>
  <si>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</si>
  <si>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</si>
  <si>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</si>
  <si>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</si>
  <si>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</si>
  <si>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</si>
  <si>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</si>
  <si>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</si>
  <si>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</si>
  <si>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</si>
  <si>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</si>
  <si>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</si>
  <si>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</si>
  <si>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</si>
  <si>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</si>
  <si>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</si>
  <si>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</si>
  <si>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</si>
  <si>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</si>
  <si>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</si>
  <si>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</si>
  <si>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</si>
  <si>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</si>
  <si>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</si>
  <si>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</si>
  <si>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</si>
  <si>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</si>
  <si>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</si>
  <si>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</si>
  <si>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</si>
  <si>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</si>
  <si>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</si>
  <si>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</si>
  <si>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</si>
  <si>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</si>
  <si>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</si>
  <si>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</si>
  <si>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</si>
  <si>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</si>
  <si>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</si>
  <si>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</si>
  <si>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</si>
  <si>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</si>
  <si>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</si>
  <si>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</si>
  <si>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</si>
  <si>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</si>
  <si>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</si>
  <si>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</si>
  <si>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</si>
  <si>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</si>
  <si>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</si>
  <si>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</si>
  <si>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</si>
  <si>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</si>
  <si>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</si>
  <si>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</si>
  <si>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</si>
  <si>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</si>
  <si>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</si>
  <si>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</si>
  <si>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</si>
  <si>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</si>
  <si>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</si>
  <si>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</si>
  <si>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</si>
  <si>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</si>
  <si>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</si>
  <si>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</si>
  <si>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</si>
  <si>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</si>
  <si>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</si>
  <si>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</si>
  <si>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</si>
  <si>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</si>
  <si>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</si>
  <si>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</si>
  <si>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</si>
  <si>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</si>
  <si>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</si>
  <si>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</si>
  <si>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</si>
  <si>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</si>
  <si>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</si>
  <si>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</si>
  <si>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</si>
  <si>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</si>
  <si>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</si>
  <si>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</si>
  <si>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</si>
  <si>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</si>
  <si>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</si>
  <si>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</si>
  <si>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</si>
  <si>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</si>
  <si>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</si>
  <si>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</si>
  <si>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</si>
  <si>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</si>
  <si>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</si>
  <si>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</si>
  <si>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</si>
  <si>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</si>
  <si>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</si>
  <si>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</si>
  <si>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</si>
  <si>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</si>
  <si>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</si>
  <si>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</si>
  <si>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</si>
  <si>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</si>
  <si>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</si>
  <si>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</si>
  <si>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</si>
  <si>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</si>
  <si>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</si>
  <si>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</si>
  <si>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</si>
  <si>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</si>
  <si>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</si>
  <si>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</si>
  <si>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</si>
  <si>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</si>
  <si>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</si>
  <si>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</si>
  <si>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</si>
  <si>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</si>
  <si>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</si>
  <si>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</si>
  <si>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</si>
  <si>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</si>
  <si>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</si>
  <si>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</si>
  <si>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</si>
  <si>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</si>
  <si>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</si>
  <si>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</si>
  <si>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</si>
  <si>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</si>
  <si>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</si>
  <si>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</si>
  <si>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</si>
  <si>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</si>
  <si>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</si>
  <si>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</si>
  <si>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</si>
  <si>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</si>
  <si>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</si>
  <si>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</si>
  <si>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</si>
  <si>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</si>
  <si>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</si>
  <si>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</si>
  <si>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</si>
  <si>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</si>
  <si>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</si>
  <si>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</si>
  <si>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</si>
  <si>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</si>
  <si>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</si>
  <si>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</si>
  <si>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</si>
  <si>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</si>
  <si>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</si>
  <si>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</si>
  <si>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</si>
  <si>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</si>
  <si>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</si>
  <si>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</si>
  <si>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</si>
  <si>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</si>
  <si>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</si>
  <si>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</si>
  <si>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</si>
  <si>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</si>
  <si>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</si>
  <si>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</si>
  <si>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</si>
  <si>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</si>
  <si>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</si>
  <si>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</si>
  <si>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</si>
  <si>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</si>
  <si>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</si>
  <si>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</si>
  <si>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</si>
  <si>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</si>
  <si>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</si>
  <si>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último dato en Treinta y Tres</t>
  </si>
  <si>
    <t>anterior dato en Treinta y Tres (1 hora)</t>
  </si>
  <si>
    <t>nivel pico anterior en Treinta y Tres</t>
  </si>
  <si>
    <t>Pronostico hidrologico en Treinta y Tres</t>
  </si>
  <si>
    <t>fecha ocurrencia nivel máximo en Treinta y Tres</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</si>
  <si>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</si>
  <si>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</si>
  <si>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</si>
  <si>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</si>
  <si>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</si>
  <si>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</si>
  <si>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</si>
  <si>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</si>
  <si>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</si>
  <si>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</si>
  <si>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</si>
  <si>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</si>
  <si>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</si>
  <si>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</si>
  <si>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</si>
  <si>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Pronostico hidrologico en San Ramón</t>
  </si>
  <si>
    <t>fecha ocurrencia nivel máximo en San Ramón</t>
  </si>
  <si>
    <t>pronos_ramon</t>
  </si>
  <si>
    <t>fecha_ramon</t>
  </si>
  <si>
    <t>Pronóstico hidrológico en Canelones</t>
  </si>
  <si>
    <t>fecha de ocurrencia nivel máximo en Canelones</t>
  </si>
  <si>
    <t>pronos_canelones</t>
  </si>
  <si>
    <t>fecha_canelones</t>
  </si>
  <si>
    <t>pobs_24_jose</t>
  </si>
  <si>
    <t>pobs_48_jose</t>
  </si>
  <si>
    <t>pobs_72_jose</t>
  </si>
  <si>
    <t>psim_24_jose</t>
  </si>
  <si>
    <t>psim_48_jose</t>
  </si>
  <si>
    <t>psim_72_jose</t>
  </si>
  <si>
    <t>diagnostico_jose</t>
  </si>
  <si>
    <t>recomendacion_jose</t>
  </si>
  <si>
    <t>Menor a 2.0 m</t>
  </si>
  <si>
    <t>05 de marzo</t>
  </si>
  <si>
    <t>Menor a 3 metros</t>
  </si>
  <si>
    <t>En las últimas horas se registraron bajos acumulados de precipitación en la cuenca del río Yí, donde en las últimas 72 horas se acumularon 4.3 mm y con un máximo de 4.3 mm/día. Actualmente, el nivel del río Yí se mantiene constante en la ciudad de Durazno.  Considerando las lluvias pronosticadas y los niveles registrados en las estaciones de monitoreo, no se prevé incrementos de nivel que puedan generar inundaciones en la ciudad de Durazno</t>
  </si>
  <si>
    <t xml:space="preserve">Estar atentos a los pronósticos meteorológicos que realiza el INUMET    </t>
  </si>
  <si>
    <t>Entre 9 y 10 mayo</t>
  </si>
  <si>
    <t>Entre 10 y 11 mayo</t>
  </si>
  <si>
    <t>Menor a 3.0 m</t>
  </si>
  <si>
    <t xml:space="preserve">En las últimas 72 horas se acumularon 18.9 mm en la cuenca del río Santa Lucia. Actualmente, el nivel del río Santa Lucía se mantiene constante en la ciudad de Santa Lucía.  Considerando las lluvias pronosticadas y los niveles registrados en las estaciones de monitoreo, no se prevé incrementos de nivel que puedan generar inundaciones. </t>
  </si>
  <si>
    <t>Menor a 4 metros</t>
  </si>
  <si>
    <t xml:space="preserve">En las últimas horas se registraron bajos acumulados de precipitación en la cuenca del río San José, donde en las últimas 72 horas se acumularon 18.9 mm. Considerando las lluvias pronosticadas y los niveles registrados en las estaciones de monitoreo, no se esperan inundaciones en la ciudad de San José </t>
  </si>
  <si>
    <t xml:space="preserve"> -</t>
  </si>
  <si>
    <t>4 mm en cuenca incremental a Salto Grande</t>
  </si>
  <si>
    <t>1 mm en cuenca incremental a Salto Grande</t>
  </si>
  <si>
    <t>Entre 1,800 a 2,800 m3/s</t>
  </si>
  <si>
    <t xml:space="preserve">Se observa que el nivel del río Uruguay en Paysandú permanence por debajo entre 0.50 a 0.54 metros. Debido a las precipitaciones pronosticadas, se espera incrementos de nivel en los afluentes al río Uruguay, tales como río Arapey y Daymán. </t>
  </si>
  <si>
    <t>Entre 231 a 450 m3/s</t>
  </si>
  <si>
    <t>Entre 2.54 a 624 m3/s</t>
  </si>
  <si>
    <t>Menor a 3.5 m</t>
  </si>
  <si>
    <t xml:space="preserve">En las últimas horas se registraron bajos acumulados de precipitación en la cuenca del Río Negro. No se prevé incrementos de nivel que puedan generar afectaciones en la parte baja del río Negro. </t>
  </si>
  <si>
    <t xml:space="preserve">En las últimas 72 horas se acumularon 4.3 mm y en la cuenca del río Olimar Grande. Actualmente, el nivel del río se mantiene constante en la ciudad de Treinta y Tres.  Considerando las lluvias pronosticadas y los niveles registrados en las estaciones de monitoreo, no se prevé incrementos de nivel que puedan generar inundaciones en la ciudad de Treinta y Tres. </t>
  </si>
  <si>
    <t>Rio Cuareim en ascenso pero con muy baja probabilidades de generar inundaciones en Artigas</t>
  </si>
  <si>
    <t>Menor a 4.60 m</t>
  </si>
  <si>
    <t>Menor a 8.20 m</t>
  </si>
  <si>
    <t>Durante los últimos 3 días registró en promedio 62,5 mm en la cuenca del río Cuareim, con valores puntuales máximo de 85 mm en la parte alta de la cuenca. Las precipitaciones más fuertes se registraron en la cuenca vecina al río Cuareim (Ibicuí) que transita en río Grande do Sul (Brasil). Actualmente, se encuentra en ascenso el río Cuareim en las estaciones Artigas y Cuareim río, sin embargo se reduce la probabilidad de inundaciones en zona de vivienda en Artigas y la probabilidad de superar la cota de aviso (8 metros) es baja al momento de emitir este informe. Se espera que la onda de crecida llegue entre mañana y el domingo, pero no se espera mayores inconvenientes en la actividad cotidiana. Se actualizará el día de mañana.</t>
  </si>
  <si>
    <t>Mantener el monitoreo en la red de estaciones de nivel del río Cuareim.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</si>
</sst>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42</v>
      </c>
      <c r="B1" s="18" t="s">
        <v>9</v>
      </c>
      <c r="C1" s="40" t="s">
        <v>10</v>
      </c>
    </row>
    <row r="2" spans="1:3" x14ac:dyDescent="0.3">
      <c r="A2" s="36" t="s">
        <v>67</v>
      </c>
      <c r="B2" s="20" t="s">
        <v>8</v>
      </c>
      <c r="C2" s="41">
        <v>3</v>
      </c>
    </row>
    <row r="3" spans="1:3" ht="17.25" thickBot="1" x14ac:dyDescent="0.35">
      <c r="A3" s="23" t="s">
        <v>68</v>
      </c>
      <c r="B3" s="33" t="s">
        <v>0</v>
      </c>
      <c r="C3" s="42">
        <f ca="1">TODAY()</f>
        <v>45786</v>
      </c>
    </row>
    <row r="4" spans="1:3" x14ac:dyDescent="0.3">
      <c r="A4" s="24" t="s">
        <v>69</v>
      </c>
      <c r="B4" s="34" t="s">
        <v>31</v>
      </c>
      <c r="C4" s="43">
        <f ca="1">$C$3-1</f>
        <v>45785</v>
      </c>
    </row>
    <row r="5" spans="1:3" ht="17.25" thickBot="1" x14ac:dyDescent="0.35">
      <c r="A5" s="23" t="s">
        <v>70</v>
      </c>
      <c r="B5" s="33" t="s">
        <v>30</v>
      </c>
      <c r="C5" s="42">
        <f ca="1">$C$3-2</f>
        <v>45784</v>
      </c>
    </row>
    <row r="6" spans="1:3" x14ac:dyDescent="0.3">
      <c r="A6" s="24" t="s">
        <v>71</v>
      </c>
      <c r="B6" s="34" t="s">
        <v>32</v>
      </c>
      <c r="C6" s="43">
        <f ca="1">$C$3+1</f>
        <v>45787</v>
      </c>
    </row>
    <row r="7" spans="1:3" x14ac:dyDescent="0.3">
      <c r="A7" s="25" t="s">
        <v>72</v>
      </c>
      <c r="B7" s="35" t="s">
        <v>33</v>
      </c>
      <c r="C7" s="44">
        <f ca="1">$C$3+2</f>
        <v>45788</v>
      </c>
    </row>
    <row r="8" spans="1:3" ht="17.25" thickBot="1" x14ac:dyDescent="0.35">
      <c r="A8" s="23" t="s">
        <v>73</v>
      </c>
      <c r="B8" s="33" t="s">
        <v>34</v>
      </c>
      <c r="C8" s="42">
        <f ca="1">$C$3+3</f>
        <v>45789</v>
      </c>
    </row>
    <row r="9" spans="1:3" ht="17.25" thickBot="1" x14ac:dyDescent="0.35">
      <c r="A9" s="21" t="s">
        <v>171</v>
      </c>
      <c r="B9" s="22" t="s">
        <v>172</v>
      </c>
      <c r="C9" s="45" t="s">
        <v>429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350</v>
      </c>
      <c r="B1" s="59" t="s">
        <v>351</v>
      </c>
      <c r="C1" s="62" t="s">
        <v>352</v>
      </c>
      <c r="D1" s="62" t="s">
        <v>359</v>
      </c>
    </row>
    <row r="2" spans="1:4" ht="30" x14ac:dyDescent="0.25">
      <c r="A2" s="58">
        <v>45224</v>
      </c>
      <c r="B2" t="s">
        <v>353</v>
      </c>
      <c r="C2" s="63" t="s">
        <v>354</v>
      </c>
      <c r="D2" s="63" t="s">
        <v>360</v>
      </c>
    </row>
    <row r="3" spans="1:4" ht="45" x14ac:dyDescent="0.25">
      <c r="A3" s="58">
        <v>45224</v>
      </c>
      <c r="B3" t="s">
        <v>353</v>
      </c>
      <c r="C3" s="63" t="s">
        <v>355</v>
      </c>
    </row>
    <row r="4" spans="1:4" ht="45" x14ac:dyDescent="0.25">
      <c r="A4" s="58">
        <v>45224</v>
      </c>
      <c r="B4" t="s">
        <v>353</v>
      </c>
      <c r="C4" s="63" t="s">
        <v>356</v>
      </c>
      <c r="D4" s="63" t="s">
        <v>361</v>
      </c>
    </row>
    <row r="5" spans="1:4" ht="30" x14ac:dyDescent="0.25">
      <c r="A5" s="58">
        <v>45224</v>
      </c>
      <c r="B5" t="s">
        <v>353</v>
      </c>
      <c r="C5" s="63" t="s">
        <v>357</v>
      </c>
    </row>
    <row r="6" spans="1:4" ht="30" x14ac:dyDescent="0.25">
      <c r="A6" s="58">
        <v>45224</v>
      </c>
      <c r="B6" t="s">
        <v>353</v>
      </c>
      <c r="D6" s="64" t="s">
        <v>366</v>
      </c>
    </row>
    <row r="7" spans="1:4" ht="14.45" customHeight="1" x14ac:dyDescent="0.25">
      <c r="A7" s="58">
        <v>45224</v>
      </c>
      <c r="B7" t="s">
        <v>353</v>
      </c>
      <c r="C7" s="63" t="s">
        <v>368</v>
      </c>
      <c r="D7" s="63" t="s">
        <v>369</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10" activePane="bottomLeft" state="frozen"/>
      <selection pane="bottomLeft" activeCell="C11" sqref="C11"/>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74</v>
      </c>
      <c r="B2" s="7" t="s">
        <v>3</v>
      </c>
      <c r="C2" s="74">
        <v>1.1200000000000001</v>
      </c>
    </row>
    <row r="3" spans="1:3" x14ac:dyDescent="0.25">
      <c r="A3" s="27" t="s">
        <v>43</v>
      </c>
      <c r="B3" s="5" t="s">
        <v>6</v>
      </c>
      <c r="C3" s="73">
        <v>1.1200000000000001</v>
      </c>
    </row>
    <row r="4" spans="1:3" x14ac:dyDescent="0.25">
      <c r="A4" s="26" t="s">
        <v>44</v>
      </c>
      <c r="B4" s="31" t="s">
        <v>16</v>
      </c>
      <c r="C4" s="32">
        <f>IF((C2-C3)&gt;=0,ROUND((C2-C3)*100,0),"")</f>
        <v>0</v>
      </c>
    </row>
    <row r="5" spans="1:3" ht="17.25" thickBot="1" x14ac:dyDescent="0.3">
      <c r="A5" s="37" t="s">
        <v>45</v>
      </c>
      <c r="B5" s="38" t="s">
        <v>1</v>
      </c>
      <c r="C5" s="39" t="str">
        <f>IF(C4=0,"Permanece",IF(C4="","Baja","Sube"))</f>
        <v>Permanece</v>
      </c>
    </row>
    <row r="6" spans="1:3" x14ac:dyDescent="0.25">
      <c r="A6" s="28" t="s">
        <v>46</v>
      </c>
      <c r="B6" s="7" t="s">
        <v>4</v>
      </c>
      <c r="C6" s="74">
        <v>1.54</v>
      </c>
    </row>
    <row r="7" spans="1:3" x14ac:dyDescent="0.25">
      <c r="A7" s="27" t="s">
        <v>47</v>
      </c>
      <c r="B7" s="5" t="s">
        <v>7</v>
      </c>
      <c r="C7" s="73">
        <v>1.54</v>
      </c>
    </row>
    <row r="8" spans="1:3" x14ac:dyDescent="0.25">
      <c r="A8" s="27" t="s">
        <v>346</v>
      </c>
      <c r="B8" s="5" t="s">
        <v>347</v>
      </c>
      <c r="C8" s="6" t="s">
        <v>255</v>
      </c>
    </row>
    <row r="9" spans="1:3" x14ac:dyDescent="0.25">
      <c r="A9" s="26" t="s">
        <v>44</v>
      </c>
      <c r="B9" s="31" t="s">
        <v>17</v>
      </c>
      <c r="C9" s="32">
        <f>IF((C6-C7)&gt;=0,ROUND((C6-C7)*100,0),"")</f>
        <v>0</v>
      </c>
    </row>
    <row r="10" spans="1:3" ht="17.25" thickBot="1" x14ac:dyDescent="0.3">
      <c r="A10" s="37" t="s">
        <v>45</v>
      </c>
      <c r="B10" s="38" t="s">
        <v>2</v>
      </c>
      <c r="C10" s="39" t="str">
        <f>IF(C9=0,"Permanece",IF(C9="","Baja","Sube"))</f>
        <v>Permanece</v>
      </c>
    </row>
    <row r="11" spans="1:3" x14ac:dyDescent="0.25">
      <c r="A11" s="28" t="s">
        <v>48</v>
      </c>
      <c r="B11" s="7" t="s">
        <v>5</v>
      </c>
      <c r="C11" s="74">
        <v>0</v>
      </c>
    </row>
    <row r="12" spans="1:3" x14ac:dyDescent="0.25">
      <c r="A12" s="27" t="s">
        <v>49</v>
      </c>
      <c r="B12" s="5" t="s">
        <v>11</v>
      </c>
      <c r="C12" s="73">
        <v>0</v>
      </c>
    </row>
    <row r="13" spans="1:3" x14ac:dyDescent="0.25">
      <c r="A13" s="27" t="s">
        <v>349</v>
      </c>
      <c r="B13" s="5" t="s">
        <v>348</v>
      </c>
      <c r="C13" s="6"/>
    </row>
    <row r="14" spans="1:3" x14ac:dyDescent="0.25">
      <c r="A14" s="26" t="s">
        <v>44</v>
      </c>
      <c r="B14" s="31" t="s">
        <v>18</v>
      </c>
      <c r="C14" s="32">
        <f>IF((C11-C12)&gt;=0,ROUND((C11-C12)*100,0),"")</f>
        <v>0</v>
      </c>
    </row>
    <row r="15" spans="1:3" ht="17.25" thickBot="1" x14ac:dyDescent="0.3">
      <c r="A15" s="37" t="s">
        <v>45</v>
      </c>
      <c r="B15" s="38" t="s">
        <v>12</v>
      </c>
      <c r="C15" s="39" t="str">
        <f>IF(C14=0,"Permanece",IF(C14="","Baja","Sube"))</f>
        <v>Permanece</v>
      </c>
    </row>
    <row r="16" spans="1:3" x14ac:dyDescent="0.25">
      <c r="A16" s="27" t="s">
        <v>50</v>
      </c>
      <c r="B16" s="5" t="s">
        <v>13</v>
      </c>
      <c r="C16" s="73">
        <v>1.91</v>
      </c>
    </row>
    <row r="17" spans="1:3" x14ac:dyDescent="0.25">
      <c r="A17" s="27" t="s">
        <v>51</v>
      </c>
      <c r="B17" s="5" t="s">
        <v>14</v>
      </c>
      <c r="C17" s="73">
        <v>1.91</v>
      </c>
    </row>
    <row r="18" spans="1:3" x14ac:dyDescent="0.25">
      <c r="A18" s="27" t="s">
        <v>349</v>
      </c>
      <c r="B18" s="5" t="s">
        <v>341</v>
      </c>
      <c r="C18" s="6"/>
    </row>
    <row r="19" spans="1:3" x14ac:dyDescent="0.25">
      <c r="A19" s="26" t="s">
        <v>44</v>
      </c>
      <c r="B19" s="31" t="s">
        <v>19</v>
      </c>
      <c r="C19" s="32">
        <f>IF((C16-C17)&gt;=0,ROUND((C16-C17)*100,0),"")</f>
        <v>0</v>
      </c>
    </row>
    <row r="20" spans="1:3" ht="17.25" thickBot="1" x14ac:dyDescent="0.3">
      <c r="A20" s="37" t="s">
        <v>45</v>
      </c>
      <c r="B20" s="38" t="s">
        <v>15</v>
      </c>
      <c r="C20" s="39" t="str">
        <f>IF(C19=0,"Permanece",IF(C19="","Baja","Sube"))</f>
        <v>Permanece</v>
      </c>
    </row>
    <row r="21" spans="1:3" x14ac:dyDescent="0.25">
      <c r="A21" s="28" t="s">
        <v>52</v>
      </c>
      <c r="B21" s="7" t="s">
        <v>20</v>
      </c>
      <c r="C21" s="8">
        <v>0</v>
      </c>
    </row>
    <row r="22" spans="1:3" x14ac:dyDescent="0.25">
      <c r="A22" s="27" t="s">
        <v>53</v>
      </c>
      <c r="B22" s="5" t="s">
        <v>21</v>
      </c>
      <c r="C22" s="6">
        <v>4.3</v>
      </c>
    </row>
    <row r="23" spans="1:3" x14ac:dyDescent="0.25">
      <c r="A23" s="27" t="s">
        <v>54</v>
      </c>
      <c r="B23" s="5" t="s">
        <v>22</v>
      </c>
      <c r="C23" s="6">
        <v>0</v>
      </c>
    </row>
    <row r="24" spans="1:3" x14ac:dyDescent="0.25">
      <c r="A24" s="27" t="s">
        <v>55</v>
      </c>
      <c r="B24" s="5" t="s">
        <v>23</v>
      </c>
      <c r="C24" s="6">
        <v>11.8</v>
      </c>
    </row>
    <row r="25" spans="1:3" x14ac:dyDescent="0.25">
      <c r="A25" s="27" t="s">
        <v>57</v>
      </c>
      <c r="B25" s="5" t="s">
        <v>24</v>
      </c>
      <c r="C25" s="6">
        <v>3.7</v>
      </c>
    </row>
    <row r="26" spans="1:3" ht="17.25" thickBot="1" x14ac:dyDescent="0.3">
      <c r="A26" s="29" t="s">
        <v>56</v>
      </c>
      <c r="B26" s="9" t="s">
        <v>25</v>
      </c>
      <c r="C26" s="10">
        <v>0</v>
      </c>
    </row>
    <row r="27" spans="1:3" x14ac:dyDescent="0.25">
      <c r="A27" s="28" t="s">
        <v>58</v>
      </c>
      <c r="B27" s="7" t="s">
        <v>26</v>
      </c>
      <c r="C27" s="11"/>
    </row>
    <row r="28" spans="1:3" ht="17.25" thickBot="1" x14ac:dyDescent="0.3">
      <c r="A28" s="29" t="s">
        <v>62</v>
      </c>
      <c r="B28" s="9" t="s">
        <v>35</v>
      </c>
      <c r="C28" s="12"/>
    </row>
    <row r="29" spans="1:3" x14ac:dyDescent="0.25">
      <c r="A29" s="28" t="s">
        <v>291</v>
      </c>
      <c r="B29" s="7" t="s">
        <v>27</v>
      </c>
      <c r="C29" s="11"/>
    </row>
    <row r="30" spans="1:3" ht="17.25" thickBot="1" x14ac:dyDescent="0.3">
      <c r="A30" s="29" t="s">
        <v>61</v>
      </c>
      <c r="B30" s="9" t="s">
        <v>36</v>
      </c>
      <c r="C30" s="12"/>
    </row>
    <row r="31" spans="1:3" x14ac:dyDescent="0.25">
      <c r="A31" s="28" t="s">
        <v>59</v>
      </c>
      <c r="B31" s="7" t="s">
        <v>28</v>
      </c>
      <c r="C31" s="11" t="s">
        <v>410</v>
      </c>
    </row>
    <row r="32" spans="1:3" ht="17.25" thickBot="1" x14ac:dyDescent="0.3">
      <c r="A32" s="29" t="s">
        <v>63</v>
      </c>
      <c r="B32" s="9" t="s">
        <v>37</v>
      </c>
      <c r="C32" s="12"/>
    </row>
    <row r="33" spans="1:3" x14ac:dyDescent="0.25">
      <c r="A33" s="28" t="s">
        <v>60</v>
      </c>
      <c r="B33" s="7" t="s">
        <v>29</v>
      </c>
      <c r="C33" s="11" t="s">
        <v>410</v>
      </c>
    </row>
    <row r="34" spans="1:3" ht="17.25" thickBot="1" x14ac:dyDescent="0.3">
      <c r="A34" s="29" t="s">
        <v>64</v>
      </c>
      <c r="B34" s="9" t="s">
        <v>38</v>
      </c>
      <c r="C34" s="12"/>
    </row>
    <row r="35" spans="1:3" ht="182.25" thickBot="1" x14ac:dyDescent="0.3">
      <c r="A35" s="28" t="s">
        <v>65</v>
      </c>
      <c r="B35" s="7" t="s">
        <v>39</v>
      </c>
      <c r="C35" s="13" t="s">
        <v>411</v>
      </c>
    </row>
    <row r="36" spans="1:3" ht="33.75" thickBot="1" x14ac:dyDescent="0.3">
      <c r="A36" s="30" t="s">
        <v>66</v>
      </c>
      <c r="B36" s="14" t="s">
        <v>41</v>
      </c>
      <c r="C36" s="15" t="s">
        <v>412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abSelected="1"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101</v>
      </c>
      <c r="B2" s="5" t="s">
        <v>83</v>
      </c>
      <c r="C2" s="6">
        <v>4.7699999999999996</v>
      </c>
    </row>
    <row r="3" spans="1:3" x14ac:dyDescent="0.25">
      <c r="A3" s="27" t="s">
        <v>102</v>
      </c>
      <c r="B3" s="5" t="s">
        <v>84</v>
      </c>
      <c r="C3" s="6">
        <v>4.79</v>
      </c>
    </row>
    <row r="4" spans="1:3" x14ac:dyDescent="0.25">
      <c r="A4" s="27" t="s">
        <v>340</v>
      </c>
      <c r="B4" s="5" t="s">
        <v>341</v>
      </c>
      <c r="C4" s="6" t="s">
        <v>255</v>
      </c>
    </row>
    <row r="5" spans="1:3" x14ac:dyDescent="0.25">
      <c r="A5" s="26" t="s">
        <v>44</v>
      </c>
      <c r="B5" s="31" t="s">
        <v>85</v>
      </c>
      <c r="C5" s="32" t="str">
        <f>IF((C2-C3)&gt;=0,ROUND((C2-C3)*100,0),"")</f>
        <v/>
      </c>
    </row>
    <row r="6" spans="1:3" ht="17.25" thickBot="1" x14ac:dyDescent="0.3">
      <c r="A6" s="26" t="s">
        <v>45</v>
      </c>
      <c r="B6" s="31" t="s">
        <v>86</v>
      </c>
      <c r="C6" s="39" t="str">
        <f>IF(C5=0,"Permanece",IF(C5="","Baja","Sube"))</f>
        <v>Baja</v>
      </c>
    </row>
    <row r="7" spans="1:3" x14ac:dyDescent="0.25">
      <c r="A7" s="27" t="s">
        <v>110</v>
      </c>
      <c r="B7" s="5" t="s">
        <v>89</v>
      </c>
      <c r="C7" s="6">
        <v>1.95</v>
      </c>
    </row>
    <row r="8" spans="1:3" x14ac:dyDescent="0.25">
      <c r="A8" s="27" t="s">
        <v>111</v>
      </c>
      <c r="B8" s="5" t="s">
        <v>90</v>
      </c>
      <c r="C8" s="6">
        <v>1.83</v>
      </c>
    </row>
    <row r="9" spans="1:3" x14ac:dyDescent="0.25">
      <c r="A9" s="27" t="s">
        <v>342</v>
      </c>
      <c r="B9" s="5" t="s">
        <v>343</v>
      </c>
      <c r="C9" s="6" t="s">
        <v>255</v>
      </c>
    </row>
    <row r="10" spans="1:3" x14ac:dyDescent="0.25">
      <c r="A10" s="26" t="s">
        <v>44</v>
      </c>
      <c r="B10" s="31" t="s">
        <v>91</v>
      </c>
      <c r="C10" s="32">
        <f>IF((C7-C8)&gt;=0,ROUND((C7-C8)*100,0),"")</f>
        <v>12</v>
      </c>
    </row>
    <row r="11" spans="1:3" ht="17.25" thickBot="1" x14ac:dyDescent="0.3">
      <c r="A11" s="26" t="s">
        <v>45</v>
      </c>
      <c r="B11" s="31" t="s">
        <v>92</v>
      </c>
      <c r="C11" s="39" t="str">
        <f>IF(C10=0,"Permanece",IF(C10="","Baja","Sube"))</f>
        <v>Sube</v>
      </c>
    </row>
    <row r="12" spans="1:3" x14ac:dyDescent="0.25">
      <c r="A12" s="27" t="s">
        <v>106</v>
      </c>
      <c r="B12" s="5" t="s">
        <v>95</v>
      </c>
      <c r="C12" s="6">
        <v>4.5199999999999996</v>
      </c>
    </row>
    <row r="13" spans="1:3" x14ac:dyDescent="0.25">
      <c r="A13" s="27" t="s">
        <v>107</v>
      </c>
      <c r="B13" s="5" t="s">
        <v>96</v>
      </c>
      <c r="C13" s="6">
        <v>4.37</v>
      </c>
    </row>
    <row r="14" spans="1:3" x14ac:dyDescent="0.25">
      <c r="A14" s="27" t="s">
        <v>345</v>
      </c>
      <c r="B14" s="5" t="s">
        <v>344</v>
      </c>
      <c r="C14" s="6" t="s">
        <v>255</v>
      </c>
    </row>
    <row r="15" spans="1:3" x14ac:dyDescent="0.25">
      <c r="A15" s="26" t="s">
        <v>44</v>
      </c>
      <c r="B15" s="31" t="s">
        <v>97</v>
      </c>
      <c r="C15" s="32">
        <f>IF((C12-C13)&gt;=0,ROUND((C12-C13)*100,0),"")</f>
        <v>15</v>
      </c>
    </row>
    <row r="16" spans="1:3" ht="17.25" thickBot="1" x14ac:dyDescent="0.3">
      <c r="A16" s="26" t="s">
        <v>45</v>
      </c>
      <c r="B16" s="31" t="s">
        <v>98</v>
      </c>
      <c r="C16" s="39" t="str">
        <f>IF(C15=0,"Permanece",IF(C15="","Baja","Sube"))</f>
        <v>Sube</v>
      </c>
    </row>
    <row r="17" spans="1:11" x14ac:dyDescent="0.25">
      <c r="A17" s="28" t="s">
        <v>52</v>
      </c>
      <c r="B17" s="7" t="s">
        <v>75</v>
      </c>
      <c r="C17" s="8">
        <v>24.2</v>
      </c>
    </row>
    <row r="18" spans="1:11" x14ac:dyDescent="0.25">
      <c r="A18" s="27" t="s">
        <v>53</v>
      </c>
      <c r="B18" s="5" t="s">
        <v>76</v>
      </c>
      <c r="C18" s="6">
        <v>37.700000000000003</v>
      </c>
    </row>
    <row r="19" spans="1:11" x14ac:dyDescent="0.25">
      <c r="A19" s="27" t="s">
        <v>54</v>
      </c>
      <c r="B19" s="5" t="s">
        <v>77</v>
      </c>
      <c r="C19" s="6">
        <v>0.6</v>
      </c>
    </row>
    <row r="20" spans="1:11" x14ac:dyDescent="0.25">
      <c r="A20" s="27" t="s">
        <v>55</v>
      </c>
      <c r="B20" s="5" t="s">
        <v>78</v>
      </c>
      <c r="C20" s="6">
        <v>6.5</v>
      </c>
    </row>
    <row r="21" spans="1:11" x14ac:dyDescent="0.25">
      <c r="A21" s="27" t="s">
        <v>57</v>
      </c>
      <c r="B21" s="5" t="s">
        <v>79</v>
      </c>
      <c r="C21" s="6">
        <v>0</v>
      </c>
    </row>
    <row r="22" spans="1:11" ht="17.25" thickBot="1" x14ac:dyDescent="0.3">
      <c r="A22" s="29" t="s">
        <v>56</v>
      </c>
      <c r="B22" s="9" t="s">
        <v>80</v>
      </c>
      <c r="C22" s="10">
        <v>0</v>
      </c>
    </row>
    <row r="23" spans="1:11" ht="17.25" thickBot="1" x14ac:dyDescent="0.3">
      <c r="A23" s="28" t="s">
        <v>103</v>
      </c>
      <c r="B23" s="7" t="s">
        <v>87</v>
      </c>
      <c r="C23" s="75" t="s">
        <v>255</v>
      </c>
    </row>
    <row r="24" spans="1:11" ht="17.25" thickBot="1" x14ac:dyDescent="0.3">
      <c r="A24" s="29" t="s">
        <v>104</v>
      </c>
      <c r="B24" s="9" t="s">
        <v>88</v>
      </c>
      <c r="C24" s="11" t="s">
        <v>255</v>
      </c>
    </row>
    <row r="25" spans="1:11" ht="17.25" thickBot="1" x14ac:dyDescent="0.3">
      <c r="A25" s="28" t="s">
        <v>112</v>
      </c>
      <c r="B25" s="7" t="s">
        <v>93</v>
      </c>
      <c r="C25" s="11" t="s">
        <v>430</v>
      </c>
    </row>
    <row r="26" spans="1:11" ht="17.25" thickBot="1" x14ac:dyDescent="0.3">
      <c r="A26" s="29" t="s">
        <v>105</v>
      </c>
      <c r="B26" s="9" t="s">
        <v>94</v>
      </c>
      <c r="C26" s="11" t="s">
        <v>413</v>
      </c>
    </row>
    <row r="27" spans="1:11" x14ac:dyDescent="0.25">
      <c r="A27" s="28" t="s">
        <v>108</v>
      </c>
      <c r="B27" s="7" t="s">
        <v>99</v>
      </c>
      <c r="C27" s="11" t="s">
        <v>431</v>
      </c>
    </row>
    <row r="28" spans="1:11" ht="17.25" thickBot="1" x14ac:dyDescent="0.3">
      <c r="A28" s="29" t="s">
        <v>109</v>
      </c>
      <c r="B28" s="9" t="s">
        <v>100</v>
      </c>
      <c r="C28" s="12" t="s">
        <v>414</v>
      </c>
    </row>
    <row r="29" spans="1:11" ht="281.25" thickBot="1" x14ac:dyDescent="0.3">
      <c r="A29" s="28" t="s">
        <v>65</v>
      </c>
      <c r="B29" s="7" t="s">
        <v>81</v>
      </c>
      <c r="C29" s="13" t="s">
        <v>432</v>
      </c>
    </row>
    <row r="30" spans="1:11" ht="33.75" thickBot="1" x14ac:dyDescent="0.3">
      <c r="A30" s="30" t="s">
        <v>66</v>
      </c>
      <c r="B30" s="14" t="s">
        <v>82</v>
      </c>
      <c r="C30" s="15" t="s">
        <v>433</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1"/>
  <sheetViews>
    <sheetView showGridLines="0" workbookViewId="0">
      <selection activeCell="C9" sqref="C9"/>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145</v>
      </c>
      <c r="B2" s="7" t="s">
        <v>163</v>
      </c>
      <c r="C2" s="8">
        <v>0.11</v>
      </c>
    </row>
    <row r="3" spans="1:3" x14ac:dyDescent="0.25">
      <c r="A3" s="27" t="s">
        <v>146</v>
      </c>
      <c r="B3" s="5" t="s">
        <v>164</v>
      </c>
      <c r="C3" s="6">
        <v>0.11</v>
      </c>
    </row>
    <row r="4" spans="1:3" x14ac:dyDescent="0.25">
      <c r="A4" s="27" t="s">
        <v>330</v>
      </c>
      <c r="B4" s="5" t="s">
        <v>331</v>
      </c>
      <c r="C4" s="6" t="s">
        <v>255</v>
      </c>
    </row>
    <row r="5" spans="1:3" x14ac:dyDescent="0.25">
      <c r="A5" s="26" t="s">
        <v>44</v>
      </c>
      <c r="B5" s="31" t="s">
        <v>165</v>
      </c>
      <c r="C5" s="32">
        <f>IF((C2-C3)&gt;=0,ROUND((C2-C3)*100,0),"")</f>
        <v>0</v>
      </c>
    </row>
    <row r="6" spans="1:3" ht="17.25" thickBot="1" x14ac:dyDescent="0.3">
      <c r="A6" s="37" t="s">
        <v>45</v>
      </c>
      <c r="B6" s="38" t="s">
        <v>166</v>
      </c>
      <c r="C6" s="39" t="str">
        <f>IF(C5=0,"Permanece",IF(C5="","Baja","Sube"))</f>
        <v>Permanece</v>
      </c>
    </row>
    <row r="7" spans="1:3" x14ac:dyDescent="0.25">
      <c r="A7" s="28" t="s">
        <v>149</v>
      </c>
      <c r="B7" s="7" t="s">
        <v>123</v>
      </c>
      <c r="C7" s="8">
        <v>0</v>
      </c>
    </row>
    <row r="8" spans="1:3" x14ac:dyDescent="0.25">
      <c r="A8" s="27" t="s">
        <v>150</v>
      </c>
      <c r="B8" s="5" t="s">
        <v>124</v>
      </c>
      <c r="C8" s="6">
        <v>0</v>
      </c>
    </row>
    <row r="9" spans="1:3" x14ac:dyDescent="0.25">
      <c r="A9" s="27" t="s">
        <v>332</v>
      </c>
      <c r="B9" s="5" t="s">
        <v>333</v>
      </c>
      <c r="C9" s="6" t="s">
        <v>255</v>
      </c>
    </row>
    <row r="10" spans="1:3" x14ac:dyDescent="0.25">
      <c r="A10" s="26" t="s">
        <v>44</v>
      </c>
      <c r="B10" s="31" t="s">
        <v>125</v>
      </c>
      <c r="C10" s="32">
        <f>IF((C7-C8)&gt;=0,ROUND((C7-C8)*100,0),"")</f>
        <v>0</v>
      </c>
    </row>
    <row r="11" spans="1:3" ht="17.25" thickBot="1" x14ac:dyDescent="0.3">
      <c r="A11" s="37" t="s">
        <v>45</v>
      </c>
      <c r="B11" s="38" t="s">
        <v>126</v>
      </c>
      <c r="C11" s="39" t="str">
        <f>IF(C10=0,"Permanece",IF(C10="","Baja","Sube"))</f>
        <v>Permanece</v>
      </c>
    </row>
    <row r="12" spans="1:3" x14ac:dyDescent="0.25">
      <c r="A12" s="28" t="s">
        <v>137</v>
      </c>
      <c r="B12" s="7" t="s">
        <v>167</v>
      </c>
      <c r="C12" s="8">
        <v>1.21</v>
      </c>
    </row>
    <row r="13" spans="1:3" x14ac:dyDescent="0.25">
      <c r="A13" s="27" t="s">
        <v>138</v>
      </c>
      <c r="B13" s="5" t="s">
        <v>168</v>
      </c>
      <c r="C13" s="6">
        <v>1.21</v>
      </c>
    </row>
    <row r="14" spans="1:3" x14ac:dyDescent="0.25">
      <c r="A14" s="27" t="s">
        <v>336</v>
      </c>
      <c r="B14" s="5" t="s">
        <v>337</v>
      </c>
      <c r="C14" s="6"/>
    </row>
    <row r="15" spans="1:3" x14ac:dyDescent="0.25">
      <c r="A15" s="26" t="s">
        <v>44</v>
      </c>
      <c r="B15" s="31" t="s">
        <v>169</v>
      </c>
      <c r="C15" s="32">
        <f>IF((C12-C13)&gt;=0,ROUND((C12-C13)*100,0),"")</f>
        <v>0</v>
      </c>
    </row>
    <row r="16" spans="1:3" ht="17.25" thickBot="1" x14ac:dyDescent="0.3">
      <c r="A16" s="37" t="s">
        <v>45</v>
      </c>
      <c r="B16" s="38" t="s">
        <v>170</v>
      </c>
      <c r="C16" s="39" t="str">
        <f>IF(C15=0,"Permanece",IF(C15="","Baja","Sube"))</f>
        <v>Permanece</v>
      </c>
    </row>
    <row r="17" spans="1:3" x14ac:dyDescent="0.25">
      <c r="A17" s="27" t="s">
        <v>141</v>
      </c>
      <c r="B17" s="5" t="s">
        <v>131</v>
      </c>
      <c r="C17" s="6"/>
    </row>
    <row r="18" spans="1:3" x14ac:dyDescent="0.25">
      <c r="A18" s="27" t="s">
        <v>142</v>
      </c>
      <c r="B18" s="5" t="s">
        <v>132</v>
      </c>
      <c r="C18" s="6"/>
    </row>
    <row r="19" spans="1:3" x14ac:dyDescent="0.25">
      <c r="A19" s="27" t="s">
        <v>338</v>
      </c>
      <c r="B19" s="5" t="s">
        <v>339</v>
      </c>
      <c r="C19" s="6"/>
    </row>
    <row r="20" spans="1:3" x14ac:dyDescent="0.25">
      <c r="A20" s="26" t="s">
        <v>44</v>
      </c>
      <c r="B20" s="31" t="s">
        <v>133</v>
      </c>
      <c r="C20" s="32">
        <f>IFERROR(ROUND(ABS(C17-C18)*100,0),"-")</f>
        <v>0</v>
      </c>
    </row>
    <row r="21" spans="1:3" ht="17.25" thickBot="1" x14ac:dyDescent="0.3">
      <c r="A21" s="37" t="s">
        <v>45</v>
      </c>
      <c r="B21" s="38" t="s">
        <v>134</v>
      </c>
      <c r="C21" s="39" t="str">
        <f>IFERROR(IF(C20=0,"Permanece",IF(SIGN(C20)=1,"Sube","Baja")),"-")</f>
        <v>Permanece</v>
      </c>
    </row>
    <row r="22" spans="1:3" x14ac:dyDescent="0.25">
      <c r="A22" s="28" t="s">
        <v>52</v>
      </c>
      <c r="B22" s="7" t="s">
        <v>113</v>
      </c>
      <c r="C22" s="8">
        <v>11.1</v>
      </c>
    </row>
    <row r="23" spans="1:3" x14ac:dyDescent="0.25">
      <c r="A23" s="27" t="s">
        <v>53</v>
      </c>
      <c r="B23" s="5" t="s">
        <v>114</v>
      </c>
      <c r="C23" s="6">
        <v>1.8</v>
      </c>
    </row>
    <row r="24" spans="1:3" ht="17.25" thickBot="1" x14ac:dyDescent="0.3">
      <c r="A24" s="29" t="s">
        <v>54</v>
      </c>
      <c r="B24" s="9" t="s">
        <v>115</v>
      </c>
      <c r="C24" s="10">
        <v>6</v>
      </c>
    </row>
    <row r="25" spans="1:3" x14ac:dyDescent="0.25">
      <c r="A25" s="27" t="s">
        <v>55</v>
      </c>
      <c r="B25" s="5" t="s">
        <v>116</v>
      </c>
      <c r="C25" s="6">
        <v>25</v>
      </c>
    </row>
    <row r="26" spans="1:3" x14ac:dyDescent="0.25">
      <c r="A26" s="27" t="s">
        <v>57</v>
      </c>
      <c r="B26" s="5" t="s">
        <v>117</v>
      </c>
      <c r="C26" s="6">
        <v>0</v>
      </c>
    </row>
    <row r="27" spans="1:3" ht="17.25" thickBot="1" x14ac:dyDescent="0.3">
      <c r="A27" s="29" t="s">
        <v>56</v>
      </c>
      <c r="B27" s="9" t="s">
        <v>118</v>
      </c>
      <c r="C27" s="10">
        <v>0</v>
      </c>
    </row>
    <row r="28" spans="1:3" x14ac:dyDescent="0.25">
      <c r="A28" s="28" t="s">
        <v>392</v>
      </c>
      <c r="B28" s="7" t="s">
        <v>394</v>
      </c>
      <c r="C28" s="11" t="s">
        <v>408</v>
      </c>
    </row>
    <row r="29" spans="1:3" ht="17.25" thickBot="1" x14ac:dyDescent="0.3">
      <c r="A29" s="29" t="s">
        <v>393</v>
      </c>
      <c r="B29" s="9" t="s">
        <v>395</v>
      </c>
      <c r="C29" s="12"/>
    </row>
    <row r="30" spans="1:3" x14ac:dyDescent="0.25">
      <c r="A30" s="28" t="s">
        <v>147</v>
      </c>
      <c r="B30" s="7" t="s">
        <v>121</v>
      </c>
      <c r="C30" s="11" t="s">
        <v>408</v>
      </c>
    </row>
    <row r="31" spans="1:3" ht="17.25" thickBot="1" x14ac:dyDescent="0.3">
      <c r="A31" s="29" t="s">
        <v>148</v>
      </c>
      <c r="B31" s="9" t="s">
        <v>122</v>
      </c>
      <c r="C31" s="12"/>
    </row>
    <row r="32" spans="1:3" x14ac:dyDescent="0.25">
      <c r="A32" s="28" t="s">
        <v>151</v>
      </c>
      <c r="B32" s="7" t="s">
        <v>127</v>
      </c>
      <c r="C32" s="11" t="s">
        <v>408</v>
      </c>
    </row>
    <row r="33" spans="1:3" ht="17.25" thickBot="1" x14ac:dyDescent="0.3">
      <c r="A33" s="29" t="s">
        <v>152</v>
      </c>
      <c r="B33" s="9" t="s">
        <v>128</v>
      </c>
      <c r="C33" s="12" t="s">
        <v>409</v>
      </c>
    </row>
    <row r="34" spans="1:3" x14ac:dyDescent="0.25">
      <c r="A34" s="27" t="s">
        <v>396</v>
      </c>
      <c r="B34" s="5" t="s">
        <v>398</v>
      </c>
      <c r="C34" s="11"/>
    </row>
    <row r="35" spans="1:3" ht="17.25" thickBot="1" x14ac:dyDescent="0.3">
      <c r="A35" s="27" t="s">
        <v>397</v>
      </c>
      <c r="B35" s="5" t="s">
        <v>399</v>
      </c>
      <c r="C35" s="12"/>
    </row>
    <row r="36" spans="1:3" x14ac:dyDescent="0.25">
      <c r="A36" s="28" t="s">
        <v>139</v>
      </c>
      <c r="B36" s="7" t="s">
        <v>129</v>
      </c>
      <c r="C36" s="11" t="s">
        <v>415</v>
      </c>
    </row>
    <row r="37" spans="1:3" ht="17.25" thickBot="1" x14ac:dyDescent="0.3">
      <c r="A37" s="29" t="s">
        <v>140</v>
      </c>
      <c r="B37" s="9" t="s">
        <v>130</v>
      </c>
      <c r="C37" s="12"/>
    </row>
    <row r="38" spans="1:3" x14ac:dyDescent="0.25">
      <c r="A38" s="28" t="s">
        <v>143</v>
      </c>
      <c r="B38" s="7" t="s">
        <v>135</v>
      </c>
      <c r="C38" s="11"/>
    </row>
    <row r="39" spans="1:3" ht="17.25" thickBot="1" x14ac:dyDescent="0.3">
      <c r="A39" s="29" t="s">
        <v>144</v>
      </c>
      <c r="B39" s="9" t="s">
        <v>136</v>
      </c>
      <c r="C39" s="12"/>
    </row>
    <row r="40" spans="1:3" ht="132.75" thickBot="1" x14ac:dyDescent="0.3">
      <c r="A40" s="28" t="s">
        <v>65</v>
      </c>
      <c r="B40" s="7" t="s">
        <v>119</v>
      </c>
      <c r="C40" s="13" t="s">
        <v>416</v>
      </c>
    </row>
    <row r="41" spans="1:3" ht="50.25" thickBot="1" x14ac:dyDescent="0.3">
      <c r="A41" s="30" t="s">
        <v>66</v>
      </c>
      <c r="B41" s="14" t="s">
        <v>120</v>
      </c>
      <c r="C41"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C41</xm:sqref>
        </x14:dataValidation>
        <x14:dataValidation type="list" allowBlank="1" showInputMessage="1" xr:uid="{3C04FF7D-FB36-4650-A00C-7C8C9E025181}">
          <x14:formula1>
            <xm:f>Tablas!$L$25</xm:f>
          </x14:formula1>
          <xm:sqref>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464D-9489-4499-83A6-0FFC57B0DDBD}">
  <dimension ref="A1:C16"/>
  <sheetViews>
    <sheetView showGridLines="0" workbookViewId="0">
      <selection activeCell="C4" sqref="C4"/>
    </sheetView>
  </sheetViews>
  <sheetFormatPr defaultColWidth="9.140625" defaultRowHeight="16.5" x14ac:dyDescent="0.25"/>
  <cols>
    <col min="1" max="1" width="52.5703125" style="5" bestFit="1" customWidth="1"/>
    <col min="2" max="2" width="30.28515625" style="16"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153</v>
      </c>
      <c r="B2" s="7" t="s">
        <v>155</v>
      </c>
      <c r="C2" s="8">
        <v>0</v>
      </c>
    </row>
    <row r="3" spans="1:3" x14ac:dyDescent="0.25">
      <c r="A3" s="27" t="s">
        <v>154</v>
      </c>
      <c r="B3" s="5" t="s">
        <v>156</v>
      </c>
      <c r="C3" s="6">
        <v>0</v>
      </c>
    </row>
    <row r="4" spans="1:3" x14ac:dyDescent="0.25">
      <c r="A4" s="27" t="s">
        <v>335</v>
      </c>
      <c r="B4" s="5" t="s">
        <v>334</v>
      </c>
      <c r="C4" s="6" t="s">
        <v>255</v>
      </c>
    </row>
    <row r="5" spans="1:3" x14ac:dyDescent="0.25">
      <c r="A5" s="26" t="s">
        <v>44</v>
      </c>
      <c r="B5" s="31" t="s">
        <v>157</v>
      </c>
      <c r="C5" s="32">
        <f>IF((C2-C3)&gt;=0,ROUND((C2-C3)*100,0),"")</f>
        <v>0</v>
      </c>
    </row>
    <row r="6" spans="1:3" ht="17.25" thickBot="1" x14ac:dyDescent="0.3">
      <c r="A6" s="37" t="s">
        <v>45</v>
      </c>
      <c r="B6" s="38" t="s">
        <v>158</v>
      </c>
      <c r="C6" s="39" t="str">
        <f>IF(C5=0,"Permanece",IF(C5="","Baja","Sube"))</f>
        <v>Permanece</v>
      </c>
    </row>
    <row r="7" spans="1:3" x14ac:dyDescent="0.25">
      <c r="A7" s="28" t="s">
        <v>52</v>
      </c>
      <c r="B7" s="7" t="s">
        <v>400</v>
      </c>
      <c r="C7" s="8">
        <v>10.6</v>
      </c>
    </row>
    <row r="8" spans="1:3" x14ac:dyDescent="0.25">
      <c r="A8" s="27" t="s">
        <v>53</v>
      </c>
      <c r="B8" s="5" t="s">
        <v>401</v>
      </c>
      <c r="C8" s="6">
        <v>2.4</v>
      </c>
    </row>
    <row r="9" spans="1:3" ht="17.25" thickBot="1" x14ac:dyDescent="0.3">
      <c r="A9" s="29" t="s">
        <v>54</v>
      </c>
      <c r="B9" s="9" t="s">
        <v>402</v>
      </c>
      <c r="C9" s="10">
        <v>5.0999999999999996</v>
      </c>
    </row>
    <row r="10" spans="1:3" x14ac:dyDescent="0.25">
      <c r="A10" s="27" t="s">
        <v>55</v>
      </c>
      <c r="B10" s="5" t="s">
        <v>403</v>
      </c>
      <c r="C10" s="6">
        <v>23.8</v>
      </c>
    </row>
    <row r="11" spans="1:3" x14ac:dyDescent="0.25">
      <c r="A11" s="27" t="s">
        <v>57</v>
      </c>
      <c r="B11" s="5" t="s">
        <v>404</v>
      </c>
      <c r="C11" s="6">
        <v>1.2</v>
      </c>
    </row>
    <row r="12" spans="1:3" ht="17.25" thickBot="1" x14ac:dyDescent="0.3">
      <c r="A12" s="29" t="s">
        <v>56</v>
      </c>
      <c r="B12" s="9" t="s">
        <v>405</v>
      </c>
      <c r="C12" s="10">
        <v>0</v>
      </c>
    </row>
    <row r="13" spans="1:3" x14ac:dyDescent="0.25">
      <c r="A13" s="27" t="s">
        <v>159</v>
      </c>
      <c r="B13" s="5" t="s">
        <v>161</v>
      </c>
      <c r="C13" s="11" t="s">
        <v>417</v>
      </c>
    </row>
    <row r="14" spans="1:3" ht="17.25" thickBot="1" x14ac:dyDescent="0.3">
      <c r="A14" s="27" t="s">
        <v>160</v>
      </c>
      <c r="B14" s="5" t="s">
        <v>162</v>
      </c>
      <c r="C14" s="12"/>
    </row>
    <row r="15" spans="1:3" ht="116.25" thickBot="1" x14ac:dyDescent="0.3">
      <c r="A15" s="28" t="s">
        <v>65</v>
      </c>
      <c r="B15" s="7" t="s">
        <v>406</v>
      </c>
      <c r="C15" s="13" t="s">
        <v>418</v>
      </c>
    </row>
    <row r="16" spans="1:3" ht="50.25" thickBot="1" x14ac:dyDescent="0.3">
      <c r="A16" s="30" t="s">
        <v>66</v>
      </c>
      <c r="B16" s="14" t="s">
        <v>407</v>
      </c>
      <c r="C16"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B07A3A1-E957-443D-BA3B-C8739971E1B2}">
          <x14:formula1>
            <xm:f>Tablas!$L$25</xm:f>
          </x14:formula1>
          <xm:sqref>C15</xm:sqref>
        </x14:dataValidation>
        <x14:dataValidation type="list" allowBlank="1" showInputMessage="1" xr:uid="{4F9037B6-004D-4786-812A-241DE34D38BA}">
          <x14:formula1>
            <xm:f>Tablas!$A$2:$A$7</xm:f>
          </x14:formula1>
          <xm:sqref>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workbookViewId="0">
      <selection activeCell="C40" sqref="C4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8" t="s">
        <v>186</v>
      </c>
      <c r="B2" s="7" t="s">
        <v>209</v>
      </c>
      <c r="C2" s="74">
        <v>1.17</v>
      </c>
    </row>
    <row r="3" spans="1:4" x14ac:dyDescent="0.25">
      <c r="A3" s="27" t="s">
        <v>187</v>
      </c>
      <c r="B3" s="5" t="s">
        <v>210</v>
      </c>
      <c r="C3" s="73">
        <v>1.17</v>
      </c>
    </row>
    <row r="4" spans="1:4" x14ac:dyDescent="0.25">
      <c r="A4" s="27" t="s">
        <v>318</v>
      </c>
      <c r="B4" s="5" t="s">
        <v>319</v>
      </c>
      <c r="C4" s="6" t="s">
        <v>255</v>
      </c>
    </row>
    <row r="5" spans="1:4" x14ac:dyDescent="0.25">
      <c r="A5" s="26" t="s">
        <v>44</v>
      </c>
      <c r="B5" s="31" t="s">
        <v>211</v>
      </c>
      <c r="C5" s="32">
        <f>IF((C2-C3)&gt;=0,ROUND((C2-C3)*100,0),"")</f>
        <v>0</v>
      </c>
      <c r="D5" s="57"/>
    </row>
    <row r="6" spans="1:4" ht="17.25" thickBot="1" x14ac:dyDescent="0.3">
      <c r="A6" s="37" t="s">
        <v>45</v>
      </c>
      <c r="B6" s="38" t="s">
        <v>212</v>
      </c>
      <c r="C6" s="39" t="str">
        <f>IF(C5=0,"Permanece",IF(C5="","Baja","Sube"))</f>
        <v>Permanece</v>
      </c>
    </row>
    <row r="7" spans="1:4" x14ac:dyDescent="0.25">
      <c r="A7" s="28" t="s">
        <v>184</v>
      </c>
      <c r="B7" s="7" t="s">
        <v>213</v>
      </c>
      <c r="C7" s="74">
        <v>0.86</v>
      </c>
    </row>
    <row r="8" spans="1:4" x14ac:dyDescent="0.25">
      <c r="A8" s="27" t="s">
        <v>185</v>
      </c>
      <c r="B8" s="5" t="s">
        <v>214</v>
      </c>
      <c r="C8" s="73">
        <v>0.86</v>
      </c>
    </row>
    <row r="9" spans="1:4" x14ac:dyDescent="0.25">
      <c r="A9" s="27" t="s">
        <v>320</v>
      </c>
      <c r="B9" s="5" t="s">
        <v>321</v>
      </c>
      <c r="C9" s="6" t="s">
        <v>255</v>
      </c>
    </row>
    <row r="10" spans="1:4" x14ac:dyDescent="0.25">
      <c r="A10" s="26" t="s">
        <v>44</v>
      </c>
      <c r="B10" s="31" t="s">
        <v>215</v>
      </c>
      <c r="C10" s="32">
        <f>IF((C7-C8)&gt;=0,ROUND((C7-C8)*100,0),"")</f>
        <v>0</v>
      </c>
      <c r="D10" s="57"/>
    </row>
    <row r="11" spans="1:4" ht="17.25" thickBot="1" x14ac:dyDescent="0.3">
      <c r="A11" s="37" t="s">
        <v>45</v>
      </c>
      <c r="B11" s="38" t="s">
        <v>216</v>
      </c>
      <c r="C11" s="39" t="str">
        <f>IF(C10=0,"Permanece",IF(C10="","Baja","Sube"))</f>
        <v>Permanece</v>
      </c>
    </row>
    <row r="12" spans="1:4" x14ac:dyDescent="0.25">
      <c r="A12" s="27" t="s">
        <v>192</v>
      </c>
      <c r="B12" s="5" t="s">
        <v>180</v>
      </c>
      <c r="C12" s="74">
        <v>3.13</v>
      </c>
    </row>
    <row r="13" spans="1:4" x14ac:dyDescent="0.25">
      <c r="A13" s="27" t="s">
        <v>193</v>
      </c>
      <c r="B13" s="5" t="s">
        <v>181</v>
      </c>
      <c r="C13" s="73">
        <v>3</v>
      </c>
    </row>
    <row r="14" spans="1:4" x14ac:dyDescent="0.25">
      <c r="A14" s="27" t="s">
        <v>322</v>
      </c>
      <c r="B14" s="5" t="s">
        <v>323</v>
      </c>
      <c r="C14" s="6" t="s">
        <v>255</v>
      </c>
    </row>
    <row r="15" spans="1:4" x14ac:dyDescent="0.25">
      <c r="A15" s="26" t="s">
        <v>44</v>
      </c>
      <c r="B15" s="31" t="s">
        <v>182</v>
      </c>
      <c r="C15" s="32">
        <f>IF((C12-C13)&gt;=0,ROUND((C12-C13)*100,0),"")</f>
        <v>13</v>
      </c>
    </row>
    <row r="16" spans="1:4" ht="17.25" thickBot="1" x14ac:dyDescent="0.3">
      <c r="A16" s="26" t="s">
        <v>45</v>
      </c>
      <c r="B16" s="31" t="s">
        <v>183</v>
      </c>
      <c r="C16" s="39" t="str">
        <f>IF(C15=0,"Permanece",IF(C15="","Baja","Sube"))</f>
        <v>Sube</v>
      </c>
    </row>
    <row r="17" spans="1:4" x14ac:dyDescent="0.25">
      <c r="A17" s="28" t="s">
        <v>188</v>
      </c>
      <c r="B17" s="7" t="s">
        <v>217</v>
      </c>
      <c r="C17" s="74">
        <v>0.51</v>
      </c>
    </row>
    <row r="18" spans="1:4" x14ac:dyDescent="0.25">
      <c r="A18" s="27" t="s">
        <v>189</v>
      </c>
      <c r="B18" s="5" t="s">
        <v>218</v>
      </c>
      <c r="C18" s="73">
        <v>0.54</v>
      </c>
    </row>
    <row r="19" spans="1:4" x14ac:dyDescent="0.25">
      <c r="A19" s="27" t="s">
        <v>324</v>
      </c>
      <c r="B19" s="5" t="s">
        <v>325</v>
      </c>
      <c r="C19" s="6" t="s">
        <v>419</v>
      </c>
    </row>
    <row r="20" spans="1:4" x14ac:dyDescent="0.25">
      <c r="A20" s="26" t="s">
        <v>44</v>
      </c>
      <c r="B20" s="31" t="s">
        <v>219</v>
      </c>
      <c r="C20" s="32" t="str">
        <f>IF((C17-C18)&gt;=0,ROUND((C17-C18)*100,0),"")</f>
        <v/>
      </c>
    </row>
    <row r="21" spans="1:4" ht="17.25" thickBot="1" x14ac:dyDescent="0.3">
      <c r="A21" s="37" t="s">
        <v>45</v>
      </c>
      <c r="B21" s="38" t="s">
        <v>220</v>
      </c>
      <c r="C21" s="39" t="str">
        <f>IF(C20=0,"Permanece",IF(C20="","Baja","Sube"))</f>
        <v>Baja</v>
      </c>
    </row>
    <row r="22" spans="1:4" x14ac:dyDescent="0.25">
      <c r="A22" s="28" t="s">
        <v>190</v>
      </c>
      <c r="B22" s="7" t="s">
        <v>221</v>
      </c>
      <c r="C22" s="74">
        <v>0.8</v>
      </c>
    </row>
    <row r="23" spans="1:4" x14ac:dyDescent="0.25">
      <c r="A23" s="27" t="s">
        <v>191</v>
      </c>
      <c r="B23" s="5" t="s">
        <v>222</v>
      </c>
      <c r="C23" s="73">
        <v>0.81</v>
      </c>
    </row>
    <row r="24" spans="1:4" x14ac:dyDescent="0.25">
      <c r="A24" s="27" t="s">
        <v>326</v>
      </c>
      <c r="B24" s="5" t="s">
        <v>327</v>
      </c>
      <c r="C24" s="6" t="s">
        <v>255</v>
      </c>
    </row>
    <row r="25" spans="1:4" x14ac:dyDescent="0.25">
      <c r="A25" s="26" t="s">
        <v>44</v>
      </c>
      <c r="B25" s="31" t="s">
        <v>223</v>
      </c>
      <c r="C25" s="32" t="str">
        <f>IF((C22-C23)&gt;=0,ROUND((C22-C23)*100,0),"")</f>
        <v/>
      </c>
      <c r="D25" s="57"/>
    </row>
    <row r="26" spans="1:4" ht="17.25" thickBot="1" x14ac:dyDescent="0.3">
      <c r="A26" s="37" t="s">
        <v>45</v>
      </c>
      <c r="B26" s="38" t="s">
        <v>224</v>
      </c>
      <c r="C26" s="39" t="str">
        <f>IF(C25=0,"Permanece",IF(C25="","Baja","Sube"))</f>
        <v>Baja</v>
      </c>
      <c r="D26" s="57"/>
    </row>
    <row r="27" spans="1:4" x14ac:dyDescent="0.25">
      <c r="A27" s="28" t="s">
        <v>52</v>
      </c>
      <c r="B27" s="7" t="s">
        <v>175</v>
      </c>
      <c r="C27" s="8" t="s">
        <v>420</v>
      </c>
    </row>
    <row r="28" spans="1:4" x14ac:dyDescent="0.25">
      <c r="A28" s="27" t="s">
        <v>53</v>
      </c>
      <c r="B28" s="5" t="s">
        <v>176</v>
      </c>
      <c r="C28" s="6" t="s">
        <v>420</v>
      </c>
    </row>
    <row r="29" spans="1:4" x14ac:dyDescent="0.25">
      <c r="A29" s="27" t="s">
        <v>54</v>
      </c>
      <c r="B29" s="5" t="s">
        <v>177</v>
      </c>
      <c r="C29" s="6" t="s">
        <v>421</v>
      </c>
    </row>
    <row r="30" spans="1:4" ht="17.25" thickBot="1" x14ac:dyDescent="0.3">
      <c r="A30" s="27" t="s">
        <v>179</v>
      </c>
      <c r="B30" s="5" t="s">
        <v>178</v>
      </c>
      <c r="C30" s="6" t="s">
        <v>422</v>
      </c>
    </row>
    <row r="31" spans="1:4" x14ac:dyDescent="0.25">
      <c r="A31" s="28" t="s">
        <v>194</v>
      </c>
      <c r="B31" s="7" t="s">
        <v>173</v>
      </c>
      <c r="C31" s="11"/>
    </row>
    <row r="32" spans="1:4" ht="17.25" thickBot="1" x14ac:dyDescent="0.3">
      <c r="A32" s="29" t="s">
        <v>195</v>
      </c>
      <c r="B32" s="9" t="s">
        <v>174</v>
      </c>
      <c r="C32" s="12"/>
    </row>
    <row r="33" spans="1:3" x14ac:dyDescent="0.25">
      <c r="A33" s="28" t="s">
        <v>196</v>
      </c>
      <c r="B33" s="7" t="s">
        <v>201</v>
      </c>
      <c r="C33" s="11"/>
    </row>
    <row r="34" spans="1:3" ht="17.25" thickBot="1" x14ac:dyDescent="0.3">
      <c r="A34" s="29" t="s">
        <v>197</v>
      </c>
      <c r="B34" s="9" t="s">
        <v>202</v>
      </c>
      <c r="C34" s="12"/>
    </row>
    <row r="35" spans="1:3" x14ac:dyDescent="0.25">
      <c r="A35" s="28" t="s">
        <v>198</v>
      </c>
      <c r="B35" s="7" t="s">
        <v>203</v>
      </c>
      <c r="C35" s="11"/>
    </row>
    <row r="36" spans="1:3" ht="17.25" thickBot="1" x14ac:dyDescent="0.3">
      <c r="A36" s="29" t="s">
        <v>199</v>
      </c>
      <c r="B36" s="9" t="s">
        <v>204</v>
      </c>
      <c r="C36" s="12"/>
    </row>
    <row r="37" spans="1:3" x14ac:dyDescent="0.25">
      <c r="A37" s="28" t="s">
        <v>205</v>
      </c>
      <c r="B37" s="7" t="s">
        <v>207</v>
      </c>
      <c r="C37" s="11"/>
    </row>
    <row r="38" spans="1:3" ht="17.25" thickBot="1" x14ac:dyDescent="0.3">
      <c r="A38" s="29" t="s">
        <v>206</v>
      </c>
      <c r="B38" s="9" t="s">
        <v>208</v>
      </c>
      <c r="C38" s="12"/>
    </row>
    <row r="39" spans="1:3" ht="99.75" thickBot="1" x14ac:dyDescent="0.3">
      <c r="A39" s="28" t="s">
        <v>65</v>
      </c>
      <c r="B39" s="7" t="s">
        <v>200</v>
      </c>
      <c r="C39" s="13" t="s">
        <v>423</v>
      </c>
    </row>
    <row r="40" spans="1:3" ht="50.25" thickBot="1" x14ac:dyDescent="0.3">
      <c r="A40" s="30" t="s">
        <v>66</v>
      </c>
      <c r="B40" s="14" t="s">
        <v>225</v>
      </c>
      <c r="C40"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C22" sqref="C22"/>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226</v>
      </c>
      <c r="B2" s="7" t="s">
        <v>228</v>
      </c>
      <c r="C2" s="8">
        <v>5.71</v>
      </c>
    </row>
    <row r="3" spans="1:3" x14ac:dyDescent="0.25">
      <c r="A3" s="27" t="s">
        <v>227</v>
      </c>
      <c r="B3" s="5" t="s">
        <v>229</v>
      </c>
      <c r="C3" s="6">
        <v>5.72</v>
      </c>
    </row>
    <row r="4" spans="1:3" x14ac:dyDescent="0.25">
      <c r="A4" s="27" t="s">
        <v>328</v>
      </c>
      <c r="B4" s="5" t="s">
        <v>329</v>
      </c>
      <c r="C4" s="6" t="s">
        <v>255</v>
      </c>
    </row>
    <row r="5" spans="1:3" x14ac:dyDescent="0.25">
      <c r="A5" s="26" t="s">
        <v>44</v>
      </c>
      <c r="B5" s="31" t="s">
        <v>230</v>
      </c>
      <c r="C5" s="32" t="str">
        <f>IF((C2-C3)&gt;=0,ROUND((C2-C3)*100,0),"")</f>
        <v/>
      </c>
    </row>
    <row r="6" spans="1:3" ht="17.25" thickBot="1" x14ac:dyDescent="0.3">
      <c r="A6" s="37" t="s">
        <v>45</v>
      </c>
      <c r="B6" s="38" t="s">
        <v>231</v>
      </c>
      <c r="C6" s="39" t="str">
        <f>IF(C5=0,"Permanece",IF(C5="","Baja","Sube"))</f>
        <v>Baja</v>
      </c>
    </row>
    <row r="7" spans="1:3" x14ac:dyDescent="0.25">
      <c r="A7" s="28" t="s">
        <v>232</v>
      </c>
      <c r="B7" s="7" t="s">
        <v>234</v>
      </c>
      <c r="C7" s="8">
        <v>1.1100000000000001</v>
      </c>
    </row>
    <row r="8" spans="1:3" x14ac:dyDescent="0.25">
      <c r="A8" s="27" t="s">
        <v>233</v>
      </c>
      <c r="B8" s="5" t="s">
        <v>235</v>
      </c>
      <c r="C8" s="6">
        <v>1.1200000000000001</v>
      </c>
    </row>
    <row r="9" spans="1:3" x14ac:dyDescent="0.25">
      <c r="A9" s="27" t="s">
        <v>317</v>
      </c>
      <c r="B9" s="5" t="s">
        <v>316</v>
      </c>
      <c r="C9" s="6" t="s">
        <v>255</v>
      </c>
    </row>
    <row r="10" spans="1:3" x14ac:dyDescent="0.25">
      <c r="A10" s="26" t="s">
        <v>44</v>
      </c>
      <c r="B10" s="31" t="s">
        <v>236</v>
      </c>
      <c r="C10" s="32" t="str">
        <f>IF((C7-C8)&gt;=0,ROUND((C7-C8)*100,0),"")</f>
        <v/>
      </c>
    </row>
    <row r="11" spans="1:3" ht="17.25" thickBot="1" x14ac:dyDescent="0.3">
      <c r="A11" s="37" t="s">
        <v>45</v>
      </c>
      <c r="B11" s="38" t="s">
        <v>237</v>
      </c>
      <c r="C11" s="39" t="str">
        <f>IF(C10=0,"Permanece",IF(C10="","Baja","Sube"))</f>
        <v>Baja</v>
      </c>
    </row>
    <row r="12" spans="1:3" x14ac:dyDescent="0.25">
      <c r="A12" s="28" t="s">
        <v>52</v>
      </c>
      <c r="B12" s="7" t="s">
        <v>238</v>
      </c>
      <c r="C12" s="8">
        <v>2.1</v>
      </c>
    </row>
    <row r="13" spans="1:3" x14ac:dyDescent="0.25">
      <c r="A13" s="27" t="s">
        <v>53</v>
      </c>
      <c r="B13" s="5" t="s">
        <v>239</v>
      </c>
      <c r="C13" s="6">
        <v>5.6</v>
      </c>
    </row>
    <row r="14" spans="1:3" x14ac:dyDescent="0.25">
      <c r="A14" s="27" t="s">
        <v>54</v>
      </c>
      <c r="B14" s="5" t="s">
        <v>240</v>
      </c>
      <c r="C14" s="6">
        <v>0.3</v>
      </c>
    </row>
    <row r="15" spans="1:3" x14ac:dyDescent="0.25">
      <c r="A15" s="27" t="s">
        <v>241</v>
      </c>
      <c r="B15" s="5" t="s">
        <v>244</v>
      </c>
      <c r="C15" s="6" t="s">
        <v>424</v>
      </c>
    </row>
    <row r="16" spans="1:3" ht="17.25" thickBot="1" x14ac:dyDescent="0.3">
      <c r="A16" s="27" t="s">
        <v>242</v>
      </c>
      <c r="B16" s="5" t="s">
        <v>243</v>
      </c>
      <c r="C16" s="6" t="s">
        <v>425</v>
      </c>
    </row>
    <row r="17" spans="1:3" x14ac:dyDescent="0.25">
      <c r="A17" s="28" t="s">
        <v>249</v>
      </c>
      <c r="B17" s="7" t="s">
        <v>251</v>
      </c>
      <c r="C17" s="11"/>
    </row>
    <row r="18" spans="1:3" ht="17.25" thickBot="1" x14ac:dyDescent="0.3">
      <c r="A18" s="29" t="s">
        <v>250</v>
      </c>
      <c r="B18" s="9" t="s">
        <v>252</v>
      </c>
      <c r="C18" s="12"/>
    </row>
    <row r="19" spans="1:3" x14ac:dyDescent="0.25">
      <c r="A19" s="28" t="s">
        <v>247</v>
      </c>
      <c r="B19" s="7" t="s">
        <v>245</v>
      </c>
      <c r="C19" s="11" t="s">
        <v>426</v>
      </c>
    </row>
    <row r="20" spans="1:3" ht="17.25" thickBot="1" x14ac:dyDescent="0.3">
      <c r="A20" s="29" t="s">
        <v>248</v>
      </c>
      <c r="B20" s="9" t="s">
        <v>246</v>
      </c>
      <c r="C20" s="12"/>
    </row>
    <row r="21" spans="1:3" ht="83.25" thickBot="1" x14ac:dyDescent="0.3">
      <c r="A21" s="28" t="s">
        <v>65</v>
      </c>
      <c r="B21" s="7" t="s">
        <v>253</v>
      </c>
      <c r="C21" s="72" t="s">
        <v>427</v>
      </c>
    </row>
    <row r="22" spans="1:3" ht="50.25" thickBot="1" x14ac:dyDescent="0.3">
      <c r="A22" s="30" t="s">
        <v>66</v>
      </c>
      <c r="B22" s="14" t="s">
        <v>254</v>
      </c>
      <c r="C22"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workbookViewId="0">
      <pane ySplit="1" topLeftCell="A2" activePane="bottomLeft" state="frozen"/>
      <selection pane="bottomLeft" activeCell="A10" sqref="A10"/>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372</v>
      </c>
      <c r="B2" s="7" t="s">
        <v>377</v>
      </c>
      <c r="C2" s="74">
        <v>-0.22</v>
      </c>
    </row>
    <row r="3" spans="1:3" x14ac:dyDescent="0.25">
      <c r="A3" s="27" t="s">
        <v>373</v>
      </c>
      <c r="B3" s="5" t="s">
        <v>378</v>
      </c>
      <c r="C3" s="73">
        <v>-0.22</v>
      </c>
    </row>
    <row r="4" spans="1:3" x14ac:dyDescent="0.25">
      <c r="A4" s="27" t="s">
        <v>374</v>
      </c>
      <c r="B4" s="5" t="s">
        <v>379</v>
      </c>
      <c r="C4" s="6" t="s">
        <v>255</v>
      </c>
    </row>
    <row r="5" spans="1:3" x14ac:dyDescent="0.25">
      <c r="A5" s="26" t="s">
        <v>44</v>
      </c>
      <c r="B5" s="31" t="s">
        <v>380</v>
      </c>
      <c r="C5" s="32">
        <f>IF((C2-C3)&gt;=0,ROUND((C2-C3)*100,0),"")</f>
        <v>0</v>
      </c>
    </row>
    <row r="6" spans="1:3" ht="17.25" thickBot="1" x14ac:dyDescent="0.3">
      <c r="A6" s="37" t="s">
        <v>45</v>
      </c>
      <c r="B6" s="38" t="s">
        <v>381</v>
      </c>
      <c r="C6" s="39" t="str">
        <f>IF(C5=0,"Permanece",IF(C5="","Baja","Sube"))</f>
        <v>Permanece</v>
      </c>
    </row>
    <row r="7" spans="1:3" x14ac:dyDescent="0.25">
      <c r="A7" s="28" t="s">
        <v>52</v>
      </c>
      <c r="B7" s="7" t="s">
        <v>382</v>
      </c>
      <c r="C7" s="8">
        <v>0</v>
      </c>
    </row>
    <row r="8" spans="1:3" x14ac:dyDescent="0.25">
      <c r="A8" s="27" t="s">
        <v>53</v>
      </c>
      <c r="B8" s="5" t="s">
        <v>383</v>
      </c>
      <c r="C8" s="6">
        <v>1.9</v>
      </c>
    </row>
    <row r="9" spans="1:3" x14ac:dyDescent="0.25">
      <c r="A9" s="27" t="s">
        <v>54</v>
      </c>
      <c r="B9" s="5" t="s">
        <v>384</v>
      </c>
      <c r="C9" s="6">
        <v>0</v>
      </c>
    </row>
    <row r="10" spans="1:3" x14ac:dyDescent="0.25">
      <c r="A10" s="27" t="s">
        <v>55</v>
      </c>
      <c r="B10" s="5" t="s">
        <v>385</v>
      </c>
      <c r="C10" s="6">
        <v>4.9000000000000004</v>
      </c>
    </row>
    <row r="11" spans="1:3" x14ac:dyDescent="0.25">
      <c r="A11" s="27" t="s">
        <v>57</v>
      </c>
      <c r="B11" s="5" t="s">
        <v>386</v>
      </c>
      <c r="C11" s="6">
        <v>17.2</v>
      </c>
    </row>
    <row r="12" spans="1:3" ht="17.25" thickBot="1" x14ac:dyDescent="0.3">
      <c r="A12" s="29" t="s">
        <v>56</v>
      </c>
      <c r="B12" s="9" t="s">
        <v>387</v>
      </c>
      <c r="C12" s="10">
        <v>1.5</v>
      </c>
    </row>
    <row r="13" spans="1:3" x14ac:dyDescent="0.25">
      <c r="A13" s="28" t="s">
        <v>375</v>
      </c>
      <c r="B13" s="7" t="s">
        <v>389</v>
      </c>
      <c r="C13" s="11" t="s">
        <v>410</v>
      </c>
    </row>
    <row r="14" spans="1:3" ht="17.25" thickBot="1" x14ac:dyDescent="0.3">
      <c r="A14" s="29" t="s">
        <v>376</v>
      </c>
      <c r="B14" s="9" t="s">
        <v>388</v>
      </c>
      <c r="C14" s="12"/>
    </row>
    <row r="15" spans="1:3" ht="149.25" thickBot="1" x14ac:dyDescent="0.3">
      <c r="A15" s="28" t="s">
        <v>65</v>
      </c>
      <c r="B15" s="7" t="s">
        <v>390</v>
      </c>
      <c r="C15" s="13" t="s">
        <v>428</v>
      </c>
    </row>
    <row r="16" spans="1:3" ht="50.25" thickBot="1" x14ac:dyDescent="0.3">
      <c r="A16" s="30" t="s">
        <v>66</v>
      </c>
      <c r="B16" s="14" t="s">
        <v>391</v>
      </c>
      <c r="C16" s="15" t="s">
        <v>371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256</v>
      </c>
      <c r="C1" s="46" t="s">
        <v>289</v>
      </c>
      <c r="D1" s="51"/>
      <c r="E1" s="51"/>
      <c r="F1" s="51"/>
      <c r="G1" s="51"/>
      <c r="H1" s="51"/>
      <c r="I1" s="51"/>
      <c r="J1" s="51"/>
      <c r="K1" s="51"/>
      <c r="L1" s="69"/>
      <c r="M1" s="51"/>
    </row>
    <row r="2" spans="1:13" x14ac:dyDescent="0.3">
      <c r="A2" s="47" t="s">
        <v>257</v>
      </c>
      <c r="C2" s="49" t="s">
        <v>274</v>
      </c>
      <c r="D2" s="49" t="s">
        <v>271</v>
      </c>
      <c r="E2" s="49" t="s">
        <v>272</v>
      </c>
      <c r="F2" s="50" t="s">
        <v>261</v>
      </c>
      <c r="G2" s="56"/>
      <c r="H2" s="56"/>
    </row>
    <row r="3" spans="1:13" x14ac:dyDescent="0.3">
      <c r="A3" s="47" t="s">
        <v>371</v>
      </c>
      <c r="C3" s="47" t="s">
        <v>273</v>
      </c>
      <c r="D3" s="47">
        <v>70</v>
      </c>
      <c r="E3" s="47">
        <v>200</v>
      </c>
      <c r="F3" s="47" t="s">
        <v>283</v>
      </c>
      <c r="I3" s="47" t="s">
        <v>308</v>
      </c>
      <c r="J3" s="47" t="s">
        <v>265</v>
      </c>
      <c r="K3" s="47" t="s">
        <v>266</v>
      </c>
    </row>
    <row r="4" spans="1:13" x14ac:dyDescent="0.3">
      <c r="A4" s="47" t="s">
        <v>258</v>
      </c>
      <c r="C4" s="47" t="s">
        <v>273</v>
      </c>
      <c r="D4" s="47">
        <v>30</v>
      </c>
      <c r="E4" s="47">
        <v>100</v>
      </c>
      <c r="F4" s="47" t="s">
        <v>284</v>
      </c>
    </row>
    <row r="5" spans="1:13" x14ac:dyDescent="0.3">
      <c r="A5" s="47" t="s">
        <v>259</v>
      </c>
      <c r="F5" s="47" t="s">
        <v>285</v>
      </c>
    </row>
    <row r="6" spans="1:13" x14ac:dyDescent="0.3">
      <c r="A6" s="47" t="s">
        <v>260</v>
      </c>
    </row>
    <row r="7" spans="1:13" x14ac:dyDescent="0.3">
      <c r="A7" s="47" t="s">
        <v>40</v>
      </c>
      <c r="E7" s="49" t="s">
        <v>275</v>
      </c>
      <c r="F7" s="48" t="s">
        <v>262</v>
      </c>
      <c r="G7" s="48"/>
      <c r="H7" s="48"/>
      <c r="I7" s="48"/>
      <c r="J7" s="48"/>
      <c r="K7" s="48"/>
      <c r="L7" s="70"/>
      <c r="M7" s="48"/>
    </row>
    <row r="8" spans="1:13" x14ac:dyDescent="0.3">
      <c r="E8" s="47" t="s">
        <v>310</v>
      </c>
      <c r="F8" s="47" t="s">
        <v>309</v>
      </c>
      <c r="I8" s="47" t="s">
        <v>313</v>
      </c>
      <c r="J8" s="47" t="s">
        <v>367</v>
      </c>
    </row>
    <row r="9" spans="1:13" x14ac:dyDescent="0.3">
      <c r="E9" s="47" t="s">
        <v>311</v>
      </c>
      <c r="I9" s="47" t="s">
        <v>314</v>
      </c>
      <c r="J9" s="47" t="s">
        <v>358</v>
      </c>
    </row>
    <row r="10" spans="1:13" x14ac:dyDescent="0.3">
      <c r="E10" s="47" t="s">
        <v>312</v>
      </c>
      <c r="I10" s="47" t="s">
        <v>315</v>
      </c>
    </row>
    <row r="12" spans="1:13" x14ac:dyDescent="0.3">
      <c r="C12" s="49" t="s">
        <v>276</v>
      </c>
      <c r="D12" s="49" t="s">
        <v>274</v>
      </c>
      <c r="E12" s="49" t="s">
        <v>277</v>
      </c>
      <c r="F12" s="48" t="s">
        <v>263</v>
      </c>
      <c r="G12" s="48"/>
      <c r="H12" s="48"/>
      <c r="I12" s="48"/>
      <c r="J12" s="48"/>
      <c r="K12" s="48"/>
      <c r="L12" s="70"/>
      <c r="M12" s="48"/>
    </row>
    <row r="13" spans="1:13" x14ac:dyDescent="0.3">
      <c r="D13" s="47" t="s">
        <v>273</v>
      </c>
      <c r="F13" s="47" t="s">
        <v>362</v>
      </c>
      <c r="I13" s="47" t="s">
        <v>363</v>
      </c>
    </row>
    <row r="14" spans="1:13" x14ac:dyDescent="0.3">
      <c r="D14" s="47" t="s">
        <v>278</v>
      </c>
      <c r="I14" s="47" t="s">
        <v>365</v>
      </c>
    </row>
    <row r="15" spans="1:13" x14ac:dyDescent="0.3">
      <c r="D15" s="47" t="s">
        <v>279</v>
      </c>
      <c r="I15" s="47" t="s">
        <v>364</v>
      </c>
    </row>
    <row r="17" spans="3:13" x14ac:dyDescent="0.3">
      <c r="C17" s="49" t="s">
        <v>276</v>
      </c>
      <c r="D17" s="49" t="s">
        <v>274</v>
      </c>
      <c r="E17" s="49" t="s">
        <v>277</v>
      </c>
      <c r="F17" s="48" t="s">
        <v>264</v>
      </c>
      <c r="G17" s="48"/>
      <c r="H17" s="48"/>
      <c r="I17" s="48"/>
      <c r="J17" s="48"/>
      <c r="K17" s="48"/>
      <c r="L17" s="70"/>
      <c r="M17" s="48"/>
    </row>
    <row r="18" spans="3:13" x14ac:dyDescent="0.3">
      <c r="F18" s="47" t="s">
        <v>267</v>
      </c>
      <c r="I18" s="47" t="s">
        <v>268</v>
      </c>
    </row>
    <row r="19" spans="3:13" x14ac:dyDescent="0.3">
      <c r="F19" s="47" t="s">
        <v>269</v>
      </c>
      <c r="I19" s="47" t="s">
        <v>270</v>
      </c>
    </row>
    <row r="22" spans="3:13" x14ac:dyDescent="0.3">
      <c r="C22" s="52" t="s">
        <v>290</v>
      </c>
      <c r="D22" s="52" t="s">
        <v>281</v>
      </c>
      <c r="E22" s="52" t="s">
        <v>280</v>
      </c>
      <c r="F22" s="52" t="s">
        <v>304</v>
      </c>
      <c r="G22" s="52"/>
      <c r="H22" s="52"/>
      <c r="I22" s="52" t="s">
        <v>305</v>
      </c>
      <c r="J22" s="52" t="s">
        <v>306</v>
      </c>
      <c r="K22" s="52" t="s">
        <v>307</v>
      </c>
      <c r="L22" s="71" t="s">
        <v>370</v>
      </c>
    </row>
    <row r="23" spans="3:13" s="65" customFormat="1" ht="99" x14ac:dyDescent="0.25">
      <c r="C23" s="65" t="s">
        <v>293</v>
      </c>
      <c r="D23" s="65" t="s">
        <v>292</v>
      </c>
      <c r="E23" s="65" t="s">
        <v>288</v>
      </c>
      <c r="F23" s="54" t="str">
        <f>_xlfn.CONCAT(IF(OR(MAX(YI!C21:C23)&gt;$D$3,SUM(YI!C21:C23)&gt;$E$3),$F$3,IF(OR(MAX(YI!C21:C23)&gt;$D$4,SUM(YI!C21:C23)&gt;$E$4),$F$4,$F$5)),D23,$I$3,SUM(YI!C21:C23),$J$3,MAX(YI!C21:C23),$K$3)</f>
        <v>En las últimas horas se registraron bajos acumulados de precipitación en la cuenca del río Yí, donde en las últimas 72 horas se acumularon 4.3 mm y con un máximo de 4.3 mm/día.</v>
      </c>
      <c r="G23" s="54"/>
      <c r="H23" s="54"/>
      <c r="I23" s="54" t="str">
        <f>_xlfn.CONCAT($F$8,D23,IF(YI!C15=$E$8,$I$8,IF(YI!C15=$E$9,$I$9,$I$10)),$J$8,E23,". ")</f>
        <v xml:space="preserve">Actualmente, el nivel del río Yí se mantiene constante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 metros). </v>
      </c>
      <c r="L23" s="54" t="str">
        <f>+_xlfn.CONCAT(F23," ",I23, " ",J23," ",K23)</f>
        <v xml:space="preserve">En las últimas horas se registraron bajos acumulados de precipitación en la cuenca del río Yí, donde en las últimas 72 horas se acumularon 4.3 mm y con un máximo de 4.3 mm/día. Actualmente, el nivel del río Yí se mantiene constante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3" t="s">
        <v>294</v>
      </c>
      <c r="D24" s="53" t="s">
        <v>295</v>
      </c>
      <c r="E24" s="53" t="s">
        <v>287</v>
      </c>
      <c r="F24" s="55"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62.5 mm y con un máximo de 37.7 mm/día.</v>
      </c>
      <c r="G24" s="55"/>
      <c r="H24" s="55"/>
      <c r="I24" s="66" t="str">
        <f>_xlfn.CONCAT($F$8,D24,IF(CUAREIM!C16=$E$8,$I$8,IF(CUAREIM!C16=$E$9,$I$9,$I$10)),$J$8,E24,". ")</f>
        <v xml:space="preserve">Actualmente, el nivel del río Cuareim está en ascenso en la ciudad de Artigas. </v>
      </c>
      <c r="J24" s="55"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4" t="str">
        <f>IF(CUAREIM!C14="-","",IF(CUAREIM!C27&gt;CUAREIM!C14,_xlfn.CONCAT(F18,CUAREIM!C14,I18),_xlfn.CONCAT(F19,CUAREIM!C14,I19)))</f>
        <v/>
      </c>
      <c r="L24" s="54" t="str">
        <f t="shared" ref="L24:L30" si="0">+_xlfn.CONCAT(F24," ",I24, " ",J24," ",K24)</f>
        <v xml:space="preserve">En las últimas horas se registraron acumulados de precipitación moderados en la cuenca del río Cuareim, donde en las últimas 72 horas se acumularon 62.5 mm y con un máximo de 37.7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3" t="s">
        <v>286</v>
      </c>
      <c r="D25" s="53" t="s">
        <v>296</v>
      </c>
      <c r="E25" s="53" t="s">
        <v>286</v>
      </c>
      <c r="F25" s="54" t="str">
        <f>_xlfn.CONCAT(IF(OR(MAX(SANTALUCIA!C22:C24)&gt;$D$3,SUM(SANTALUCIA!C22:C24)&gt;$E$3),$F$3,IF(OR(MAX(SANTALUCIA!C22:C24)&gt;$D$4,SUM(SANTALUCIA!C22:C24)&gt;$E$4),$F$4,$F$5)),D25,$I$3,SUM(SANTALUCIA!C22:C24),$J$3,MAX(SANTALUCIA!C22:C24),$K$3)</f>
        <v>En las últimas horas se registraron bajos acumulados de precipitación en la cuenca del río Santa Lucía, donde en las últimas 72 horas se acumularon 18.9 mm y con un máximo de 11.1 mm/día.</v>
      </c>
      <c r="G25" s="54"/>
      <c r="H25" s="54"/>
      <c r="I25" s="66" t="str">
        <f>_xlfn.CONCAT($F$8,D25,IF(SANTALUCIA!C16=$E$8,$I$8,IF(SANTALUCIA!C16=$E$9,$I$9,$I$10)),$J$8,E25,". ")</f>
        <v xml:space="preserve">Actualmente, el nivel del río Santa Lucía se mantiene constante en la ciudad de Santa Lucía. </v>
      </c>
      <c r="J25" s="55" t="str">
        <f>_xlfn.CONCAT(F13,IF(SANTALUCIA!C36&gt;SANTALUCIA!C12,I13, IF(SANTALUCIA!C36=SANTALUCIA!C12,I14, I15)))</f>
        <v xml:space="preserve">Considerando las lluvias pronosticadas y los niveles registrados en las estaciones de monitoreo, existe la posibilidad de nuevos incrementos de nivel en los próximos días. </v>
      </c>
      <c r="K25" s="55" t="str">
        <f>IF(SANTALUCIA!C14="-","",IF(SANTALUCIA!C36&gt;SANTALUCIA!C14,_xlfn.CONCAT(F18,SANTALUCIA!C14,I18),_xlfn.CONCAT(F19,SANTALUCIA!C14,I19)))</f>
        <v xml:space="preserve">Existe una alta probabilidad de que el nivel supere al máximo registrado los días anteriores ( metros). </v>
      </c>
      <c r="L25" s="54" t="str">
        <f t="shared" si="0"/>
        <v xml:space="preserve">En las últimas horas se registraron bajos acumulados de precipitación en la cuenca del río Santa Lucía, donde en las últimas 72 horas se acumularon 18.9 mm y con un máximo de 11.1 mm/día. Actualmente, el nivel del río Santa Lucía se mantiene constante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3" t="s">
        <v>297</v>
      </c>
      <c r="D26" s="53" t="s">
        <v>298</v>
      </c>
      <c r="E26" s="53" t="s">
        <v>299</v>
      </c>
      <c r="F26" s="76"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 ciudad de  Salto; se mantiene constante en la ciudad de  Bella Unión; está en descenso en las ciudades de Paysandú Fray Bentos.</v>
      </c>
      <c r="J26" s="77"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7"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baja probabilidad de que el nivel supere al máximo registrado los días anteriores ( -m en Paysandú , pero no se puede descartar en su totalidad.</v>
      </c>
      <c r="L26" s="77" t="str">
        <f t="shared" si="0"/>
        <v>En las últimas horas se registraron bajos acumulados de precipitación en la cuenca del río Uruguay, donde en las últimas 72 horas se acumularon 0 mm y con un máximo de 0 mm/día. Actualmente, el nivel del río Uruguay está en ascenso en la ciudad de  Salto; se mantiene constante en la ciudad de  Bella Unión; está en descenso en las ciudades de Paysandú Fray Bentos. Considerando las lluvias pronosticadas y los niveles registrados en las estaciones de monitoreo, se prevé que el nivel descienda en los próximos días.  Existe una baja probabilidad de que el nivel supere al máximo registrado los días anteriores ( -m en Paysandú , pero no se puede descartar en su totalidad.</v>
      </c>
    </row>
    <row r="27" spans="3:13" x14ac:dyDescent="0.3">
      <c r="C27" s="53"/>
      <c r="D27" s="53"/>
      <c r="E27" s="53" t="s">
        <v>300</v>
      </c>
      <c r="F27" s="76"/>
      <c r="G27" s="60">
        <f>SUM(URUGUAY!$C$11=Tablas!E8, URUGUAY!$C$16=Tablas!E8,URUGUAY!$C$21=Tablas!E8,URUGUAY!$C$26=Tablas!E8)</f>
        <v>1</v>
      </c>
      <c r="H27" s="61" t="str">
        <f>_xlfn.CONCAT(IF(URUGUAY!$C$11=Tablas!E8,_xlfn.CONCAT(" ",$E$26,),""),IF(URUGUAY!$C$16=Tablas!E8,_xlfn.CONCAT(" ",$E$27),""),IF(URUGUAY!$C$21=Tablas!E8,_xlfn.CONCAT(" ",$E$28),""),IF(URUGUAY!$C$26=Tablas!E8,_xlfn.CONCAT(" ",$E$29),""))</f>
        <v xml:space="preserve"> Salto</v>
      </c>
      <c r="I27" s="67" t="str">
        <f>_xlfn.CONCAT(I8,IF(G27&gt;1,$J$9,$J$8),H27, IF(G27=4,".", ";"))</f>
        <v xml:space="preserve"> está en ascenso en la ciudad de  Salto;</v>
      </c>
      <c r="J27" s="77"/>
      <c r="K27" s="77"/>
      <c r="L27" s="77"/>
    </row>
    <row r="28" spans="3:13" ht="33" x14ac:dyDescent="0.3">
      <c r="C28" s="53"/>
      <c r="D28" s="53"/>
      <c r="E28" s="53" t="s">
        <v>301</v>
      </c>
      <c r="F28" s="76"/>
      <c r="G28" s="60">
        <f>SUM(URUGUAY!$C$11=Tablas!E9, URUGUAY!$C$16=Tablas!E9,URUGUAY!$C$21=Tablas!E9,URUGUAY!$C$26=Tablas!E9)</f>
        <v>1</v>
      </c>
      <c r="H28" s="61" t="str">
        <f>_xlfn.CONCAT(IF(URUGUAY!$C$11=Tablas!E9,_xlfn.CONCAT(" ",$E$26),""),IF(URUGUAY!$C$16=Tablas!E9,_xlfn.CONCAT(" ",$E$27),""),IF(URUGUAY!$C$21=Tablas!E9,_xlfn.CONCAT(" ",$E$28),""),IF(URUGUAY!$C$26=Tablas!E9,_xlfn.CONCAT(" ",$E$29),""))</f>
        <v xml:space="preserve"> Bella Unión</v>
      </c>
      <c r="I28" s="67" t="str">
        <f>_xlfn.CONCAT(I9,IF(G28&gt;1,$J$9,$J$8),H28, IF((G27+G28)=4,".", ";"))</f>
        <v xml:space="preserve"> se mantiene constante en la ciudad de  Bella Unión;</v>
      </c>
      <c r="J28" s="77"/>
      <c r="K28" s="77"/>
      <c r="L28" s="77"/>
    </row>
    <row r="29" spans="3:13" ht="33" x14ac:dyDescent="0.3">
      <c r="C29" s="53"/>
      <c r="D29" s="53"/>
      <c r="E29" s="53" t="s">
        <v>302</v>
      </c>
      <c r="F29" s="76"/>
      <c r="G29" s="60">
        <f>SUM(URUGUAY!$C$11=Tablas!E10, URUGUAY!$C$16=Tablas!E10,URUGUAY!$C$21=Tablas!E10,URUGUAY!$C$26=Tablas!E10)</f>
        <v>2</v>
      </c>
      <c r="H29" s="61" t="str">
        <f>_xlfn.CONCAT(IF(URUGUAY!$C$11=Tablas!E10,_xlfn.CONCAT(" ",$E$26),""),IF(URUGUAY!$C$16=Tablas!E10,_xlfn.CONCAT(" ",$E$27),""),IF(URUGUAY!$C$21=Tablas!E10,_xlfn.CONCAT(" ",$E$28),""),IF(URUGUAY!$C$26=Tablas!E10,_xlfn.CONCAT(" ",$E$29),""))</f>
        <v xml:space="preserve"> Paysandú Fray Bentos</v>
      </c>
      <c r="I29" s="67" t="str">
        <f>_xlfn.CONCAT(I10,IF(G29&gt;1,$J$9,$J$8),H29, ".")</f>
        <v xml:space="preserve"> está en descenso en las ciudades de Paysandú Fray Bentos.</v>
      </c>
      <c r="J29" s="77"/>
      <c r="K29" s="77"/>
      <c r="L29" s="77"/>
    </row>
    <row r="30" spans="3:13" ht="82.5" x14ac:dyDescent="0.3">
      <c r="C30" s="53" t="s">
        <v>303</v>
      </c>
      <c r="D30" s="53" t="s">
        <v>303</v>
      </c>
      <c r="E30" s="53" t="s">
        <v>282</v>
      </c>
      <c r="F30" s="54"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8 mm y con un máximo de 5.6 mm/día.</v>
      </c>
      <c r="G30" s="54"/>
      <c r="H30" s="54"/>
      <c r="I30" s="66" t="str">
        <f>_xlfn.CONCAT($F$8,D30,IF(NEGRO!C11=$E$8,$I$8,IF(NEGRO!C11=$E$9,$I$9,$I$10)),$J$8,E30,". ")</f>
        <v xml:space="preserve">Actualmente, el nivel del Río Negro está en descenso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bajos acumulados de precipitación en la cuenca del Río Negro, donde en las últimas 72 horas se acumularon 8 mm y con un máximo de 5.6 mm/día. Actualmente, el nivel del Río Negro está en descenso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INICIO</vt:lpstr>
      <vt:lpstr>YI</vt:lpstr>
      <vt:lpstr>CUAREIM</vt:lpstr>
      <vt:lpstr>SANTALUCIA</vt:lpstr>
      <vt:lpstr>SANJOSE</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2025-05-09T16:36:27Z</dcterms:modified>
</cp:coreProperties>
</file>