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GitHub\Sala_Situacion_Dinagua\automatic docx\"/>
    </mc:Choice>
  </mc:AlternateContent>
  <xr:revisionPtr revIDLastSave="0" documentId="13_ncr:1_{E3C68228-CE5D-4143-B738-B962F6E4D4AF}" xr6:coauthVersionLast="47" xr6:coauthVersionMax="47" xr10:uidLastSave="{00000000-0000-0000-0000-000000000000}"/>
  <bookViews>
    <workbookView xWindow="-120" yWindow="-120" windowWidth="29040" windowHeight="15720" activeTab="5" xr2:uid="{83108E16-E9D6-4CCB-B5BE-A67101359CD3}"/>
  </bookViews>
  <sheets>
    <sheet name="INICIO" sheetId="1" r:id="rId1"/>
    <sheet name="YI" sheetId="2" r:id="rId2"/>
    <sheet name="CUAREIM" sheetId="4" r:id="rId3"/>
    <sheet name="SANTALUCIA" sheetId="5" r:id="rId4"/>
    <sheet name="SANJOSE" sheetId="11" r:id="rId5"/>
    <sheet name="URUGUAY" sheetId="7" r:id="rId6"/>
    <sheet name="NEGRO" sheetId="6" r:id="rId7"/>
    <sheet name="OLIMAR" sheetId="10" r:id="rId8"/>
    <sheet name="Tablas" sheetId="8" r:id="rId9"/>
    <sheet name="log"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5" l="1"/>
  <c r="C6" i="5" s="1"/>
  <c r="C5" i="11"/>
  <c r="C6" i="11" s="1"/>
  <c r="C5" i="10"/>
  <c r="C6" i="10" s="1"/>
  <c r="C14" i="2"/>
  <c r="C15" i="2" s="1"/>
  <c r="I23" i="8" s="1"/>
  <c r="C4" i="2"/>
  <c r="C5" i="2" s="1"/>
  <c r="K26" i="8"/>
  <c r="K24" i="8"/>
  <c r="K25" i="8"/>
  <c r="K30" i="8"/>
  <c r="K23" i="8"/>
  <c r="J26" i="8"/>
  <c r="J30" i="8"/>
  <c r="J25" i="8"/>
  <c r="J24" i="8"/>
  <c r="J23" i="8"/>
  <c r="C19" i="2"/>
  <c r="C20" i="2" s="1"/>
  <c r="C9" i="2"/>
  <c r="C10" i="2" s="1"/>
  <c r="C15" i="4"/>
  <c r="C16" i="4" s="1"/>
  <c r="I24" i="8" s="1"/>
  <c r="C10" i="4"/>
  <c r="C11" i="4" s="1"/>
  <c r="C5" i="4"/>
  <c r="C6" i="4" s="1"/>
  <c r="C15" i="5"/>
  <c r="C16" i="5" s="1"/>
  <c r="I25" i="8" s="1"/>
  <c r="C10" i="5"/>
  <c r="C11" i="5" s="1"/>
  <c r="C10" i="6"/>
  <c r="C11" i="6" s="1"/>
  <c r="I30" i="8" s="1"/>
  <c r="C5" i="6"/>
  <c r="C6" i="6" s="1"/>
  <c r="C25" i="7"/>
  <c r="C26" i="7" s="1"/>
  <c r="C20" i="7"/>
  <c r="C21" i="7" s="1"/>
  <c r="C10" i="7"/>
  <c r="C11" i="7" s="1"/>
  <c r="C15" i="7"/>
  <c r="C16" i="7" s="1"/>
  <c r="C5" i="7"/>
  <c r="C6" i="7" s="1"/>
  <c r="F23" i="8"/>
  <c r="F25" i="8"/>
  <c r="F26" i="8"/>
  <c r="F30" i="8"/>
  <c r="C20" i="5"/>
  <c r="C21" i="5" s="1"/>
  <c r="C3" i="1"/>
  <c r="C4" i="1" s="1"/>
  <c r="L25" i="8" l="1"/>
  <c r="L30" i="8"/>
  <c r="L23" i="8"/>
  <c r="H29" i="8"/>
  <c r="H28" i="8"/>
  <c r="H27" i="8"/>
  <c r="F24" i="8"/>
  <c r="L24" i="8" s="1"/>
  <c r="G29" i="8"/>
  <c r="G28" i="8"/>
  <c r="G27" i="8"/>
  <c r="C8" i="1"/>
  <c r="C7" i="1"/>
  <c r="C6" i="1"/>
  <c r="C5" i="1"/>
  <c r="I29" i="8" l="1"/>
  <c r="I27" i="8"/>
  <c r="I28" i="8"/>
  <c r="I26" i="8" l="1"/>
  <c r="L26" i="8" s="1"/>
</calcChain>
</file>

<file path=xl/sharedStrings.xml><?xml version="1.0" encoding="utf-8"?>
<sst xmlns="http://schemas.openxmlformats.org/spreadsheetml/2006/main" count="587" uniqueCount="441">
  <si>
    <t>fecha_emision</t>
  </si>
  <si>
    <t>tendencia_sarandi</t>
  </si>
  <si>
    <t>tendencia_polanco</t>
  </si>
  <si>
    <t>nivel_actual_sarandi</t>
  </si>
  <si>
    <t>nivel_actual_polanco</t>
  </si>
  <si>
    <t>nivel_actual_viejo</t>
  </si>
  <si>
    <t>nivel_pasado_sarandi</t>
  </si>
  <si>
    <t>nivel_pasado_polanco</t>
  </si>
  <si>
    <t>numero_id</t>
  </si>
  <si>
    <t>PLACEHOLDER</t>
  </si>
  <si>
    <t>VALUE</t>
  </si>
  <si>
    <t>nivel_pasado_viejo</t>
  </si>
  <si>
    <t>tendencia_viejo</t>
  </si>
  <si>
    <t>nivel_actual_nuevo</t>
  </si>
  <si>
    <t>nivel_pasado_nuevo</t>
  </si>
  <si>
    <t>tendencia_nuevo</t>
  </si>
  <si>
    <t>tasa_sarandi</t>
  </si>
  <si>
    <t>tasa_polanco</t>
  </si>
  <si>
    <t>tasa_viejo</t>
  </si>
  <si>
    <t>tasa_nuevo</t>
  </si>
  <si>
    <t>pobs_24_yi</t>
  </si>
  <si>
    <t>pobs_48_yi</t>
  </si>
  <si>
    <t>pobs_72_yi</t>
  </si>
  <si>
    <t>psim_24_yi</t>
  </si>
  <si>
    <t>psim_48_yi</t>
  </si>
  <si>
    <t>psim_72_yi</t>
  </si>
  <si>
    <t>pronos_sarandi</t>
  </si>
  <si>
    <t>pronos_polanco</t>
  </si>
  <si>
    <t>pronos_viejo</t>
  </si>
  <si>
    <t>pronos_nuevo</t>
  </si>
  <si>
    <t>fecha_72</t>
  </si>
  <si>
    <t>fecha_48</t>
  </si>
  <si>
    <t>fecha_pronos_24</t>
  </si>
  <si>
    <t>fecha_pronos_48</t>
  </si>
  <si>
    <t>fecha_pronos_72</t>
  </si>
  <si>
    <t>fecha_sarandi</t>
  </si>
  <si>
    <t>fecha_polanco</t>
  </si>
  <si>
    <t>fecha_viejo</t>
  </si>
  <si>
    <t>fecha_nuevo</t>
  </si>
  <si>
    <t>diagnostico_yi</t>
  </si>
  <si>
    <t xml:space="preserve">Estar preparados ante la posibilidad de otro incremento que pueda experimentar el río debido a las lluvias registradas en las ultimas horas.  </t>
  </si>
  <si>
    <t>recomendacion_yi</t>
  </si>
  <si>
    <t>DESCRIPTION</t>
  </si>
  <si>
    <t>anterior dato en Sarandí del Yí (1 hora)</t>
  </si>
  <si>
    <t>tasa de incremento (cm/hora)</t>
  </si>
  <si>
    <t>tendencia (sube, baja o permanece)</t>
  </si>
  <si>
    <t>último dato en Polanco de Yí</t>
  </si>
  <si>
    <t>anterior dato en Polanco de Yí (1 hora)</t>
  </si>
  <si>
    <t>último dato en Durazno Puente Viejo</t>
  </si>
  <si>
    <t>anterior dato en Durazno Puente Viejo (1 hora)</t>
  </si>
  <si>
    <t>último dato en Durazno Puente Nuevo</t>
  </si>
  <si>
    <t>anterior dato en Durazno Puente Nuevo (1 hora)</t>
  </si>
  <si>
    <t>Lluvia registrada últimas 24 horas</t>
  </si>
  <si>
    <t>Lluvia registrada últimas 48 horas</t>
  </si>
  <si>
    <t>Lluvia registrada últimas 72 horas</t>
  </si>
  <si>
    <t>Lluvia pronosticada próximas 24 horas</t>
  </si>
  <si>
    <t>Lluvia pronosticada próximas 72 horas</t>
  </si>
  <si>
    <t>Lluvia pronosticada próximas 48 horas</t>
  </si>
  <si>
    <t>Pronostico hidrologico en Sarandí del Yí</t>
  </si>
  <si>
    <t>Pronostico hidrológico en Durazno Puente Viejo</t>
  </si>
  <si>
    <t>Pronostico hidrologico en Durazno Puente Nuevo</t>
  </si>
  <si>
    <t>fecha ocurrencia nivel máximo en Polanco del Yí</t>
  </si>
  <si>
    <t>fecha ocurrencia nivel máximo en Sarandí del Yí</t>
  </si>
  <si>
    <t>fecha ocurrencia nivel máximo en Durazno Puente Viejo</t>
  </si>
  <si>
    <t>fecha ocurrencia nivel máximo en Durazno Puente Nuevo</t>
  </si>
  <si>
    <t>Pronóstico hidrológico (no mayor a 1000 palabras)</t>
  </si>
  <si>
    <t>Recomendación al SINAE</t>
  </si>
  <si>
    <t>Número de informe</t>
  </si>
  <si>
    <t>Fecha de emisión de informe (hoy)</t>
  </si>
  <si>
    <t>Fecha de ayer</t>
  </si>
  <si>
    <t>Fecha de anteayer</t>
  </si>
  <si>
    <t>Fecha pronostico 24 horas</t>
  </si>
  <si>
    <t>Fecha pronostico 48 horas</t>
  </si>
  <si>
    <t>Fecha pronostico 72 horas</t>
  </si>
  <si>
    <t>Último dato en Sarandí del Yí</t>
  </si>
  <si>
    <t>pobs_24_cuareim</t>
  </si>
  <si>
    <t>pobs_48_cuareim</t>
  </si>
  <si>
    <t>pobs_72_cuareim</t>
  </si>
  <si>
    <t>psim_24_cuareim</t>
  </si>
  <si>
    <t>psim_48_cuareim</t>
  </si>
  <si>
    <t>psim_72_cuareim</t>
  </si>
  <si>
    <t>diagnostico_cuareim</t>
  </si>
  <si>
    <t>recomendacion_cuareim</t>
  </si>
  <si>
    <t>nivel_actual_catalan</t>
  </si>
  <si>
    <t>nivel_pasado_catalan</t>
  </si>
  <si>
    <t>tasa_catalan</t>
  </si>
  <si>
    <t>tendencia_catalan</t>
  </si>
  <si>
    <t>pronos_catalan</t>
  </si>
  <si>
    <t>fecha_catalan</t>
  </si>
  <si>
    <t>nivel_actual_cuareim</t>
  </si>
  <si>
    <t>nivel_pasado_cuareim</t>
  </si>
  <si>
    <t>tasa_cuareim</t>
  </si>
  <si>
    <t>tendencia_cuareim</t>
  </si>
  <si>
    <t>pronos_cuareim</t>
  </si>
  <si>
    <t>fecha_cuareim</t>
  </si>
  <si>
    <t>nivel_actual_artigas</t>
  </si>
  <si>
    <t>nivel_pasado_artigas</t>
  </si>
  <si>
    <t>tasa_artigas</t>
  </si>
  <si>
    <t>tendencia_artigas</t>
  </si>
  <si>
    <t>pronos_artigas</t>
  </si>
  <si>
    <t>fecha_artigas</t>
  </si>
  <si>
    <t>Último dato en Catalan Grande</t>
  </si>
  <si>
    <t>anterior dato en Catalan Grande (1 hora)</t>
  </si>
  <si>
    <t>Pronostico hidrologico en Catalan Grande</t>
  </si>
  <si>
    <t>fecha ocurrencia nivel máximo en Catalan Grande</t>
  </si>
  <si>
    <t>fecha ocurrencia nivel máximo en Cuareim Río</t>
  </si>
  <si>
    <t>último dato en Artigas</t>
  </si>
  <si>
    <t>anterior dato en Artigas (1 hora)</t>
  </si>
  <si>
    <t>Pronostico hidrológico en Artigas</t>
  </si>
  <si>
    <t>fecha ocurrencia nivel máximo en Artigas</t>
  </si>
  <si>
    <t>último dato en Cuareim Río</t>
  </si>
  <si>
    <t>anterior dato en Cuareim Río (1 hora)</t>
  </si>
  <si>
    <t>Pronostico hidrológico en Cuareim Río</t>
  </si>
  <si>
    <t>pobs_24_santalucia</t>
  </si>
  <si>
    <t>pobs_48_santalucia</t>
  </si>
  <si>
    <t>pobs_72_santalucia</t>
  </si>
  <si>
    <t>psim_24_santalucia</t>
  </si>
  <si>
    <t>psim_48_santalucia</t>
  </si>
  <si>
    <t>psim_72_santalucia</t>
  </si>
  <si>
    <t>diagnostico_santalucia</t>
  </si>
  <si>
    <t>recomendacion_santalucia</t>
  </si>
  <si>
    <t>pronos_fraymarcos</t>
  </si>
  <si>
    <t>fecha_fraymarcos</t>
  </si>
  <si>
    <t>nivel_actual_pache</t>
  </si>
  <si>
    <t>nivel_pasado_pache</t>
  </si>
  <si>
    <t>tasa_pache</t>
  </si>
  <si>
    <t>tendencia_pache</t>
  </si>
  <si>
    <t>pronos_pache</t>
  </si>
  <si>
    <t>fecha_pache</t>
  </si>
  <si>
    <t>pronos_santalucia</t>
  </si>
  <si>
    <t>fecha_santalucia</t>
  </si>
  <si>
    <t>nivel_actual_florida</t>
  </si>
  <si>
    <t>nivel_pasado_florida</t>
  </si>
  <si>
    <t>tasa_florida</t>
  </si>
  <si>
    <t>tendencia_florida</t>
  </si>
  <si>
    <t>pronos_florida</t>
  </si>
  <si>
    <t>fecha_florida</t>
  </si>
  <si>
    <t>último dato en Santa Lucia Ruta 11</t>
  </si>
  <si>
    <t>anterior dato en Santa Lucia Ruta 11 (1 hora)</t>
  </si>
  <si>
    <t>Pronostico hidrológico en Santa Lucia Ruta 11</t>
  </si>
  <si>
    <t>fecha ocurrencia nivel máximo en Santa Lucia Ruta 11</t>
  </si>
  <si>
    <t>último dato en Florida Ruta 5</t>
  </si>
  <si>
    <t>anterior dato en Florida Ruta 5 (1 hora)</t>
  </si>
  <si>
    <t>Pronostico hidrologico en Florida Ruta 5</t>
  </si>
  <si>
    <t>fecha ocurrencia nivel máximo en Florida Ruta 5</t>
  </si>
  <si>
    <t>Último dato en Fray Marcos</t>
  </si>
  <si>
    <t>anterior dato en Fray Marcos (1 hora)</t>
  </si>
  <si>
    <t>Pronostico hidrologico en Fray Marcos</t>
  </si>
  <si>
    <t>fecha ocurrencia nivel máximo en Fray Marcos</t>
  </si>
  <si>
    <t>último dato en Paso Pache</t>
  </si>
  <si>
    <t>anterior dato en Paso Pache (1 hora)</t>
  </si>
  <si>
    <t>Pronostico hidrológico en Paso Pache</t>
  </si>
  <si>
    <t>fecha ocurrencia nivel máximo en Paso Pache</t>
  </si>
  <si>
    <t>último dato en Picada de Varela</t>
  </si>
  <si>
    <t>anterior dato en Picada de Varela (1 hora)</t>
  </si>
  <si>
    <t>nivel_actual_varela</t>
  </si>
  <si>
    <t>nivel_pasado_varela</t>
  </si>
  <si>
    <t>tasa_varela</t>
  </si>
  <si>
    <t>tendencia_varela</t>
  </si>
  <si>
    <t>Pronóstico hidrológico en Picada de Varela</t>
  </si>
  <si>
    <t>fecha de ocurrencia nivel máximo en Picada de Varela</t>
  </si>
  <si>
    <t>pronos_varela</t>
  </si>
  <si>
    <t>fecha_varela</t>
  </si>
  <si>
    <t>nivel_actual_fmarcos</t>
  </si>
  <si>
    <t>nivel_pasado_fmarcos</t>
  </si>
  <si>
    <t>tasa_fmarcos</t>
  </si>
  <si>
    <t>tendencia_fmarcos</t>
  </si>
  <si>
    <t>nivel_actual_lucia</t>
  </si>
  <si>
    <t>nivel_pasado_lucia</t>
  </si>
  <si>
    <t>tasa_lucia</t>
  </si>
  <si>
    <t>tendencia_lucia</t>
  </si>
  <si>
    <t>Titulo informe</t>
  </si>
  <si>
    <t>titulo</t>
  </si>
  <si>
    <t>pronos_bellaunion</t>
  </si>
  <si>
    <t>fecha_bellaunion</t>
  </si>
  <si>
    <t>pobs_24_uruguay</t>
  </si>
  <si>
    <t>pobs_48_uruguay</t>
  </si>
  <si>
    <t>pobs_72_uruguay</t>
  </si>
  <si>
    <t>q_erogado_ctm</t>
  </si>
  <si>
    <t>Caudal erogado previsto en CTM-Salto Grande</t>
  </si>
  <si>
    <t>nivel_actual_salto</t>
  </si>
  <si>
    <t>nivel_pasado_salto</t>
  </si>
  <si>
    <t>tasa_salto</t>
  </si>
  <si>
    <t>tendencia_salto</t>
  </si>
  <si>
    <t>último dato en Bella Unión</t>
  </si>
  <si>
    <t>anterior dato en Bella Unión(1 hora)</t>
  </si>
  <si>
    <t>Último dato en Paso de los Libres</t>
  </si>
  <si>
    <t>anterior dato en Paso de los Libres (1 hora)</t>
  </si>
  <si>
    <t>último dato en Paysandú</t>
  </si>
  <si>
    <t>anterior dato en Paysandú(1 hora)</t>
  </si>
  <si>
    <t>último dato en Fray Bentos</t>
  </si>
  <si>
    <t>anterior dato en Fray Bentos(1 hora)</t>
  </si>
  <si>
    <t>último dato en Salto</t>
  </si>
  <si>
    <t>anterior dato en Salto (1 hora)</t>
  </si>
  <si>
    <t>Pronostico hidrologico en Bella Unión</t>
  </si>
  <si>
    <t>fecha ocurrencia nivel máximo en Bella Unión</t>
  </si>
  <si>
    <t>Pronostico hidrológico en Salto</t>
  </si>
  <si>
    <t>fecha ocurrencia nivel máximo en Salto</t>
  </si>
  <si>
    <t>Pronostico hidrológico en Paysandú</t>
  </si>
  <si>
    <t>fecha ocurrencia nivel máximo en Paysandú</t>
  </si>
  <si>
    <t>diagnostico_uruguay</t>
  </si>
  <si>
    <t>pronos_salto</t>
  </si>
  <si>
    <t>fecha_salto</t>
  </si>
  <si>
    <t>pronos_paysandu</t>
  </si>
  <si>
    <t>fecha_paysandu</t>
  </si>
  <si>
    <t>Pronostico hidrológico en Fray Bentos</t>
  </si>
  <si>
    <t>fecha ocurrencia nivel máximo en Fray Bentos</t>
  </si>
  <si>
    <t>pronos_fraybentos</t>
  </si>
  <si>
    <t>fecha_fraybentos</t>
  </si>
  <si>
    <t>nivel_actual_libres</t>
  </si>
  <si>
    <t>nivel_pasado_libres</t>
  </si>
  <si>
    <t>tasa_libres</t>
  </si>
  <si>
    <t>tendencia_libres</t>
  </si>
  <si>
    <t>nivel_actual_bella</t>
  </si>
  <si>
    <t>nivel_pasado_bella</t>
  </si>
  <si>
    <t>tasa_bella</t>
  </si>
  <si>
    <t>tendencia_bella</t>
  </si>
  <si>
    <t>nivel_actual_ps</t>
  </si>
  <si>
    <t>nivel_pasado_ps</t>
  </si>
  <si>
    <t>tasa_ps</t>
  </si>
  <si>
    <t>tendencia_ps</t>
  </si>
  <si>
    <t>nivel_actual_bentos</t>
  </si>
  <si>
    <t>nivel_pasado_bentos</t>
  </si>
  <si>
    <t>tasa_bentos</t>
  </si>
  <si>
    <t>tendencia_bentos</t>
  </si>
  <si>
    <t>recomendacion_uruguay</t>
  </si>
  <si>
    <t>Último dato en San Gregorio de Polanco</t>
  </si>
  <si>
    <t>anterior dato en San Gregorio de Polanco (1 hora)</t>
  </si>
  <si>
    <t>nivel_actual_gregorio</t>
  </si>
  <si>
    <t>nivel_pasado_gregorio</t>
  </si>
  <si>
    <t>tasa_gregorio</t>
  </si>
  <si>
    <t>tendencia_gregorio</t>
  </si>
  <si>
    <t>último dato en Puente Mercedes</t>
  </si>
  <si>
    <t>anterior dato en Mercedes (1 hora)</t>
  </si>
  <si>
    <t>nivel_actual_mercedes</t>
  </si>
  <si>
    <t>nivel_pasado_mercedes</t>
  </si>
  <si>
    <t>tasa_mercedes</t>
  </si>
  <si>
    <t>tendencia_mercedes</t>
  </si>
  <si>
    <t>pobs_24_negro</t>
  </si>
  <si>
    <t>pobs_48_negro</t>
  </si>
  <si>
    <t>pobs_72_negro</t>
  </si>
  <si>
    <t>Caudal erogado previsto en Rincón del Bonete</t>
  </si>
  <si>
    <t>Caudal erogado previsto en Constitución</t>
  </si>
  <si>
    <t>q_erogado_palmar</t>
  </si>
  <si>
    <t>q_erogado_bonete</t>
  </si>
  <si>
    <t>pronos_mercedes</t>
  </si>
  <si>
    <t>fecha_mercedes</t>
  </si>
  <si>
    <t>Pronostico hidrologico en Puente Mercedes</t>
  </si>
  <si>
    <t>fecha ocurrencia nivel máximo en Puente Mercedes</t>
  </si>
  <si>
    <t>Pronostico hidrológico en San Gregorio de Polanco</t>
  </si>
  <si>
    <t>fecha ocurrencia nivel máximo en San Gregorio de Polanco</t>
  </si>
  <si>
    <t>pronos_gregorio</t>
  </si>
  <si>
    <t>fecha_gregorio</t>
  </si>
  <si>
    <t>diagnostico_negro</t>
  </si>
  <si>
    <t>recomendacion_negro</t>
  </si>
  <si>
    <t>-</t>
  </si>
  <si>
    <t>Recomendaciones al SINAE</t>
  </si>
  <si>
    <t xml:space="preserve">Estar atentos a los próximos eventos de lluvia que se registren en la cuenca.   </t>
  </si>
  <si>
    <t xml:space="preserve">Mantener el monitoreo hidrológico reforzado en la zona y estar atento a las actualizaciones de pronósticos del tiempo para los próximos días. </t>
  </si>
  <si>
    <t xml:space="preserve">Estar atentos a posibles inundaciones locales en </t>
  </si>
  <si>
    <t xml:space="preserve">Estar atentos a la posibilidad de un nuevo incremento de nivel del río Yí el cual podría generar impactos en la zona de camping de la ciudad. </t>
  </si>
  <si>
    <t xml:space="preserve">En las últimas horas se registraron precipitaciones de fuerte intensidad en la cuenca (promedio 62 mm) del río Cuareim. </t>
  </si>
  <si>
    <t xml:space="preserve">El nivel del río Cuareim en la ciudad de Artigas se mantiene actualmente en un nivel constante. </t>
  </si>
  <si>
    <t xml:space="preserve">Considerando las lluvias y los niveles registrados en las estaciones de monitoreo, existe la posibilidad de nuevos incrementos de nivel que mantendrían las zonas de vivienda inundadas en los próximos días. </t>
  </si>
  <si>
    <t xml:space="preserve">Por el momento, la probabilidad de un incremento superior al registrado los días anteriores (10.60 metros) es baja pero no se puede descartar en su totalidad. </t>
  </si>
  <si>
    <t xml:space="preserve"> mm y con un máximo de </t>
  </si>
  <si>
    <t xml:space="preserve"> mm/día.</t>
  </si>
  <si>
    <t>Existe una alta probabilidad de que el nivel supere al máximo registrado los días anteriores (</t>
  </si>
  <si>
    <t xml:space="preserve"> metros). </t>
  </si>
  <si>
    <t>Existe una baja probabilidad de que el nivel supere al máximo registrado los días anteriores (</t>
  </si>
  <si>
    <t xml:space="preserve"> metros), pero no se puede descartar en su totalidad.</t>
  </si>
  <si>
    <t>P diara max.</t>
  </si>
  <si>
    <t>P ac. 72h</t>
  </si>
  <si>
    <t>&gt;</t>
  </si>
  <si>
    <t>Condicion</t>
  </si>
  <si>
    <t>Tendencia</t>
  </si>
  <si>
    <t>Ultimo N</t>
  </si>
  <si>
    <t>Pronostico N</t>
  </si>
  <si>
    <t>=</t>
  </si>
  <si>
    <t>&lt;</t>
  </si>
  <si>
    <t>Ciudad</t>
  </si>
  <si>
    <t>Río</t>
  </si>
  <si>
    <t>Mercedes</t>
  </si>
  <si>
    <t xml:space="preserve">En las últimas horas se registraron importantes acumulados de precipitación en la cuenca del </t>
  </si>
  <si>
    <t xml:space="preserve">En las últimas horas se registraron acumulados de precipitación moderados en la cuenca del </t>
  </si>
  <si>
    <t xml:space="preserve">En las últimas horas se registraron bajos acumulados de precipitación en la cuenca del </t>
  </si>
  <si>
    <t>Santa Lucía</t>
  </si>
  <si>
    <t>Artigas</t>
  </si>
  <si>
    <t>Durazno</t>
  </si>
  <si>
    <t>Pronóstico hidrologico</t>
  </si>
  <si>
    <t>Cuenca</t>
  </si>
  <si>
    <t>Pronostico hidrológico en Polanco del Yí</t>
  </si>
  <si>
    <t>río Yí</t>
  </si>
  <si>
    <t>Yí</t>
  </si>
  <si>
    <t>Cuareim</t>
  </si>
  <si>
    <t>río Cuareim</t>
  </si>
  <si>
    <t>río Santa Lucía</t>
  </si>
  <si>
    <t>Uruguay</t>
  </si>
  <si>
    <t>río Uruguay</t>
  </si>
  <si>
    <t>Bella Unión</t>
  </si>
  <si>
    <t>Salto</t>
  </si>
  <si>
    <t>Paysandú</t>
  </si>
  <si>
    <t>Fray Bentos</t>
  </si>
  <si>
    <t>Río Negro</t>
  </si>
  <si>
    <t>Frase1</t>
  </si>
  <si>
    <t>Frase2</t>
  </si>
  <si>
    <t>Frase3</t>
  </si>
  <si>
    <t>Frase4</t>
  </si>
  <si>
    <t xml:space="preserve">, donde en las últimas 72 horas se acumularon </t>
  </si>
  <si>
    <t xml:space="preserve">Actualmente, el nivel del </t>
  </si>
  <si>
    <t>Sube</t>
  </si>
  <si>
    <t>Permanece</t>
  </si>
  <si>
    <t>Baja</t>
  </si>
  <si>
    <t xml:space="preserve"> está en ascenso</t>
  </si>
  <si>
    <t xml:space="preserve"> se mantiene constante</t>
  </si>
  <si>
    <t xml:space="preserve"> está en descenso</t>
  </si>
  <si>
    <t>nivel_pico_anterior_mercedes</t>
  </si>
  <si>
    <t>nivel pico anterior en Mercedes</t>
  </si>
  <si>
    <t>nivel pico anterior en Paso de los Libres</t>
  </si>
  <si>
    <t>nivel_pico_anterior_libres</t>
  </si>
  <si>
    <t>nivel pico anterior en Bella Unión</t>
  </si>
  <si>
    <t>nivel_pico_anterior_bella</t>
  </si>
  <si>
    <t>nivel pico anterior en Salto</t>
  </si>
  <si>
    <t>nivel_pico_anterior_salto</t>
  </si>
  <si>
    <t>nivel pico anterior en Paysandú</t>
  </si>
  <si>
    <t>nivel_pico_anterior_ps</t>
  </si>
  <si>
    <t>nivel pico anterior en Fray Bentos</t>
  </si>
  <si>
    <t>nivel_pico_anterior_bentos</t>
  </si>
  <si>
    <t>nivel pico anterior en San Gregorio de Polanco</t>
  </si>
  <si>
    <t>nivel_pico_anterior_gregorio</t>
  </si>
  <si>
    <t>nivel pico anterior en Fray Marcos</t>
  </si>
  <si>
    <t>nivel_pico_anterior_fmarcos</t>
  </si>
  <si>
    <t>nivel pico anterior en Paso Pache</t>
  </si>
  <si>
    <t>nivel_pico_anterior_pache</t>
  </si>
  <si>
    <t>nivel_pico_anterior_varela</t>
  </si>
  <si>
    <t>nivel pico anterior en Picada de Varela</t>
  </si>
  <si>
    <t>nivel pico anterior en  Santa Lucia Ruta 11</t>
  </si>
  <si>
    <t>nivel_pico_anterior_lucia</t>
  </si>
  <si>
    <t>nivel pico anterior en Florida Ruta 5</t>
  </si>
  <si>
    <t>nivel_pico_anterior_florida</t>
  </si>
  <si>
    <t>nivel pico anterior en Catalan Grande</t>
  </si>
  <si>
    <t>nivel_pico_anterior_catalan</t>
  </si>
  <si>
    <t>nivel pico anterior en Cuareim Río</t>
  </si>
  <si>
    <t>nivel_pico_anterior_cuareim</t>
  </si>
  <si>
    <t>nivel_pico_anterior_artigas</t>
  </si>
  <si>
    <t>nivel pico anterior en Artigas</t>
  </si>
  <si>
    <t>nivel pico anterior en Polanco de Yí</t>
  </si>
  <si>
    <t>nivel_pico_anterior_polanco</t>
  </si>
  <si>
    <t>nivel_pico_anterior_viejo</t>
  </si>
  <si>
    <t>nivel pico anterior en Puente Viejo</t>
  </si>
  <si>
    <t>Fecha</t>
  </si>
  <si>
    <t>Responsable</t>
  </si>
  <si>
    <t>Cambios</t>
  </si>
  <si>
    <t>F. Hastings</t>
  </si>
  <si>
    <t>Se agregó un campo "nivel pico anterior en CIUDAD" para los casos de tormentas con varios picos, en el capo se debe ingresar el nivel del pico maximo anterior de la tormenta.</t>
  </si>
  <si>
    <t>El campo "Recomendación al SINAE" se estandarizó a partir de una lista que se encuentra en la hoja "Tablas". Se puede seleccionar una opción y luego editarla. La lista se puede editar para incorporar o eliminar opciones.</t>
  </si>
  <si>
    <t>El campo "Pronóstico hidrológico" se estandarizó considerando los datos ingresados de precipitaciones y niveles.</t>
  </si>
  <si>
    <t>Se agregó una hoja "Tablas" donde se encuentran las opciones de listas y hay tablas auxiliares para estandarizar la redaccion de los campos.</t>
  </si>
  <si>
    <t xml:space="preserve"> en las ciudades de</t>
  </si>
  <si>
    <t>Comentarios</t>
  </si>
  <si>
    <t>Este campo falta agregarlo al Scrript de pyton.</t>
  </si>
  <si>
    <t>Para la cuenca del río Uruguay donde se informan cuatro ciudades, si la tendencia no es la misma hay que arreglar manualmente la frase agregando comas o "y" que separan los nombres de las ciudades según corresponda.</t>
  </si>
  <si>
    <t xml:space="preserve">Considerando las lluvias pronosticadas y los niveles registrados en las estaciones de monitoreo, </t>
  </si>
  <si>
    <t xml:space="preserve">existe la posibilidad de nuevos incrementos de nivel en los próximos días. </t>
  </si>
  <si>
    <t xml:space="preserve">se prevé que el nivel descienda en los próximos días. </t>
  </si>
  <si>
    <t xml:space="preserve">no se prevén nuevos incrementos de nivel en los próximos días. </t>
  </si>
  <si>
    <t>pronos_CIUDAD debe ser un campo numerico para que funcione la automatización del campo "Pronóstico hidrológico"</t>
  </si>
  <si>
    <t xml:space="preserve"> en la ciudad de </t>
  </si>
  <si>
    <t>Se cambiaron las fórmulas de los campos "tasa de incremento (cm/hora)" y "tendencia (sube, baja o permanece)".</t>
  </si>
  <si>
    <t>Si la tendencia es a la baja no se calcula la tasa.</t>
  </si>
  <si>
    <t>Frase completa</t>
  </si>
  <si>
    <t xml:space="preserve">Estar atentos a los pronósticos meteorológicos que realiza el INUMET y a los próximos eventos de lluvia que se registren en la cuenca.   </t>
  </si>
  <si>
    <t>último dato en Treinta y Tres</t>
  </si>
  <si>
    <t>anterior dato en Treinta y Tres (1 hora)</t>
  </si>
  <si>
    <t>nivel pico anterior en Treinta y Tres</t>
  </si>
  <si>
    <t>Pronostico hidrologico en Treinta y Tres</t>
  </si>
  <si>
    <t>fecha ocurrencia nivel máximo en Treinta y Tres</t>
  </si>
  <si>
    <t>nivel_actual_treintatres</t>
  </si>
  <si>
    <t>nivel_pasado_treintatres</t>
  </si>
  <si>
    <t>nivel_pico_anterior_treintatres</t>
  </si>
  <si>
    <t>tasa_treintatres</t>
  </si>
  <si>
    <t>tendencia_treintatres</t>
  </si>
  <si>
    <t>pobs_24_olimar</t>
  </si>
  <si>
    <t>pobs_48_olimar</t>
  </si>
  <si>
    <t>pobs_72_olimar</t>
  </si>
  <si>
    <t>psim_24_olimar</t>
  </si>
  <si>
    <t>psim_48_olimar</t>
  </si>
  <si>
    <t>psim_72_olimar</t>
  </si>
  <si>
    <t>fecha_treintatres</t>
  </si>
  <si>
    <t>pronos_treintatres</t>
  </si>
  <si>
    <t>diagnostico_olimar</t>
  </si>
  <si>
    <t>recomendacion_olimar</t>
  </si>
  <si>
    <t>Pronostico hidrologico en San Ramón</t>
  </si>
  <si>
    <t>fecha ocurrencia nivel máximo en San Ramón</t>
  </si>
  <si>
    <t>pronos_ramon</t>
  </si>
  <si>
    <t>fecha_ramon</t>
  </si>
  <si>
    <t>Pronóstico hidrológico en Canelones</t>
  </si>
  <si>
    <t>fecha de ocurrencia nivel máximo en Canelones</t>
  </si>
  <si>
    <t>pronos_canelones</t>
  </si>
  <si>
    <t>fecha_canelones</t>
  </si>
  <si>
    <t>pobs_24_jose</t>
  </si>
  <si>
    <t>pobs_48_jose</t>
  </si>
  <si>
    <t>pobs_72_jose</t>
  </si>
  <si>
    <t>psim_24_jose</t>
  </si>
  <si>
    <t>psim_48_jose</t>
  </si>
  <si>
    <t>psim_72_jose</t>
  </si>
  <si>
    <t>diagnostico_jose</t>
  </si>
  <si>
    <t>recomendacion_jose</t>
  </si>
  <si>
    <t xml:space="preserve"> -</t>
  </si>
  <si>
    <t>Menor a 3.5 m</t>
  </si>
  <si>
    <t>29/05</t>
  </si>
  <si>
    <t>Estar atentos a los pronósticos meteorológicos que realiza el INUMET y a la red pluviométrica y de medición de nivel del río Santa Lucía.</t>
  </si>
  <si>
    <t xml:space="preserve">Estar atentos a los pronósticos meteorológicos que realiza el INUMET y a los próximos eventos de lluvia que se registren en la cuenca. </t>
  </si>
  <si>
    <t>Menor a 4 metros</t>
  </si>
  <si>
    <t>Entre 28 y 29 mayo</t>
  </si>
  <si>
    <t>Entre 29 y 30 mayo</t>
  </si>
  <si>
    <t>Entre 30 y 31 mayo</t>
  </si>
  <si>
    <t>Entre 6.90 a 7.80 metros</t>
  </si>
  <si>
    <t>Entre 6.20 a 6.90 metros</t>
  </si>
  <si>
    <t>Menor a 7.60 metros</t>
  </si>
  <si>
    <t>Entre las 07 horas 26 mayo hasta 07 horas 27 de mayo de 2025, en la cuenca del río Yí hasta la ciudad de Durazno se registraron 20 mm en promedio. Actualmente se observa un incremento de nivel del río Yí en Durazno. Algunos modelos de pronóstico de lluvia, indican la posibilidad de lluvia en la cuenca este día. Si las lluvias se cumplen, el escenario mas pesimista es que el nivel del río llegaría entre 6.20 a 6.90 metros el 30 mayo 2025, con lo que se podria generar inundaciones en zona de camping. Inumet comenta que la posibilidad de darse esta precipitación en la cuenca es muy baja.</t>
  </si>
  <si>
    <t>Estar atentos a los acumulados de lluvia en las próximas 24 horas</t>
  </si>
  <si>
    <t>Menor a 5 metros</t>
  </si>
  <si>
    <t>29 mayo</t>
  </si>
  <si>
    <t>30 mayo</t>
  </si>
  <si>
    <t>Menor a 3 metros</t>
  </si>
  <si>
    <t xml:space="preserve">Entre las 07 horas 26 mayo hasta las 07 horas del 27 mayo 2025, se registró precipitaciones en la cuenca del río Santa Lucia, las cuales fueron en el entorno de 10 mm en promedio. Algunos modelos meteorológico indican la posibilidad de precipitaciones en las próxima hora. Si este escenario sucede, se esperaria que el nivel del río aumente pero sin generar ningún inconveniente en la actividades cotidianas en las localidades dentro de la cuenca. </t>
  </si>
  <si>
    <t>Menor a 3.2 metros</t>
  </si>
  <si>
    <t>Entre las 07 horas 26 mayo hasta 07 horas 27 mayo 2025, las precipitaciones en la cuenca del río San José fueron cercana a los 14 mm. Se espera que el nivel del río aumente ligeramente pero sin generar inconvenientes en la ciudad de San José</t>
  </si>
  <si>
    <t>Entre 132 a 254 m3/s</t>
  </si>
  <si>
    <t>Entre 179 a 405 m3/s</t>
  </si>
  <si>
    <t>En los últimos días se registraron lluvias en la cuenca del río Tacuarembó Chico, las cuales estuvieron en el entorno de 60 a 70 mm. No se prevé condiciones hidrologicas adversas en el río Negro, aunque no se descarta incrementos de nivel en la subcuenca del río Tacuarembó y Tacuarembó Chico.</t>
  </si>
  <si>
    <t>Menor a 4.0 metros</t>
  </si>
  <si>
    <t xml:space="preserve">Entre las 07 horas 26 mayo hasta 07 horas del 27 mayo se registraró alrededor de 10 mm en promedio en la cuenca del río Olimar. Algunos modelos de pronóstico indican la posibilidad de lluvia pero que si llegan a ocurrir, el nivel del río Olimar en Treinta y Tres estaria por debajo de los 4 metros sin generar inconvenientes. </t>
  </si>
  <si>
    <t>Entre 5.50 y 6.10 metros</t>
  </si>
  <si>
    <t>El río Uruguay se mantiene en ascenso mientras que se registra el descenso del nivel del río Cuareim en Artigas</t>
  </si>
  <si>
    <t xml:space="preserve">El río Cuareim en Artigas se encuentra en descenso. El día de ayer en la tarde-noche se registró el nivel máximo de 10.17 metros, estando levemente por debajo de la cota de seguridad (10.20 m) definido para la ciudad. Actualmente se mantiene inundada la zona del paseo 7 de setiembre y el estadio Matias Gonzalez, pero se espera que el día de mañana el río regrese a su cauce. </t>
  </si>
  <si>
    <t>12000 y 13500</t>
  </si>
  <si>
    <t>Entre 8.50 y 9.70 metros</t>
  </si>
  <si>
    <t>Entre 4.50 y 5.00 metros</t>
  </si>
  <si>
    <t xml:space="preserve">Se mantiene en ascenso el nivel del río Uruguay. CTM-Salto Grande reporta en su comunicado diario que el caudal medio diario evacuado variará entre12000 y 13500 m3/s y la cota máxima y minima en Salto variará entre 8.50 y 9.70 metros. En Paysandú, el nivel del río se mantiene en ascenso y se espera que el río pueda alcanzar los 5 metros, lo cual indica que estaria por debajo de su cota de seguridad (6 metros). En relación a los ríos Daymán y Arapey se encuentran en descenso, mientras que el río Queguay se mantiene en ascenso y en una cota de 5.36 metros.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</si>
</sst>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C0A]dddd\,\ dd&quot; de &quot;mmmm&quot; de &quot;yyyy;@"/>
    <numFmt numFmtId="165" formatCode="0.0"/>
  </numFmts>
  <fonts count="9" x14ac:knownFonts="1">
    <font>
      <sz val="11"/>
      <color theme="1"/>
      <name val="Calibri"/>
      <family val="2"/>
      <scheme val="minor"/>
    </font>
    <font>
      <b/>
      <sz val="14"/>
      <color theme="0"/>
      <name val="Segoe UI"/>
      <family val="2"/>
    </font>
    <font>
      <sz val="14"/>
      <color theme="1"/>
      <name val="Segoe UI"/>
      <family val="2"/>
    </font>
    <font>
      <sz val="11"/>
      <color theme="1"/>
      <name val="Segoe UI"/>
      <family val="2"/>
    </font>
    <font>
      <b/>
      <sz val="11"/>
      <color theme="1"/>
      <name val="Segoe UI"/>
      <family val="2"/>
    </font>
    <font>
      <i/>
      <sz val="11"/>
      <color theme="0"/>
      <name val="Segoe UI"/>
      <family val="2"/>
    </font>
    <font>
      <b/>
      <sz val="11"/>
      <color rgb="FF000000"/>
      <name val="Segoe UI"/>
      <family val="2"/>
    </font>
    <font>
      <sz val="8"/>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rgb="FFFFFF00"/>
        <bgColor indexed="64"/>
      </patternFill>
    </fill>
    <fill>
      <patternFill patternType="solid">
        <fgColor theme="2" tint="-9.9978637043366805E-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80">
    <xf numFmtId="0" fontId="0" fillId="0" borderId="0" xfId="0"/>
    <xf numFmtId="0" fontId="1" fillId="2" borderId="1"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165" fontId="3" fillId="0" borderId="8" xfId="0" applyNumberFormat="1" applyFont="1" applyBorder="1" applyAlignment="1">
      <alignment horizontal="center" vertical="center"/>
    </xf>
    <xf numFmtId="0" fontId="3" fillId="0" borderId="6" xfId="0" applyFont="1" applyBorder="1" applyAlignment="1">
      <alignment horizontal="center" vertical="center"/>
    </xf>
    <xf numFmtId="165" fontId="3" fillId="0" borderId="3" xfId="0" applyNumberFormat="1" applyFont="1" applyBorder="1" applyAlignment="1">
      <alignment horizontal="center" vertical="center"/>
    </xf>
    <xf numFmtId="0" fontId="3" fillId="0" borderId="9" xfId="0"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center" wrapText="1"/>
    </xf>
    <xf numFmtId="0" fontId="3" fillId="0" borderId="11" xfId="0" applyFont="1" applyBorder="1" applyAlignment="1">
      <alignment horizontal="center" vertical="center"/>
    </xf>
    <xf numFmtId="0" fontId="3" fillId="0" borderId="12" xfId="0" applyFont="1" applyBorder="1" applyAlignment="1">
      <alignment horizontal="left" vertical="center" wrapText="1"/>
    </xf>
    <xf numFmtId="0" fontId="4" fillId="0" borderId="0" xfId="0" applyFont="1" applyAlignment="1">
      <alignment horizontal="center"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3" fillId="0" borderId="0" xfId="0" applyFont="1" applyAlignment="1">
      <alignment horizontal="center"/>
    </xf>
    <xf numFmtId="0" fontId="3" fillId="0" borderId="6"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5" fillId="3" borderId="4" xfId="0" applyFont="1" applyFill="1" applyBorder="1" applyAlignment="1">
      <alignment horizontal="center"/>
    </xf>
    <xf numFmtId="0" fontId="5" fillId="3" borderId="2" xfId="0" applyFont="1" applyFill="1" applyBorder="1" applyAlignment="1">
      <alignment horizontal="center"/>
    </xf>
    <xf numFmtId="0" fontId="5" fillId="3" borderId="7" xfId="0" applyFont="1" applyFill="1" applyBorder="1" applyAlignment="1">
      <alignment horizontal="center"/>
    </xf>
    <xf numFmtId="0" fontId="5" fillId="3" borderId="13" xfId="0" applyFont="1" applyFill="1" applyBorder="1" applyAlignment="1">
      <alignment horizontal="left" vertical="center"/>
    </xf>
    <xf numFmtId="0" fontId="3" fillId="0" borderId="13" xfId="0" applyFont="1" applyBorder="1" applyAlignment="1">
      <alignment horizontal="left" vertical="center"/>
    </xf>
    <xf numFmtId="0" fontId="3" fillId="0" borderId="15" xfId="0" applyFont="1" applyBorder="1" applyAlignment="1">
      <alignment horizontal="left" vertical="center"/>
    </xf>
    <xf numFmtId="0" fontId="3" fillId="0" borderId="14" xfId="0" applyFont="1" applyBorder="1" applyAlignment="1">
      <alignment horizontal="left" vertical="center"/>
    </xf>
    <xf numFmtId="0" fontId="3" fillId="0" borderId="1" xfId="0" applyFont="1" applyBorder="1" applyAlignment="1">
      <alignment horizontal="left" vertical="center"/>
    </xf>
    <xf numFmtId="0" fontId="5" fillId="3" borderId="0" xfId="0" applyFont="1" applyFill="1" applyAlignment="1">
      <alignment horizontal="center" vertical="center"/>
    </xf>
    <xf numFmtId="1" fontId="5" fillId="3" borderId="8" xfId="0" applyNumberFormat="1" applyFont="1" applyFill="1" applyBorder="1" applyAlignment="1">
      <alignment horizontal="center" vertical="center"/>
    </xf>
    <xf numFmtId="0" fontId="5" fillId="3" borderId="9" xfId="0" applyFont="1" applyFill="1" applyBorder="1" applyAlignment="1">
      <alignment horizontal="center"/>
    </xf>
    <xf numFmtId="0" fontId="5" fillId="3" borderId="6" xfId="0" applyFont="1" applyFill="1" applyBorder="1" applyAlignment="1">
      <alignment horizontal="center"/>
    </xf>
    <xf numFmtId="0" fontId="5" fillId="3" borderId="0" xfId="0" applyFont="1" applyFill="1" applyAlignment="1">
      <alignment horizontal="center"/>
    </xf>
    <xf numFmtId="0" fontId="3" fillId="0" borderId="2" xfId="0" applyFont="1" applyBorder="1" applyAlignment="1">
      <alignment horizontal="center"/>
    </xf>
    <xf numFmtId="0" fontId="5" fillId="3" borderId="14" xfId="0" applyFont="1" applyFill="1" applyBorder="1" applyAlignment="1">
      <alignment horizontal="left" vertical="center"/>
    </xf>
    <xf numFmtId="0" fontId="5" fillId="3" borderId="9" xfId="0" applyFont="1" applyFill="1" applyBorder="1" applyAlignment="1">
      <alignment horizontal="center" vertical="center"/>
    </xf>
    <xf numFmtId="0" fontId="5" fillId="3" borderId="5" xfId="0" applyFont="1" applyFill="1" applyBorder="1" applyAlignment="1">
      <alignment horizontal="center" vertical="center"/>
    </xf>
    <xf numFmtId="0" fontId="1" fillId="2" borderId="1" xfId="0" applyFont="1" applyFill="1" applyBorder="1" applyAlignment="1">
      <alignment horizontal="center"/>
    </xf>
    <xf numFmtId="0" fontId="3" fillId="0" borderId="15" xfId="0" applyFont="1" applyBorder="1" applyAlignment="1">
      <alignment horizontal="center"/>
    </xf>
    <xf numFmtId="164" fontId="5" fillId="3" borderId="14" xfId="0" applyNumberFormat="1" applyFont="1" applyFill="1" applyBorder="1" applyAlignment="1">
      <alignment horizontal="center"/>
    </xf>
    <xf numFmtId="164" fontId="5" fillId="3" borderId="15" xfId="0" applyNumberFormat="1" applyFont="1" applyFill="1" applyBorder="1" applyAlignment="1">
      <alignment horizontal="center"/>
    </xf>
    <xf numFmtId="164" fontId="5" fillId="3" borderId="13" xfId="0" applyNumberFormat="1" applyFont="1" applyFill="1" applyBorder="1" applyAlignment="1">
      <alignment horizontal="center"/>
    </xf>
    <xf numFmtId="0" fontId="3" fillId="0" borderId="1" xfId="0" applyFont="1" applyBorder="1" applyAlignment="1">
      <alignment horizontal="center"/>
    </xf>
    <xf numFmtId="0" fontId="6" fillId="0" borderId="16" xfId="0" applyFont="1" applyBorder="1" applyAlignment="1">
      <alignment vertical="center"/>
    </xf>
    <xf numFmtId="0" fontId="3" fillId="0" borderId="0" xfId="0" applyFont="1"/>
    <xf numFmtId="0" fontId="3" fillId="4" borderId="0" xfId="0" applyFont="1" applyFill="1"/>
    <xf numFmtId="0" fontId="4" fillId="0" borderId="0" xfId="0" applyFont="1"/>
    <xf numFmtId="0" fontId="3" fillId="4" borderId="8" xfId="0" applyFont="1" applyFill="1" applyBorder="1" applyAlignment="1">
      <alignment horizontal="left" vertical="center"/>
    </xf>
    <xf numFmtId="0" fontId="3" fillId="0" borderId="16" xfId="0" applyFont="1" applyBorder="1"/>
    <xf numFmtId="0" fontId="4" fillId="0" borderId="16" xfId="0" applyFont="1" applyBorder="1" applyAlignment="1">
      <alignment horizontal="left"/>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wrapText="1"/>
    </xf>
    <xf numFmtId="0" fontId="3" fillId="4" borderId="0" xfId="0" applyFont="1" applyFill="1" applyAlignment="1">
      <alignment horizontal="left" vertical="center"/>
    </xf>
    <xf numFmtId="1" fontId="3" fillId="0" borderId="0" xfId="0" applyNumberFormat="1" applyFont="1" applyAlignment="1">
      <alignment horizontal="center" vertical="center"/>
    </xf>
    <xf numFmtId="14" fontId="0" fillId="0" borderId="0" xfId="0" applyNumberFormat="1"/>
    <xf numFmtId="0" fontId="8" fillId="0" borderId="0" xfId="0" applyFont="1"/>
    <xf numFmtId="0" fontId="3" fillId="5" borderId="0" xfId="0" applyFont="1" applyFill="1" applyAlignment="1">
      <alignment horizontal="left" vertical="center" wrapText="1"/>
    </xf>
    <xf numFmtId="0" fontId="3" fillId="5" borderId="0" xfId="0" quotePrefix="1" applyFont="1" applyFill="1" applyAlignment="1">
      <alignment horizontal="left" vertical="center" wrapText="1"/>
    </xf>
    <xf numFmtId="0" fontId="8" fillId="0" borderId="0" xfId="0" applyFont="1" applyAlignment="1">
      <alignment wrapText="1"/>
    </xf>
    <xf numFmtId="0" fontId="0" fillId="0" borderId="0" xfId="0" applyAlignment="1">
      <alignment wrapText="1"/>
    </xf>
    <xf numFmtId="0" fontId="0" fillId="4" borderId="0" xfId="0" applyFill="1" applyAlignment="1">
      <alignment wrapText="1"/>
    </xf>
    <xf numFmtId="0" fontId="3" fillId="0" borderId="0" xfId="0" applyFont="1" applyAlignment="1">
      <alignment horizontal="left" vertical="center"/>
    </xf>
    <xf numFmtId="0" fontId="3" fillId="0" borderId="0" xfId="0" applyFont="1" applyAlignment="1">
      <alignment vertical="center" wrapText="1"/>
    </xf>
    <xf numFmtId="0" fontId="3" fillId="5" borderId="0" xfId="0" applyFont="1" applyFill="1" applyAlignment="1">
      <alignment vertical="center" wrapText="1"/>
    </xf>
    <xf numFmtId="0" fontId="3" fillId="0" borderId="0" xfId="0" applyFont="1" applyAlignment="1">
      <alignment horizontal="center" vertical="center" wrapText="1"/>
    </xf>
    <xf numFmtId="0" fontId="3" fillId="0" borderId="16" xfId="0" applyFont="1" applyBorder="1" applyAlignment="1">
      <alignment wrapText="1"/>
    </xf>
    <xf numFmtId="0" fontId="3" fillId="4" borderId="0" xfId="0" applyFont="1" applyFill="1" applyAlignment="1">
      <alignment wrapText="1"/>
    </xf>
    <xf numFmtId="0" fontId="4" fillId="0" borderId="16" xfId="0" applyFont="1" applyBorder="1" applyAlignment="1">
      <alignment horizontal="left" wrapText="1"/>
    </xf>
    <xf numFmtId="0" fontId="3" fillId="0" borderId="5" xfId="0" applyFont="1" applyBorder="1" applyAlignment="1">
      <alignment horizontal="center" vertical="center" wrapText="1"/>
    </xf>
    <xf numFmtId="2" fontId="3" fillId="0" borderId="8" xfId="0" applyNumberFormat="1" applyFont="1" applyBorder="1" applyAlignment="1">
      <alignment horizontal="center" vertical="center"/>
    </xf>
    <xf numFmtId="2" fontId="3" fillId="0" borderId="3" xfId="0" applyNumberFormat="1" applyFont="1" applyBorder="1" applyAlignment="1">
      <alignment horizontal="center" vertical="center"/>
    </xf>
    <xf numFmtId="0" fontId="3" fillId="0" borderId="1" xfId="0" applyFont="1" applyBorder="1" applyAlignment="1">
      <alignment horizontal="center" vertical="center"/>
    </xf>
    <xf numFmtId="1" fontId="3" fillId="0" borderId="3" xfId="0" applyNumberFormat="1" applyFont="1" applyBorder="1" applyAlignment="1">
      <alignment horizontal="center" vertical="center"/>
    </xf>
    <xf numFmtId="1" fontId="3" fillId="0" borderId="8" xfId="0" applyNumberFormat="1" applyFont="1" applyBorder="1" applyAlignment="1">
      <alignment horizontal="center" vertical="center"/>
    </xf>
    <xf numFmtId="1" fontId="3" fillId="0" borderId="5" xfId="0" applyNumberFormat="1" applyFont="1" applyBorder="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DC812-2A6B-4705-BA4E-EE32396AA752}">
  <dimension ref="A1:C9"/>
  <sheetViews>
    <sheetView showGridLines="0" workbookViewId="0">
      <selection activeCell="C10" sqref="C10"/>
    </sheetView>
  </sheetViews>
  <sheetFormatPr defaultColWidth="9.140625" defaultRowHeight="16.5" x14ac:dyDescent="0.3"/>
  <cols>
    <col min="1" max="1" width="31.85546875" style="18" customWidth="1"/>
    <col min="2" max="2" width="20.42578125" style="18" hidden="1" customWidth="1"/>
    <col min="3" max="3" width="67" style="18" bestFit="1" customWidth="1"/>
    <col min="4" max="4" width="12.7109375" style="18" bestFit="1" customWidth="1"/>
    <col min="5" max="5" width="11" style="18" bestFit="1" customWidth="1"/>
    <col min="6" max="16384" width="9.140625" style="18"/>
  </cols>
  <sheetData>
    <row r="1" spans="1:3" ht="21" thickBot="1" x14ac:dyDescent="0.4">
      <c r="A1" s="16" t="s">
        <v>42</v>
      </c>
      <c r="B1" s="17" t="s">
        <v>9</v>
      </c>
      <c r="C1" s="39" t="s">
        <v>10</v>
      </c>
    </row>
    <row r="2" spans="1:3" x14ac:dyDescent="0.3">
      <c r="A2" s="35" t="s">
        <v>67</v>
      </c>
      <c r="B2" s="19" t="s">
        <v>8</v>
      </c>
      <c r="C2" s="40">
        <v>5</v>
      </c>
    </row>
    <row r="3" spans="1:3" ht="17.25" thickBot="1" x14ac:dyDescent="0.35">
      <c r="A3" s="22" t="s">
        <v>68</v>
      </c>
      <c r="B3" s="32" t="s">
        <v>0</v>
      </c>
      <c r="C3" s="41">
        <f ca="1">TODAY()</f>
        <v>45807</v>
      </c>
    </row>
    <row r="4" spans="1:3" x14ac:dyDescent="0.3">
      <c r="A4" s="23" t="s">
        <v>69</v>
      </c>
      <c r="B4" s="33" t="s">
        <v>31</v>
      </c>
      <c r="C4" s="42">
        <f ca="1">$C$3-1</f>
        <v>45806</v>
      </c>
    </row>
    <row r="5" spans="1:3" ht="17.25" thickBot="1" x14ac:dyDescent="0.35">
      <c r="A5" s="22" t="s">
        <v>70</v>
      </c>
      <c r="B5" s="32" t="s">
        <v>30</v>
      </c>
      <c r="C5" s="41">
        <f ca="1">$C$3-2</f>
        <v>45805</v>
      </c>
    </row>
    <row r="6" spans="1:3" x14ac:dyDescent="0.3">
      <c r="A6" s="23" t="s">
        <v>71</v>
      </c>
      <c r="B6" s="33" t="s">
        <v>32</v>
      </c>
      <c r="C6" s="42">
        <f ca="1">$C$3+1</f>
        <v>45808</v>
      </c>
    </row>
    <row r="7" spans="1:3" x14ac:dyDescent="0.3">
      <c r="A7" s="24" t="s">
        <v>72</v>
      </c>
      <c r="B7" s="34" t="s">
        <v>33</v>
      </c>
      <c r="C7" s="43">
        <f ca="1">$C$3+2</f>
        <v>45809</v>
      </c>
    </row>
    <row r="8" spans="1:3" ht="17.25" thickBot="1" x14ac:dyDescent="0.35">
      <c r="A8" s="22" t="s">
        <v>73</v>
      </c>
      <c r="B8" s="32" t="s">
        <v>34</v>
      </c>
      <c r="C8" s="41">
        <f ca="1">$C$3+3</f>
        <v>45810</v>
      </c>
    </row>
    <row r="9" spans="1:3" ht="17.25" thickBot="1" x14ac:dyDescent="0.35">
      <c r="A9" s="20" t="s">
        <v>171</v>
      </c>
      <c r="B9" s="21" t="s">
        <v>172</v>
      </c>
      <c r="C9" s="44" t="s">
        <v>435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EC66-79F8-4D4E-901B-5FC0A35308DF}">
  <dimension ref="A1:D7"/>
  <sheetViews>
    <sheetView workbookViewId="0">
      <pane ySplit="1" topLeftCell="A2" activePane="bottomLeft" state="frozen"/>
      <selection pane="bottomLeft" activeCell="D4" sqref="D4"/>
    </sheetView>
  </sheetViews>
  <sheetFormatPr defaultColWidth="11.42578125" defaultRowHeight="15" x14ac:dyDescent="0.25"/>
  <cols>
    <col min="2" max="2" width="12.28515625" bestFit="1" customWidth="1"/>
    <col min="3" max="3" width="94.140625" style="62" customWidth="1"/>
    <col min="4" max="4" width="78.5703125" style="62" customWidth="1"/>
  </cols>
  <sheetData>
    <row r="1" spans="1:4" x14ac:dyDescent="0.25">
      <c r="A1" s="58" t="s">
        <v>350</v>
      </c>
      <c r="B1" s="58" t="s">
        <v>351</v>
      </c>
      <c r="C1" s="61" t="s">
        <v>352</v>
      </c>
      <c r="D1" s="61" t="s">
        <v>359</v>
      </c>
    </row>
    <row r="2" spans="1:4" ht="30" x14ac:dyDescent="0.25">
      <c r="A2" s="57">
        <v>45224</v>
      </c>
      <c r="B2" t="s">
        <v>353</v>
      </c>
      <c r="C2" s="62" t="s">
        <v>354</v>
      </c>
      <c r="D2" s="62" t="s">
        <v>360</v>
      </c>
    </row>
    <row r="3" spans="1:4" ht="45" x14ac:dyDescent="0.25">
      <c r="A3" s="57">
        <v>45224</v>
      </c>
      <c r="B3" t="s">
        <v>353</v>
      </c>
      <c r="C3" s="62" t="s">
        <v>355</v>
      </c>
    </row>
    <row r="4" spans="1:4" ht="45" x14ac:dyDescent="0.25">
      <c r="A4" s="57">
        <v>45224</v>
      </c>
      <c r="B4" t="s">
        <v>353</v>
      </c>
      <c r="C4" s="62" t="s">
        <v>356</v>
      </c>
      <c r="D4" s="62" t="s">
        <v>361</v>
      </c>
    </row>
    <row r="5" spans="1:4" ht="30" x14ac:dyDescent="0.25">
      <c r="A5" s="57">
        <v>45224</v>
      </c>
      <c r="B5" t="s">
        <v>353</v>
      </c>
      <c r="C5" s="62" t="s">
        <v>357</v>
      </c>
    </row>
    <row r="6" spans="1:4" ht="30" x14ac:dyDescent="0.25">
      <c r="A6" s="57">
        <v>45224</v>
      </c>
      <c r="B6" t="s">
        <v>353</v>
      </c>
      <c r="D6" s="63" t="s">
        <v>366</v>
      </c>
    </row>
    <row r="7" spans="1:4" ht="14.45" customHeight="1" x14ac:dyDescent="0.25">
      <c r="A7" s="57">
        <v>45224</v>
      </c>
      <c r="B7" t="s">
        <v>353</v>
      </c>
      <c r="C7" s="62" t="s">
        <v>368</v>
      </c>
      <c r="D7" s="62" t="s">
        <v>369</v>
      </c>
    </row>
  </sheetData>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C221-CFDF-4572-98F1-7407159CEFB9}">
  <dimension ref="A1:C36"/>
  <sheetViews>
    <sheetView showGridLines="0" workbookViewId="0">
      <pane ySplit="1" topLeftCell="A2" activePane="bottomLeft" state="frozen"/>
      <selection pane="bottomLeft" activeCell="C2" sqref="C2"/>
    </sheetView>
  </sheetViews>
  <sheetFormatPr defaultColWidth="9.140625" defaultRowHeight="16.5" x14ac:dyDescent="0.25"/>
  <cols>
    <col min="1" max="1" width="56.5703125" style="5" bestFit="1" customWidth="1"/>
    <col min="2" max="2" width="30.28515625" style="15"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7" t="s">
        <v>74</v>
      </c>
      <c r="B2" s="7" t="s">
        <v>3</v>
      </c>
      <c r="C2" s="73">
        <v>1.27</v>
      </c>
    </row>
    <row r="3" spans="1:3" x14ac:dyDescent="0.25">
      <c r="A3" s="26" t="s">
        <v>43</v>
      </c>
      <c r="B3" s="5" t="s">
        <v>6</v>
      </c>
      <c r="C3" s="72">
        <v>1.27</v>
      </c>
    </row>
    <row r="4" spans="1:3" x14ac:dyDescent="0.25">
      <c r="A4" s="25" t="s">
        <v>44</v>
      </c>
      <c r="B4" s="30" t="s">
        <v>16</v>
      </c>
      <c r="C4" s="31">
        <f>IF((C2-C3)&gt;=0,ROUND((C2-C3)*100,0),"")</f>
        <v>0</v>
      </c>
    </row>
    <row r="5" spans="1:3" ht="17.25" thickBot="1" x14ac:dyDescent="0.3">
      <c r="A5" s="36" t="s">
        <v>45</v>
      </c>
      <c r="B5" s="37" t="s">
        <v>1</v>
      </c>
      <c r="C5" s="38" t="str">
        <f>IF(C4=0,"Permanece",IF(C4="","Baja","Sube"))</f>
        <v>Permanece</v>
      </c>
    </row>
    <row r="6" spans="1:3" x14ac:dyDescent="0.25">
      <c r="A6" s="27" t="s">
        <v>46</v>
      </c>
      <c r="B6" s="7" t="s">
        <v>4</v>
      </c>
      <c r="C6" s="73">
        <v>2.73</v>
      </c>
    </row>
    <row r="7" spans="1:3" x14ac:dyDescent="0.25">
      <c r="A7" s="26" t="s">
        <v>47</v>
      </c>
      <c r="B7" s="5" t="s">
        <v>7</v>
      </c>
      <c r="C7" s="72">
        <v>2.7</v>
      </c>
    </row>
    <row r="8" spans="1:3" x14ac:dyDescent="0.25">
      <c r="A8" s="26" t="s">
        <v>346</v>
      </c>
      <c r="B8" s="5" t="s">
        <v>347</v>
      </c>
      <c r="C8" s="6" t="s">
        <v>255</v>
      </c>
    </row>
    <row r="9" spans="1:3" x14ac:dyDescent="0.25">
      <c r="A9" s="25" t="s">
        <v>44</v>
      </c>
      <c r="B9" s="30" t="s">
        <v>17</v>
      </c>
      <c r="C9" s="31">
        <f>IF((C6-C7)&gt;=0,ROUND((C6-C7)*100,0),"")</f>
        <v>3</v>
      </c>
    </row>
    <row r="10" spans="1:3" ht="17.25" thickBot="1" x14ac:dyDescent="0.3">
      <c r="A10" s="36" t="s">
        <v>45</v>
      </c>
      <c r="B10" s="37" t="s">
        <v>2</v>
      </c>
      <c r="C10" s="38" t="str">
        <f>IF(C9=0,"Permanece",IF(C9="","Baja","Sube"))</f>
        <v>Sube</v>
      </c>
    </row>
    <row r="11" spans="1:3" x14ac:dyDescent="0.25">
      <c r="A11" s="27" t="s">
        <v>48</v>
      </c>
      <c r="B11" s="7" t="s">
        <v>5</v>
      </c>
      <c r="C11" s="73">
        <v>1.34</v>
      </c>
    </row>
    <row r="12" spans="1:3" x14ac:dyDescent="0.25">
      <c r="A12" s="26" t="s">
        <v>49</v>
      </c>
      <c r="B12" s="5" t="s">
        <v>11</v>
      </c>
      <c r="C12" s="72">
        <v>1.27</v>
      </c>
    </row>
    <row r="13" spans="1:3" x14ac:dyDescent="0.25">
      <c r="A13" s="26" t="s">
        <v>349</v>
      </c>
      <c r="B13" s="5" t="s">
        <v>348</v>
      </c>
      <c r="C13" s="6"/>
    </row>
    <row r="14" spans="1:3" x14ac:dyDescent="0.25">
      <c r="A14" s="25" t="s">
        <v>44</v>
      </c>
      <c r="B14" s="30" t="s">
        <v>18</v>
      </c>
      <c r="C14" s="31">
        <f>IF((C11-C12)&gt;=0,ROUND((C11-C12)*100,0),"")</f>
        <v>7</v>
      </c>
    </row>
    <row r="15" spans="1:3" ht="17.25" thickBot="1" x14ac:dyDescent="0.3">
      <c r="A15" s="36" t="s">
        <v>45</v>
      </c>
      <c r="B15" s="37" t="s">
        <v>12</v>
      </c>
      <c r="C15" s="38" t="str">
        <f>IF(C14=0,"Permanece",IF(C14="","Baja","Sube"))</f>
        <v>Sube</v>
      </c>
    </row>
    <row r="16" spans="1:3" x14ac:dyDescent="0.25">
      <c r="A16" s="26" t="s">
        <v>50</v>
      </c>
      <c r="B16" s="5" t="s">
        <v>13</v>
      </c>
      <c r="C16" s="72">
        <v>2.56</v>
      </c>
    </row>
    <row r="17" spans="1:3" x14ac:dyDescent="0.25">
      <c r="A17" s="26" t="s">
        <v>51</v>
      </c>
      <c r="B17" s="5" t="s">
        <v>14</v>
      </c>
      <c r="C17" s="72">
        <v>2.5299999999999998</v>
      </c>
    </row>
    <row r="18" spans="1:3" x14ac:dyDescent="0.25">
      <c r="A18" s="26" t="s">
        <v>349</v>
      </c>
      <c r="B18" s="5" t="s">
        <v>341</v>
      </c>
      <c r="C18" s="6"/>
    </row>
    <row r="19" spans="1:3" x14ac:dyDescent="0.25">
      <c r="A19" s="25" t="s">
        <v>44</v>
      </c>
      <c r="B19" s="30" t="s">
        <v>19</v>
      </c>
      <c r="C19" s="31">
        <f>IF((C16-C17)&gt;=0,ROUND((C16-C17)*100,0),"")</f>
        <v>3</v>
      </c>
    </row>
    <row r="20" spans="1:3" ht="17.25" thickBot="1" x14ac:dyDescent="0.3">
      <c r="A20" s="36" t="s">
        <v>45</v>
      </c>
      <c r="B20" s="37" t="s">
        <v>15</v>
      </c>
      <c r="C20" s="38" t="str">
        <f>IF(C19=0,"Permanece",IF(C19="","Baja","Sube"))</f>
        <v>Sube</v>
      </c>
    </row>
    <row r="21" spans="1:3" x14ac:dyDescent="0.25">
      <c r="A21" s="27" t="s">
        <v>52</v>
      </c>
      <c r="B21" s="7" t="s">
        <v>20</v>
      </c>
      <c r="C21" s="75">
        <v>19.7</v>
      </c>
    </row>
    <row r="22" spans="1:3" x14ac:dyDescent="0.25">
      <c r="A22" s="26" t="s">
        <v>53</v>
      </c>
      <c r="B22" s="5" t="s">
        <v>21</v>
      </c>
      <c r="C22" s="76">
        <v>0</v>
      </c>
    </row>
    <row r="23" spans="1:3" x14ac:dyDescent="0.25">
      <c r="A23" s="26" t="s">
        <v>54</v>
      </c>
      <c r="B23" s="5" t="s">
        <v>22</v>
      </c>
      <c r="C23" s="76">
        <v>0</v>
      </c>
    </row>
    <row r="24" spans="1:3" x14ac:dyDescent="0.25">
      <c r="A24" s="26" t="s">
        <v>55</v>
      </c>
      <c r="B24" s="5" t="s">
        <v>23</v>
      </c>
      <c r="C24" s="76">
        <v>32.9</v>
      </c>
    </row>
    <row r="25" spans="1:3" x14ac:dyDescent="0.25">
      <c r="A25" s="26" t="s">
        <v>57</v>
      </c>
      <c r="B25" s="5" t="s">
        <v>24</v>
      </c>
      <c r="C25" s="76">
        <v>0</v>
      </c>
    </row>
    <row r="26" spans="1:3" ht="17.25" thickBot="1" x14ac:dyDescent="0.3">
      <c r="A26" s="28" t="s">
        <v>56</v>
      </c>
      <c r="B26" s="9" t="s">
        <v>25</v>
      </c>
      <c r="C26" s="77">
        <v>0</v>
      </c>
    </row>
    <row r="27" spans="1:3" x14ac:dyDescent="0.25">
      <c r="A27" s="27" t="s">
        <v>58</v>
      </c>
      <c r="B27" s="7" t="s">
        <v>26</v>
      </c>
      <c r="C27" s="10" t="s">
        <v>413</v>
      </c>
    </row>
    <row r="28" spans="1:3" ht="17.25" thickBot="1" x14ac:dyDescent="0.3">
      <c r="A28" s="28" t="s">
        <v>62</v>
      </c>
      <c r="B28" s="9" t="s">
        <v>35</v>
      </c>
      <c r="C28" s="11" t="s">
        <v>414</v>
      </c>
    </row>
    <row r="29" spans="1:3" x14ac:dyDescent="0.25">
      <c r="A29" s="27" t="s">
        <v>291</v>
      </c>
      <c r="B29" s="7" t="s">
        <v>27</v>
      </c>
      <c r="C29" s="10" t="s">
        <v>419</v>
      </c>
    </row>
    <row r="30" spans="1:3" ht="17.25" thickBot="1" x14ac:dyDescent="0.3">
      <c r="A30" s="28" t="s">
        <v>61</v>
      </c>
      <c r="B30" s="9" t="s">
        <v>36</v>
      </c>
      <c r="C30" s="11" t="s">
        <v>415</v>
      </c>
    </row>
    <row r="31" spans="1:3" x14ac:dyDescent="0.25">
      <c r="A31" s="27" t="s">
        <v>59</v>
      </c>
      <c r="B31" s="7" t="s">
        <v>28</v>
      </c>
      <c r="C31" s="10" t="s">
        <v>418</v>
      </c>
    </row>
    <row r="32" spans="1:3" ht="17.25" thickBot="1" x14ac:dyDescent="0.3">
      <c r="A32" s="28" t="s">
        <v>63</v>
      </c>
      <c r="B32" s="9" t="s">
        <v>37</v>
      </c>
      <c r="C32" s="11" t="s">
        <v>416</v>
      </c>
    </row>
    <row r="33" spans="1:3" x14ac:dyDescent="0.25">
      <c r="A33" s="27" t="s">
        <v>60</v>
      </c>
      <c r="B33" s="7" t="s">
        <v>29</v>
      </c>
      <c r="C33" s="10" t="s">
        <v>417</v>
      </c>
    </row>
    <row r="34" spans="1:3" ht="17.25" thickBot="1" x14ac:dyDescent="0.3">
      <c r="A34" s="28" t="s">
        <v>64</v>
      </c>
      <c r="B34" s="9" t="s">
        <v>38</v>
      </c>
      <c r="C34" s="11" t="s">
        <v>416</v>
      </c>
    </row>
    <row r="35" spans="1:3" ht="231.75" thickBot="1" x14ac:dyDescent="0.3">
      <c r="A35" s="27" t="s">
        <v>65</v>
      </c>
      <c r="B35" s="7" t="s">
        <v>39</v>
      </c>
      <c r="C35" s="12" t="s">
        <v>420</v>
      </c>
    </row>
    <row r="36" spans="1:3" ht="33.75" thickBot="1" x14ac:dyDescent="0.3">
      <c r="A36" s="29" t="s">
        <v>66</v>
      </c>
      <c r="B36" s="13" t="s">
        <v>41</v>
      </c>
      <c r="C36" s="14" t="s">
        <v>421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1DE1DB0E-7B03-48DE-B314-D53D3226DECC}">
          <x14:formula1>
            <xm:f>Tablas!$A$2:$A$7</xm:f>
          </x14:formula1>
          <xm:sqref>C36</xm:sqref>
        </x14:dataValidation>
        <x14:dataValidation type="list" allowBlank="1" showInputMessage="1" xr:uid="{6DF3896D-506A-456A-B75B-8B6AC6A47184}">
          <x14:formula1>
            <xm:f>Tablas!$L$23</xm:f>
          </x14:formula1>
          <xm:sqref>C35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E30-A876-45F0-8067-30FAF0E80436}">
  <dimension ref="A1:K43"/>
  <sheetViews>
    <sheetView showGridLines="0" topLeftCell="A12" workbookViewId="0">
      <selection activeCell="C30" sqref="C30"/>
    </sheetView>
  </sheetViews>
  <sheetFormatPr defaultColWidth="9.140625" defaultRowHeight="16.5" x14ac:dyDescent="0.25"/>
  <cols>
    <col min="1" max="1" width="52.5703125" style="5" bestFit="1" customWidth="1"/>
    <col min="2" max="2" width="30.28515625" style="15"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6" t="s">
        <v>101</v>
      </c>
      <c r="B2" s="5" t="s">
        <v>83</v>
      </c>
      <c r="C2" s="6">
        <v>4.59</v>
      </c>
    </row>
    <row r="3" spans="1:3" x14ac:dyDescent="0.25">
      <c r="A3" s="26" t="s">
        <v>102</v>
      </c>
      <c r="B3" s="5" t="s">
        <v>84</v>
      </c>
      <c r="C3" s="6">
        <v>4.5999999999999996</v>
      </c>
    </row>
    <row r="4" spans="1:3" x14ac:dyDescent="0.25">
      <c r="A4" s="26" t="s">
        <v>340</v>
      </c>
      <c r="B4" s="5" t="s">
        <v>341</v>
      </c>
      <c r="C4" s="6" t="s">
        <v>255</v>
      </c>
    </row>
    <row r="5" spans="1:3" x14ac:dyDescent="0.25">
      <c r="A5" s="25" t="s">
        <v>44</v>
      </c>
      <c r="B5" s="30" t="s">
        <v>85</v>
      </c>
      <c r="C5" s="31" t="str">
        <f>IF((C2-C3)&gt;=0,ROUND((C2-C3)*100,0),"")</f>
        <v/>
      </c>
    </row>
    <row r="6" spans="1:3" ht="17.25" thickBot="1" x14ac:dyDescent="0.3">
      <c r="A6" s="25" t="s">
        <v>45</v>
      </c>
      <c r="B6" s="30" t="s">
        <v>86</v>
      </c>
      <c r="C6" s="38" t="str">
        <f>IF(C5=0,"Permanece",IF(C5="","Baja","Sube"))</f>
        <v>Baja</v>
      </c>
    </row>
    <row r="7" spans="1:3" x14ac:dyDescent="0.25">
      <c r="A7" s="26" t="s">
        <v>110</v>
      </c>
      <c r="B7" s="5" t="s">
        <v>89</v>
      </c>
      <c r="C7" s="6">
        <v>4.2300000000000004</v>
      </c>
    </row>
    <row r="8" spans="1:3" x14ac:dyDescent="0.25">
      <c r="A8" s="26" t="s">
        <v>111</v>
      </c>
      <c r="B8" s="5" t="s">
        <v>90</v>
      </c>
      <c r="C8" s="6">
        <v>4.3899999999999997</v>
      </c>
    </row>
    <row r="9" spans="1:3" x14ac:dyDescent="0.25">
      <c r="A9" s="26" t="s">
        <v>342</v>
      </c>
      <c r="B9" s="5" t="s">
        <v>343</v>
      </c>
      <c r="C9" s="6" t="s">
        <v>255</v>
      </c>
    </row>
    <row r="10" spans="1:3" x14ac:dyDescent="0.25">
      <c r="A10" s="25" t="s">
        <v>44</v>
      </c>
      <c r="B10" s="30" t="s">
        <v>91</v>
      </c>
      <c r="C10" s="31" t="str">
        <f>IF((C7-C8)&gt;=0,ROUND((C7-C8)*100,0),"")</f>
        <v/>
      </c>
    </row>
    <row r="11" spans="1:3" ht="17.25" thickBot="1" x14ac:dyDescent="0.3">
      <c r="A11" s="25" t="s">
        <v>45</v>
      </c>
      <c r="B11" s="30" t="s">
        <v>92</v>
      </c>
      <c r="C11" s="38" t="str">
        <f>IF(C10=0,"Permanece",IF(C10="","Baja","Sube"))</f>
        <v>Baja</v>
      </c>
    </row>
    <row r="12" spans="1:3" x14ac:dyDescent="0.25">
      <c r="A12" s="26" t="s">
        <v>106</v>
      </c>
      <c r="B12" s="5" t="s">
        <v>95</v>
      </c>
      <c r="C12" s="6">
        <v>9.5299999999999994</v>
      </c>
    </row>
    <row r="13" spans="1:3" x14ac:dyDescent="0.25">
      <c r="A13" s="26" t="s">
        <v>107</v>
      </c>
      <c r="B13" s="5" t="s">
        <v>96</v>
      </c>
      <c r="C13" s="6">
        <v>9.59</v>
      </c>
    </row>
    <row r="14" spans="1:3" x14ac:dyDescent="0.25">
      <c r="A14" s="26" t="s">
        <v>345</v>
      </c>
      <c r="B14" s="5" t="s">
        <v>344</v>
      </c>
      <c r="C14" s="6" t="s">
        <v>255</v>
      </c>
    </row>
    <row r="15" spans="1:3" x14ac:dyDescent="0.25">
      <c r="A15" s="25" t="s">
        <v>44</v>
      </c>
      <c r="B15" s="30" t="s">
        <v>97</v>
      </c>
      <c r="C15" s="31" t="str">
        <f>IF((C12-C13)&gt;=0,ROUND((C12-C13)*100,0),"")</f>
        <v/>
      </c>
    </row>
    <row r="16" spans="1:3" ht="17.25" thickBot="1" x14ac:dyDescent="0.3">
      <c r="A16" s="25" t="s">
        <v>45</v>
      </c>
      <c r="B16" s="30" t="s">
        <v>98</v>
      </c>
      <c r="C16" s="38" t="str">
        <f>IF(C15=0,"Permanece",IF(C15="","Baja","Sube"))</f>
        <v>Baja</v>
      </c>
    </row>
    <row r="17" spans="1:11" x14ac:dyDescent="0.25">
      <c r="A17" s="27" t="s">
        <v>52</v>
      </c>
      <c r="B17" s="7" t="s">
        <v>75</v>
      </c>
      <c r="C17" s="75">
        <v>0</v>
      </c>
    </row>
    <row r="18" spans="1:11" x14ac:dyDescent="0.25">
      <c r="A18" s="26" t="s">
        <v>53</v>
      </c>
      <c r="B18" s="5" t="s">
        <v>76</v>
      </c>
      <c r="C18" s="76">
        <v>8</v>
      </c>
    </row>
    <row r="19" spans="1:11" x14ac:dyDescent="0.25">
      <c r="A19" s="26" t="s">
        <v>54</v>
      </c>
      <c r="B19" s="5" t="s">
        <v>77</v>
      </c>
      <c r="C19" s="76">
        <v>39</v>
      </c>
    </row>
    <row r="20" spans="1:11" x14ac:dyDescent="0.25">
      <c r="A20" s="26" t="s">
        <v>55</v>
      </c>
      <c r="B20" s="5" t="s">
        <v>78</v>
      </c>
      <c r="C20" s="76">
        <v>0</v>
      </c>
    </row>
    <row r="21" spans="1:11" x14ac:dyDescent="0.25">
      <c r="A21" s="26" t="s">
        <v>57</v>
      </c>
      <c r="B21" s="5" t="s">
        <v>79</v>
      </c>
      <c r="C21" s="76">
        <v>0</v>
      </c>
    </row>
    <row r="22" spans="1:11" ht="17.25" thickBot="1" x14ac:dyDescent="0.3">
      <c r="A22" s="28" t="s">
        <v>56</v>
      </c>
      <c r="B22" s="9" t="s">
        <v>80</v>
      </c>
      <c r="C22" s="77">
        <v>0</v>
      </c>
    </row>
    <row r="23" spans="1:11" ht="17.25" thickBot="1" x14ac:dyDescent="0.3">
      <c r="A23" s="27" t="s">
        <v>103</v>
      </c>
      <c r="B23" s="7" t="s">
        <v>87</v>
      </c>
      <c r="C23" s="74" t="s">
        <v>255</v>
      </c>
    </row>
    <row r="24" spans="1:11" ht="17.25" thickBot="1" x14ac:dyDescent="0.3">
      <c r="A24" s="28" t="s">
        <v>104</v>
      </c>
      <c r="B24" s="9" t="s">
        <v>88</v>
      </c>
      <c r="C24" s="10" t="s">
        <v>255</v>
      </c>
    </row>
    <row r="25" spans="1:11" ht="17.25" thickBot="1" x14ac:dyDescent="0.3">
      <c r="A25" s="27" t="s">
        <v>112</v>
      </c>
      <c r="B25" s="7" t="s">
        <v>93</v>
      </c>
      <c r="C25" s="10" t="s">
        <v>255</v>
      </c>
    </row>
    <row r="26" spans="1:11" ht="17.25" thickBot="1" x14ac:dyDescent="0.3">
      <c r="A26" s="28" t="s">
        <v>105</v>
      </c>
      <c r="B26" s="9" t="s">
        <v>94</v>
      </c>
      <c r="C26" s="10" t="s">
        <v>255</v>
      </c>
    </row>
    <row r="27" spans="1:11" x14ac:dyDescent="0.25">
      <c r="A27" s="27" t="s">
        <v>108</v>
      </c>
      <c r="B27" s="7" t="s">
        <v>99</v>
      </c>
      <c r="C27" s="10" t="s">
        <v>255</v>
      </c>
    </row>
    <row r="28" spans="1:11" ht="17.25" thickBot="1" x14ac:dyDescent="0.3">
      <c r="A28" s="28" t="s">
        <v>109</v>
      </c>
      <c r="B28" s="9" t="s">
        <v>100</v>
      </c>
      <c r="C28" s="11" t="s">
        <v>255</v>
      </c>
    </row>
    <row r="29" spans="1:11" ht="149.25" thickBot="1" x14ac:dyDescent="0.3">
      <c r="A29" s="27" t="s">
        <v>65</v>
      </c>
      <c r="B29" s="7" t="s">
        <v>81</v>
      </c>
      <c r="C29" s="12" t="s">
        <v>436</v>
      </c>
    </row>
    <row r="30" spans="1:11" ht="50.25" thickBot="1" x14ac:dyDescent="0.3">
      <c r="A30" s="29" t="s">
        <v>66</v>
      </c>
      <c r="B30" s="13" t="s">
        <v>82</v>
      </c>
      <c r="C30" s="14" t="s">
        <v>371</v>
      </c>
    </row>
    <row r="31" spans="1:11" x14ac:dyDescent="0.3">
      <c r="K31" s="46"/>
    </row>
    <row r="32" spans="1:11" x14ac:dyDescent="0.3">
      <c r="K32" s="46"/>
    </row>
    <row r="33" spans="11:11" x14ac:dyDescent="0.3">
      <c r="K33" s="46"/>
    </row>
    <row r="34" spans="11:11" x14ac:dyDescent="0.3">
      <c r="K34" s="46"/>
    </row>
    <row r="35" spans="11:11" x14ac:dyDescent="0.3">
      <c r="K35" s="46"/>
    </row>
    <row r="36" spans="11:11" x14ac:dyDescent="0.3">
      <c r="K36" s="46"/>
    </row>
    <row r="37" spans="11:11" x14ac:dyDescent="0.3">
      <c r="K37" s="46"/>
    </row>
    <row r="38" spans="11:11" x14ac:dyDescent="0.3">
      <c r="K38" s="46"/>
    </row>
    <row r="39" spans="11:11" x14ac:dyDescent="0.3">
      <c r="K39" s="46"/>
    </row>
    <row r="40" spans="11:11" x14ac:dyDescent="0.3">
      <c r="K40" s="46"/>
    </row>
    <row r="41" spans="11:11" x14ac:dyDescent="0.3">
      <c r="K41" s="46"/>
    </row>
    <row r="42" spans="11:11" x14ac:dyDescent="0.3">
      <c r="K42" s="46"/>
    </row>
    <row r="43" spans="11:11" x14ac:dyDescent="0.3">
      <c r="K43" s="46"/>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5F804CF7-D2BC-4BC8-B0ED-1D414EDF4E42}">
          <x14:formula1>
            <xm:f>Tablas!$A$2:$A$7</xm:f>
          </x14:formula1>
          <xm:sqref>C30</xm:sqref>
        </x14:dataValidation>
        <x14:dataValidation type="list" allowBlank="1" showInputMessage="1" xr:uid="{8E631EEA-DE15-4153-B100-3BC6934A86F6}">
          <x14:formula1>
            <xm:f>Tablas!$L$24</xm:f>
          </x14:formula1>
          <xm:sqref>C29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2CEB0-09AB-4ABD-86C9-DCBCC2E88044}">
  <dimension ref="A1:C41"/>
  <sheetViews>
    <sheetView showGridLines="0" workbookViewId="0">
      <selection activeCell="C7" sqref="C7"/>
    </sheetView>
  </sheetViews>
  <sheetFormatPr defaultColWidth="9.140625" defaultRowHeight="16.5" x14ac:dyDescent="0.25"/>
  <cols>
    <col min="1" max="1" width="52.5703125" style="5" bestFit="1" customWidth="1"/>
    <col min="2" max="2" width="30.28515625" style="15"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7" t="s">
        <v>145</v>
      </c>
      <c r="B2" s="7" t="s">
        <v>163</v>
      </c>
      <c r="C2" s="8">
        <v>0.3</v>
      </c>
    </row>
    <row r="3" spans="1:3" x14ac:dyDescent="0.25">
      <c r="A3" s="26" t="s">
        <v>146</v>
      </c>
      <c r="B3" s="5" t="s">
        <v>164</v>
      </c>
      <c r="C3" s="6">
        <v>0.3</v>
      </c>
    </row>
    <row r="4" spans="1:3" x14ac:dyDescent="0.25">
      <c r="A4" s="26" t="s">
        <v>330</v>
      </c>
      <c r="B4" s="5" t="s">
        <v>331</v>
      </c>
      <c r="C4" s="6" t="s">
        <v>255</v>
      </c>
    </row>
    <row r="5" spans="1:3" x14ac:dyDescent="0.25">
      <c r="A5" s="25" t="s">
        <v>44</v>
      </c>
      <c r="B5" s="30" t="s">
        <v>165</v>
      </c>
      <c r="C5" s="31">
        <f>IF((C2-C3)&gt;=0,ROUND((C2-C3)*100,0),"")</f>
        <v>0</v>
      </c>
    </row>
    <row r="6" spans="1:3" ht="17.25" thickBot="1" x14ac:dyDescent="0.3">
      <c r="A6" s="36" t="s">
        <v>45</v>
      </c>
      <c r="B6" s="37" t="s">
        <v>166</v>
      </c>
      <c r="C6" s="38" t="str">
        <f>IF(C5=0,"Permanece",IF(C5="","Baja","Sube"))</f>
        <v>Permanece</v>
      </c>
    </row>
    <row r="7" spans="1:3" x14ac:dyDescent="0.25">
      <c r="A7" s="27" t="s">
        <v>149</v>
      </c>
      <c r="B7" s="7" t="s">
        <v>123</v>
      </c>
      <c r="C7" s="8"/>
    </row>
    <row r="8" spans="1:3" x14ac:dyDescent="0.25">
      <c r="A8" s="26" t="s">
        <v>150</v>
      </c>
      <c r="B8" s="5" t="s">
        <v>124</v>
      </c>
      <c r="C8" s="6"/>
    </row>
    <row r="9" spans="1:3" x14ac:dyDescent="0.25">
      <c r="A9" s="26" t="s">
        <v>332</v>
      </c>
      <c r="B9" s="5" t="s">
        <v>333</v>
      </c>
      <c r="C9" s="6" t="s">
        <v>255</v>
      </c>
    </row>
    <row r="10" spans="1:3" x14ac:dyDescent="0.25">
      <c r="A10" s="25" t="s">
        <v>44</v>
      </c>
      <c r="B10" s="30" t="s">
        <v>125</v>
      </c>
      <c r="C10" s="31">
        <f>IF((C7-C8)&gt;=0,ROUND((C7-C8)*100,0),"")</f>
        <v>0</v>
      </c>
    </row>
    <row r="11" spans="1:3" ht="17.25" thickBot="1" x14ac:dyDescent="0.3">
      <c r="A11" s="36" t="s">
        <v>45</v>
      </c>
      <c r="B11" s="37" t="s">
        <v>126</v>
      </c>
      <c r="C11" s="38" t="str">
        <f>IF(C10=0,"Permanece",IF(C10="","Baja","Sube"))</f>
        <v>Permanece</v>
      </c>
    </row>
    <row r="12" spans="1:3" x14ac:dyDescent="0.25">
      <c r="A12" s="27" t="s">
        <v>137</v>
      </c>
      <c r="B12" s="7" t="s">
        <v>167</v>
      </c>
      <c r="C12" s="8">
        <v>1.48</v>
      </c>
    </row>
    <row r="13" spans="1:3" x14ac:dyDescent="0.25">
      <c r="A13" s="26" t="s">
        <v>138</v>
      </c>
      <c r="B13" s="5" t="s">
        <v>168</v>
      </c>
      <c r="C13" s="6">
        <v>1.48</v>
      </c>
    </row>
    <row r="14" spans="1:3" x14ac:dyDescent="0.25">
      <c r="A14" s="26" t="s">
        <v>336</v>
      </c>
      <c r="B14" s="5" t="s">
        <v>337</v>
      </c>
      <c r="C14" s="6"/>
    </row>
    <row r="15" spans="1:3" x14ac:dyDescent="0.25">
      <c r="A15" s="25" t="s">
        <v>44</v>
      </c>
      <c r="B15" s="30" t="s">
        <v>169</v>
      </c>
      <c r="C15" s="31">
        <f>IF((C12-C13)&gt;=0,ROUND((C12-C13)*100,0),"")</f>
        <v>0</v>
      </c>
    </row>
    <row r="16" spans="1:3" ht="17.25" thickBot="1" x14ac:dyDescent="0.3">
      <c r="A16" s="36" t="s">
        <v>45</v>
      </c>
      <c r="B16" s="37" t="s">
        <v>170</v>
      </c>
      <c r="C16" s="38" t="str">
        <f>IF(C15=0,"Permanece",IF(C15="","Baja","Sube"))</f>
        <v>Permanece</v>
      </c>
    </row>
    <row r="17" spans="1:3" x14ac:dyDescent="0.25">
      <c r="A17" s="26" t="s">
        <v>141</v>
      </c>
      <c r="B17" s="5" t="s">
        <v>131</v>
      </c>
      <c r="C17" s="6"/>
    </row>
    <row r="18" spans="1:3" x14ac:dyDescent="0.25">
      <c r="A18" s="26" t="s">
        <v>142</v>
      </c>
      <c r="B18" s="5" t="s">
        <v>132</v>
      </c>
      <c r="C18" s="6"/>
    </row>
    <row r="19" spans="1:3" x14ac:dyDescent="0.25">
      <c r="A19" s="26" t="s">
        <v>338</v>
      </c>
      <c r="B19" s="5" t="s">
        <v>339</v>
      </c>
      <c r="C19" s="6"/>
    </row>
    <row r="20" spans="1:3" x14ac:dyDescent="0.25">
      <c r="A20" s="25" t="s">
        <v>44</v>
      </c>
      <c r="B20" s="30" t="s">
        <v>133</v>
      </c>
      <c r="C20" s="31">
        <f>IFERROR(ROUND(ABS(C17-C18)*100,0),"-")</f>
        <v>0</v>
      </c>
    </row>
    <row r="21" spans="1:3" ht="17.25" thickBot="1" x14ac:dyDescent="0.3">
      <c r="A21" s="36" t="s">
        <v>45</v>
      </c>
      <c r="B21" s="37" t="s">
        <v>134</v>
      </c>
      <c r="C21" s="38" t="str">
        <f>IFERROR(IF(C20=0,"Permanece",IF(SIGN(C20)=1,"Sube","Baja")),"-")</f>
        <v>Permanece</v>
      </c>
    </row>
    <row r="22" spans="1:3" x14ac:dyDescent="0.25">
      <c r="A22" s="27" t="s">
        <v>52</v>
      </c>
      <c r="B22" s="7" t="s">
        <v>113</v>
      </c>
      <c r="C22" s="75">
        <v>9.8000000000000007</v>
      </c>
    </row>
    <row r="23" spans="1:3" x14ac:dyDescent="0.25">
      <c r="A23" s="26" t="s">
        <v>53</v>
      </c>
      <c r="B23" s="5" t="s">
        <v>114</v>
      </c>
      <c r="C23" s="76">
        <v>0</v>
      </c>
    </row>
    <row r="24" spans="1:3" ht="17.25" thickBot="1" x14ac:dyDescent="0.3">
      <c r="A24" s="28" t="s">
        <v>54</v>
      </c>
      <c r="B24" s="9" t="s">
        <v>115</v>
      </c>
      <c r="C24" s="77">
        <v>0</v>
      </c>
    </row>
    <row r="25" spans="1:3" x14ac:dyDescent="0.25">
      <c r="A25" s="26" t="s">
        <v>55</v>
      </c>
      <c r="B25" s="5" t="s">
        <v>116</v>
      </c>
      <c r="C25" s="76">
        <v>32.6</v>
      </c>
    </row>
    <row r="26" spans="1:3" x14ac:dyDescent="0.25">
      <c r="A26" s="26" t="s">
        <v>57</v>
      </c>
      <c r="B26" s="5" t="s">
        <v>117</v>
      </c>
      <c r="C26" s="76">
        <v>0</v>
      </c>
    </row>
    <row r="27" spans="1:3" ht="17.25" thickBot="1" x14ac:dyDescent="0.3">
      <c r="A27" s="28" t="s">
        <v>56</v>
      </c>
      <c r="B27" s="9" t="s">
        <v>118</v>
      </c>
      <c r="C27" s="77">
        <v>0</v>
      </c>
    </row>
    <row r="28" spans="1:3" x14ac:dyDescent="0.25">
      <c r="A28" s="27" t="s">
        <v>392</v>
      </c>
      <c r="B28" s="7" t="s">
        <v>394</v>
      </c>
      <c r="C28" s="10" t="s">
        <v>425</v>
      </c>
    </row>
    <row r="29" spans="1:3" ht="17.25" thickBot="1" x14ac:dyDescent="0.3">
      <c r="A29" s="28" t="s">
        <v>393</v>
      </c>
      <c r="B29" s="9" t="s">
        <v>395</v>
      </c>
      <c r="C29" s="11" t="s">
        <v>423</v>
      </c>
    </row>
    <row r="30" spans="1:3" x14ac:dyDescent="0.25">
      <c r="A30" s="27" t="s">
        <v>147</v>
      </c>
      <c r="B30" s="7" t="s">
        <v>121</v>
      </c>
      <c r="C30" s="10" t="s">
        <v>425</v>
      </c>
    </row>
    <row r="31" spans="1:3" ht="17.25" thickBot="1" x14ac:dyDescent="0.3">
      <c r="A31" s="28" t="s">
        <v>148</v>
      </c>
      <c r="B31" s="9" t="s">
        <v>122</v>
      </c>
      <c r="C31" s="11" t="s">
        <v>423</v>
      </c>
    </row>
    <row r="32" spans="1:3" x14ac:dyDescent="0.25">
      <c r="A32" s="27" t="s">
        <v>151</v>
      </c>
      <c r="B32" s="7" t="s">
        <v>127</v>
      </c>
      <c r="C32" s="10" t="s">
        <v>425</v>
      </c>
    </row>
    <row r="33" spans="1:3" ht="17.25" thickBot="1" x14ac:dyDescent="0.3">
      <c r="A33" s="28" t="s">
        <v>152</v>
      </c>
      <c r="B33" s="9" t="s">
        <v>128</v>
      </c>
      <c r="C33" s="11" t="s">
        <v>424</v>
      </c>
    </row>
    <row r="34" spans="1:3" x14ac:dyDescent="0.25">
      <c r="A34" s="26" t="s">
        <v>396</v>
      </c>
      <c r="B34" s="5" t="s">
        <v>398</v>
      </c>
      <c r="C34" s="10"/>
    </row>
    <row r="35" spans="1:3" ht="17.25" thickBot="1" x14ac:dyDescent="0.3">
      <c r="A35" s="26" t="s">
        <v>397</v>
      </c>
      <c r="B35" s="5" t="s">
        <v>399</v>
      </c>
      <c r="C35" s="11"/>
    </row>
    <row r="36" spans="1:3" x14ac:dyDescent="0.25">
      <c r="A36" s="27" t="s">
        <v>139</v>
      </c>
      <c r="B36" s="7" t="s">
        <v>129</v>
      </c>
      <c r="C36" s="10" t="s">
        <v>422</v>
      </c>
    </row>
    <row r="37" spans="1:3" ht="17.25" thickBot="1" x14ac:dyDescent="0.3">
      <c r="A37" s="28" t="s">
        <v>140</v>
      </c>
      <c r="B37" s="9" t="s">
        <v>130</v>
      </c>
      <c r="C37" s="11" t="s">
        <v>424</v>
      </c>
    </row>
    <row r="38" spans="1:3" x14ac:dyDescent="0.25">
      <c r="A38" s="27" t="s">
        <v>143</v>
      </c>
      <c r="B38" s="7" t="s">
        <v>135</v>
      </c>
      <c r="C38" s="10" t="s">
        <v>413</v>
      </c>
    </row>
    <row r="39" spans="1:3" ht="17.25" thickBot="1" x14ac:dyDescent="0.3">
      <c r="A39" s="28" t="s">
        <v>144</v>
      </c>
      <c r="B39" s="9" t="s">
        <v>136</v>
      </c>
      <c r="C39" s="11" t="s">
        <v>423</v>
      </c>
    </row>
    <row r="40" spans="1:3" ht="165.75" thickBot="1" x14ac:dyDescent="0.3">
      <c r="A40" s="27" t="s">
        <v>65</v>
      </c>
      <c r="B40" s="7" t="s">
        <v>119</v>
      </c>
      <c r="C40" s="12" t="s">
        <v>426</v>
      </c>
    </row>
    <row r="41" spans="1:3" ht="50.25" thickBot="1" x14ac:dyDescent="0.3">
      <c r="A41" s="29" t="s">
        <v>66</v>
      </c>
      <c r="B41" s="13" t="s">
        <v>120</v>
      </c>
      <c r="C41" s="14" t="s">
        <v>411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619C4A43-7E0C-47A5-8BFB-D2AD2BA5573E}">
          <x14:formula1>
            <xm:f>Tablas!$A$2:$A$7</xm:f>
          </x14:formula1>
          <xm:sqref>C41</xm:sqref>
        </x14:dataValidation>
        <x14:dataValidation type="list" allowBlank="1" showInputMessage="1" xr:uid="{3C04FF7D-FB36-4650-A00C-7C8C9E025181}">
          <x14:formula1>
            <xm:f>Tablas!$L$25</xm:f>
          </x14:formula1>
          <xm:sqref>C40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F464D-9489-4499-83A6-0FFC57B0DDBD}">
  <dimension ref="A1:C16"/>
  <sheetViews>
    <sheetView showGridLines="0" workbookViewId="0">
      <selection activeCell="C3" sqref="C3"/>
    </sheetView>
  </sheetViews>
  <sheetFormatPr defaultColWidth="9.140625" defaultRowHeight="16.5" x14ac:dyDescent="0.25"/>
  <cols>
    <col min="1" max="1" width="52.5703125" style="5" bestFit="1" customWidth="1"/>
    <col min="2" max="2" width="30.28515625" style="15" customWidth="1"/>
    <col min="3" max="3" width="48.28515625" style="5" customWidth="1"/>
    <col min="4" max="16384" width="9.140625" style="5"/>
  </cols>
  <sheetData>
    <row r="1" spans="1:3" s="4" customFormat="1" ht="21" thickBot="1" x14ac:dyDescent="0.3">
      <c r="A1" s="1" t="s">
        <v>42</v>
      </c>
      <c r="B1" s="2" t="s">
        <v>9</v>
      </c>
      <c r="C1" s="3" t="s">
        <v>10</v>
      </c>
    </row>
    <row r="2" spans="1:3" ht="17.25" thickBot="1" x14ac:dyDescent="0.3">
      <c r="A2" s="27" t="s">
        <v>153</v>
      </c>
      <c r="B2" s="7" t="s">
        <v>155</v>
      </c>
      <c r="C2" s="8">
        <v>-999</v>
      </c>
    </row>
    <row r="3" spans="1:3" x14ac:dyDescent="0.25">
      <c r="A3" s="26" t="s">
        <v>154</v>
      </c>
      <c r="B3" s="5" t="s">
        <v>156</v>
      </c>
      <c r="C3" s="8"/>
    </row>
    <row r="4" spans="1:3" x14ac:dyDescent="0.25">
      <c r="A4" s="26" t="s">
        <v>335</v>
      </c>
      <c r="B4" s="5" t="s">
        <v>334</v>
      </c>
      <c r="C4" s="6" t="s">
        <v>255</v>
      </c>
    </row>
    <row r="5" spans="1:3" x14ac:dyDescent="0.25">
      <c r="A5" s="25" t="s">
        <v>44</v>
      </c>
      <c r="B5" s="30" t="s">
        <v>157</v>
      </c>
      <c r="C5" s="31" t="str">
        <f>IF((C2-C3)&gt;=0,ROUND((C2-C3)*100,0),"")</f>
        <v/>
      </c>
    </row>
    <row r="6" spans="1:3" ht="17.25" thickBot="1" x14ac:dyDescent="0.3">
      <c r="A6" s="36" t="s">
        <v>45</v>
      </c>
      <c r="B6" s="37" t="s">
        <v>158</v>
      </c>
      <c r="C6" s="38" t="str">
        <f>IF(C5=0,"Permanece",IF(C5="","Baja","Sube"))</f>
        <v>Baja</v>
      </c>
    </row>
    <row r="7" spans="1:3" x14ac:dyDescent="0.25">
      <c r="A7" s="27" t="s">
        <v>52</v>
      </c>
      <c r="B7" s="7" t="s">
        <v>400</v>
      </c>
      <c r="C7" s="75">
        <v>13.5</v>
      </c>
    </row>
    <row r="8" spans="1:3" x14ac:dyDescent="0.25">
      <c r="A8" s="26" t="s">
        <v>53</v>
      </c>
      <c r="B8" s="5" t="s">
        <v>401</v>
      </c>
      <c r="C8" s="76">
        <v>0</v>
      </c>
    </row>
    <row r="9" spans="1:3" ht="17.25" thickBot="1" x14ac:dyDescent="0.3">
      <c r="A9" s="28" t="s">
        <v>54</v>
      </c>
      <c r="B9" s="9" t="s">
        <v>402</v>
      </c>
      <c r="C9" s="77">
        <v>0</v>
      </c>
    </row>
    <row r="10" spans="1:3" x14ac:dyDescent="0.25">
      <c r="A10" s="26" t="s">
        <v>55</v>
      </c>
      <c r="B10" s="5" t="s">
        <v>403</v>
      </c>
      <c r="C10" s="76">
        <v>11</v>
      </c>
    </row>
    <row r="11" spans="1:3" x14ac:dyDescent="0.25">
      <c r="A11" s="26" t="s">
        <v>57</v>
      </c>
      <c r="B11" s="5" t="s">
        <v>404</v>
      </c>
      <c r="C11" s="76">
        <v>0</v>
      </c>
    </row>
    <row r="12" spans="1:3" ht="17.25" thickBot="1" x14ac:dyDescent="0.3">
      <c r="A12" s="28" t="s">
        <v>56</v>
      </c>
      <c r="B12" s="9" t="s">
        <v>405</v>
      </c>
      <c r="C12" s="77">
        <v>0</v>
      </c>
    </row>
    <row r="13" spans="1:3" x14ac:dyDescent="0.25">
      <c r="A13" s="26" t="s">
        <v>159</v>
      </c>
      <c r="B13" s="5" t="s">
        <v>161</v>
      </c>
      <c r="C13" s="10" t="s">
        <v>427</v>
      </c>
    </row>
    <row r="14" spans="1:3" ht="17.25" thickBot="1" x14ac:dyDescent="0.3">
      <c r="A14" s="26" t="s">
        <v>160</v>
      </c>
      <c r="B14" s="5" t="s">
        <v>162</v>
      </c>
      <c r="C14" s="11" t="s">
        <v>410</v>
      </c>
    </row>
    <row r="15" spans="1:3" ht="99.75" thickBot="1" x14ac:dyDescent="0.3">
      <c r="A15" s="27" t="s">
        <v>65</v>
      </c>
      <c r="B15" s="7" t="s">
        <v>406</v>
      </c>
      <c r="C15" s="12" t="s">
        <v>428</v>
      </c>
    </row>
    <row r="16" spans="1:3" ht="50.25" thickBot="1" x14ac:dyDescent="0.3">
      <c r="A16" s="29" t="s">
        <v>66</v>
      </c>
      <c r="B16" s="13" t="s">
        <v>407</v>
      </c>
      <c r="C16" s="14" t="s">
        <v>371</v>
      </c>
    </row>
  </sheetData>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xr:uid="{CB07A3A1-E957-443D-BA3B-C8739971E1B2}">
          <x14:formula1>
            <xm:f>Tablas!$L$25</xm:f>
          </x14:formula1>
          <xm:sqref>C15</xm:sqref>
        </x14:dataValidation>
        <x14:dataValidation type="list" allowBlank="1" showInputMessage="1" xr:uid="{4F9037B6-004D-4786-812A-241DE34D38BA}">
          <x14:formula1>
            <xm:f>Tablas!$A$2:$A$7</xm:f>
          </x14:formula1>
          <xm:sqref>C16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F922-1445-4239-A643-A9F5E09853DC}">
  <dimension ref="A1:D40"/>
  <sheetViews>
    <sheetView tabSelected="1" workbookViewId="0">
      <selection activeCell="C40" sqref="C40"/>
    </sheetView>
  </sheetViews>
  <sheetFormatPr defaultColWidth="9.140625" defaultRowHeight="16.5" x14ac:dyDescent="0.25"/>
  <cols>
    <col min="1" max="1" width="52.5703125" style="5" bestFit="1" customWidth="1"/>
    <col min="2" max="2" width="30.28515625" style="15" hidden="1" customWidth="1"/>
    <col min="3" max="3" width="48.28515625" style="5" customWidth="1"/>
    <col min="4" max="4" width="12" style="5" customWidth="1"/>
    <col min="5" max="16384" width="9.140625" style="5"/>
  </cols>
  <sheetData>
    <row r="1" spans="1:4" s="4" customFormat="1" ht="21" thickBot="1" x14ac:dyDescent="0.3">
      <c r="A1" s="1" t="s">
        <v>42</v>
      </c>
      <c r="B1" s="2" t="s">
        <v>9</v>
      </c>
      <c r="C1" s="3" t="s">
        <v>10</v>
      </c>
    </row>
    <row r="2" spans="1:4" x14ac:dyDescent="0.25">
      <c r="A2" s="27" t="s">
        <v>186</v>
      </c>
      <c r="B2" s="7" t="s">
        <v>209</v>
      </c>
      <c r="C2" s="73">
        <v>6.22</v>
      </c>
    </row>
    <row r="3" spans="1:4" x14ac:dyDescent="0.25">
      <c r="A3" s="26" t="s">
        <v>187</v>
      </c>
      <c r="B3" s="5" t="s">
        <v>210</v>
      </c>
      <c r="C3" s="72">
        <v>6.2</v>
      </c>
    </row>
    <row r="4" spans="1:4" x14ac:dyDescent="0.25">
      <c r="A4" s="26" t="s">
        <v>318</v>
      </c>
      <c r="B4" s="5" t="s">
        <v>319</v>
      </c>
      <c r="C4" s="6" t="s">
        <v>255</v>
      </c>
    </row>
    <row r="5" spans="1:4" x14ac:dyDescent="0.25">
      <c r="A5" s="25" t="s">
        <v>44</v>
      </c>
      <c r="B5" s="30" t="s">
        <v>211</v>
      </c>
      <c r="C5" s="31">
        <f>IF((C2-C3)&gt;=0,ROUND((C2-C3)*100,0),"")</f>
        <v>2</v>
      </c>
      <c r="D5" s="56"/>
    </row>
    <row r="6" spans="1:4" ht="17.25" thickBot="1" x14ac:dyDescent="0.3">
      <c r="A6" s="36" t="s">
        <v>45</v>
      </c>
      <c r="B6" s="37" t="s">
        <v>212</v>
      </c>
      <c r="C6" s="38" t="str">
        <f>IF(C5=0,"Permanece",IF(C5="","Baja","Sube"))</f>
        <v>Sube</v>
      </c>
    </row>
    <row r="7" spans="1:4" x14ac:dyDescent="0.25">
      <c r="A7" s="27" t="s">
        <v>184</v>
      </c>
      <c r="B7" s="7" t="s">
        <v>213</v>
      </c>
      <c r="C7" s="73">
        <v>5.5</v>
      </c>
    </row>
    <row r="8" spans="1:4" x14ac:dyDescent="0.25">
      <c r="A8" s="26" t="s">
        <v>185</v>
      </c>
      <c r="B8" s="5" t="s">
        <v>214</v>
      </c>
      <c r="C8" s="72">
        <v>5.46</v>
      </c>
    </row>
    <row r="9" spans="1:4" x14ac:dyDescent="0.25">
      <c r="A9" s="26" t="s">
        <v>320</v>
      </c>
      <c r="B9" s="5" t="s">
        <v>321</v>
      </c>
      <c r="C9" s="6" t="s">
        <v>255</v>
      </c>
    </row>
    <row r="10" spans="1:4" x14ac:dyDescent="0.25">
      <c r="A10" s="25" t="s">
        <v>44</v>
      </c>
      <c r="B10" s="30" t="s">
        <v>215</v>
      </c>
      <c r="C10" s="31">
        <f>IF((C7-C8)&gt;=0,ROUND((C7-C8)*100,0),"")</f>
        <v>4</v>
      </c>
      <c r="D10" s="56"/>
    </row>
    <row r="11" spans="1:4" ht="17.25" thickBot="1" x14ac:dyDescent="0.3">
      <c r="A11" s="36" t="s">
        <v>45</v>
      </c>
      <c r="B11" s="37" t="s">
        <v>216</v>
      </c>
      <c r="C11" s="38" t="str">
        <f>IF(C10=0,"Permanece",IF(C10="","Baja","Sube"))</f>
        <v>Sube</v>
      </c>
    </row>
    <row r="12" spans="1:4" x14ac:dyDescent="0.25">
      <c r="A12" s="26" t="s">
        <v>192</v>
      </c>
      <c r="B12" s="5" t="s">
        <v>180</v>
      </c>
      <c r="C12" s="73">
        <v>9.2899999999999991</v>
      </c>
    </row>
    <row r="13" spans="1:4" x14ac:dyDescent="0.25">
      <c r="A13" s="26" t="s">
        <v>193</v>
      </c>
      <c r="B13" s="5" t="s">
        <v>181</v>
      </c>
      <c r="C13" s="72">
        <v>9.23</v>
      </c>
    </row>
    <row r="14" spans="1:4" x14ac:dyDescent="0.25">
      <c r="A14" s="26" t="s">
        <v>322</v>
      </c>
      <c r="B14" s="5" t="s">
        <v>323</v>
      </c>
      <c r="C14" s="6" t="s">
        <v>255</v>
      </c>
    </row>
    <row r="15" spans="1:4" x14ac:dyDescent="0.25">
      <c r="A15" s="25" t="s">
        <v>44</v>
      </c>
      <c r="B15" s="30" t="s">
        <v>182</v>
      </c>
      <c r="C15" s="31">
        <f>IF((C12-C13)&gt;=0,ROUND((C12-C13)*100,0),"")</f>
        <v>6</v>
      </c>
    </row>
    <row r="16" spans="1:4" ht="17.25" thickBot="1" x14ac:dyDescent="0.3">
      <c r="A16" s="25" t="s">
        <v>45</v>
      </c>
      <c r="B16" s="30" t="s">
        <v>183</v>
      </c>
      <c r="C16" s="38" t="str">
        <f>IF(C15=0,"Permanece",IF(C15="","Baja","Sube"))</f>
        <v>Sube</v>
      </c>
    </row>
    <row r="17" spans="1:4" x14ac:dyDescent="0.25">
      <c r="A17" s="27" t="s">
        <v>188</v>
      </c>
      <c r="B17" s="7" t="s">
        <v>217</v>
      </c>
      <c r="C17" s="73">
        <v>4.01</v>
      </c>
    </row>
    <row r="18" spans="1:4" x14ac:dyDescent="0.25">
      <c r="A18" s="26" t="s">
        <v>189</v>
      </c>
      <c r="B18" s="5" t="s">
        <v>218</v>
      </c>
      <c r="C18" s="72">
        <v>4</v>
      </c>
    </row>
    <row r="19" spans="1:4" x14ac:dyDescent="0.25">
      <c r="A19" s="26" t="s">
        <v>324</v>
      </c>
      <c r="B19" s="5" t="s">
        <v>325</v>
      </c>
      <c r="C19" s="6" t="s">
        <v>408</v>
      </c>
    </row>
    <row r="20" spans="1:4" x14ac:dyDescent="0.25">
      <c r="A20" s="25" t="s">
        <v>44</v>
      </c>
      <c r="B20" s="30" t="s">
        <v>219</v>
      </c>
      <c r="C20" s="31">
        <f>IF((C17-C18)&gt;=0,ROUND((C17-C18)*100,0),"")</f>
        <v>1</v>
      </c>
    </row>
    <row r="21" spans="1:4" ht="17.25" thickBot="1" x14ac:dyDescent="0.3">
      <c r="A21" s="36" t="s">
        <v>45</v>
      </c>
      <c r="B21" s="37" t="s">
        <v>220</v>
      </c>
      <c r="C21" s="38" t="str">
        <f>IF(C20=0,"Permanece",IF(C20="","Baja","Sube"))</f>
        <v>Sube</v>
      </c>
    </row>
    <row r="22" spans="1:4" x14ac:dyDescent="0.25">
      <c r="A22" s="27" t="s">
        <v>190</v>
      </c>
      <c r="B22" s="7" t="s">
        <v>221</v>
      </c>
      <c r="C22" s="73">
        <v>2.0499999999999998</v>
      </c>
    </row>
    <row r="23" spans="1:4" x14ac:dyDescent="0.25">
      <c r="A23" s="26" t="s">
        <v>191</v>
      </c>
      <c r="B23" s="5" t="s">
        <v>222</v>
      </c>
      <c r="C23" s="72">
        <v>2.06</v>
      </c>
    </row>
    <row r="24" spans="1:4" x14ac:dyDescent="0.25">
      <c r="A24" s="26" t="s">
        <v>326</v>
      </c>
      <c r="B24" s="5" t="s">
        <v>327</v>
      </c>
      <c r="C24" s="6" t="s">
        <v>255</v>
      </c>
    </row>
    <row r="25" spans="1:4" x14ac:dyDescent="0.25">
      <c r="A25" s="25" t="s">
        <v>44</v>
      </c>
      <c r="B25" s="30" t="s">
        <v>223</v>
      </c>
      <c r="C25" s="31" t="str">
        <f>IF((C22-C23)&gt;=0,ROUND((C22-C23)*100,0),"")</f>
        <v/>
      </c>
      <c r="D25" s="56"/>
    </row>
    <row r="26" spans="1:4" ht="17.25" thickBot="1" x14ac:dyDescent="0.3">
      <c r="A26" s="36" t="s">
        <v>45</v>
      </c>
      <c r="B26" s="37" t="s">
        <v>224</v>
      </c>
      <c r="C26" s="38" t="str">
        <f>IF(C25=0,"Permanece",IF(C25="","Baja","Sube"))</f>
        <v>Baja</v>
      </c>
      <c r="D26" s="56"/>
    </row>
    <row r="27" spans="1:4" x14ac:dyDescent="0.25">
      <c r="A27" s="27" t="s">
        <v>52</v>
      </c>
      <c r="B27" s="7" t="s">
        <v>175</v>
      </c>
      <c r="C27" s="75">
        <v>0</v>
      </c>
    </row>
    <row r="28" spans="1:4" x14ac:dyDescent="0.25">
      <c r="A28" s="26" t="s">
        <v>53</v>
      </c>
      <c r="B28" s="5" t="s">
        <v>176</v>
      </c>
      <c r="C28" s="76">
        <v>5.0999999999999996</v>
      </c>
    </row>
    <row r="29" spans="1:4" x14ac:dyDescent="0.25">
      <c r="A29" s="26" t="s">
        <v>54</v>
      </c>
      <c r="B29" s="5" t="s">
        <v>177</v>
      </c>
      <c r="C29" s="76">
        <v>31.3</v>
      </c>
    </row>
    <row r="30" spans="1:4" ht="17.25" thickBot="1" x14ac:dyDescent="0.3">
      <c r="A30" s="26" t="s">
        <v>179</v>
      </c>
      <c r="B30" s="5" t="s">
        <v>178</v>
      </c>
      <c r="C30" s="6" t="s">
        <v>437</v>
      </c>
    </row>
    <row r="31" spans="1:4" x14ac:dyDescent="0.25">
      <c r="A31" s="27" t="s">
        <v>194</v>
      </c>
      <c r="B31" s="7" t="s">
        <v>173</v>
      </c>
      <c r="C31" s="10" t="s">
        <v>434</v>
      </c>
    </row>
    <row r="32" spans="1:4" ht="17.25" thickBot="1" x14ac:dyDescent="0.3">
      <c r="A32" s="28" t="s">
        <v>195</v>
      </c>
      <c r="B32" s="9" t="s">
        <v>174</v>
      </c>
      <c r="C32" s="11"/>
    </row>
    <row r="33" spans="1:3" x14ac:dyDescent="0.25">
      <c r="A33" s="27" t="s">
        <v>196</v>
      </c>
      <c r="B33" s="7" t="s">
        <v>201</v>
      </c>
      <c r="C33" s="10" t="s">
        <v>438</v>
      </c>
    </row>
    <row r="34" spans="1:3" ht="17.25" thickBot="1" x14ac:dyDescent="0.3">
      <c r="A34" s="28" t="s">
        <v>197</v>
      </c>
      <c r="B34" s="9" t="s">
        <v>202</v>
      </c>
      <c r="C34" s="11"/>
    </row>
    <row r="35" spans="1:3" x14ac:dyDescent="0.25">
      <c r="A35" s="27" t="s">
        <v>198</v>
      </c>
      <c r="B35" s="7" t="s">
        <v>203</v>
      </c>
      <c r="C35" s="10" t="s">
        <v>439</v>
      </c>
    </row>
    <row r="36" spans="1:3" ht="17.25" thickBot="1" x14ac:dyDescent="0.3">
      <c r="A36" s="28" t="s">
        <v>199</v>
      </c>
      <c r="B36" s="9" t="s">
        <v>204</v>
      </c>
      <c r="C36" s="11"/>
    </row>
    <row r="37" spans="1:3" x14ac:dyDescent="0.25">
      <c r="A37" s="27" t="s">
        <v>205</v>
      </c>
      <c r="B37" s="7" t="s">
        <v>207</v>
      </c>
      <c r="C37" s="10"/>
    </row>
    <row r="38" spans="1:3" ht="17.25" thickBot="1" x14ac:dyDescent="0.3">
      <c r="A38" s="28" t="s">
        <v>206</v>
      </c>
      <c r="B38" s="9" t="s">
        <v>208</v>
      </c>
      <c r="C38" s="11"/>
    </row>
    <row r="39" spans="1:3" ht="215.25" thickBot="1" x14ac:dyDescent="0.3">
      <c r="A39" s="27" t="s">
        <v>65</v>
      </c>
      <c r="B39" s="7" t="s">
        <v>200</v>
      </c>
      <c r="C39" s="12" t="s">
        <v>440</v>
      </c>
    </row>
    <row r="40" spans="1:3" ht="50.25" thickBot="1" x14ac:dyDescent="0.3">
      <c r="A40" s="29" t="s">
        <v>66</v>
      </c>
      <c r="B40" s="13" t="s">
        <v>225</v>
      </c>
      <c r="C40" s="14" t="s">
        <v>412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CF0FF5C7-F59D-473F-A9E4-9E958F0C6BAF}">
          <x14:formula1>
            <xm:f>Tablas!$A$2:$A$7</xm:f>
          </x14:formula1>
          <xm:sqref>C40</xm:sqref>
        </x14:dataValidation>
        <x14:dataValidation type="list" allowBlank="1" showInputMessage="1" xr:uid="{20FBE439-E25B-4237-A27D-A3EF44FD31CC}">
          <x14:formula1>
            <xm:f>Tablas!$L$26</xm:f>
          </x14:formula1>
          <xm:sqref>C39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158D-7CF5-4621-99AA-4EF5CEB60D57}">
  <dimension ref="A1:C22"/>
  <sheetViews>
    <sheetView workbookViewId="0">
      <selection activeCell="C22" sqref="C22"/>
    </sheetView>
  </sheetViews>
  <sheetFormatPr defaultColWidth="9.140625" defaultRowHeight="16.5" x14ac:dyDescent="0.25"/>
  <cols>
    <col min="1" max="1" width="58.42578125" style="5" bestFit="1" customWidth="1"/>
    <col min="2" max="2" width="30.28515625" style="15"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7" t="s">
        <v>226</v>
      </c>
      <c r="B2" s="7" t="s">
        <v>228</v>
      </c>
      <c r="C2" s="8">
        <v>5.33</v>
      </c>
    </row>
    <row r="3" spans="1:3" x14ac:dyDescent="0.25">
      <c r="A3" s="26" t="s">
        <v>227</v>
      </c>
      <c r="B3" s="5" t="s">
        <v>229</v>
      </c>
      <c r="C3" s="6">
        <v>5.35</v>
      </c>
    </row>
    <row r="4" spans="1:3" x14ac:dyDescent="0.25">
      <c r="A4" s="26" t="s">
        <v>328</v>
      </c>
      <c r="B4" s="5" t="s">
        <v>329</v>
      </c>
      <c r="C4" s="6" t="s">
        <v>255</v>
      </c>
    </row>
    <row r="5" spans="1:3" x14ac:dyDescent="0.25">
      <c r="A5" s="25" t="s">
        <v>44</v>
      </c>
      <c r="B5" s="30" t="s">
        <v>230</v>
      </c>
      <c r="C5" s="31" t="str">
        <f>IF((C2-C3)&gt;=0,ROUND((C2-C3)*100,0),"")</f>
        <v/>
      </c>
    </row>
    <row r="6" spans="1:3" ht="17.25" thickBot="1" x14ac:dyDescent="0.3">
      <c r="A6" s="36" t="s">
        <v>45</v>
      </c>
      <c r="B6" s="37" t="s">
        <v>231</v>
      </c>
      <c r="C6" s="38" t="str">
        <f>IF(C5=0,"Permanece",IF(C5="","Baja","Sube"))</f>
        <v>Baja</v>
      </c>
    </row>
    <row r="7" spans="1:3" x14ac:dyDescent="0.25">
      <c r="A7" s="27" t="s">
        <v>232</v>
      </c>
      <c r="B7" s="7" t="s">
        <v>234</v>
      </c>
      <c r="C7" s="8">
        <v>0.86</v>
      </c>
    </row>
    <row r="8" spans="1:3" x14ac:dyDescent="0.25">
      <c r="A8" s="26" t="s">
        <v>233</v>
      </c>
      <c r="B8" s="5" t="s">
        <v>235</v>
      </c>
      <c r="C8" s="6">
        <v>0.79</v>
      </c>
    </row>
    <row r="9" spans="1:3" x14ac:dyDescent="0.25">
      <c r="A9" s="26" t="s">
        <v>317</v>
      </c>
      <c r="B9" s="5" t="s">
        <v>316</v>
      </c>
      <c r="C9" s="6" t="s">
        <v>255</v>
      </c>
    </row>
    <row r="10" spans="1:3" x14ac:dyDescent="0.25">
      <c r="A10" s="25" t="s">
        <v>44</v>
      </c>
      <c r="B10" s="30" t="s">
        <v>236</v>
      </c>
      <c r="C10" s="31">
        <f>IF((C7-C8)&gt;=0,ROUND((C7-C8)*100,0),"")</f>
        <v>7</v>
      </c>
    </row>
    <row r="11" spans="1:3" ht="17.25" thickBot="1" x14ac:dyDescent="0.3">
      <c r="A11" s="36" t="s">
        <v>45</v>
      </c>
      <c r="B11" s="37" t="s">
        <v>237</v>
      </c>
      <c r="C11" s="38" t="str">
        <f>IF(C10=0,"Permanece",IF(C10="","Baja","Sube"))</f>
        <v>Sube</v>
      </c>
    </row>
    <row r="12" spans="1:3" x14ac:dyDescent="0.25">
      <c r="A12" s="27" t="s">
        <v>52</v>
      </c>
      <c r="B12" s="7" t="s">
        <v>238</v>
      </c>
      <c r="C12" s="8">
        <v>1.4</v>
      </c>
    </row>
    <row r="13" spans="1:3" x14ac:dyDescent="0.25">
      <c r="A13" s="26" t="s">
        <v>53</v>
      </c>
      <c r="B13" s="5" t="s">
        <v>239</v>
      </c>
      <c r="C13" s="6">
        <v>0.2</v>
      </c>
    </row>
    <row r="14" spans="1:3" x14ac:dyDescent="0.25">
      <c r="A14" s="26" t="s">
        <v>54</v>
      </c>
      <c r="B14" s="5" t="s">
        <v>240</v>
      </c>
      <c r="C14" s="6">
        <v>0</v>
      </c>
    </row>
    <row r="15" spans="1:3" x14ac:dyDescent="0.25">
      <c r="A15" s="26" t="s">
        <v>241</v>
      </c>
      <c r="B15" s="5" t="s">
        <v>244</v>
      </c>
      <c r="C15" s="6" t="s">
        <v>429</v>
      </c>
    </row>
    <row r="16" spans="1:3" ht="17.25" thickBot="1" x14ac:dyDescent="0.3">
      <c r="A16" s="26" t="s">
        <v>242</v>
      </c>
      <c r="B16" s="5" t="s">
        <v>243</v>
      </c>
      <c r="C16" s="6" t="s">
        <v>430</v>
      </c>
    </row>
    <row r="17" spans="1:3" x14ac:dyDescent="0.25">
      <c r="A17" s="27" t="s">
        <v>249</v>
      </c>
      <c r="B17" s="7" t="s">
        <v>251</v>
      </c>
      <c r="C17" s="10"/>
    </row>
    <row r="18" spans="1:3" ht="17.25" thickBot="1" x14ac:dyDescent="0.3">
      <c r="A18" s="28" t="s">
        <v>250</v>
      </c>
      <c r="B18" s="9" t="s">
        <v>252</v>
      </c>
      <c r="C18" s="11"/>
    </row>
    <row r="19" spans="1:3" x14ac:dyDescent="0.25">
      <c r="A19" s="27" t="s">
        <v>247</v>
      </c>
      <c r="B19" s="7" t="s">
        <v>245</v>
      </c>
      <c r="C19" s="10" t="s">
        <v>409</v>
      </c>
    </row>
    <row r="20" spans="1:3" ht="17.25" thickBot="1" x14ac:dyDescent="0.3">
      <c r="A20" s="28" t="s">
        <v>248</v>
      </c>
      <c r="B20" s="9" t="s">
        <v>246</v>
      </c>
      <c r="C20" s="11"/>
    </row>
    <row r="21" spans="1:3" ht="116.25" thickBot="1" x14ac:dyDescent="0.3">
      <c r="A21" s="27" t="s">
        <v>65</v>
      </c>
      <c r="B21" s="7" t="s">
        <v>253</v>
      </c>
      <c r="C21" s="71" t="s">
        <v>431</v>
      </c>
    </row>
    <row r="22" spans="1:3" ht="50.25" thickBot="1" x14ac:dyDescent="0.3">
      <c r="A22" s="29" t="s">
        <v>66</v>
      </c>
      <c r="B22" s="13" t="s">
        <v>254</v>
      </c>
      <c r="C22" s="14" t="s">
        <v>371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312A962F-B8E4-4BA2-B5D8-8F146944B6DD}">
          <x14:formula1>
            <xm:f>Tablas!$A$2:$A$7</xm:f>
          </x14:formula1>
          <xm:sqref>C22</xm:sqref>
        </x14:dataValidation>
        <x14:dataValidation type="list" allowBlank="1" showInputMessage="1" xr:uid="{84A5E201-9A26-4AA5-938D-DF5311A91175}">
          <x14:formula1>
            <xm:f>Tablas!$L$30</xm:f>
          </x14:formula1>
          <xm:sqref>C21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874F4-C602-4D36-9B06-CCCD4B9EE49C}">
  <dimension ref="A1:C16"/>
  <sheetViews>
    <sheetView showGridLines="0" workbookViewId="0">
      <pane ySplit="1" topLeftCell="A2" activePane="bottomLeft" state="frozen"/>
      <selection pane="bottomLeft" activeCell="C16" sqref="C16"/>
    </sheetView>
  </sheetViews>
  <sheetFormatPr defaultColWidth="9.140625" defaultRowHeight="16.5" x14ac:dyDescent="0.25"/>
  <cols>
    <col min="1" max="1" width="56.5703125" style="5" bestFit="1" customWidth="1"/>
    <col min="2" max="2" width="30.28515625" style="15"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7" t="s">
        <v>372</v>
      </c>
      <c r="B2" s="7" t="s">
        <v>377</v>
      </c>
      <c r="C2" s="73">
        <v>-0.08</v>
      </c>
    </row>
    <row r="3" spans="1:3" x14ac:dyDescent="0.25">
      <c r="A3" s="26" t="s">
        <v>373</v>
      </c>
      <c r="B3" s="5" t="s">
        <v>378</v>
      </c>
      <c r="C3" s="72">
        <v>-0.08</v>
      </c>
    </row>
    <row r="4" spans="1:3" x14ac:dyDescent="0.25">
      <c r="A4" s="26" t="s">
        <v>374</v>
      </c>
      <c r="B4" s="5" t="s">
        <v>379</v>
      </c>
      <c r="C4" s="6" t="s">
        <v>255</v>
      </c>
    </row>
    <row r="5" spans="1:3" x14ac:dyDescent="0.25">
      <c r="A5" s="25" t="s">
        <v>44</v>
      </c>
      <c r="B5" s="30" t="s">
        <v>380</v>
      </c>
      <c r="C5" s="31">
        <f>IF((C2-C3)&gt;=0,ROUND((C2-C3)*100,0),"")</f>
        <v>0</v>
      </c>
    </row>
    <row r="6" spans="1:3" ht="17.25" thickBot="1" x14ac:dyDescent="0.3">
      <c r="A6" s="36" t="s">
        <v>45</v>
      </c>
      <c r="B6" s="37" t="s">
        <v>381</v>
      </c>
      <c r="C6" s="38" t="str">
        <f>IF(C5=0,"Permanece",IF(C5="","Baja","Sube"))</f>
        <v>Permanece</v>
      </c>
    </row>
    <row r="7" spans="1:3" x14ac:dyDescent="0.25">
      <c r="A7" s="27" t="s">
        <v>52</v>
      </c>
      <c r="B7" s="7" t="s">
        <v>382</v>
      </c>
      <c r="C7" s="75">
        <v>9.8000000000000007</v>
      </c>
    </row>
    <row r="8" spans="1:3" x14ac:dyDescent="0.25">
      <c r="A8" s="26" t="s">
        <v>53</v>
      </c>
      <c r="B8" s="5" t="s">
        <v>383</v>
      </c>
      <c r="C8" s="76">
        <v>0</v>
      </c>
    </row>
    <row r="9" spans="1:3" x14ac:dyDescent="0.25">
      <c r="A9" s="26" t="s">
        <v>54</v>
      </c>
      <c r="B9" s="5" t="s">
        <v>384</v>
      </c>
      <c r="C9" s="76">
        <v>0</v>
      </c>
    </row>
    <row r="10" spans="1:3" x14ac:dyDescent="0.25">
      <c r="A10" s="26" t="s">
        <v>55</v>
      </c>
      <c r="B10" s="5" t="s">
        <v>385</v>
      </c>
      <c r="C10" s="76">
        <v>79</v>
      </c>
    </row>
    <row r="11" spans="1:3" x14ac:dyDescent="0.25">
      <c r="A11" s="26" t="s">
        <v>57</v>
      </c>
      <c r="B11" s="5" t="s">
        <v>386</v>
      </c>
      <c r="C11" s="76">
        <v>0</v>
      </c>
    </row>
    <row r="12" spans="1:3" ht="17.25" thickBot="1" x14ac:dyDescent="0.3">
      <c r="A12" s="28" t="s">
        <v>56</v>
      </c>
      <c r="B12" s="9" t="s">
        <v>387</v>
      </c>
      <c r="C12" s="77">
        <v>0</v>
      </c>
    </row>
    <row r="13" spans="1:3" x14ac:dyDescent="0.25">
      <c r="A13" s="27" t="s">
        <v>375</v>
      </c>
      <c r="B13" s="7" t="s">
        <v>389</v>
      </c>
      <c r="C13" s="10" t="s">
        <v>432</v>
      </c>
    </row>
    <row r="14" spans="1:3" ht="17.25" thickBot="1" x14ac:dyDescent="0.3">
      <c r="A14" s="28" t="s">
        <v>376</v>
      </c>
      <c r="B14" s="9" t="s">
        <v>388</v>
      </c>
      <c r="C14" s="11"/>
    </row>
    <row r="15" spans="1:3" ht="116.25" thickBot="1" x14ac:dyDescent="0.3">
      <c r="A15" s="27" t="s">
        <v>65</v>
      </c>
      <c r="B15" s="7" t="s">
        <v>390</v>
      </c>
      <c r="C15" s="12" t="s">
        <v>433</v>
      </c>
    </row>
    <row r="16" spans="1:3" ht="50.25" thickBot="1" x14ac:dyDescent="0.3">
      <c r="A16" s="29" t="s">
        <v>66</v>
      </c>
      <c r="B16" s="13" t="s">
        <v>391</v>
      </c>
      <c r="C16" s="14" t="s">
        <v>371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E0C1EDD8-69C1-437F-95B8-A9746EDF6452}">
          <x14:formula1>
            <xm:f>Tablas!$L$23</xm:f>
          </x14:formula1>
          <xm:sqref>C15</xm:sqref>
        </x14:dataValidation>
        <x14:dataValidation type="list" allowBlank="1" showInputMessage="1" xr:uid="{26980350-1545-428A-98A8-01DCC1E0202D}">
          <x14:formula1>
            <xm:f>Tablas!$A$2:$A$7</xm:f>
          </x14:formula1>
          <xm:sqref>C16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B566-6E24-4EBC-9E3F-D2E3A05600BD}">
  <dimension ref="A1:M30"/>
  <sheetViews>
    <sheetView workbookViewId="0">
      <selection activeCell="F23" sqref="F23"/>
    </sheetView>
  </sheetViews>
  <sheetFormatPr defaultColWidth="11.42578125" defaultRowHeight="16.5" x14ac:dyDescent="0.3"/>
  <cols>
    <col min="1" max="1" width="140.85546875" style="46" bestFit="1" customWidth="1"/>
    <col min="2" max="3" width="11.42578125" style="46"/>
    <col min="4" max="4" width="14.85546875" style="46" bestFit="1" customWidth="1"/>
    <col min="5" max="5" width="14.28515625" style="46" bestFit="1" customWidth="1"/>
    <col min="6" max="6" width="91.5703125" style="46" customWidth="1"/>
    <col min="7" max="7" width="16.140625" style="46" hidden="1" customWidth="1"/>
    <col min="8" max="8" width="20.85546875" style="46" hidden="1" customWidth="1"/>
    <col min="9" max="9" width="46.42578125" style="46" bestFit="1" customWidth="1"/>
    <col min="10" max="10" width="48.85546875" style="46" customWidth="1"/>
    <col min="11" max="11" width="45.85546875" style="46" customWidth="1"/>
    <col min="12" max="12" width="103.7109375" style="54" customWidth="1"/>
    <col min="13" max="16384" width="11.42578125" style="46"/>
  </cols>
  <sheetData>
    <row r="1" spans="1:13" x14ac:dyDescent="0.3">
      <c r="A1" s="45" t="s">
        <v>256</v>
      </c>
      <c r="C1" s="45" t="s">
        <v>289</v>
      </c>
      <c r="D1" s="50"/>
      <c r="E1" s="50"/>
      <c r="F1" s="50"/>
      <c r="G1" s="50"/>
      <c r="H1" s="50"/>
      <c r="I1" s="50"/>
      <c r="J1" s="50"/>
      <c r="K1" s="50"/>
      <c r="L1" s="68"/>
      <c r="M1" s="50"/>
    </row>
    <row r="2" spans="1:13" x14ac:dyDescent="0.3">
      <c r="A2" s="46" t="s">
        <v>257</v>
      </c>
      <c r="C2" s="48" t="s">
        <v>274</v>
      </c>
      <c r="D2" s="48" t="s">
        <v>271</v>
      </c>
      <c r="E2" s="48" t="s">
        <v>272</v>
      </c>
      <c r="F2" s="49" t="s">
        <v>261</v>
      </c>
      <c r="G2" s="55"/>
      <c r="H2" s="55"/>
    </row>
    <row r="3" spans="1:13" x14ac:dyDescent="0.3">
      <c r="A3" s="46" t="s">
        <v>371</v>
      </c>
      <c r="C3" s="46" t="s">
        <v>273</v>
      </c>
      <c r="D3" s="46">
        <v>70</v>
      </c>
      <c r="E3" s="46">
        <v>200</v>
      </c>
      <c r="F3" s="46" t="s">
        <v>283</v>
      </c>
      <c r="I3" s="46" t="s">
        <v>308</v>
      </c>
      <c r="J3" s="46" t="s">
        <v>265</v>
      </c>
      <c r="K3" s="46" t="s">
        <v>266</v>
      </c>
    </row>
    <row r="4" spans="1:13" x14ac:dyDescent="0.3">
      <c r="A4" s="46" t="s">
        <v>258</v>
      </c>
      <c r="C4" s="46" t="s">
        <v>273</v>
      </c>
      <c r="D4" s="46">
        <v>30</v>
      </c>
      <c r="E4" s="46">
        <v>100</v>
      </c>
      <c r="F4" s="46" t="s">
        <v>284</v>
      </c>
    </row>
    <row r="5" spans="1:13" x14ac:dyDescent="0.3">
      <c r="A5" s="46" t="s">
        <v>259</v>
      </c>
      <c r="F5" s="46" t="s">
        <v>285</v>
      </c>
    </row>
    <row r="6" spans="1:13" x14ac:dyDescent="0.3">
      <c r="A6" s="46" t="s">
        <v>260</v>
      </c>
    </row>
    <row r="7" spans="1:13" x14ac:dyDescent="0.3">
      <c r="A7" s="46" t="s">
        <v>40</v>
      </c>
      <c r="E7" s="48" t="s">
        <v>275</v>
      </c>
      <c r="F7" s="47" t="s">
        <v>262</v>
      </c>
      <c r="G7" s="47"/>
      <c r="H7" s="47"/>
      <c r="I7" s="47"/>
      <c r="J7" s="47"/>
      <c r="K7" s="47"/>
      <c r="L7" s="69"/>
      <c r="M7" s="47"/>
    </row>
    <row r="8" spans="1:13" x14ac:dyDescent="0.3">
      <c r="E8" s="46" t="s">
        <v>310</v>
      </c>
      <c r="F8" s="46" t="s">
        <v>309</v>
      </c>
      <c r="I8" s="46" t="s">
        <v>313</v>
      </c>
      <c r="J8" s="46" t="s">
        <v>367</v>
      </c>
    </row>
    <row r="9" spans="1:13" x14ac:dyDescent="0.3">
      <c r="E9" s="46" t="s">
        <v>311</v>
      </c>
      <c r="I9" s="46" t="s">
        <v>314</v>
      </c>
      <c r="J9" s="46" t="s">
        <v>358</v>
      </c>
    </row>
    <row r="10" spans="1:13" x14ac:dyDescent="0.3">
      <c r="E10" s="46" t="s">
        <v>312</v>
      </c>
      <c r="I10" s="46" t="s">
        <v>315</v>
      </c>
    </row>
    <row r="12" spans="1:13" x14ac:dyDescent="0.3">
      <c r="C12" s="48" t="s">
        <v>276</v>
      </c>
      <c r="D12" s="48" t="s">
        <v>274</v>
      </c>
      <c r="E12" s="48" t="s">
        <v>277</v>
      </c>
      <c r="F12" s="47" t="s">
        <v>263</v>
      </c>
      <c r="G12" s="47"/>
      <c r="H12" s="47"/>
      <c r="I12" s="47"/>
      <c r="J12" s="47"/>
      <c r="K12" s="47"/>
      <c r="L12" s="69"/>
      <c r="M12" s="47"/>
    </row>
    <row r="13" spans="1:13" x14ac:dyDescent="0.3">
      <c r="D13" s="46" t="s">
        <v>273</v>
      </c>
      <c r="F13" s="46" t="s">
        <v>362</v>
      </c>
      <c r="I13" s="46" t="s">
        <v>363</v>
      </c>
    </row>
    <row r="14" spans="1:13" x14ac:dyDescent="0.3">
      <c r="D14" s="46" t="s">
        <v>278</v>
      </c>
      <c r="I14" s="46" t="s">
        <v>365</v>
      </c>
    </row>
    <row r="15" spans="1:13" x14ac:dyDescent="0.3">
      <c r="D15" s="46" t="s">
        <v>279</v>
      </c>
      <c r="I15" s="46" t="s">
        <v>364</v>
      </c>
    </row>
    <row r="17" spans="3:13" x14ac:dyDescent="0.3">
      <c r="C17" s="48" t="s">
        <v>276</v>
      </c>
      <c r="D17" s="48" t="s">
        <v>274</v>
      </c>
      <c r="E17" s="48" t="s">
        <v>277</v>
      </c>
      <c r="F17" s="47" t="s">
        <v>264</v>
      </c>
      <c r="G17" s="47"/>
      <c r="H17" s="47"/>
      <c r="I17" s="47"/>
      <c r="J17" s="47"/>
      <c r="K17" s="47"/>
      <c r="L17" s="69"/>
      <c r="M17" s="47"/>
    </row>
    <row r="18" spans="3:13" x14ac:dyDescent="0.3">
      <c r="F18" s="46" t="s">
        <v>267</v>
      </c>
      <c r="I18" s="46" t="s">
        <v>268</v>
      </c>
    </row>
    <row r="19" spans="3:13" x14ac:dyDescent="0.3">
      <c r="F19" s="46" t="s">
        <v>269</v>
      </c>
      <c r="I19" s="46" t="s">
        <v>270</v>
      </c>
    </row>
    <row r="22" spans="3:13" x14ac:dyDescent="0.3">
      <c r="C22" s="51" t="s">
        <v>290</v>
      </c>
      <c r="D22" s="51" t="s">
        <v>281</v>
      </c>
      <c r="E22" s="51" t="s">
        <v>280</v>
      </c>
      <c r="F22" s="51" t="s">
        <v>304</v>
      </c>
      <c r="G22" s="51"/>
      <c r="H22" s="51"/>
      <c r="I22" s="51" t="s">
        <v>305</v>
      </c>
      <c r="J22" s="51" t="s">
        <v>306</v>
      </c>
      <c r="K22" s="51" t="s">
        <v>307</v>
      </c>
      <c r="L22" s="70" t="s">
        <v>370</v>
      </c>
    </row>
    <row r="23" spans="3:13" s="64" customFormat="1" ht="99" x14ac:dyDescent="0.25">
      <c r="C23" s="64" t="s">
        <v>293</v>
      </c>
      <c r="D23" s="64" t="s">
        <v>292</v>
      </c>
      <c r="E23" s="64" t="s">
        <v>288</v>
      </c>
      <c r="F23" s="53" t="str">
        <f>_xlfn.CONCAT(IF(OR(MAX(YI!C21:C23)&gt;$D$3,SUM(YI!C21:C23)&gt;$E$3),$F$3,IF(OR(MAX(YI!C21:C23)&gt;$D$4,SUM(YI!C21:C23)&gt;$E$4),$F$4,$F$5)),D23,$I$3,SUM(YI!C21:C23),$J$3,MAX(YI!C21:C23),$K$3)</f>
        <v>En las últimas horas se registraron bajos acumulados de precipitación en la cuenca del río Yí, donde en las últimas 72 horas se acumularon 19.7 mm y con un máximo de 19.7 mm/día.</v>
      </c>
      <c r="G23" s="53"/>
      <c r="H23" s="53"/>
      <c r="I23" s="53" t="str">
        <f>_xlfn.CONCAT($F$8,D23,IF(YI!C15=$E$8,$I$8,IF(YI!C15=$E$9,$I$9,$I$10)),$J$8,E23,". ")</f>
        <v xml:space="preserve">Actualmente, el nivel del río Yí está en ascenso en la ciudad de Durazno. </v>
      </c>
      <c r="J23" s="53" t="str">
        <f>_xlfn.CONCAT(F13,IF(YI!C31&gt;YI!C11,I13, IF(YI!C31=YI!C11,I14, I15)))</f>
        <v xml:space="preserve">Considerando las lluvias pronosticadas y los niveles registrados en las estaciones de monitoreo, existe la posibilidad de nuevos incrementos de nivel en los próximos días. </v>
      </c>
      <c r="K23" s="53" t="str">
        <f>IF(YI!C13="-","",IF(YI!C31&gt;YI!C13,_xlfn.CONCAT(F18,YI!C13,I18),_xlfn.CONCAT(F19,YI!C13,I19)))</f>
        <v xml:space="preserve">Existe una alta probabilidad de que el nivel supere al máximo registrado los días anteriores ( metros). </v>
      </c>
      <c r="L23" s="53" t="str">
        <f>+_xlfn.CONCAT(F23," ",I23, " ",J23," ",K23)</f>
        <v xml:space="preserve">En las últimas horas se registraron bajos acumulados de precipitación en la cuenca del río Yí, donde en las últimas 72 horas se acumularon 19.7 mm y con un máximo de 19.7 mm/día. Actualmente, el nivel del río Yí está en ascenso en la ciudad de Durazno.  Considerando las lluvias pronosticadas y los niveles registrados en las estaciones de monitoreo, existe la posibilidad de nuevos incrementos de nivel en los próximos días.  Existe una alta probabilidad de que el nivel supere al máximo registrado los días anteriores ( metros). </v>
      </c>
    </row>
    <row r="24" spans="3:13" ht="82.5" x14ac:dyDescent="0.3">
      <c r="C24" s="52" t="s">
        <v>294</v>
      </c>
      <c r="D24" s="52" t="s">
        <v>295</v>
      </c>
      <c r="E24" s="52" t="s">
        <v>287</v>
      </c>
      <c r="F24" s="54" t="str">
        <f>_xlfn.CONCAT(IF(OR(MAX(CUAREIM!C17:C19)&gt;$D$3,SUM(CUAREIM!C17:C19)&gt;$E$3),$F$3,IF(OR(MAX(CUAREIM!C17:C19)&gt;$D$4,SUM(CUAREIM!C17:C19)&gt;$E$4),$F$4,$F$5)),D24,$I$3,SUM(CUAREIM!C17:C19),$J$3,MAX(CUAREIM!C17:C19),$K$3)</f>
        <v>En las últimas horas se registraron acumulados de precipitación moderados en la cuenca del río Cuareim, donde en las últimas 72 horas se acumularon 47 mm y con un máximo de 39 mm/día.</v>
      </c>
      <c r="G24" s="54"/>
      <c r="H24" s="54"/>
      <c r="I24" s="65" t="str">
        <f>_xlfn.CONCAT($F$8,D24,IF(CUAREIM!C16=$E$8,$I$8,IF(CUAREIM!C16=$E$9,$I$9,$I$10)),$J$8,E24,". ")</f>
        <v xml:space="preserve">Actualmente, el nivel del río Cuareim está en descenso en la ciudad de Artigas. </v>
      </c>
      <c r="J24" s="54" t="str">
        <f>_xlfn.CONCAT(F13,IF(CUAREIM!C27&gt;CUAREIM!C12,I13, IF(CUAREIM!C27=CUAREIM!C12,I14, I15)))</f>
        <v xml:space="preserve">Considerando las lluvias pronosticadas y los niveles registrados en las estaciones de monitoreo, existe la posibilidad de nuevos incrementos de nivel en los próximos días. </v>
      </c>
      <c r="K24" s="53" t="str">
        <f>IF(CUAREIM!C14="-","",IF(CUAREIM!C27&gt;CUAREIM!C14,_xlfn.CONCAT(F18,CUAREIM!C14,I18),_xlfn.CONCAT(F19,CUAREIM!C14,I19)))</f>
        <v/>
      </c>
      <c r="L24" s="53" t="str">
        <f t="shared" ref="L24:L30" si="0">+_xlfn.CONCAT(F24," ",I24, " ",J24," ",K24)</f>
        <v xml:space="preserve">En las últimas horas se registraron acumulados de precipitación moderados en la cuenca del río Cuareim, donde en las últimas 72 horas se acumularon 47 mm y con un máximo de 39 mm/día. Actualmente, el nivel del río Cuareim está en descenso en la ciudad de Artigas.  Considerando las lluvias pronosticadas y los niveles registrados en las estaciones de monitoreo, existe la posibilidad de nuevos incrementos de nivel en los próximos días.  </v>
      </c>
    </row>
    <row r="25" spans="3:13" ht="99" x14ac:dyDescent="0.3">
      <c r="C25" s="52" t="s">
        <v>286</v>
      </c>
      <c r="D25" s="52" t="s">
        <v>296</v>
      </c>
      <c r="E25" s="52" t="s">
        <v>286</v>
      </c>
      <c r="F25" s="53" t="str">
        <f>_xlfn.CONCAT(IF(OR(MAX(SANTALUCIA!C22:C24)&gt;$D$3,SUM(SANTALUCIA!C22:C24)&gt;$E$3),$F$3,IF(OR(MAX(SANTALUCIA!C22:C24)&gt;$D$4,SUM(SANTALUCIA!C22:C24)&gt;$E$4),$F$4,$F$5)),D25,$I$3,SUM(SANTALUCIA!C22:C24),$J$3,MAX(SANTALUCIA!C22:C24),$K$3)</f>
        <v>En las últimas horas se registraron bajos acumulados de precipitación en la cuenca del río Santa Lucía, donde en las últimas 72 horas se acumularon 9.8 mm y con un máximo de 9.8 mm/día.</v>
      </c>
      <c r="G25" s="53"/>
      <c r="H25" s="53"/>
      <c r="I25" s="65" t="str">
        <f>_xlfn.CONCAT($F$8,D25,IF(SANTALUCIA!C16=$E$8,$I$8,IF(SANTALUCIA!C16=$E$9,$I$9,$I$10)),$J$8,E25,". ")</f>
        <v xml:space="preserve">Actualmente, el nivel del río Santa Lucía se mantiene constante en la ciudad de Santa Lucía. </v>
      </c>
      <c r="J25" s="54" t="str">
        <f>_xlfn.CONCAT(F13,IF(SANTALUCIA!C36&gt;SANTALUCIA!C12,I13, IF(SANTALUCIA!C36=SANTALUCIA!C12,I14, I15)))</f>
        <v xml:space="preserve">Considerando las lluvias pronosticadas y los niveles registrados en las estaciones de monitoreo, existe la posibilidad de nuevos incrementos de nivel en los próximos días. </v>
      </c>
      <c r="K25" s="54" t="str">
        <f>IF(SANTALUCIA!C14="-","",IF(SANTALUCIA!C36&gt;SANTALUCIA!C14,_xlfn.CONCAT(F18,SANTALUCIA!C14,I18),_xlfn.CONCAT(F19,SANTALUCIA!C14,I19)))</f>
        <v xml:space="preserve">Existe una alta probabilidad de que el nivel supere al máximo registrado los días anteriores ( metros). </v>
      </c>
      <c r="L25" s="53" t="str">
        <f t="shared" si="0"/>
        <v xml:space="preserve">En las últimas horas se registraron bajos acumulados de precipitación en la cuenca del río Santa Lucía, donde en las últimas 72 horas se acumularon 9.8 mm y con un máximo de 9.8 mm/día. Actualmente, el nivel del río Santa Lucía se mantiene constante en la ciudad de Santa Lucía.  Considerando las lluvias pronosticadas y los niveles registrados en las estaciones de monitoreo, existe la posibilidad de nuevos incrementos de nivel en los próximos días.  Existe una alta probabilidad de que el nivel supere al máximo registrado los días anteriores ( metros). </v>
      </c>
    </row>
    <row r="26" spans="3:13" ht="49.5" customHeight="1" x14ac:dyDescent="0.3">
      <c r="C26" s="52" t="s">
        <v>297</v>
      </c>
      <c r="D26" s="52" t="s">
        <v>298</v>
      </c>
      <c r="E26" s="52" t="s">
        <v>299</v>
      </c>
      <c r="F26" s="78" t="str">
        <f>_xlfn.CONCAT(IF(OR(MAX(URUGUAY!C27:C29)&gt;$D$3,SUM(URUGUAY!C27:C29)&gt;$E$3),$F$3,IF(OR(MAX(URUGUAY!C27:C29)&gt;$D$4,SUM(URUGUAY!C27:C29)&gt;$E$4),$F$4,$F$5)),D26,$I$3,SUM(URUGUAY!C27:C29),$J$3,MAX(URUGUAY!C27:C29),$K$3)</f>
        <v>En las últimas horas se registraron acumulados de precipitación moderados en la cuenca del río Uruguay, donde en las últimas 72 horas se acumularon 36.4 mm y con un máximo de 31.3 mm/día.</v>
      </c>
      <c r="I26" s="65" t="str">
        <f>IF(AND(URUGUAY!$C$11=$E$8,URUGUAY!$C$16=$E$8,URUGUAY!$C$21=$E$8,URUGUAY!$C$26=$E$8),_xlfn.CONCAT($F$8,$D$26,$I$8,$J$9," ",E26,", ",E27,", ",E28," y ",Tablas!E29,"."),IF(AND(URUGUAY!$C$11=$E$9,URUGUAY!$C$16=$E$9,URUGUAY!$C$21=$E$9,URUGUAY!$C$26=$E$9),_xlfn.CONCAT($F$8,$D$26,$I$9,$J$9," ",E26,", ",E27,", ",E28," y ",E29,"."),IF(AND(URUGUAY!$C$11=$E$10,URUGUAY!$C$16=$E$10,URUGUAY!$C$21=$E$10,URUGUAY!$C$26=$E$10),_xlfn.CONCAT($F$8,$D$26,$I$10,$J$9," ",E26,", ",E27,", ",E28," y ",E29,"."),_xlfn.CONCAT($F$8,D26,I27,I28,I29))))</f>
        <v>Actualmente, el nivel del río Uruguay está en ascenso en las ciudades de Bella Unión Salto Paysandú; se mantiene constante en la ciudad de ; está en descenso en la ciudad de  Fray Bentos.</v>
      </c>
      <c r="J26" s="79" t="str">
        <f>_xlfn.CONCAT(F13,IF(AND(URUGUAY!C31&gt;URUGUAY!C7, URUGUAY!C33&gt;URUGUAY!C12, URUGUAY!C35&gt;URUGUAY!C17, URUGUAY!C37&gt;URUGUAY!C22),I13, IF(AND(URUGUAY!C31=URUGUAY!C7, URUGUAY!C33=URUGUAY!C12, URUGUAY!C35=URUGUAY!C17, URUGUAY!C37=URUGUAY!C22),I14, I15)))</f>
        <v xml:space="preserve">Considerando las lluvias pronosticadas y los niveles registrados en las estaciones de monitoreo, se prevé que el nivel descienda en los próximos días. </v>
      </c>
      <c r="K26" s="79" t="str">
        <f>IF(AND(URUGUAY!C9="-", URUGUAY!C14="-", URUGUAY!C19="-", URUGUAY!C24="-"),"",IF(OR(URUGUAY!C31&gt;URUGUAY!C9, URUGUAY!C33&gt;URUGUAY!C14, URUGUAY!C35&gt;URUGUAY!C19,URUGUAY!C37&gt;URUGUAY!C24),_xlfn.CONCAT(F18,IF(URUGUAY!C9&lt;&gt;"-",_xlfn.CONCAT(URUGUAY!C9,"m en ",E26," "),""), IF(URUGUAY!C14&lt;&gt;"-",_xlfn.CONCAT(URUGUAY!C14, "m en ",E27," "),""),IF(URUGUAY!C19&lt;&gt;"-",_xlfn.CONCAT(URUGUAY!C19,"m en ",E28," "),""),IF(URUGUAY!C24&lt;&gt;"-",_xlfn.CONCAT(URUGUAY!C24,"m en ",E29),""),")."),_xlfn.CONCAT(F19,IF(URUGUAY!C9&lt;&gt;"-",_xlfn.CONCAT(URUGUAY!C9,"m en ",E26," "),""), IF(URUGUAY!C14&lt;&gt;"-",_xlfn.CONCAT(URUGUAY!C14, "m en ",E27," "),""),IF(URUGUAY!C19&lt;&gt;"-",_xlfn.CONCAT(URUGUAY!C19,"m en ",E28," "),""),IF(URUGUAY!C24&lt;&gt;"-",_xlfn.CONCAT(URUGUAY!C24,"m en ",E29),""),", pero no se puede descartar en su totalidad.")))</f>
        <v>Existe una alta probabilidad de que el nivel supere al máximo registrado los días anteriores ( -m en Paysandú ).</v>
      </c>
      <c r="L26" s="79" t="str">
        <f t="shared" si="0"/>
        <v>En las últimas horas se registraron acumulados de precipitación moderados en la cuenca del río Uruguay, donde en las últimas 72 horas se acumularon 36.4 mm y con un máximo de 31.3 mm/día. Actualmente, el nivel del río Uruguay está en ascenso en las ciudades de Bella Unión Salto Paysandú; se mantiene constante en la ciudad de ; está en descenso en la ciudad de  Fray Bentos. Considerando las lluvias pronosticadas y los niveles registrados en las estaciones de monitoreo, se prevé que el nivel descienda en los próximos días.  Existe una alta probabilidad de que el nivel supere al máximo registrado los días anteriores ( -m en Paysandú ).</v>
      </c>
    </row>
    <row r="27" spans="3:13" ht="49.5" x14ac:dyDescent="0.3">
      <c r="C27" s="52"/>
      <c r="D27" s="52"/>
      <c r="E27" s="52" t="s">
        <v>300</v>
      </c>
      <c r="F27" s="78"/>
      <c r="G27" s="59">
        <f>SUM(URUGUAY!$C$11=Tablas!E8, URUGUAY!$C$16=Tablas!E8,URUGUAY!$C$21=Tablas!E8,URUGUAY!$C$26=Tablas!E8)</f>
        <v>3</v>
      </c>
      <c r="H27" s="60" t="str">
        <f>_xlfn.CONCAT(IF(URUGUAY!$C$11=Tablas!E8,_xlfn.CONCAT(" ",$E$26,),""),IF(URUGUAY!$C$16=Tablas!E8,_xlfn.CONCAT(" ",$E$27),""),IF(URUGUAY!$C$21=Tablas!E8,_xlfn.CONCAT(" ",$E$28),""),IF(URUGUAY!$C$26=Tablas!E8,_xlfn.CONCAT(" ",$E$29),""))</f>
        <v xml:space="preserve"> Bella Unión Salto Paysandú</v>
      </c>
      <c r="I27" s="66" t="str">
        <f>_xlfn.CONCAT(I8,IF(G27&gt;1,$J$9,$J$8),H27, IF(G27=4,".", ";"))</f>
        <v xml:space="preserve"> está en ascenso en las ciudades de Bella Unión Salto Paysandú;</v>
      </c>
      <c r="J27" s="79"/>
      <c r="K27" s="79"/>
      <c r="L27" s="79"/>
    </row>
    <row r="28" spans="3:13" x14ac:dyDescent="0.3">
      <c r="C28" s="52"/>
      <c r="D28" s="52"/>
      <c r="E28" s="52" t="s">
        <v>301</v>
      </c>
      <c r="F28" s="78"/>
      <c r="G28" s="59">
        <f>SUM(URUGUAY!$C$11=Tablas!E9, URUGUAY!$C$16=Tablas!E9,URUGUAY!$C$21=Tablas!E9,URUGUAY!$C$26=Tablas!E9)</f>
        <v>0</v>
      </c>
      <c r="H28" s="60" t="str">
        <f>_xlfn.CONCAT(IF(URUGUAY!$C$11=Tablas!E9,_xlfn.CONCAT(" ",$E$26),""),IF(URUGUAY!$C$16=Tablas!E9,_xlfn.CONCAT(" ",$E$27),""),IF(URUGUAY!$C$21=Tablas!E9,_xlfn.CONCAT(" ",$E$28),""),IF(URUGUAY!$C$26=Tablas!E9,_xlfn.CONCAT(" ",$E$29),""))</f>
        <v/>
      </c>
      <c r="I28" s="66" t="str">
        <f>_xlfn.CONCAT(I9,IF(G28&gt;1,$J$9,$J$8),H28, IF((G27+G28)=4,".", ";"))</f>
        <v xml:space="preserve"> se mantiene constante en la ciudad de ;</v>
      </c>
      <c r="J28" s="79"/>
      <c r="K28" s="79"/>
      <c r="L28" s="79"/>
    </row>
    <row r="29" spans="3:13" x14ac:dyDescent="0.3">
      <c r="C29" s="52"/>
      <c r="D29" s="52"/>
      <c r="E29" s="52" t="s">
        <v>302</v>
      </c>
      <c r="F29" s="78"/>
      <c r="G29" s="59">
        <f>SUM(URUGUAY!$C$11=Tablas!E10, URUGUAY!$C$16=Tablas!E10,URUGUAY!$C$21=Tablas!E10,URUGUAY!$C$26=Tablas!E10)</f>
        <v>1</v>
      </c>
      <c r="H29" s="60" t="str">
        <f>_xlfn.CONCAT(IF(URUGUAY!$C$11=Tablas!E10,_xlfn.CONCAT(" ",$E$26),""),IF(URUGUAY!$C$16=Tablas!E10,_xlfn.CONCAT(" ",$E$27),""),IF(URUGUAY!$C$21=Tablas!E10,_xlfn.CONCAT(" ",$E$28),""),IF(URUGUAY!$C$26=Tablas!E10,_xlfn.CONCAT(" ",$E$29),""))</f>
        <v xml:space="preserve"> Fray Bentos</v>
      </c>
      <c r="I29" s="66" t="str">
        <f>_xlfn.CONCAT(I10,IF(G29&gt;1,$J$9,$J$8),H29, ".")</f>
        <v xml:space="preserve"> está en descenso en la ciudad de  Fray Bentos.</v>
      </c>
      <c r="J29" s="79"/>
      <c r="K29" s="79"/>
      <c r="L29" s="79"/>
    </row>
    <row r="30" spans="3:13" ht="82.5" x14ac:dyDescent="0.3">
      <c r="C30" s="52" t="s">
        <v>303</v>
      </c>
      <c r="D30" s="52" t="s">
        <v>303</v>
      </c>
      <c r="E30" s="52" t="s">
        <v>282</v>
      </c>
      <c r="F30" s="53" t="str">
        <f>_xlfn.CONCAT(IF(OR(MAX(NEGRO!C12:C14)&gt;$D$3,SUM(NEGRO!C12:C14)&gt;$E$3),$F$3,IF(OR(MAX(NEGRO!C12:C14)&gt;$D$4,SUM(NEGRO!C12:C14)&gt;$E$4),$F$4,$F$5)),D30,$I$3,SUM(NEGRO!C12:C14),$J$3,MAX(NEGRO!C12:C14),$K$3)</f>
        <v>En las últimas horas se registraron bajos acumulados de precipitación en la cuenca del Río Negro, donde en las últimas 72 horas se acumularon 1.6 mm y con un máximo de 1.4 mm/día.</v>
      </c>
      <c r="G30" s="53"/>
      <c r="H30" s="53"/>
      <c r="I30" s="65" t="str">
        <f>_xlfn.CONCAT($F$8,D30,IF(NEGRO!C11=$E$8,$I$8,IF(NEGRO!C11=$E$9,$I$9,$I$10)),$J$8,E30,". ")</f>
        <v xml:space="preserve">Actualmente, el nivel del Río Negro está en ascenso en la ciudad de Mercedes. </v>
      </c>
      <c r="J30" s="54" t="str">
        <f>_xlfn.CONCAT(F13,IF(NEGRO!C19&gt;NEGRO!C7,I13, IF(NEGRO!C19=NEGRO!C7,I14, I15)))</f>
        <v xml:space="preserve">Considerando las lluvias pronosticadas y los niveles registrados en las estaciones de monitoreo, existe la posibilidad de nuevos incrementos de nivel en los próximos días. </v>
      </c>
      <c r="K30" s="67" t="str">
        <f>IF(NEGRO!C9="-","",IF(NEGRO!C19&gt;NEGRO!C9,_xlfn.CONCAT(F18,NEGRO!C9,I18),_xlfn.CONCAT(F19,NEGRO!C9,I19)))</f>
        <v/>
      </c>
      <c r="L30" s="53" t="str">
        <f t="shared" si="0"/>
        <v xml:space="preserve">En las últimas horas se registraron bajos acumulados de precipitación en la cuenca del Río Negro, donde en las últimas 72 horas se acumularon 1.6 mm y con un máximo de 1.4 mm/día. Actualmente, el nivel del Río Negro está en ascenso en la ciudad de Mercedes.  Considerando las lluvias pronosticadas y los niveles registrados en las estaciones de monitoreo, existe la posibilidad de nuevos incrementos de nivel en los próximos días.  </v>
      </c>
    </row>
  </sheetData>
  <mergeCells count="4">
    <mergeCell ref="F26:F29"/>
    <mergeCell ref="J26:J29"/>
    <mergeCell ref="K26:K29"/>
    <mergeCell ref="L26:L29"/>
  </mergeCells>
  <phoneticPr fontId="7" type="noConversion"/>
  <pageMargins left="0.7" right="0.7" top="0.75" bottom="0.75" header="0.3" footer="0.3"/>
  <pageSetup paperSize="9" orientation="portrait" horizontalDpi="200" verticalDpi="200" r:id="rId1"/>
  <ignoredErrors>
    <ignoredError sqref="F23:F2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INICIO</vt:lpstr>
      <vt:lpstr>YI</vt:lpstr>
      <vt:lpstr>CUAREIM</vt:lpstr>
      <vt:lpstr>SANTALUCIA</vt:lpstr>
      <vt:lpstr>SANJOSE</vt:lpstr>
      <vt:lpstr>URUGUAY</vt:lpstr>
      <vt:lpstr>NEGRO</vt:lpstr>
      <vt:lpstr>OLIMAR</vt:lpstr>
      <vt:lpstr>Tablas</vt:lpstr>
      <vt:lpstr>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Valles</dc:creator>
  <cp:lastModifiedBy>Jose Valles</cp:lastModifiedBy>
  <dcterms:created xsi:type="dcterms:W3CDTF">2023-10-10T18:23:33Z</dcterms:created>
  <dcterms:modified xsi:type="dcterms:W3CDTF">2025-05-30T18:50:35Z</dcterms:modified>
</cp:coreProperties>
</file>