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23040" windowHeight="8676" firstSheet="1" activeTab="11"/>
  </bookViews>
  <sheets>
    <sheet name="Sheet1" sheetId="1" r:id="rId1"/>
    <sheet name="Unit" sheetId="9" r:id="rId2"/>
    <sheet name="Bay" sheetId="10" r:id="rId3"/>
    <sheet name="user" sheetId="6" r:id="rId4"/>
    <sheet name="customer" sheetId="2" r:id="rId5"/>
    <sheet name="rate" sheetId="3" r:id="rId6"/>
    <sheet name="shipper" sheetId="7" r:id="rId7"/>
    <sheet name="consignee" sheetId="8" r:id="rId8"/>
    <sheet name="vendor" sheetId="4" r:id="rId9"/>
    <sheet name="insu" sheetId="5" r:id="rId10"/>
    <sheet name="Expenses" sheetId="11" r:id="rId11"/>
    <sheet name="Testing" sheetId="12" r:id="rId12"/>
  </sheets>
  <definedNames>
    <definedName name="_xlnm._FilterDatabase" localSheetId="3" hidden="1">user!$A$1:$S$37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12" l="1"/>
  <c r="U30" i="12"/>
  <c r="Q30" i="12"/>
  <c r="M30" i="12"/>
  <c r="L30" i="12"/>
  <c r="U29" i="12"/>
  <c r="Q29" i="12"/>
  <c r="M29" i="12"/>
  <c r="L29" i="12"/>
  <c r="U28" i="12"/>
  <c r="Q28" i="12"/>
  <c r="P28" i="12"/>
  <c r="O28" i="12"/>
  <c r="N28" i="12"/>
  <c r="P27" i="12"/>
  <c r="O27" i="12"/>
  <c r="N27" i="12"/>
  <c r="M27" i="12"/>
  <c r="L27" i="12"/>
  <c r="U26" i="12"/>
  <c r="Q26" i="12"/>
  <c r="P26" i="12"/>
  <c r="O26" i="12"/>
  <c r="N26" i="12"/>
  <c r="P25" i="12"/>
  <c r="O25" i="12"/>
  <c r="N25" i="12"/>
  <c r="M25" i="12"/>
  <c r="L25" i="12"/>
  <c r="G25" i="12"/>
  <c r="Q24" i="12"/>
  <c r="P24" i="12"/>
  <c r="O24" i="12"/>
  <c r="N24" i="12"/>
  <c r="M24" i="12"/>
  <c r="L24" i="12"/>
  <c r="P23" i="12"/>
  <c r="O23" i="12"/>
  <c r="N23" i="12"/>
  <c r="M23" i="12"/>
  <c r="L23" i="12"/>
  <c r="Q22" i="12"/>
  <c r="P22" i="12"/>
  <c r="O22" i="12"/>
  <c r="N22" i="12"/>
  <c r="M22" i="12"/>
  <c r="L22" i="12"/>
  <c r="P21" i="12"/>
  <c r="O21" i="12"/>
  <c r="N21" i="12"/>
  <c r="M21" i="12"/>
  <c r="L21" i="12"/>
  <c r="Q20" i="12"/>
  <c r="P20" i="12"/>
  <c r="O20" i="12"/>
  <c r="N20" i="12"/>
  <c r="M20" i="12"/>
  <c r="L20" i="12"/>
  <c r="Q16" i="12"/>
  <c r="Q15" i="12"/>
  <c r="M15" i="12"/>
  <c r="L15" i="12"/>
  <c r="Q14" i="12"/>
  <c r="M14" i="12"/>
  <c r="L14" i="12"/>
  <c r="U13" i="12"/>
  <c r="Q13" i="12"/>
  <c r="P13" i="12"/>
  <c r="O13" i="12"/>
  <c r="N13" i="12"/>
  <c r="M13" i="12"/>
  <c r="L13" i="12"/>
  <c r="P12" i="12"/>
  <c r="O12" i="12"/>
  <c r="N12" i="12"/>
  <c r="M12" i="12"/>
  <c r="L12" i="12"/>
  <c r="Q11" i="12"/>
  <c r="P11" i="12"/>
  <c r="O11" i="12"/>
  <c r="N11" i="12"/>
  <c r="M11" i="12"/>
  <c r="L11" i="12"/>
  <c r="U10" i="12"/>
  <c r="P10" i="12"/>
  <c r="O10" i="12"/>
  <c r="N10" i="12"/>
  <c r="M10" i="12"/>
  <c r="L10" i="12"/>
  <c r="G10" i="12"/>
  <c r="U9" i="12"/>
  <c r="Q9" i="12"/>
  <c r="P9" i="12"/>
  <c r="O9" i="12"/>
  <c r="N9" i="12"/>
  <c r="R8" i="12"/>
  <c r="P8" i="12"/>
  <c r="O8" i="12"/>
  <c r="N8" i="12"/>
  <c r="M8" i="12"/>
  <c r="L8" i="12"/>
  <c r="U7" i="12"/>
  <c r="Q7" i="12"/>
  <c r="P7" i="12"/>
  <c r="O7" i="12"/>
  <c r="N7" i="12"/>
  <c r="P6" i="12"/>
  <c r="O6" i="12"/>
  <c r="N6" i="12"/>
  <c r="M6" i="12"/>
  <c r="L6" i="12"/>
  <c r="U5" i="12"/>
  <c r="Q5" i="12"/>
  <c r="P5" i="12"/>
  <c r="O5" i="12"/>
  <c r="N5" i="12"/>
  <c r="M5" i="12"/>
  <c r="L5" i="12"/>
  <c r="J4" i="3"/>
</calcChain>
</file>

<file path=xl/sharedStrings.xml><?xml version="1.0" encoding="utf-8"?>
<sst xmlns="http://schemas.openxmlformats.org/spreadsheetml/2006/main" count="666" uniqueCount="250">
  <si>
    <t>Sr. No</t>
  </si>
  <si>
    <t>Name</t>
  </si>
  <si>
    <t>UNIT</t>
  </si>
  <si>
    <t>USER</t>
  </si>
  <si>
    <t>CUSTOMER</t>
  </si>
  <si>
    <t>VENDOR</t>
  </si>
  <si>
    <t>RATE</t>
  </si>
  <si>
    <t>INSURANCE</t>
  </si>
  <si>
    <t>CONSIGNEE</t>
  </si>
  <si>
    <t>FIELDS</t>
  </si>
  <si>
    <t>SR. NO</t>
  </si>
  <si>
    <t>CUSTOMER NAME</t>
  </si>
  <si>
    <t>NAME (SHORT)</t>
  </si>
  <si>
    <t>CUSTOMER CODE</t>
  </si>
  <si>
    <t>CUSTOMER TYPE</t>
  </si>
  <si>
    <t>ADDRESS</t>
  </si>
  <si>
    <t>CONTACT NO</t>
  </si>
  <si>
    <t>EMAIL</t>
  </si>
  <si>
    <t>GST EXCEMPTION</t>
  </si>
  <si>
    <t>GST MODEL</t>
  </si>
  <si>
    <t>GST PERCENTAGE</t>
  </si>
  <si>
    <t>PAYMENT TYPE</t>
  </si>
  <si>
    <t>CREDIT DAYS</t>
  </si>
  <si>
    <t>PAYMENT CYCLE</t>
  </si>
  <si>
    <t>CREDIT COUNT FROM</t>
  </si>
  <si>
    <t>TALLY ID</t>
  </si>
  <si>
    <t>BUSINESS MODEL</t>
  </si>
  <si>
    <t>DHL LOGISTCS PRIVATE LIMITED</t>
  </si>
  <si>
    <t>DHL-MAA</t>
  </si>
  <si>
    <t>BVM-CUS-001</t>
  </si>
  <si>
    <t>KEY</t>
  </si>
  <si>
    <t>NO</t>
  </si>
  <si>
    <t>FCM</t>
  </si>
  <si>
    <t>CREDIT</t>
  </si>
  <si>
    <t>INVOICE DATE</t>
  </si>
  <si>
    <t>DEDICATED</t>
  </si>
  <si>
    <t>SR. NO.</t>
  </si>
  <si>
    <t>CUSTOMER BUSINESS</t>
  </si>
  <si>
    <t>CHARGE TYPE</t>
  </si>
  <si>
    <t>MAX WGT</t>
  </si>
  <si>
    <t>MIN WGT</t>
  </si>
  <si>
    <t>ITEM</t>
  </si>
  <si>
    <t>EXCLUSIVE</t>
  </si>
  <si>
    <t>WAREHOUSE CHARGES</t>
  </si>
  <si>
    <t>MAX WGT UOM)</t>
  </si>
  <si>
    <t>TONS</t>
  </si>
  <si>
    <t>SR.NO</t>
  </si>
  <si>
    <t>SHIPPER NAME</t>
  </si>
  <si>
    <t>SHIPPER ADDRESS</t>
  </si>
  <si>
    <t>SHIPPER STATE</t>
  </si>
  <si>
    <t>SHIPPER COUNTRY</t>
  </si>
  <si>
    <t>CONSIGNEE NAME</t>
  </si>
  <si>
    <t>CONSIGNEE ADDRESS</t>
  </si>
  <si>
    <t>CONSIGNEE STATE</t>
  </si>
  <si>
    <t>CONSIGNEE COUNTRY</t>
  </si>
  <si>
    <t>EMPLOYEE ID</t>
  </si>
  <si>
    <t>FIRST NAME</t>
  </si>
  <si>
    <t>LAST NAME</t>
  </si>
  <si>
    <t>DOB</t>
  </si>
  <si>
    <t>DOJ</t>
  </si>
  <si>
    <t>PASSWROD</t>
  </si>
  <si>
    <t>DEPARTMENT</t>
  </si>
  <si>
    <t>DESIGNATION</t>
  </si>
  <si>
    <t>BRANCH</t>
  </si>
  <si>
    <t>ROLE</t>
  </si>
  <si>
    <t>PAN</t>
  </si>
  <si>
    <t>UAN</t>
  </si>
  <si>
    <t>ESI</t>
  </si>
  <si>
    <t>AADHAR</t>
  </si>
  <si>
    <t>SHIPPER</t>
  </si>
  <si>
    <t>BAY</t>
  </si>
  <si>
    <t>UNIT NO</t>
  </si>
  <si>
    <t>SQFT</t>
  </si>
  <si>
    <t>BAY NAME</t>
  </si>
  <si>
    <t>PASSWORD</t>
  </si>
  <si>
    <t>CHARGE TYPE (Ledger)</t>
  </si>
  <si>
    <t>AERO TRANS</t>
  </si>
  <si>
    <t>STORAGE CHARGES</t>
  </si>
  <si>
    <t>LOADING CHARGES</t>
  </si>
  <si>
    <t>KGS</t>
  </si>
  <si>
    <t>LOADING CHARGES - MANUAL</t>
  </si>
  <si>
    <t>UNIT-1</t>
  </si>
  <si>
    <t>UNIT-2</t>
  </si>
  <si>
    <t>UNIT-3</t>
  </si>
  <si>
    <t>UNIT-4</t>
  </si>
  <si>
    <t>UNIT-5</t>
  </si>
  <si>
    <t>UNIT-6</t>
  </si>
  <si>
    <t>UNIT-7</t>
  </si>
  <si>
    <t>MAA</t>
  </si>
  <si>
    <t>BLR</t>
  </si>
  <si>
    <t>HYD</t>
  </si>
  <si>
    <t>PNY</t>
  </si>
  <si>
    <t>MAA WH DBS</t>
  </si>
  <si>
    <t>MAA WH DHL</t>
  </si>
  <si>
    <t>MAA WH EIPL</t>
  </si>
  <si>
    <t>MAA WH SSC</t>
  </si>
  <si>
    <t>MAA WH JEENA</t>
  </si>
  <si>
    <t>BLR WH SSC</t>
  </si>
  <si>
    <t>BLR WH DBS</t>
  </si>
  <si>
    <t>BLR WH DHL</t>
  </si>
  <si>
    <t>BLR WH EIPL</t>
  </si>
  <si>
    <t>SUP_MAA(WH-MP1)</t>
  </si>
  <si>
    <t>HYD WH EIPL</t>
  </si>
  <si>
    <t>SUP_MAA(WH-MP2)</t>
  </si>
  <si>
    <t>EXECUTIVE - OPERATIONS</t>
  </si>
  <si>
    <t>SR. EXECUTIVE - OPERATIONS</t>
  </si>
  <si>
    <t>Deputy General Manager</t>
  </si>
  <si>
    <t>IMPLANT  EXECUTIVE</t>
  </si>
  <si>
    <t>SUPERVISOR</t>
  </si>
  <si>
    <t>ASST. MANAGER</t>
  </si>
  <si>
    <t>WAREHOUSE ASST</t>
  </si>
  <si>
    <t>IMPLANT  SUPERVISOR</t>
  </si>
  <si>
    <t>Chennai</t>
  </si>
  <si>
    <t>Bangalore</t>
  </si>
  <si>
    <t>Hyderabad</t>
  </si>
  <si>
    <t>User</t>
  </si>
  <si>
    <t>WMS-DESIGNATION</t>
  </si>
  <si>
    <t>Manager</t>
  </si>
  <si>
    <t>Team Lead</t>
  </si>
  <si>
    <t>Team Member</t>
  </si>
  <si>
    <t>WMS-DEPARTMENT</t>
  </si>
  <si>
    <t>Warehouse</t>
  </si>
  <si>
    <t>V</t>
  </si>
  <si>
    <t>A</t>
  </si>
  <si>
    <t>R</t>
  </si>
  <si>
    <t>Iyappan</t>
  </si>
  <si>
    <t>S</t>
  </si>
  <si>
    <t>Karthik</t>
  </si>
  <si>
    <t>Sam Prakash</t>
  </si>
  <si>
    <t>MS</t>
  </si>
  <si>
    <t>Prakash</t>
  </si>
  <si>
    <t>M</t>
  </si>
  <si>
    <t>Venkataramanan</t>
  </si>
  <si>
    <t>G</t>
  </si>
  <si>
    <t>Stephen Raj</t>
  </si>
  <si>
    <t>Saravanan</t>
  </si>
  <si>
    <t>D</t>
  </si>
  <si>
    <t>Vijayakumar</t>
  </si>
  <si>
    <t>Govinda</t>
  </si>
  <si>
    <t>Praveen Kumar</t>
  </si>
  <si>
    <t>Mohan Kumar</t>
  </si>
  <si>
    <t>Ajith Kumar</t>
  </si>
  <si>
    <t>K</t>
  </si>
  <si>
    <t>Shivashankar</t>
  </si>
  <si>
    <t>B</t>
  </si>
  <si>
    <t>Prabhu</t>
  </si>
  <si>
    <t>J</t>
  </si>
  <si>
    <t>Ranganatha</t>
  </si>
  <si>
    <t>Mp</t>
  </si>
  <si>
    <t>Bala</t>
  </si>
  <si>
    <t>Murugan</t>
  </si>
  <si>
    <t>Irudiyam</t>
  </si>
  <si>
    <t>Alphonse</t>
  </si>
  <si>
    <t>Santosh</t>
  </si>
  <si>
    <t>L P</t>
  </si>
  <si>
    <t>Deepak</t>
  </si>
  <si>
    <t>E</t>
  </si>
  <si>
    <t>Harikrishnan</t>
  </si>
  <si>
    <t>Karigalan</t>
  </si>
  <si>
    <t>N</t>
  </si>
  <si>
    <t>Ajith</t>
  </si>
  <si>
    <t>Gurusamy</t>
  </si>
  <si>
    <t>Thirunavukarasu</t>
  </si>
  <si>
    <t>S P</t>
  </si>
  <si>
    <t>Venkatesan</t>
  </si>
  <si>
    <t>MN</t>
  </si>
  <si>
    <t>Vijay</t>
  </si>
  <si>
    <t>Maghesh Kumar</t>
  </si>
  <si>
    <t>Ravindra</t>
  </si>
  <si>
    <t>Swayambulingam</t>
  </si>
  <si>
    <t>Karthikeyan</t>
  </si>
  <si>
    <t xml:space="preserve">Chandiradoss </t>
  </si>
  <si>
    <t>karthick.r@bvmstorage.com</t>
  </si>
  <si>
    <t>samprakash@bvmstorage.com</t>
  </si>
  <si>
    <t>venkat@bvmstorage.com</t>
  </si>
  <si>
    <t>stephen@bvmstorage.com</t>
  </si>
  <si>
    <t>vijay.v@bvmstorage.com</t>
  </si>
  <si>
    <t>karthik.m@bvmstorage.com</t>
  </si>
  <si>
    <t>dbs.wh.blr@bvmstorage.com</t>
  </si>
  <si>
    <t>ssc1.blr@bvmstorage.com</t>
  </si>
  <si>
    <t>vinoth@bvmstorage.com</t>
  </si>
  <si>
    <t>maghesh@bvmstorage.com</t>
  </si>
  <si>
    <t>blrwarehouse@bvmstorage.com</t>
  </si>
  <si>
    <t>shivashankar@bvmstorage.com</t>
  </si>
  <si>
    <t>prakash@bvmstorage.com</t>
  </si>
  <si>
    <t>warehouse@bvmstorage.com</t>
  </si>
  <si>
    <t>BvM@1234</t>
  </si>
  <si>
    <t>Arokia Sony</t>
  </si>
  <si>
    <t>Sai Devi</t>
  </si>
  <si>
    <t>Roselin Blessy</t>
  </si>
  <si>
    <t>Kanchana</t>
  </si>
  <si>
    <t>kanchana@bvmstorage.com</t>
  </si>
  <si>
    <t>blessy@bvmstorage.com</t>
  </si>
  <si>
    <t>saidevi@thebvmgroup.com</t>
  </si>
  <si>
    <t>sony@thebvmgroup.com</t>
  </si>
  <si>
    <t>FINANCE</t>
  </si>
  <si>
    <t>EXPENSES</t>
  </si>
  <si>
    <t>UNIT OF MEASUREMENT</t>
  </si>
  <si>
    <t>QUANTITY</t>
  </si>
  <si>
    <t>AMOUNT</t>
  </si>
  <si>
    <t>GST AMOUNT</t>
  </si>
  <si>
    <t>TOTAL VALUE</t>
  </si>
  <si>
    <t>TDS AMOUNT</t>
  </si>
  <si>
    <t>AMOUNT PAYABLE</t>
  </si>
  <si>
    <t>REMARKS</t>
  </si>
  <si>
    <t>PAID DATE</t>
  </si>
  <si>
    <t>VENDOR BILL NO</t>
  </si>
  <si>
    <t>VENDOR BILL DATE</t>
  </si>
  <si>
    <t>SERVICE MONTH</t>
  </si>
  <si>
    <t>GST RATE %</t>
  </si>
  <si>
    <t>TDS RATE %</t>
  </si>
  <si>
    <t>DUE DATE</t>
  </si>
  <si>
    <t>1946</t>
  </si>
  <si>
    <t>Siddeswara</t>
  </si>
  <si>
    <t>siddesh@thebvmgroup.com</t>
  </si>
  <si>
    <t>CASE  TO CASE</t>
  </si>
  <si>
    <t>IN</t>
  </si>
  <si>
    <t>IN DATE</t>
  </si>
  <si>
    <t>IN VEH</t>
  </si>
  <si>
    <t>NO OF INV</t>
  </si>
  <si>
    <t>OUT DATE</t>
  </si>
  <si>
    <t>OUT VEH</t>
  </si>
  <si>
    <t>20 FT</t>
  </si>
  <si>
    <t>ACE</t>
  </si>
  <si>
    <t>OUT</t>
  </si>
  <si>
    <t>INV NO</t>
  </si>
  <si>
    <t>2, 3</t>
  </si>
  <si>
    <t>4, 5</t>
  </si>
  <si>
    <t>BILLING VEH</t>
  </si>
  <si>
    <t>Check-in</t>
  </si>
  <si>
    <t>BILLING</t>
  </si>
  <si>
    <t>Check-out</t>
  </si>
  <si>
    <t>NO OF PCS</t>
  </si>
  <si>
    <t>WEGHT</t>
  </si>
  <si>
    <t>100, 900</t>
  </si>
  <si>
    <t>4 , 6</t>
  </si>
  <si>
    <t>CRANE</t>
  </si>
  <si>
    <t>FORKLIFT</t>
  </si>
  <si>
    <t>2, 1</t>
  </si>
  <si>
    <t>500, 400</t>
  </si>
  <si>
    <t>WH CHARGE</t>
  </si>
  <si>
    <t>UNLOADING CHARGES</t>
  </si>
  <si>
    <t>TOTAL</t>
  </si>
  <si>
    <t>PHYSICAL</t>
  </si>
  <si>
    <t>WMS</t>
  </si>
  <si>
    <t>DAYS</t>
  </si>
  <si>
    <t>PER PC WGT</t>
  </si>
  <si>
    <t>WMS inv no</t>
  </si>
  <si>
    <t>MAA_WH_Job_1019184</t>
  </si>
  <si>
    <t>Add total warehouse cost per BVM invoice 
Add warehouse storage cost to the line item which has max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</si>
</sst>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 vertical="center" wrapText="1" readingOrder="1"/>
    </xf>
    <xf numFmtId="0" fontId="0" fillId="3" borderId="1" xfId="0" applyFill="1" applyBorder="1"/>
    <xf numFmtId="0" fontId="1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4" xfId="0" applyFill="1" applyBorder="1"/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/>
    <xf numFmtId="0" fontId="4" fillId="0" borderId="1" xfId="0" applyFont="1" applyBorder="1"/>
    <xf numFmtId="0" fontId="4" fillId="0" borderId="0" xfId="0" applyFont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1" fontId="0" fillId="0" borderId="1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" fontId="0" fillId="6" borderId="1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" fillId="6" borderId="12" xfId="0" applyFont="1" applyFill="1" applyBorder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8.88671875" defaultRowHeight="14.4" x14ac:dyDescent="0.3"/>
  <cols>
    <col min="1" max="1" width="6.109375" style="4" bestFit="1" customWidth="1"/>
    <col min="2" max="2" width="11" style="13" bestFit="1" customWidth="1"/>
    <col min="3" max="3" width="7.33203125" style="12" bestFit="1" customWidth="1"/>
    <col min="4" max="4" width="16.6640625" style="12" bestFit="1" customWidth="1"/>
    <col min="5" max="5" width="19.33203125" style="12" bestFit="1" customWidth="1"/>
    <col min="6" max="7" width="19.6640625" style="12" bestFit="1" customWidth="1"/>
    <col min="8" max="8" width="9.5546875" style="12" bestFit="1" customWidth="1"/>
    <col min="9" max="9" width="15.33203125" style="12" bestFit="1" customWidth="1"/>
    <col min="10" max="10" width="12.33203125" style="12" bestFit="1" customWidth="1"/>
    <col min="11" max="11" width="16.109375" style="12" bestFit="1" customWidth="1"/>
    <col min="12" max="12" width="12.6640625" style="12" bestFit="1" customWidth="1"/>
    <col min="13" max="13" width="15.88671875" style="12" bestFit="1" customWidth="1"/>
    <col min="14" max="14" width="14.109375" style="12" bestFit="1" customWidth="1"/>
    <col min="15" max="15" width="11.88671875" style="12" bestFit="1" customWidth="1"/>
    <col min="16" max="16" width="15.109375" style="12" bestFit="1" customWidth="1"/>
    <col min="17" max="17" width="19.33203125" style="12" bestFit="1" customWidth="1"/>
    <col min="18" max="18" width="8.33203125" style="12" bestFit="1" customWidth="1"/>
    <col min="19" max="19" width="16.109375" style="12" bestFit="1" customWidth="1"/>
    <col min="20" max="16384" width="8.88671875" style="12"/>
  </cols>
  <sheetData>
    <row r="1" spans="1:19" x14ac:dyDescent="0.3">
      <c r="A1" s="6" t="s">
        <v>0</v>
      </c>
      <c r="B1" s="10" t="s">
        <v>1</v>
      </c>
      <c r="C1" s="70" t="s">
        <v>9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11"/>
      <c r="S1" s="11"/>
    </row>
    <row r="2" spans="1:19" x14ac:dyDescent="0.3">
      <c r="A2" s="6">
        <v>1</v>
      </c>
      <c r="B2" s="10" t="s">
        <v>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3">
      <c r="A3" s="6">
        <v>2</v>
      </c>
      <c r="B3" s="10" t="s">
        <v>2</v>
      </c>
      <c r="C3" s="11" t="s">
        <v>10</v>
      </c>
      <c r="D3" s="11" t="s">
        <v>71</v>
      </c>
      <c r="E3" s="11" t="s">
        <v>72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3">
      <c r="A4" s="6">
        <v>3</v>
      </c>
      <c r="B4" s="10" t="s">
        <v>70</v>
      </c>
      <c r="C4" s="11" t="s">
        <v>10</v>
      </c>
      <c r="D4" s="11" t="s">
        <v>71</v>
      </c>
      <c r="E4" s="11" t="s">
        <v>73</v>
      </c>
      <c r="F4" s="11" t="s">
        <v>72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3">
      <c r="A5" s="6">
        <v>4</v>
      </c>
      <c r="B5" s="10" t="s">
        <v>3</v>
      </c>
      <c r="C5" s="5" t="s">
        <v>36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17</v>
      </c>
      <c r="J5" s="5" t="s">
        <v>16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</row>
    <row r="6" spans="1:19" x14ac:dyDescent="0.3">
      <c r="A6" s="6">
        <v>5</v>
      </c>
      <c r="B6" s="14" t="s">
        <v>4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1" t="s">
        <v>20</v>
      </c>
      <c r="N6" s="11" t="s">
        <v>21</v>
      </c>
      <c r="O6" s="11" t="s">
        <v>22</v>
      </c>
      <c r="P6" s="11" t="s">
        <v>23</v>
      </c>
      <c r="Q6" s="11" t="s">
        <v>24</v>
      </c>
      <c r="R6" s="11" t="s">
        <v>25</v>
      </c>
      <c r="S6" s="11" t="s">
        <v>26</v>
      </c>
    </row>
    <row r="7" spans="1:19" x14ac:dyDescent="0.3">
      <c r="A7" s="6">
        <v>6</v>
      </c>
      <c r="B7" s="14" t="s">
        <v>6</v>
      </c>
      <c r="C7" s="11" t="s">
        <v>10</v>
      </c>
      <c r="D7" s="10" t="s">
        <v>11</v>
      </c>
      <c r="E7" s="10" t="s">
        <v>13</v>
      </c>
      <c r="F7" s="10" t="s">
        <v>37</v>
      </c>
      <c r="G7" s="10" t="s">
        <v>38</v>
      </c>
      <c r="H7" s="10" t="s">
        <v>39</v>
      </c>
      <c r="I7" s="10" t="s">
        <v>44</v>
      </c>
      <c r="J7" s="10" t="s">
        <v>40</v>
      </c>
      <c r="K7" s="10" t="s">
        <v>41</v>
      </c>
      <c r="L7" s="10" t="s">
        <v>6</v>
      </c>
      <c r="M7" s="11"/>
      <c r="N7" s="11"/>
      <c r="O7" s="11"/>
      <c r="P7" s="11"/>
      <c r="Q7" s="11"/>
      <c r="R7" s="11"/>
      <c r="S7" s="11"/>
    </row>
    <row r="8" spans="1:19" x14ac:dyDescent="0.3">
      <c r="A8" s="6">
        <v>7</v>
      </c>
      <c r="B8" s="10" t="s">
        <v>69</v>
      </c>
      <c r="C8" s="11" t="s">
        <v>46</v>
      </c>
      <c r="D8" s="11" t="s">
        <v>47</v>
      </c>
      <c r="E8" s="11" t="s">
        <v>48</v>
      </c>
      <c r="F8" s="11" t="s">
        <v>49</v>
      </c>
      <c r="G8" s="11" t="s">
        <v>50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3">
      <c r="A9" s="6">
        <v>8</v>
      </c>
      <c r="B9" s="10" t="s">
        <v>8</v>
      </c>
      <c r="C9" s="11" t="s">
        <v>46</v>
      </c>
      <c r="D9" s="11" t="s">
        <v>51</v>
      </c>
      <c r="E9" s="11" t="s">
        <v>52</v>
      </c>
      <c r="F9" s="11" t="s">
        <v>53</v>
      </c>
      <c r="G9" s="11" t="s">
        <v>54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3">
      <c r="A10" s="6">
        <v>9</v>
      </c>
      <c r="B10" s="10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3">
      <c r="A11" s="6">
        <v>10</v>
      </c>
      <c r="B11" s="10" t="s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3">
      <c r="A12" s="6">
        <v>11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3">
      <c r="A13" s="6">
        <v>12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3">
      <c r="A14" s="6">
        <v>13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3">
      <c r="A15" s="6">
        <v>14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3">
      <c r="A16" s="6">
        <v>15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">
      <c r="A17" s="6">
        <v>16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">
      <c r="A18" s="6">
        <v>17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">
      <c r="A19" s="6">
        <v>18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">
      <c r="A20" s="6">
        <v>19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">
      <c r="A21" s="6">
        <v>20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">
      <c r="A22" s="6">
        <v>21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6">
        <v>22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">
      <c r="A24" s="6">
        <v>23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">
      <c r="A25" s="6">
        <v>24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">
      <c r="A26" s="6">
        <v>25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</sheetData>
  <mergeCells count="1">
    <mergeCell ref="C1:Q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1" t="s">
        <v>10</v>
      </c>
      <c r="B1" s="11" t="s">
        <v>63</v>
      </c>
      <c r="C1" s="11" t="s">
        <v>71</v>
      </c>
      <c r="D1" s="11" t="s">
        <v>72</v>
      </c>
    </row>
    <row r="2" spans="1:4" x14ac:dyDescent="0.3">
      <c r="A2" s="17">
        <v>1</v>
      </c>
      <c r="B2" t="s">
        <v>88</v>
      </c>
      <c r="C2" t="s">
        <v>81</v>
      </c>
    </row>
    <row r="3" spans="1:4" x14ac:dyDescent="0.3">
      <c r="A3" s="17">
        <v>2</v>
      </c>
      <c r="B3" t="s">
        <v>88</v>
      </c>
      <c r="C3" t="s">
        <v>82</v>
      </c>
    </row>
    <row r="4" spans="1:4" x14ac:dyDescent="0.3">
      <c r="A4" s="17">
        <v>3</v>
      </c>
      <c r="B4" t="s">
        <v>88</v>
      </c>
      <c r="C4" t="s">
        <v>83</v>
      </c>
    </row>
    <row r="5" spans="1:4" x14ac:dyDescent="0.3">
      <c r="A5" s="17">
        <v>4</v>
      </c>
      <c r="B5" t="s">
        <v>88</v>
      </c>
      <c r="C5" t="s">
        <v>84</v>
      </c>
    </row>
    <row r="6" spans="1:4" x14ac:dyDescent="0.3">
      <c r="A6" s="17">
        <v>5</v>
      </c>
      <c r="B6" t="s">
        <v>88</v>
      </c>
      <c r="C6" t="s">
        <v>85</v>
      </c>
    </row>
    <row r="7" spans="1:4" x14ac:dyDescent="0.3">
      <c r="A7" s="17">
        <v>6</v>
      </c>
      <c r="B7" t="s">
        <v>88</v>
      </c>
      <c r="C7" t="s">
        <v>86</v>
      </c>
    </row>
    <row r="8" spans="1:4" x14ac:dyDescent="0.3">
      <c r="A8" s="17">
        <v>7</v>
      </c>
      <c r="B8" t="s">
        <v>88</v>
      </c>
      <c r="C8" t="s">
        <v>87</v>
      </c>
    </row>
    <row r="9" spans="1:4" x14ac:dyDescent="0.3">
      <c r="A9" s="17">
        <v>8</v>
      </c>
      <c r="B9" t="s">
        <v>89</v>
      </c>
      <c r="C9" t="s">
        <v>81</v>
      </c>
    </row>
    <row r="10" spans="1:4" x14ac:dyDescent="0.3">
      <c r="A10" s="17">
        <v>9</v>
      </c>
      <c r="B10" t="s">
        <v>89</v>
      </c>
      <c r="C10" t="s">
        <v>82</v>
      </c>
    </row>
    <row r="11" spans="1:4" x14ac:dyDescent="0.3">
      <c r="A11" s="17">
        <v>10</v>
      </c>
      <c r="B11" t="s">
        <v>89</v>
      </c>
      <c r="C11" t="s">
        <v>83</v>
      </c>
    </row>
    <row r="12" spans="1:4" x14ac:dyDescent="0.3">
      <c r="A12" s="17">
        <v>11</v>
      </c>
      <c r="B12" t="s">
        <v>90</v>
      </c>
      <c r="C12" t="s">
        <v>81</v>
      </c>
    </row>
    <row r="13" spans="1:4" x14ac:dyDescent="0.3">
      <c r="A13" s="17">
        <v>12</v>
      </c>
      <c r="B13" t="s">
        <v>91</v>
      </c>
      <c r="C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4.4" x14ac:dyDescent="0.3"/>
  <cols>
    <col min="4" max="4" width="10.109375" bestFit="1" customWidth="1"/>
  </cols>
  <sheetData>
    <row r="1" spans="1:5" x14ac:dyDescent="0.3">
      <c r="A1" s="11" t="s">
        <v>10</v>
      </c>
      <c r="B1" s="11" t="s">
        <v>63</v>
      </c>
      <c r="C1" s="11" t="s">
        <v>71</v>
      </c>
      <c r="D1" s="11" t="s">
        <v>73</v>
      </c>
      <c r="E1" s="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10" zoomScaleNormal="110" workbookViewId="0">
      <pane ySplit="1" topLeftCell="A2" activePane="bottomLeft" state="frozen"/>
      <selection activeCell="B1" sqref="B1"/>
      <selection pane="bottomLeft" activeCell="J7" sqref="J7"/>
    </sheetView>
  </sheetViews>
  <sheetFormatPr defaultRowHeight="14.4" x14ac:dyDescent="0.3"/>
  <cols>
    <col min="1" max="1" width="7.33203125" bestFit="1" customWidth="1"/>
    <col min="2" max="2" width="12.33203125" style="17" bestFit="1" customWidth="1"/>
    <col min="3" max="3" width="23.88671875" customWidth="1"/>
    <col min="4" max="4" width="15.109375" bestFit="1" customWidth="1"/>
    <col min="5" max="6" width="11.88671875" bestFit="1" customWidth="1"/>
    <col min="7" max="7" width="28.6640625" style="29" bestFit="1" customWidth="1"/>
    <col min="8" max="8" width="12.33203125" bestFit="1" customWidth="1"/>
    <col min="9" max="9" width="10.6640625" bestFit="1" customWidth="1"/>
    <col min="10" max="10" width="20.44140625" bestFit="1" customWidth="1"/>
    <col min="11" max="11" width="17.6640625" bestFit="1" customWidth="1"/>
    <col min="12" max="12" width="20.44140625" bestFit="1" customWidth="1"/>
    <col min="13" max="13" width="25.6640625" bestFit="1" customWidth="1"/>
    <col min="14" max="14" width="9.6640625" bestFit="1" customWidth="1"/>
    <col min="15" max="15" width="5.33203125" bestFit="1" customWidth="1"/>
    <col min="16" max="16" width="4.6640625" bestFit="1" customWidth="1"/>
    <col min="17" max="17" width="4.88671875" bestFit="1" customWidth="1"/>
    <col min="18" max="18" width="3.5546875" bestFit="1" customWidth="1"/>
    <col min="19" max="19" width="8.33203125" bestFit="1" customWidth="1"/>
  </cols>
  <sheetData>
    <row r="1" spans="1:19" s="3" customFormat="1" x14ac:dyDescent="0.3">
      <c r="A1" s="5" t="s">
        <v>36</v>
      </c>
      <c r="B1" s="18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7" t="s">
        <v>17</v>
      </c>
      <c r="H1" s="21" t="s">
        <v>16</v>
      </c>
      <c r="I1" s="15" t="s">
        <v>74</v>
      </c>
      <c r="J1" s="21" t="s">
        <v>120</v>
      </c>
      <c r="K1" s="5" t="s">
        <v>61</v>
      </c>
      <c r="L1" s="21" t="s">
        <v>116</v>
      </c>
      <c r="M1" s="5" t="s">
        <v>62</v>
      </c>
      <c r="N1" s="21" t="s">
        <v>63</v>
      </c>
      <c r="O1" s="21" t="s">
        <v>64</v>
      </c>
      <c r="P1" s="5" t="s">
        <v>65</v>
      </c>
      <c r="Q1" s="5" t="s">
        <v>66</v>
      </c>
      <c r="R1" s="5" t="s">
        <v>67</v>
      </c>
      <c r="S1" s="5" t="s">
        <v>68</v>
      </c>
    </row>
    <row r="2" spans="1:19" x14ac:dyDescent="0.3">
      <c r="A2" s="2">
        <v>1</v>
      </c>
      <c r="B2" s="1">
        <v>1028</v>
      </c>
      <c r="C2" s="20" t="s">
        <v>125</v>
      </c>
      <c r="D2" s="2" t="s">
        <v>126</v>
      </c>
      <c r="E2" s="19">
        <v>28872</v>
      </c>
      <c r="F2" s="19">
        <v>40130</v>
      </c>
      <c r="G2" t="s">
        <v>185</v>
      </c>
      <c r="H2" s="2"/>
      <c r="I2" t="s">
        <v>186</v>
      </c>
      <c r="J2" s="2" t="s">
        <v>121</v>
      </c>
      <c r="K2" s="2" t="s">
        <v>92</v>
      </c>
      <c r="L2" s="2" t="s">
        <v>119</v>
      </c>
      <c r="M2" s="2" t="s">
        <v>104</v>
      </c>
      <c r="N2" s="2" t="s">
        <v>112</v>
      </c>
      <c r="O2" s="2" t="s">
        <v>115</v>
      </c>
      <c r="P2" s="2"/>
      <c r="Q2" s="2"/>
      <c r="R2" s="2"/>
      <c r="S2" s="2"/>
    </row>
    <row r="3" spans="1:19" x14ac:dyDescent="0.3">
      <c r="A3" s="2">
        <v>2</v>
      </c>
      <c r="B3" s="1">
        <v>1040</v>
      </c>
      <c r="C3" s="20" t="s">
        <v>127</v>
      </c>
      <c r="D3" s="2" t="s">
        <v>124</v>
      </c>
      <c r="E3" s="19">
        <v>33885</v>
      </c>
      <c r="F3" s="19">
        <v>40238</v>
      </c>
      <c r="G3" s="28" t="s">
        <v>172</v>
      </c>
      <c r="H3" s="2"/>
      <c r="I3" s="1" t="s">
        <v>186</v>
      </c>
      <c r="J3" s="2" t="s">
        <v>121</v>
      </c>
      <c r="K3" s="2" t="s">
        <v>93</v>
      </c>
      <c r="L3" s="2" t="s">
        <v>119</v>
      </c>
      <c r="M3" s="2" t="s">
        <v>105</v>
      </c>
      <c r="N3" s="2" t="s">
        <v>112</v>
      </c>
      <c r="O3" s="2" t="s">
        <v>115</v>
      </c>
      <c r="P3" s="2"/>
      <c r="Q3" s="2"/>
      <c r="R3" s="2"/>
      <c r="S3" s="2"/>
    </row>
    <row r="4" spans="1:19" x14ac:dyDescent="0.3">
      <c r="A4" s="2">
        <v>3</v>
      </c>
      <c r="B4" s="1">
        <v>1044</v>
      </c>
      <c r="C4" s="20" t="s">
        <v>128</v>
      </c>
      <c r="D4" s="2" t="s">
        <v>129</v>
      </c>
      <c r="E4" s="19">
        <v>32518</v>
      </c>
      <c r="F4" s="19">
        <v>40238</v>
      </c>
      <c r="G4" s="28" t="s">
        <v>173</v>
      </c>
      <c r="H4" s="2"/>
      <c r="I4" s="1" t="s">
        <v>186</v>
      </c>
      <c r="J4" s="2" t="s">
        <v>121</v>
      </c>
      <c r="K4" s="2" t="s">
        <v>92</v>
      </c>
      <c r="L4" s="2" t="s">
        <v>119</v>
      </c>
      <c r="M4" s="2" t="s">
        <v>105</v>
      </c>
      <c r="N4" s="2" t="s">
        <v>112</v>
      </c>
      <c r="O4" s="2" t="s">
        <v>115</v>
      </c>
      <c r="P4" s="2"/>
      <c r="Q4" s="2"/>
      <c r="R4" s="2"/>
      <c r="S4" s="2"/>
    </row>
    <row r="5" spans="1:19" x14ac:dyDescent="0.3">
      <c r="A5" s="2">
        <v>4</v>
      </c>
      <c r="B5" s="1">
        <v>1170</v>
      </c>
      <c r="C5" s="20" t="s">
        <v>130</v>
      </c>
      <c r="D5" s="2" t="s">
        <v>131</v>
      </c>
      <c r="E5" s="19">
        <v>32066</v>
      </c>
      <c r="F5" s="19">
        <v>40878</v>
      </c>
      <c r="G5" s="29" t="s">
        <v>184</v>
      </c>
      <c r="H5" s="2"/>
      <c r="I5" s="1" t="s">
        <v>186</v>
      </c>
      <c r="J5" s="2" t="s">
        <v>121</v>
      </c>
      <c r="K5" s="2" t="s">
        <v>94</v>
      </c>
      <c r="L5" s="2" t="s">
        <v>119</v>
      </c>
      <c r="M5" s="2" t="s">
        <v>105</v>
      </c>
      <c r="N5" s="2" t="s">
        <v>112</v>
      </c>
      <c r="O5" s="2" t="s">
        <v>115</v>
      </c>
      <c r="P5" s="2"/>
      <c r="Q5" s="2"/>
      <c r="R5" s="2"/>
      <c r="S5" s="2"/>
    </row>
    <row r="6" spans="1:19" x14ac:dyDescent="0.3">
      <c r="A6" s="2">
        <v>5</v>
      </c>
      <c r="B6" s="1">
        <v>1181</v>
      </c>
      <c r="C6" s="20" t="s">
        <v>132</v>
      </c>
      <c r="D6" s="2" t="s">
        <v>133</v>
      </c>
      <c r="E6" s="19">
        <v>31189</v>
      </c>
      <c r="F6" s="19">
        <v>41000</v>
      </c>
      <c r="G6" s="28" t="s">
        <v>174</v>
      </c>
      <c r="H6" s="2"/>
      <c r="I6" s="1" t="s">
        <v>186</v>
      </c>
      <c r="J6" s="2" t="s">
        <v>121</v>
      </c>
      <c r="K6" s="2" t="s">
        <v>95</v>
      </c>
      <c r="L6" s="2" t="s">
        <v>117</v>
      </c>
      <c r="M6" s="2" t="s">
        <v>106</v>
      </c>
      <c r="N6" s="2" t="s">
        <v>112</v>
      </c>
      <c r="O6" s="2" t="s">
        <v>115</v>
      </c>
      <c r="P6" s="2"/>
      <c r="Q6" s="2"/>
      <c r="R6" s="2"/>
      <c r="S6" s="2"/>
    </row>
    <row r="7" spans="1:19" x14ac:dyDescent="0.3">
      <c r="A7" s="2">
        <v>6</v>
      </c>
      <c r="B7" s="1">
        <v>1203</v>
      </c>
      <c r="C7" s="20" t="s">
        <v>134</v>
      </c>
      <c r="D7" s="2" t="s">
        <v>122</v>
      </c>
      <c r="E7" s="19">
        <v>33909</v>
      </c>
      <c r="F7" s="19">
        <v>41162</v>
      </c>
      <c r="G7" s="28" t="s">
        <v>175</v>
      </c>
      <c r="H7" s="2"/>
      <c r="I7" s="1" t="s">
        <v>186</v>
      </c>
      <c r="J7" s="2" t="s">
        <v>121</v>
      </c>
      <c r="K7" s="2" t="s">
        <v>95</v>
      </c>
      <c r="L7" s="2" t="s">
        <v>119</v>
      </c>
      <c r="M7" s="2" t="s">
        <v>104</v>
      </c>
      <c r="N7" s="2" t="s">
        <v>112</v>
      </c>
      <c r="O7" s="2" t="s">
        <v>115</v>
      </c>
      <c r="P7" s="2"/>
      <c r="Q7" s="2"/>
      <c r="R7" s="2"/>
      <c r="S7" s="2"/>
    </row>
    <row r="8" spans="1:19" x14ac:dyDescent="0.3">
      <c r="A8" s="2">
        <v>7</v>
      </c>
      <c r="B8" s="1">
        <v>1242</v>
      </c>
      <c r="C8" s="20" t="s">
        <v>135</v>
      </c>
      <c r="D8" s="2" t="s">
        <v>136</v>
      </c>
      <c r="E8" s="19">
        <v>32636</v>
      </c>
      <c r="F8" s="19">
        <v>41625</v>
      </c>
      <c r="G8" s="28" t="s">
        <v>185</v>
      </c>
      <c r="H8" s="2"/>
      <c r="I8" s="1" t="s">
        <v>186</v>
      </c>
      <c r="J8" s="2" t="s">
        <v>121</v>
      </c>
      <c r="K8" s="2" t="s">
        <v>95</v>
      </c>
      <c r="L8" s="2" t="s">
        <v>119</v>
      </c>
      <c r="M8" s="2" t="s">
        <v>104</v>
      </c>
      <c r="N8" s="2" t="s">
        <v>112</v>
      </c>
      <c r="O8" s="2" t="s">
        <v>115</v>
      </c>
      <c r="P8" s="2"/>
      <c r="Q8" s="2"/>
      <c r="R8" s="2"/>
      <c r="S8" s="2"/>
    </row>
    <row r="9" spans="1:19" x14ac:dyDescent="0.3">
      <c r="A9" s="2">
        <v>8</v>
      </c>
      <c r="B9" s="1">
        <v>1271</v>
      </c>
      <c r="C9" s="20" t="s">
        <v>137</v>
      </c>
      <c r="D9" s="2" t="s">
        <v>122</v>
      </c>
      <c r="E9" s="19">
        <v>32755</v>
      </c>
      <c r="F9" s="19">
        <v>41890</v>
      </c>
      <c r="G9" s="28" t="s">
        <v>176</v>
      </c>
      <c r="H9" s="2"/>
      <c r="I9" s="1" t="s">
        <v>186</v>
      </c>
      <c r="J9" s="2" t="s">
        <v>121</v>
      </c>
      <c r="K9" s="2" t="s">
        <v>93</v>
      </c>
      <c r="L9" s="2" t="s">
        <v>119</v>
      </c>
      <c r="M9" s="2" t="s">
        <v>105</v>
      </c>
      <c r="N9" s="2" t="s">
        <v>112</v>
      </c>
      <c r="O9" s="2" t="s">
        <v>115</v>
      </c>
      <c r="P9" s="2"/>
      <c r="Q9" s="2"/>
      <c r="R9" s="2"/>
      <c r="S9" s="2"/>
    </row>
    <row r="10" spans="1:19" x14ac:dyDescent="0.3">
      <c r="A10" s="2">
        <v>9</v>
      </c>
      <c r="B10" s="1">
        <v>1276</v>
      </c>
      <c r="C10" s="20" t="s">
        <v>127</v>
      </c>
      <c r="D10" s="2" t="s">
        <v>131</v>
      </c>
      <c r="E10" s="19">
        <v>33958</v>
      </c>
      <c r="F10" s="19">
        <v>41913</v>
      </c>
      <c r="G10" s="28" t="s">
        <v>177</v>
      </c>
      <c r="H10" s="2"/>
      <c r="I10" s="1" t="s">
        <v>186</v>
      </c>
      <c r="J10" s="2" t="s">
        <v>121</v>
      </c>
      <c r="K10" s="2" t="s">
        <v>96</v>
      </c>
      <c r="L10" s="2" t="s">
        <v>119</v>
      </c>
      <c r="M10" s="2" t="s">
        <v>105</v>
      </c>
      <c r="N10" s="2" t="s">
        <v>112</v>
      </c>
      <c r="O10" s="2" t="s">
        <v>115</v>
      </c>
      <c r="P10" s="2"/>
      <c r="Q10" s="2"/>
      <c r="R10" s="2"/>
      <c r="S10" s="2"/>
    </row>
    <row r="11" spans="1:19" x14ac:dyDescent="0.3">
      <c r="A11" s="2">
        <v>10</v>
      </c>
      <c r="B11" s="1">
        <v>1345</v>
      </c>
      <c r="C11" s="20" t="s">
        <v>138</v>
      </c>
      <c r="D11" s="2" t="s">
        <v>133</v>
      </c>
      <c r="E11" s="19">
        <v>35249</v>
      </c>
      <c r="F11" s="19">
        <v>42282</v>
      </c>
      <c r="G11" s="29" t="s">
        <v>182</v>
      </c>
      <c r="H11" s="2"/>
      <c r="I11" s="1" t="s">
        <v>186</v>
      </c>
      <c r="J11" s="2" t="s">
        <v>121</v>
      </c>
      <c r="K11" s="2" t="s">
        <v>97</v>
      </c>
      <c r="L11" s="2" t="s">
        <v>119</v>
      </c>
      <c r="M11" s="2" t="s">
        <v>104</v>
      </c>
      <c r="N11" s="2" t="s">
        <v>113</v>
      </c>
      <c r="O11" s="2" t="s">
        <v>115</v>
      </c>
      <c r="P11" s="2"/>
      <c r="Q11" s="2"/>
      <c r="R11" s="2"/>
      <c r="S11" s="2"/>
    </row>
    <row r="12" spans="1:19" x14ac:dyDescent="0.3">
      <c r="A12" s="2">
        <v>11</v>
      </c>
      <c r="B12" s="1">
        <v>1356</v>
      </c>
      <c r="C12" s="20" t="s">
        <v>139</v>
      </c>
      <c r="D12" s="2" t="s">
        <v>126</v>
      </c>
      <c r="E12" s="19">
        <v>33415</v>
      </c>
      <c r="F12" s="19">
        <v>42370</v>
      </c>
      <c r="G12" s="28" t="s">
        <v>185</v>
      </c>
      <c r="H12" s="2"/>
      <c r="I12" s="1" t="s">
        <v>186</v>
      </c>
      <c r="J12" s="2" t="s">
        <v>121</v>
      </c>
      <c r="K12" s="2" t="s">
        <v>94</v>
      </c>
      <c r="L12" s="2" t="s">
        <v>119</v>
      </c>
      <c r="M12" s="2" t="s">
        <v>104</v>
      </c>
      <c r="N12" s="2" t="s">
        <v>112</v>
      </c>
      <c r="O12" s="2" t="s">
        <v>115</v>
      </c>
      <c r="P12" s="2"/>
      <c r="Q12" s="2"/>
      <c r="R12" s="2"/>
      <c r="S12" s="2"/>
    </row>
    <row r="13" spans="1:19" x14ac:dyDescent="0.3">
      <c r="A13" s="2">
        <v>12</v>
      </c>
      <c r="B13" s="1">
        <v>1437</v>
      </c>
      <c r="C13" s="20" t="s">
        <v>140</v>
      </c>
      <c r="D13" s="2" t="s">
        <v>165</v>
      </c>
      <c r="E13" s="19">
        <v>35260</v>
      </c>
      <c r="F13" s="19">
        <v>42619</v>
      </c>
      <c r="G13" s="28" t="s">
        <v>178</v>
      </c>
      <c r="H13" s="2"/>
      <c r="I13" s="1" t="s">
        <v>186</v>
      </c>
      <c r="J13" s="2" t="s">
        <v>121</v>
      </c>
      <c r="K13" s="2" t="s">
        <v>98</v>
      </c>
      <c r="L13" s="2" t="s">
        <v>119</v>
      </c>
      <c r="M13" s="2" t="s">
        <v>104</v>
      </c>
      <c r="N13" s="2" t="s">
        <v>113</v>
      </c>
      <c r="O13" s="2" t="s">
        <v>115</v>
      </c>
      <c r="P13" s="2"/>
      <c r="Q13" s="2"/>
      <c r="R13" s="2"/>
      <c r="S13" s="2"/>
    </row>
    <row r="14" spans="1:19" x14ac:dyDescent="0.3">
      <c r="A14" s="2">
        <v>13</v>
      </c>
      <c r="B14" s="1">
        <v>1447</v>
      </c>
      <c r="C14" s="20" t="s">
        <v>141</v>
      </c>
      <c r="D14" s="2" t="s">
        <v>142</v>
      </c>
      <c r="E14" s="19">
        <v>36106</v>
      </c>
      <c r="F14" s="19">
        <v>42644</v>
      </c>
      <c r="G14" s="28" t="s">
        <v>185</v>
      </c>
      <c r="H14" s="2"/>
      <c r="I14" s="1" t="s">
        <v>186</v>
      </c>
      <c r="J14" s="2" t="s">
        <v>121</v>
      </c>
      <c r="K14" s="2" t="s">
        <v>99</v>
      </c>
      <c r="L14" s="2" t="s">
        <v>119</v>
      </c>
      <c r="M14" s="2" t="s">
        <v>104</v>
      </c>
      <c r="N14" s="2" t="s">
        <v>113</v>
      </c>
      <c r="O14" s="2" t="s">
        <v>115</v>
      </c>
      <c r="P14" s="2"/>
      <c r="Q14" s="2"/>
      <c r="R14" s="2"/>
      <c r="S14" s="2"/>
    </row>
    <row r="15" spans="1:19" x14ac:dyDescent="0.3">
      <c r="A15" s="2">
        <v>14</v>
      </c>
      <c r="B15" s="1">
        <v>1495</v>
      </c>
      <c r="C15" s="20" t="s">
        <v>143</v>
      </c>
      <c r="D15" s="2" t="s">
        <v>144</v>
      </c>
      <c r="E15" s="19">
        <v>31623</v>
      </c>
      <c r="F15" s="19">
        <v>42767</v>
      </c>
      <c r="G15" s="29" t="s">
        <v>183</v>
      </c>
      <c r="H15" s="2"/>
      <c r="I15" s="1" t="s">
        <v>186</v>
      </c>
      <c r="J15" s="2" t="s">
        <v>121</v>
      </c>
      <c r="K15" s="2" t="s">
        <v>100</v>
      </c>
      <c r="L15" s="2" t="s">
        <v>119</v>
      </c>
      <c r="M15" s="2" t="s">
        <v>105</v>
      </c>
      <c r="N15" s="2" t="s">
        <v>113</v>
      </c>
      <c r="O15" s="2" t="s">
        <v>115</v>
      </c>
      <c r="P15" s="2"/>
      <c r="Q15" s="2"/>
      <c r="R15" s="2"/>
      <c r="S15" s="2"/>
    </row>
    <row r="16" spans="1:19" x14ac:dyDescent="0.3">
      <c r="A16" s="2">
        <v>15</v>
      </c>
      <c r="B16" s="1">
        <v>1612</v>
      </c>
      <c r="C16" s="20" t="s">
        <v>145</v>
      </c>
      <c r="D16" s="2" t="s">
        <v>146</v>
      </c>
      <c r="E16" s="19">
        <v>31208</v>
      </c>
      <c r="F16" s="19">
        <v>43090</v>
      </c>
      <c r="G16" s="28" t="s">
        <v>185</v>
      </c>
      <c r="H16" s="2"/>
      <c r="I16" s="1" t="s">
        <v>186</v>
      </c>
      <c r="J16" s="2" t="s">
        <v>121</v>
      </c>
      <c r="K16" s="2" t="s">
        <v>100</v>
      </c>
      <c r="L16" s="2" t="s">
        <v>119</v>
      </c>
      <c r="M16" s="2" t="s">
        <v>105</v>
      </c>
      <c r="N16" s="2" t="s">
        <v>113</v>
      </c>
      <c r="O16" s="2" t="s">
        <v>115</v>
      </c>
      <c r="P16" s="2"/>
      <c r="Q16" s="2"/>
      <c r="R16" s="2"/>
      <c r="S16" s="2"/>
    </row>
    <row r="17" spans="1:19" x14ac:dyDescent="0.3">
      <c r="A17" s="2">
        <v>16</v>
      </c>
      <c r="B17" s="1">
        <v>1712</v>
      </c>
      <c r="C17" s="20" t="s">
        <v>147</v>
      </c>
      <c r="D17" s="2" t="s">
        <v>148</v>
      </c>
      <c r="E17" s="19">
        <v>33939</v>
      </c>
      <c r="F17" s="19">
        <v>43383</v>
      </c>
      <c r="G17" s="28" t="s">
        <v>179</v>
      </c>
      <c r="H17" s="2"/>
      <c r="I17" s="1" t="s">
        <v>186</v>
      </c>
      <c r="J17" s="2" t="s">
        <v>121</v>
      </c>
      <c r="K17" s="2" t="s">
        <v>98</v>
      </c>
      <c r="L17" s="2" t="s">
        <v>119</v>
      </c>
      <c r="M17" s="2" t="s">
        <v>105</v>
      </c>
      <c r="N17" s="2" t="s">
        <v>113</v>
      </c>
      <c r="O17" s="2" t="s">
        <v>115</v>
      </c>
      <c r="P17" s="2"/>
      <c r="Q17" s="2"/>
      <c r="R17" s="2"/>
      <c r="S17" s="2"/>
    </row>
    <row r="18" spans="1:19" x14ac:dyDescent="0.3">
      <c r="A18" s="2">
        <v>17</v>
      </c>
      <c r="B18" s="1">
        <v>1777</v>
      </c>
      <c r="C18" s="2" t="s">
        <v>149</v>
      </c>
      <c r="D18" s="2" t="s">
        <v>150</v>
      </c>
      <c r="E18" s="19">
        <v>33148</v>
      </c>
      <c r="F18" s="19">
        <v>43648</v>
      </c>
      <c r="G18" s="2"/>
      <c r="H18" s="2"/>
      <c r="I18" s="2"/>
      <c r="J18" s="2"/>
      <c r="K18" s="2" t="s">
        <v>101</v>
      </c>
      <c r="L18" s="2"/>
      <c r="M18" s="2" t="s">
        <v>107</v>
      </c>
      <c r="N18" s="2" t="s">
        <v>112</v>
      </c>
      <c r="O18" s="2" t="s">
        <v>115</v>
      </c>
      <c r="P18" s="2"/>
      <c r="Q18" s="2"/>
      <c r="R18" s="2"/>
      <c r="S18" s="2"/>
    </row>
    <row r="19" spans="1:19" x14ac:dyDescent="0.3">
      <c r="A19" s="2">
        <v>18</v>
      </c>
      <c r="B19" s="1">
        <v>1821</v>
      </c>
      <c r="C19" s="20" t="s">
        <v>151</v>
      </c>
      <c r="D19" s="2" t="s">
        <v>152</v>
      </c>
      <c r="E19" s="19">
        <v>31366</v>
      </c>
      <c r="F19" s="19">
        <v>43871</v>
      </c>
      <c r="G19" s="28" t="s">
        <v>180</v>
      </c>
      <c r="H19" s="2"/>
      <c r="I19" s="1" t="s">
        <v>186</v>
      </c>
      <c r="J19" s="2" t="s">
        <v>121</v>
      </c>
      <c r="K19" s="2" t="s">
        <v>100</v>
      </c>
      <c r="L19" s="2" t="s">
        <v>118</v>
      </c>
      <c r="M19" s="2" t="s">
        <v>105</v>
      </c>
      <c r="N19" s="2" t="s">
        <v>113</v>
      </c>
      <c r="O19" s="2" t="s">
        <v>115</v>
      </c>
      <c r="P19" s="2"/>
      <c r="Q19" s="2"/>
      <c r="R19" s="2"/>
      <c r="S19" s="2"/>
    </row>
    <row r="20" spans="1:19" x14ac:dyDescent="0.3">
      <c r="A20" s="2">
        <v>19</v>
      </c>
      <c r="B20" s="1">
        <v>1827</v>
      </c>
      <c r="C20" s="2" t="s">
        <v>153</v>
      </c>
      <c r="D20" s="2" t="s">
        <v>154</v>
      </c>
      <c r="E20" s="19">
        <v>29773</v>
      </c>
      <c r="F20" s="19">
        <v>43983</v>
      </c>
      <c r="G20" s="2"/>
      <c r="H20" s="2"/>
      <c r="I20" s="2"/>
      <c r="J20" s="2"/>
      <c r="K20" s="2" t="s">
        <v>102</v>
      </c>
      <c r="L20" s="2"/>
      <c r="M20" s="2" t="s">
        <v>108</v>
      </c>
      <c r="N20" s="2" t="s">
        <v>114</v>
      </c>
      <c r="O20" s="2" t="s">
        <v>115</v>
      </c>
      <c r="P20" s="2"/>
      <c r="Q20" s="2"/>
      <c r="R20" s="2"/>
      <c r="S20" s="2"/>
    </row>
    <row r="21" spans="1:19" x14ac:dyDescent="0.3">
      <c r="A21" s="2">
        <v>20</v>
      </c>
      <c r="B21" s="1">
        <v>1863</v>
      </c>
      <c r="C21" s="20" t="s">
        <v>155</v>
      </c>
      <c r="D21" s="2" t="s">
        <v>156</v>
      </c>
      <c r="E21" s="19">
        <v>35853</v>
      </c>
      <c r="F21" s="19">
        <v>44200</v>
      </c>
      <c r="G21" s="28" t="s">
        <v>185</v>
      </c>
      <c r="H21" s="2"/>
      <c r="I21" s="1" t="s">
        <v>186</v>
      </c>
      <c r="J21" s="2" t="s">
        <v>121</v>
      </c>
      <c r="K21" s="2" t="s">
        <v>98</v>
      </c>
      <c r="L21" s="2" t="s">
        <v>119</v>
      </c>
      <c r="M21" s="2" t="s">
        <v>105</v>
      </c>
      <c r="N21" s="2" t="s">
        <v>113</v>
      </c>
      <c r="O21" s="2" t="s">
        <v>115</v>
      </c>
      <c r="P21" s="2"/>
      <c r="Q21" s="2"/>
      <c r="R21" s="2"/>
      <c r="S21" s="2"/>
    </row>
    <row r="22" spans="1:19" x14ac:dyDescent="0.3">
      <c r="A22" s="2">
        <v>21</v>
      </c>
      <c r="B22" s="1">
        <v>1864</v>
      </c>
      <c r="C22" s="20" t="s">
        <v>157</v>
      </c>
      <c r="D22" s="2" t="s">
        <v>131</v>
      </c>
      <c r="E22" s="19">
        <v>34986</v>
      </c>
      <c r="F22" s="19">
        <v>44212</v>
      </c>
      <c r="G22" s="28" t="s">
        <v>185</v>
      </c>
      <c r="H22" s="2"/>
      <c r="I22" s="1" t="s">
        <v>186</v>
      </c>
      <c r="J22" s="2" t="s">
        <v>121</v>
      </c>
      <c r="K22" s="2" t="s">
        <v>98</v>
      </c>
      <c r="L22" s="2" t="s">
        <v>119</v>
      </c>
      <c r="M22" s="2" t="s">
        <v>105</v>
      </c>
      <c r="N22" s="2" t="s">
        <v>113</v>
      </c>
      <c r="O22" s="2" t="s">
        <v>115</v>
      </c>
      <c r="P22" s="2"/>
      <c r="Q22" s="2"/>
      <c r="R22" s="2"/>
      <c r="S22" s="2"/>
    </row>
    <row r="23" spans="1:19" x14ac:dyDescent="0.3">
      <c r="A23" s="2">
        <v>22</v>
      </c>
      <c r="B23" s="1">
        <v>1895</v>
      </c>
      <c r="C23" s="2" t="s">
        <v>158</v>
      </c>
      <c r="D23" s="2" t="s">
        <v>159</v>
      </c>
      <c r="E23" s="19">
        <v>29071</v>
      </c>
      <c r="F23" s="19">
        <v>44249</v>
      </c>
      <c r="G23" s="2"/>
      <c r="H23" s="2"/>
      <c r="I23" s="2"/>
      <c r="J23" s="2"/>
      <c r="K23" s="2" t="s">
        <v>97</v>
      </c>
      <c r="L23" s="2"/>
      <c r="M23" s="2" t="s">
        <v>105</v>
      </c>
      <c r="N23" s="2" t="s">
        <v>113</v>
      </c>
      <c r="O23" s="2" t="s">
        <v>115</v>
      </c>
      <c r="P23" s="2"/>
      <c r="Q23" s="2"/>
      <c r="R23" s="2"/>
      <c r="S23" s="2"/>
    </row>
    <row r="24" spans="1:19" x14ac:dyDescent="0.3">
      <c r="A24" s="2">
        <v>23</v>
      </c>
      <c r="B24" s="1">
        <v>1932</v>
      </c>
      <c r="C24" s="20" t="s">
        <v>160</v>
      </c>
      <c r="D24" s="2" t="s">
        <v>159</v>
      </c>
      <c r="E24" s="19">
        <v>35895</v>
      </c>
      <c r="F24" s="19">
        <v>44378</v>
      </c>
      <c r="G24" s="28" t="s">
        <v>185</v>
      </c>
      <c r="H24" s="2"/>
      <c r="I24" s="1" t="s">
        <v>186</v>
      </c>
      <c r="J24" s="2" t="s">
        <v>121</v>
      </c>
      <c r="K24" s="2" t="s">
        <v>97</v>
      </c>
      <c r="L24" s="2" t="s">
        <v>119</v>
      </c>
      <c r="M24" s="2" t="s">
        <v>108</v>
      </c>
      <c r="N24" s="2" t="s">
        <v>113</v>
      </c>
      <c r="O24" s="2" t="s">
        <v>115</v>
      </c>
      <c r="P24" s="2"/>
      <c r="Q24" s="2"/>
      <c r="R24" s="2"/>
      <c r="S24" s="2"/>
    </row>
    <row r="25" spans="1:19" x14ac:dyDescent="0.3">
      <c r="A25" s="2">
        <v>24</v>
      </c>
      <c r="B25" s="1">
        <v>1970</v>
      </c>
      <c r="C25" s="20" t="s">
        <v>161</v>
      </c>
      <c r="D25" s="2" t="s">
        <v>162</v>
      </c>
      <c r="E25" s="19">
        <v>35926</v>
      </c>
      <c r="F25" s="19">
        <v>44466</v>
      </c>
      <c r="G25" s="28" t="s">
        <v>185</v>
      </c>
      <c r="H25" s="2"/>
      <c r="I25" s="1" t="s">
        <v>186</v>
      </c>
      <c r="J25" s="2" t="s">
        <v>121</v>
      </c>
      <c r="K25" s="2" t="s">
        <v>95</v>
      </c>
      <c r="L25" s="2" t="s">
        <v>119</v>
      </c>
      <c r="M25" s="2" t="s">
        <v>108</v>
      </c>
      <c r="N25" s="2" t="s">
        <v>112</v>
      </c>
      <c r="O25" s="2" t="s">
        <v>115</v>
      </c>
      <c r="P25" s="2"/>
      <c r="Q25" s="2"/>
      <c r="R25" s="2"/>
      <c r="S25" s="2"/>
    </row>
    <row r="26" spans="1:19" x14ac:dyDescent="0.3">
      <c r="A26" s="2">
        <v>25</v>
      </c>
      <c r="B26" s="1">
        <v>1986</v>
      </c>
      <c r="C26" s="20" t="s">
        <v>160</v>
      </c>
      <c r="D26" s="2" t="s">
        <v>163</v>
      </c>
      <c r="E26" s="19">
        <v>35651</v>
      </c>
      <c r="F26" s="19">
        <v>44531</v>
      </c>
      <c r="G26" s="28" t="s">
        <v>185</v>
      </c>
      <c r="H26" s="2"/>
      <c r="I26" s="1" t="s">
        <v>186</v>
      </c>
      <c r="J26" s="2" t="s">
        <v>121</v>
      </c>
      <c r="K26" s="2" t="s">
        <v>97</v>
      </c>
      <c r="L26" s="2" t="s">
        <v>119</v>
      </c>
      <c r="M26" s="2" t="s">
        <v>108</v>
      </c>
      <c r="N26" s="2" t="s">
        <v>113</v>
      </c>
      <c r="O26" s="2" t="s">
        <v>115</v>
      </c>
      <c r="P26" s="2"/>
      <c r="Q26" s="2"/>
      <c r="R26" s="2"/>
      <c r="S26" s="2"/>
    </row>
    <row r="27" spans="1:19" x14ac:dyDescent="0.3">
      <c r="A27" s="2">
        <v>26</v>
      </c>
      <c r="B27" s="1">
        <v>1988</v>
      </c>
      <c r="C27" s="24" t="s">
        <v>166</v>
      </c>
      <c r="D27" s="2" t="s">
        <v>171</v>
      </c>
      <c r="E27" s="19">
        <v>34127</v>
      </c>
      <c r="F27" s="19">
        <v>44531</v>
      </c>
      <c r="G27" s="28" t="s">
        <v>185</v>
      </c>
      <c r="H27" s="2"/>
      <c r="I27" s="1" t="s">
        <v>186</v>
      </c>
      <c r="J27" s="2" t="s">
        <v>121</v>
      </c>
      <c r="K27" s="2" t="s">
        <v>95</v>
      </c>
      <c r="L27" s="2" t="s">
        <v>119</v>
      </c>
      <c r="M27" s="2" t="s">
        <v>108</v>
      </c>
      <c r="N27" s="2" t="s">
        <v>112</v>
      </c>
      <c r="O27" s="2" t="s">
        <v>115</v>
      </c>
      <c r="P27" s="2"/>
      <c r="Q27" s="2"/>
      <c r="R27" s="2"/>
      <c r="S27" s="2"/>
    </row>
    <row r="28" spans="1:19" x14ac:dyDescent="0.3">
      <c r="A28" s="2">
        <v>27</v>
      </c>
      <c r="B28" s="22">
        <v>1993</v>
      </c>
      <c r="C28" s="25" t="s">
        <v>167</v>
      </c>
      <c r="D28" s="23" t="s">
        <v>133</v>
      </c>
      <c r="E28" s="19">
        <v>33243</v>
      </c>
      <c r="F28" s="19">
        <v>44543</v>
      </c>
      <c r="G28" s="28" t="s">
        <v>181</v>
      </c>
      <c r="H28" s="2"/>
      <c r="I28" s="1" t="s">
        <v>186</v>
      </c>
      <c r="J28" s="2" t="s">
        <v>121</v>
      </c>
      <c r="K28" s="2" t="s">
        <v>95</v>
      </c>
      <c r="L28" s="2" t="s">
        <v>118</v>
      </c>
      <c r="M28" s="2" t="s">
        <v>109</v>
      </c>
      <c r="N28" s="2" t="s">
        <v>112</v>
      </c>
      <c r="O28" s="2" t="s">
        <v>115</v>
      </c>
      <c r="P28" s="2"/>
      <c r="Q28" s="2"/>
      <c r="R28" s="2"/>
      <c r="S28" s="2"/>
    </row>
    <row r="29" spans="1:19" x14ac:dyDescent="0.3">
      <c r="A29" s="2">
        <v>28</v>
      </c>
      <c r="B29" s="22">
        <v>2023</v>
      </c>
      <c r="C29" s="26" t="s">
        <v>168</v>
      </c>
      <c r="D29" s="23" t="s">
        <v>123</v>
      </c>
      <c r="E29" s="19">
        <v>35971</v>
      </c>
      <c r="F29" s="19">
        <v>44636</v>
      </c>
      <c r="G29" s="2"/>
      <c r="H29" s="2"/>
      <c r="I29" s="2"/>
      <c r="J29" s="2"/>
      <c r="K29" s="2" t="s">
        <v>97</v>
      </c>
      <c r="L29" s="2"/>
      <c r="M29" s="2" t="s">
        <v>110</v>
      </c>
      <c r="N29" s="2" t="s">
        <v>113</v>
      </c>
      <c r="O29" s="2" t="s">
        <v>115</v>
      </c>
      <c r="P29" s="2"/>
      <c r="Q29" s="2"/>
      <c r="R29" s="2"/>
      <c r="S29" s="2"/>
    </row>
    <row r="30" spans="1:19" x14ac:dyDescent="0.3">
      <c r="A30" s="2">
        <v>29</v>
      </c>
      <c r="B30" s="22">
        <v>2036</v>
      </c>
      <c r="C30" s="26" t="s">
        <v>169</v>
      </c>
      <c r="D30" s="23"/>
      <c r="E30" s="19">
        <v>29179</v>
      </c>
      <c r="F30" s="19">
        <v>44683</v>
      </c>
      <c r="G30" s="2"/>
      <c r="H30" s="2"/>
      <c r="I30" s="2"/>
      <c r="J30" s="2"/>
      <c r="K30" s="2" t="s">
        <v>103</v>
      </c>
      <c r="L30" s="2"/>
      <c r="M30" s="2" t="s">
        <v>111</v>
      </c>
      <c r="N30" s="2" t="s">
        <v>112</v>
      </c>
      <c r="O30" s="2" t="s">
        <v>115</v>
      </c>
      <c r="P30" s="2"/>
      <c r="Q30" s="2"/>
      <c r="R30" s="2"/>
      <c r="S30" s="2"/>
    </row>
    <row r="31" spans="1:19" x14ac:dyDescent="0.3">
      <c r="A31" s="2">
        <v>30</v>
      </c>
      <c r="B31" s="22">
        <v>2076</v>
      </c>
      <c r="C31" s="26" t="s">
        <v>164</v>
      </c>
      <c r="D31" s="23" t="s">
        <v>126</v>
      </c>
      <c r="E31" s="19">
        <v>36516</v>
      </c>
      <c r="F31" s="19">
        <v>44805</v>
      </c>
      <c r="G31" s="2"/>
      <c r="H31" s="2"/>
      <c r="I31" s="2"/>
      <c r="J31" s="2"/>
      <c r="K31" s="2" t="s">
        <v>94</v>
      </c>
      <c r="L31" s="2"/>
      <c r="M31" s="2" t="s">
        <v>108</v>
      </c>
      <c r="N31" s="2" t="s">
        <v>112</v>
      </c>
      <c r="O31" s="2" t="s">
        <v>115</v>
      </c>
      <c r="P31" s="2"/>
      <c r="Q31" s="2"/>
      <c r="R31" s="2"/>
      <c r="S31" s="2"/>
    </row>
    <row r="32" spans="1:19" x14ac:dyDescent="0.3">
      <c r="A32" s="2">
        <v>31</v>
      </c>
      <c r="B32" s="22">
        <v>2089</v>
      </c>
      <c r="C32" s="26" t="s">
        <v>170</v>
      </c>
      <c r="D32" s="23"/>
      <c r="E32" s="19">
        <v>35150</v>
      </c>
      <c r="F32" s="19">
        <v>44872</v>
      </c>
      <c r="G32" s="2"/>
      <c r="H32" s="2"/>
      <c r="I32" s="2"/>
      <c r="J32" s="2"/>
      <c r="K32" s="2" t="s">
        <v>103</v>
      </c>
      <c r="L32" s="2"/>
      <c r="M32" s="2" t="s">
        <v>111</v>
      </c>
      <c r="N32" s="2" t="s">
        <v>112</v>
      </c>
      <c r="O32" s="2" t="s">
        <v>115</v>
      </c>
      <c r="P32" s="2"/>
      <c r="Q32" s="2"/>
      <c r="R32" s="2"/>
      <c r="S32" s="2"/>
    </row>
    <row r="33" spans="1:19" x14ac:dyDescent="0.3">
      <c r="A33" s="2">
        <v>32</v>
      </c>
      <c r="B33" s="22">
        <v>1009</v>
      </c>
      <c r="C33" s="26" t="s">
        <v>187</v>
      </c>
      <c r="D33" s="2" t="s">
        <v>144</v>
      </c>
      <c r="E33" s="2"/>
      <c r="F33" s="2"/>
      <c r="G33" s="28" t="s">
        <v>194</v>
      </c>
      <c r="H33" s="2"/>
      <c r="I33" s="1" t="s">
        <v>186</v>
      </c>
      <c r="J33" s="2"/>
      <c r="K33" s="2" t="s">
        <v>195</v>
      </c>
      <c r="L33" s="2" t="s">
        <v>117</v>
      </c>
      <c r="M33" s="2"/>
      <c r="N33" s="2" t="s">
        <v>112</v>
      </c>
      <c r="O33" s="2" t="s">
        <v>115</v>
      </c>
      <c r="P33" s="2"/>
      <c r="Q33" s="2"/>
      <c r="R33" s="2"/>
      <c r="S33" s="2"/>
    </row>
    <row r="34" spans="1:19" x14ac:dyDescent="0.3">
      <c r="A34" s="2">
        <v>33</v>
      </c>
      <c r="B34" s="1">
        <v>1452</v>
      </c>
      <c r="C34" s="25" t="s">
        <v>188</v>
      </c>
      <c r="D34" s="2" t="s">
        <v>146</v>
      </c>
      <c r="E34" s="2"/>
      <c r="F34" s="2"/>
      <c r="G34" s="28" t="s">
        <v>193</v>
      </c>
      <c r="H34" s="2"/>
      <c r="I34" s="1" t="s">
        <v>186</v>
      </c>
      <c r="J34" s="2"/>
      <c r="K34" s="2" t="s">
        <v>195</v>
      </c>
      <c r="L34" s="2" t="s">
        <v>118</v>
      </c>
      <c r="M34" s="2"/>
      <c r="N34" s="2" t="s">
        <v>112</v>
      </c>
      <c r="O34" s="2" t="s">
        <v>115</v>
      </c>
      <c r="P34" s="2"/>
      <c r="Q34" s="2"/>
      <c r="R34" s="2"/>
      <c r="S34" s="2"/>
    </row>
    <row r="35" spans="1:19" x14ac:dyDescent="0.3">
      <c r="A35" s="2">
        <v>34</v>
      </c>
      <c r="B35" s="1">
        <v>1997</v>
      </c>
      <c r="C35" s="25" t="s">
        <v>189</v>
      </c>
      <c r="D35" s="2" t="s">
        <v>126</v>
      </c>
      <c r="E35" s="30">
        <v>36827</v>
      </c>
      <c r="F35" s="30">
        <v>44564</v>
      </c>
      <c r="G35" s="28" t="s">
        <v>192</v>
      </c>
      <c r="H35" s="2"/>
      <c r="I35" s="1" t="s">
        <v>186</v>
      </c>
      <c r="J35" s="2"/>
      <c r="K35" s="2" t="s">
        <v>195</v>
      </c>
      <c r="L35" s="2" t="s">
        <v>119</v>
      </c>
      <c r="M35" s="2"/>
      <c r="N35" s="2" t="s">
        <v>112</v>
      </c>
      <c r="O35" s="2" t="s">
        <v>115</v>
      </c>
      <c r="P35" s="2"/>
      <c r="Q35" s="2"/>
      <c r="R35" s="2"/>
      <c r="S35" s="2"/>
    </row>
    <row r="36" spans="1:19" x14ac:dyDescent="0.3">
      <c r="A36" s="2">
        <v>35</v>
      </c>
      <c r="B36" s="1">
        <v>2035</v>
      </c>
      <c r="C36" s="25" t="s">
        <v>190</v>
      </c>
      <c r="D36" s="2" t="s">
        <v>131</v>
      </c>
      <c r="E36" s="30">
        <v>37091</v>
      </c>
      <c r="F36" s="30">
        <v>44683</v>
      </c>
      <c r="G36" s="28" t="s">
        <v>191</v>
      </c>
      <c r="H36" s="2"/>
      <c r="I36" s="1" t="s">
        <v>186</v>
      </c>
      <c r="J36" s="2"/>
      <c r="K36" s="2" t="s">
        <v>195</v>
      </c>
      <c r="L36" s="2" t="s">
        <v>119</v>
      </c>
      <c r="M36" s="2"/>
      <c r="N36" s="2" t="s">
        <v>112</v>
      </c>
      <c r="O36" s="2" t="s">
        <v>115</v>
      </c>
      <c r="P36" s="2"/>
      <c r="Q36" s="2"/>
      <c r="R36" s="2"/>
      <c r="S36" s="2"/>
    </row>
    <row r="37" spans="1:19" x14ac:dyDescent="0.3">
      <c r="A37" s="2">
        <v>36</v>
      </c>
      <c r="B37" s="1" t="s">
        <v>212</v>
      </c>
      <c r="C37" s="33" t="s">
        <v>213</v>
      </c>
      <c r="D37" s="2" t="s">
        <v>144</v>
      </c>
      <c r="E37" s="34">
        <v>26057</v>
      </c>
      <c r="F37" s="34">
        <v>44410</v>
      </c>
      <c r="G37" s="28" t="s">
        <v>214</v>
      </c>
      <c r="H37" s="2"/>
      <c r="I37" s="1" t="s">
        <v>186</v>
      </c>
      <c r="J37" s="2"/>
      <c r="K37" s="2"/>
      <c r="L37" s="2" t="s">
        <v>117</v>
      </c>
      <c r="M37" s="2"/>
      <c r="N37" s="2" t="s">
        <v>113</v>
      </c>
      <c r="O37" s="2" t="s">
        <v>115</v>
      </c>
      <c r="P37" s="2"/>
      <c r="Q37" s="2"/>
      <c r="R37" s="2"/>
      <c r="S37" s="2"/>
    </row>
  </sheetData>
  <autoFilter ref="A1:S37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20" zoomScaleNormal="120" workbookViewId="0">
      <selection activeCell="D13" sqref="D13"/>
    </sheetView>
  </sheetViews>
  <sheetFormatPr defaultRowHeight="14.4" x14ac:dyDescent="0.3"/>
  <cols>
    <col min="1" max="1" width="6.6640625" style="9" bestFit="1" customWidth="1"/>
    <col min="2" max="2" width="27.6640625" bestFit="1" customWidth="1"/>
    <col min="3" max="3" width="13.33203125" bestFit="1" customWidth="1"/>
    <col min="4" max="4" width="15.6640625" bestFit="1" customWidth="1"/>
    <col min="5" max="5" width="15" bestFit="1" customWidth="1"/>
    <col min="6" max="6" width="8.44140625" bestFit="1" customWidth="1"/>
    <col min="7" max="7" width="12.109375" bestFit="1" customWidth="1"/>
    <col min="8" max="8" width="6.33203125" bestFit="1" customWidth="1"/>
    <col min="9" max="9" width="15.6640625" bestFit="1" customWidth="1"/>
    <col min="10" max="10" width="10.6640625" bestFit="1" customWidth="1"/>
    <col min="11" max="11" width="15.5546875" bestFit="1" customWidth="1"/>
    <col min="12" max="12" width="13.6640625" bestFit="1" customWidth="1"/>
    <col min="13" max="13" width="11.6640625" bestFit="1" customWidth="1"/>
    <col min="14" max="14" width="14.6640625" bestFit="1" customWidth="1"/>
    <col min="15" max="15" width="19.33203125" bestFit="1" customWidth="1"/>
    <col min="16" max="16" width="8.109375" bestFit="1" customWidth="1"/>
    <col min="17" max="17" width="15.6640625" bestFit="1" customWidth="1"/>
  </cols>
  <sheetData>
    <row r="1" spans="1:17" s="3" customFormat="1" x14ac:dyDescent="0.3">
      <c r="A1" s="4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 spans="1:17" x14ac:dyDescent="0.3">
      <c r="A2" s="8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/>
      <c r="G2" s="2"/>
      <c r="H2" s="2"/>
      <c r="I2" s="2" t="s">
        <v>31</v>
      </c>
      <c r="J2" s="2" t="s">
        <v>32</v>
      </c>
      <c r="K2" s="7">
        <v>0.18</v>
      </c>
      <c r="L2" s="2" t="s">
        <v>33</v>
      </c>
      <c r="M2" s="2">
        <v>30</v>
      </c>
      <c r="N2" s="2"/>
      <c r="O2" s="2" t="s">
        <v>34</v>
      </c>
      <c r="P2" s="2"/>
      <c r="Q2" s="2" t="s">
        <v>35</v>
      </c>
    </row>
    <row r="3" spans="1:17" x14ac:dyDescent="0.3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30" zoomScaleNormal="130" workbookViewId="0">
      <selection activeCell="C10" sqref="C10"/>
    </sheetView>
  </sheetViews>
  <sheetFormatPr defaultRowHeight="14.4" x14ac:dyDescent="0.3"/>
  <cols>
    <col min="1" max="1" width="7.33203125" bestFit="1" customWidth="1"/>
    <col min="2" max="2" width="27.6640625" bestFit="1" customWidth="1"/>
    <col min="3" max="3" width="15.88671875" bestFit="1" customWidth="1"/>
    <col min="4" max="4" width="19.6640625" bestFit="1" customWidth="1"/>
    <col min="5" max="5" width="26.5546875" bestFit="1" customWidth="1"/>
    <col min="6" max="6" width="9.5546875" bestFit="1" customWidth="1"/>
    <col min="7" max="7" width="15.33203125" bestFit="1" customWidth="1"/>
    <col min="8" max="8" width="9.109375" bestFit="1" customWidth="1"/>
    <col min="9" max="9" width="5.5546875" bestFit="1" customWidth="1"/>
    <col min="10" max="10" width="7" bestFit="1" customWidth="1"/>
  </cols>
  <sheetData>
    <row r="1" spans="1:10" s="4" customFormat="1" x14ac:dyDescent="0.3">
      <c r="A1" s="6" t="s">
        <v>36</v>
      </c>
      <c r="B1" s="6" t="s">
        <v>11</v>
      </c>
      <c r="C1" s="6" t="s">
        <v>13</v>
      </c>
      <c r="D1" s="6" t="s">
        <v>37</v>
      </c>
      <c r="E1" s="6" t="s">
        <v>75</v>
      </c>
      <c r="F1" s="6" t="s">
        <v>39</v>
      </c>
      <c r="G1" s="6" t="s">
        <v>44</v>
      </c>
      <c r="H1" s="6" t="s">
        <v>40</v>
      </c>
      <c r="I1" s="6" t="s">
        <v>41</v>
      </c>
      <c r="J1" s="6" t="s">
        <v>6</v>
      </c>
    </row>
    <row r="2" spans="1:10" x14ac:dyDescent="0.3">
      <c r="A2" s="1">
        <v>1</v>
      </c>
      <c r="B2" s="2" t="s">
        <v>27</v>
      </c>
      <c r="C2" s="2"/>
      <c r="D2" s="2" t="s">
        <v>42</v>
      </c>
      <c r="E2" s="2" t="s">
        <v>43</v>
      </c>
      <c r="F2" s="2">
        <v>550</v>
      </c>
      <c r="G2" s="2" t="s">
        <v>45</v>
      </c>
      <c r="H2" s="2">
        <v>0</v>
      </c>
      <c r="I2" s="2" t="s">
        <v>45</v>
      </c>
      <c r="J2" s="2">
        <v>235000</v>
      </c>
    </row>
    <row r="3" spans="1:10" x14ac:dyDescent="0.3">
      <c r="A3" s="1">
        <v>2</v>
      </c>
      <c r="B3" s="2" t="s">
        <v>27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1">
        <v>3</v>
      </c>
      <c r="B4" s="2" t="s">
        <v>76</v>
      </c>
      <c r="C4" s="2"/>
      <c r="D4" s="2" t="s">
        <v>35</v>
      </c>
      <c r="E4" s="16" t="s">
        <v>77</v>
      </c>
      <c r="F4" s="2"/>
      <c r="G4" s="2"/>
      <c r="H4" s="2"/>
      <c r="I4" s="2"/>
      <c r="J4" s="2">
        <f>35*300</f>
        <v>10500</v>
      </c>
    </row>
    <row r="5" spans="1:10" x14ac:dyDescent="0.3">
      <c r="A5" s="1">
        <v>4</v>
      </c>
      <c r="B5" s="2" t="s">
        <v>76</v>
      </c>
      <c r="C5" s="2"/>
      <c r="D5" s="2" t="s">
        <v>35</v>
      </c>
      <c r="E5" s="2" t="s">
        <v>80</v>
      </c>
      <c r="F5" s="2">
        <v>20</v>
      </c>
      <c r="G5" s="2" t="s">
        <v>79</v>
      </c>
      <c r="H5" s="2">
        <v>0</v>
      </c>
      <c r="I5" s="2" t="s">
        <v>79</v>
      </c>
      <c r="J5" s="2">
        <v>2</v>
      </c>
    </row>
    <row r="6" spans="1:10" x14ac:dyDescent="0.3">
      <c r="A6" s="1">
        <v>5</v>
      </c>
      <c r="B6" s="2" t="s">
        <v>76</v>
      </c>
      <c r="C6" s="2"/>
      <c r="D6" s="2" t="s">
        <v>35</v>
      </c>
      <c r="E6" s="2" t="s">
        <v>78</v>
      </c>
      <c r="F6" s="2">
        <v>4</v>
      </c>
      <c r="G6" s="2" t="s">
        <v>79</v>
      </c>
      <c r="H6" s="2"/>
      <c r="I6" s="2"/>
      <c r="J6" s="2"/>
    </row>
    <row r="7" spans="1:10" x14ac:dyDescent="0.3">
      <c r="A7" s="1">
        <v>6</v>
      </c>
      <c r="B7" s="2" t="s">
        <v>76</v>
      </c>
      <c r="C7" s="2"/>
      <c r="D7" s="2" t="s">
        <v>35</v>
      </c>
      <c r="E7" s="2" t="s">
        <v>78</v>
      </c>
      <c r="F7" s="2"/>
      <c r="G7" s="2"/>
      <c r="H7" s="2"/>
      <c r="I7" s="2"/>
      <c r="J7" s="2"/>
    </row>
    <row r="8" spans="1:10" x14ac:dyDescent="0.3">
      <c r="A8" s="1">
        <v>7</v>
      </c>
      <c r="B8" s="2" t="s">
        <v>76</v>
      </c>
      <c r="C8" s="2"/>
      <c r="D8" s="2" t="s">
        <v>35</v>
      </c>
      <c r="E8" s="2" t="s">
        <v>78</v>
      </c>
      <c r="F8" s="2"/>
      <c r="G8" s="2"/>
      <c r="H8" s="2"/>
      <c r="I8" s="2"/>
      <c r="J8" s="2"/>
    </row>
    <row r="9" spans="1:10" x14ac:dyDescent="0.3">
      <c r="A9" s="1">
        <v>8</v>
      </c>
      <c r="B9" s="2" t="s">
        <v>76</v>
      </c>
      <c r="C9" s="2"/>
      <c r="D9" s="2" t="s">
        <v>35</v>
      </c>
      <c r="E9" s="2" t="s">
        <v>78</v>
      </c>
      <c r="F9" s="2"/>
      <c r="G9" s="2"/>
      <c r="H9" s="2"/>
      <c r="I9" s="2"/>
      <c r="J9" s="2"/>
    </row>
    <row r="10" spans="1:10" x14ac:dyDescent="0.3">
      <c r="A10" s="1">
        <v>9</v>
      </c>
      <c r="B10" s="2" t="s">
        <v>76</v>
      </c>
      <c r="C10" s="2"/>
      <c r="D10" s="2" t="s">
        <v>35</v>
      </c>
      <c r="E10" s="2" t="s">
        <v>78</v>
      </c>
      <c r="F10" s="2"/>
      <c r="G10" s="2"/>
      <c r="H10" s="2"/>
      <c r="I10" s="2"/>
      <c r="J10" s="2"/>
    </row>
    <row r="11" spans="1:10" x14ac:dyDescent="0.3">
      <c r="A11" s="1">
        <v>10</v>
      </c>
      <c r="B11" s="2" t="s">
        <v>76</v>
      </c>
      <c r="C11" s="2"/>
      <c r="D11" s="2" t="s">
        <v>35</v>
      </c>
      <c r="E11" s="2" t="s">
        <v>78</v>
      </c>
      <c r="F11" s="2"/>
      <c r="G11" s="2"/>
      <c r="H11" s="2"/>
      <c r="I11" s="2"/>
      <c r="J11" s="2"/>
    </row>
    <row r="12" spans="1:10" x14ac:dyDescent="0.3">
      <c r="A12" s="1">
        <v>11</v>
      </c>
      <c r="B12" s="2" t="s">
        <v>76</v>
      </c>
      <c r="C12" s="2"/>
      <c r="D12" s="2" t="s">
        <v>35</v>
      </c>
      <c r="E12" s="2" t="s">
        <v>78</v>
      </c>
      <c r="F12" s="2"/>
      <c r="G12" s="2"/>
      <c r="H12" s="2"/>
      <c r="I12" s="2"/>
      <c r="J12" s="2"/>
    </row>
    <row r="13" spans="1:10" x14ac:dyDescent="0.3">
      <c r="A13" s="1">
        <v>12</v>
      </c>
      <c r="B13" s="2" t="s">
        <v>76</v>
      </c>
      <c r="C13" s="2"/>
      <c r="D13" s="2" t="s">
        <v>35</v>
      </c>
      <c r="E13" s="2" t="s">
        <v>78</v>
      </c>
      <c r="F13" s="2"/>
      <c r="G13" s="2"/>
      <c r="H13" s="2"/>
      <c r="I13" s="2"/>
      <c r="J13" s="2"/>
    </row>
    <row r="14" spans="1:10" x14ac:dyDescent="0.3">
      <c r="A14" s="1">
        <v>13</v>
      </c>
      <c r="B14" s="2" t="s">
        <v>76</v>
      </c>
      <c r="C14" s="2"/>
      <c r="D14" s="2" t="s">
        <v>35</v>
      </c>
      <c r="E14" s="2" t="s">
        <v>78</v>
      </c>
      <c r="F14" s="2"/>
      <c r="G14" s="2"/>
      <c r="H14" s="2"/>
      <c r="I14" s="2"/>
      <c r="J14" s="2"/>
    </row>
    <row r="15" spans="1:10" x14ac:dyDescent="0.3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0" sqref="F20"/>
    </sheetView>
  </sheetViews>
  <sheetFormatPr defaultRowHeight="14.4" x14ac:dyDescent="0.3"/>
  <cols>
    <col min="1" max="1" width="6.33203125" bestFit="1" customWidth="1"/>
    <col min="2" max="2" width="14" bestFit="1" customWidth="1"/>
    <col min="3" max="3" width="16.44140625" bestFit="1" customWidth="1"/>
    <col min="4" max="4" width="13.88671875" bestFit="1" customWidth="1"/>
    <col min="5" max="5" width="16.88671875" bestFit="1" customWidth="1"/>
  </cols>
  <sheetData>
    <row r="1" spans="1:5" s="3" customForma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1" max="1" width="6.33203125" bestFit="1" customWidth="1"/>
    <col min="2" max="2" width="16.6640625" bestFit="1" customWidth="1"/>
    <col min="3" max="3" width="19.33203125" bestFit="1" customWidth="1"/>
    <col min="4" max="4" width="16.6640625" bestFit="1" customWidth="1"/>
    <col min="5" max="5" width="19.6640625" bestFit="1" customWidth="1"/>
  </cols>
  <sheetData>
    <row r="1" spans="1:5" s="3" customFormat="1" x14ac:dyDescent="0.3">
      <c r="A1" s="5" t="s">
        <v>46</v>
      </c>
      <c r="B1" s="5" t="s">
        <v>51</v>
      </c>
      <c r="C1" s="5" t="s">
        <v>52</v>
      </c>
      <c r="D1" s="5" t="s">
        <v>53</v>
      </c>
      <c r="E1" s="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zoomScaleNormal="99"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120" zoomScaleNormal="120" workbookViewId="0">
      <selection activeCell="I15" sqref="I15"/>
    </sheetView>
  </sheetViews>
  <sheetFormatPr defaultRowHeight="14.4" x14ac:dyDescent="0.3"/>
  <cols>
    <col min="1" max="1" width="8.109375" bestFit="1" customWidth="1"/>
    <col min="2" max="2" width="5.33203125" bestFit="1" customWidth="1"/>
    <col min="3" max="3" width="8.33203125" bestFit="1" customWidth="1"/>
    <col min="4" max="4" width="9.33203125" customWidth="1"/>
    <col min="5" max="5" width="10.5546875" customWidth="1"/>
    <col min="6" max="6" width="8" bestFit="1" customWidth="1"/>
    <col min="7" max="7" width="9.5546875" bestFit="1" customWidth="1"/>
    <col min="8" max="8" width="14.109375" customWidth="1"/>
    <col min="9" max="9" width="5.33203125" bestFit="1" customWidth="1"/>
    <col min="10" max="10" width="9.33203125" bestFit="1" customWidth="1"/>
    <col min="11" max="11" width="9.6640625" bestFit="1" customWidth="1"/>
    <col min="12" max="12" width="9" bestFit="1" customWidth="1"/>
    <col min="13" max="13" width="6.109375" customWidth="1"/>
    <col min="14" max="14" width="11.33203125" customWidth="1"/>
    <col min="15" max="15" width="6.6640625" bestFit="1" customWidth="1"/>
    <col min="16" max="16" width="5.88671875" customWidth="1"/>
    <col min="17" max="18" width="9" bestFit="1" customWidth="1"/>
    <col min="19" max="20" width="5.44140625" bestFit="1" customWidth="1"/>
  </cols>
  <sheetData>
    <row r="1" spans="1:20" s="32" customFormat="1" ht="42.6" customHeight="1" x14ac:dyDescent="0.3">
      <c r="A1" s="31" t="s">
        <v>63</v>
      </c>
      <c r="B1" s="31" t="s">
        <v>2</v>
      </c>
      <c r="C1" s="31" t="s">
        <v>5</v>
      </c>
      <c r="D1" s="31" t="s">
        <v>206</v>
      </c>
      <c r="E1" s="31" t="s">
        <v>207</v>
      </c>
      <c r="F1" s="31" t="s">
        <v>208</v>
      </c>
      <c r="G1" s="31" t="s">
        <v>196</v>
      </c>
      <c r="H1" s="31" t="s">
        <v>197</v>
      </c>
      <c r="I1" s="31" t="s">
        <v>6</v>
      </c>
      <c r="J1" s="31" t="s">
        <v>204</v>
      </c>
      <c r="K1" s="31" t="s">
        <v>198</v>
      </c>
      <c r="L1" s="31" t="s">
        <v>199</v>
      </c>
      <c r="M1" s="31" t="s">
        <v>209</v>
      </c>
      <c r="N1" s="31" t="s">
        <v>200</v>
      </c>
      <c r="O1" s="31" t="s">
        <v>201</v>
      </c>
      <c r="P1" s="31" t="s">
        <v>210</v>
      </c>
      <c r="Q1" s="31" t="s">
        <v>202</v>
      </c>
      <c r="R1" s="31" t="s">
        <v>203</v>
      </c>
      <c r="S1" s="31" t="s">
        <v>211</v>
      </c>
      <c r="T1" s="31" t="s">
        <v>205</v>
      </c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F1" zoomScaleNormal="100" workbookViewId="0">
      <selection activeCell="X11" sqref="X9:X11"/>
    </sheetView>
  </sheetViews>
  <sheetFormatPr defaultColWidth="8.88671875" defaultRowHeight="14.4" x14ac:dyDescent="0.3"/>
  <cols>
    <col min="1" max="1" width="6.77734375" style="9" bestFit="1" customWidth="1"/>
    <col min="2" max="2" width="13.6640625" style="9" bestFit="1" customWidth="1"/>
    <col min="3" max="3" width="7.109375" style="9" bestFit="1" customWidth="1"/>
    <col min="4" max="4" width="10.5546875" style="9" bestFit="1" customWidth="1"/>
    <col min="5" max="5" width="7.6640625" style="9" bestFit="1" customWidth="1"/>
    <col min="6" max="6" width="10.5546875" style="9" bestFit="1" customWidth="1"/>
    <col min="7" max="7" width="9" style="9" bestFit="1" customWidth="1"/>
    <col min="8" max="8" width="10.5546875" style="9" bestFit="1" customWidth="1"/>
    <col min="9" max="9" width="9" style="9" bestFit="1" customWidth="1"/>
    <col min="10" max="10" width="10.5546875" style="9" bestFit="1" customWidth="1"/>
    <col min="11" max="11" width="12.109375" style="9" bestFit="1" customWidth="1"/>
    <col min="12" max="12" width="5.77734375" style="44" bestFit="1" customWidth="1"/>
    <col min="13" max="13" width="7.44140625" style="44" customWidth="1"/>
    <col min="14" max="16" width="10.44140625" style="44" customWidth="1"/>
    <col min="17" max="17" width="10.44140625" style="45" customWidth="1"/>
    <col min="18" max="20" width="10.44140625" style="44" customWidth="1"/>
    <col min="21" max="21" width="6.6640625" style="44" bestFit="1" customWidth="1"/>
    <col min="22" max="22" width="11.5546875" style="9" bestFit="1" customWidth="1"/>
    <col min="23" max="23" width="22.44140625" style="9" bestFit="1" customWidth="1"/>
    <col min="24" max="24" width="11.44140625" style="9" bestFit="1" customWidth="1"/>
    <col min="25" max="16384" width="8.88671875" style="9"/>
  </cols>
  <sheetData>
    <row r="1" spans="1:23" ht="15" thickBot="1" x14ac:dyDescent="0.35">
      <c r="W1" s="9" t="s">
        <v>248</v>
      </c>
    </row>
    <row r="2" spans="1:23" s="4" customFormat="1" x14ac:dyDescent="0.3">
      <c r="B2" s="4" t="s">
        <v>215</v>
      </c>
      <c r="L2" s="73" t="s">
        <v>243</v>
      </c>
      <c r="M2" s="71"/>
      <c r="N2" s="71"/>
      <c r="O2" s="71"/>
      <c r="P2" s="71"/>
      <c r="Q2" s="72"/>
      <c r="R2" s="71" t="s">
        <v>244</v>
      </c>
      <c r="S2" s="71"/>
      <c r="T2" s="71"/>
      <c r="U2" s="72"/>
    </row>
    <row r="3" spans="1:23" s="32" customFormat="1" ht="28.8" x14ac:dyDescent="0.3">
      <c r="A3" s="31"/>
      <c r="B3" s="74" t="s">
        <v>216</v>
      </c>
      <c r="C3" s="74"/>
      <c r="D3" s="74"/>
      <c r="E3" s="39"/>
      <c r="F3" s="39"/>
      <c r="G3" s="39"/>
      <c r="H3" s="74" t="s">
        <v>224</v>
      </c>
      <c r="I3" s="74"/>
      <c r="J3" s="74"/>
      <c r="K3" s="40" t="s">
        <v>230</v>
      </c>
      <c r="L3" s="41" t="s">
        <v>245</v>
      </c>
      <c r="M3" s="31" t="s">
        <v>240</v>
      </c>
      <c r="N3" s="31" t="s">
        <v>246</v>
      </c>
      <c r="O3" s="31" t="s">
        <v>78</v>
      </c>
      <c r="P3" s="31" t="s">
        <v>241</v>
      </c>
      <c r="Q3" s="42" t="s">
        <v>242</v>
      </c>
      <c r="R3" s="32" t="s">
        <v>240</v>
      </c>
      <c r="S3" s="32" t="s">
        <v>78</v>
      </c>
      <c r="T3" s="32" t="s">
        <v>241</v>
      </c>
      <c r="U3" s="43" t="s">
        <v>242</v>
      </c>
      <c r="V3" s="32" t="s">
        <v>247</v>
      </c>
    </row>
    <row r="4" spans="1:23" s="4" customFormat="1" x14ac:dyDescent="0.3">
      <c r="A4" s="6" t="s">
        <v>46</v>
      </c>
      <c r="B4" s="6" t="s">
        <v>217</v>
      </c>
      <c r="C4" s="6" t="s">
        <v>218</v>
      </c>
      <c r="D4" s="6" t="s">
        <v>219</v>
      </c>
      <c r="E4" s="6" t="s">
        <v>225</v>
      </c>
      <c r="F4" s="6" t="s">
        <v>232</v>
      </c>
      <c r="G4" s="6" t="s">
        <v>233</v>
      </c>
      <c r="H4" s="6" t="s">
        <v>220</v>
      </c>
      <c r="I4" s="6" t="s">
        <v>221</v>
      </c>
      <c r="J4" s="6" t="s">
        <v>219</v>
      </c>
      <c r="K4" s="37" t="s">
        <v>228</v>
      </c>
      <c r="L4" s="46"/>
      <c r="M4" s="47"/>
      <c r="N4" s="47"/>
      <c r="O4" s="47"/>
      <c r="P4" s="47"/>
      <c r="Q4" s="48"/>
      <c r="R4" s="45"/>
      <c r="S4" s="45"/>
      <c r="T4" s="45"/>
      <c r="U4" s="49"/>
    </row>
    <row r="5" spans="1:23" x14ac:dyDescent="0.3">
      <c r="A5" s="8">
        <v>1</v>
      </c>
      <c r="B5" s="36">
        <v>45464</v>
      </c>
      <c r="C5" s="8">
        <v>407</v>
      </c>
      <c r="D5" s="8">
        <v>1</v>
      </c>
      <c r="E5" s="8">
        <v>1</v>
      </c>
      <c r="F5" s="8">
        <v>10</v>
      </c>
      <c r="G5" s="8">
        <v>200</v>
      </c>
      <c r="H5" s="36">
        <v>45467</v>
      </c>
      <c r="I5" s="8">
        <v>407</v>
      </c>
      <c r="J5" s="8">
        <v>1</v>
      </c>
      <c r="K5" s="38" t="s">
        <v>229</v>
      </c>
      <c r="L5" s="46">
        <f>+H5-B5</f>
        <v>3</v>
      </c>
      <c r="M5" s="47">
        <f>150*L5</f>
        <v>450</v>
      </c>
      <c r="N5" s="47">
        <f>+G5/F5</f>
        <v>20</v>
      </c>
      <c r="O5" s="47">
        <f>3*F5</f>
        <v>30</v>
      </c>
      <c r="P5" s="47">
        <f>+O5</f>
        <v>30</v>
      </c>
      <c r="Q5" s="48">
        <f>+M5+O5+P5</f>
        <v>510</v>
      </c>
      <c r="R5" s="44">
        <v>450</v>
      </c>
      <c r="S5" s="44">
        <v>30</v>
      </c>
      <c r="T5" s="44">
        <v>30</v>
      </c>
      <c r="U5" s="50">
        <f>+T5+S5+R5</f>
        <v>510</v>
      </c>
      <c r="V5" s="9">
        <v>100</v>
      </c>
    </row>
    <row r="6" spans="1:23" ht="72" x14ac:dyDescent="0.3">
      <c r="A6" s="8">
        <v>2</v>
      </c>
      <c r="B6" s="36">
        <v>45464</v>
      </c>
      <c r="C6" s="8" t="s">
        <v>222</v>
      </c>
      <c r="D6" s="8">
        <v>2</v>
      </c>
      <c r="E6" s="8" t="s">
        <v>226</v>
      </c>
      <c r="F6" s="8" t="s">
        <v>235</v>
      </c>
      <c r="G6" s="8" t="s">
        <v>234</v>
      </c>
      <c r="H6" s="36">
        <v>45467</v>
      </c>
      <c r="I6" s="8" t="s">
        <v>223</v>
      </c>
      <c r="J6" s="8">
        <v>1</v>
      </c>
      <c r="K6" s="38" t="s">
        <v>229</v>
      </c>
      <c r="L6" s="46">
        <f t="shared" ref="L6:L15" si="0">+H6-B6</f>
        <v>3</v>
      </c>
      <c r="M6" s="60">
        <f>300*L6</f>
        <v>900</v>
      </c>
      <c r="N6" s="47">
        <f>100/4</f>
        <v>25</v>
      </c>
      <c r="O6" s="47">
        <f>4*4</f>
        <v>16</v>
      </c>
      <c r="P6" s="47">
        <f>+O6</f>
        <v>16</v>
      </c>
      <c r="Q6" s="48"/>
      <c r="R6" s="59">
        <v>1800</v>
      </c>
      <c r="S6" s="44">
        <v>16</v>
      </c>
      <c r="T6" s="44">
        <v>16</v>
      </c>
      <c r="U6" s="50"/>
      <c r="W6" s="76" t="s">
        <v>249</v>
      </c>
    </row>
    <row r="7" spans="1:23" x14ac:dyDescent="0.3">
      <c r="A7" s="8"/>
      <c r="B7" s="8"/>
      <c r="C7" s="8"/>
      <c r="D7" s="8"/>
      <c r="E7" s="8"/>
      <c r="F7" s="8"/>
      <c r="G7" s="8"/>
      <c r="H7" s="36">
        <v>45467</v>
      </c>
      <c r="I7" s="8" t="s">
        <v>223</v>
      </c>
      <c r="J7" s="8">
        <v>1</v>
      </c>
      <c r="K7" s="38" t="s">
        <v>229</v>
      </c>
      <c r="L7" s="46"/>
      <c r="M7" s="47"/>
      <c r="N7" s="47">
        <f>900/6</f>
        <v>150</v>
      </c>
      <c r="O7" s="47">
        <f>50*6</f>
        <v>300</v>
      </c>
      <c r="P7" s="47">
        <f>+O7</f>
        <v>300</v>
      </c>
      <c r="Q7" s="48">
        <f>+M6+O6+O7+P6+P7</f>
        <v>1532</v>
      </c>
      <c r="S7" s="44">
        <v>300</v>
      </c>
      <c r="T7" s="44">
        <v>300</v>
      </c>
      <c r="U7" s="50">
        <f>SUM(R6:T7)</f>
        <v>2432</v>
      </c>
      <c r="V7" s="9">
        <v>101</v>
      </c>
    </row>
    <row r="8" spans="1:23" x14ac:dyDescent="0.3">
      <c r="A8" s="8">
        <v>3</v>
      </c>
      <c r="B8" s="36">
        <v>45464</v>
      </c>
      <c r="C8" s="8" t="s">
        <v>222</v>
      </c>
      <c r="D8" s="8">
        <v>2</v>
      </c>
      <c r="E8" s="8" t="s">
        <v>227</v>
      </c>
      <c r="F8" s="8" t="s">
        <v>238</v>
      </c>
      <c r="G8" s="8" t="s">
        <v>239</v>
      </c>
      <c r="H8" s="36">
        <v>45466</v>
      </c>
      <c r="I8" s="8" t="s">
        <v>223</v>
      </c>
      <c r="J8" s="8">
        <v>1</v>
      </c>
      <c r="K8" s="38" t="s">
        <v>229</v>
      </c>
      <c r="L8" s="46">
        <f>+H9-B8</f>
        <v>3</v>
      </c>
      <c r="M8" s="60">
        <f>+L8*300</f>
        <v>900</v>
      </c>
      <c r="N8" s="47">
        <f>500/2</f>
        <v>250</v>
      </c>
      <c r="O8" s="47">
        <f>75*2</f>
        <v>150</v>
      </c>
      <c r="P8" s="47">
        <f>+O8</f>
        <v>150</v>
      </c>
      <c r="Q8" s="48"/>
      <c r="R8" s="59">
        <f>900+1200</f>
        <v>2100</v>
      </c>
      <c r="S8" s="44">
        <v>150</v>
      </c>
      <c r="T8" s="44">
        <v>150</v>
      </c>
      <c r="U8" s="50"/>
    </row>
    <row r="9" spans="1:23" x14ac:dyDescent="0.3">
      <c r="A9" s="8"/>
      <c r="B9" s="8"/>
      <c r="C9" s="8"/>
      <c r="D9" s="8"/>
      <c r="E9" s="8"/>
      <c r="F9" s="8"/>
      <c r="G9" s="8"/>
      <c r="H9" s="36">
        <v>45467</v>
      </c>
      <c r="I9" s="8" t="s">
        <v>223</v>
      </c>
      <c r="J9" s="8">
        <v>1</v>
      </c>
      <c r="K9" s="38" t="s">
        <v>229</v>
      </c>
      <c r="L9" s="46"/>
      <c r="M9" s="47"/>
      <c r="N9" s="47">
        <f>400/1</f>
        <v>400</v>
      </c>
      <c r="O9" s="47">
        <f>100*1</f>
        <v>100</v>
      </c>
      <c r="P9" s="47">
        <f>100*1</f>
        <v>100</v>
      </c>
      <c r="Q9" s="48">
        <f>+M8+O8+O9+P8+P9</f>
        <v>1400</v>
      </c>
      <c r="S9" s="44">
        <v>100</v>
      </c>
      <c r="T9" s="44">
        <v>100</v>
      </c>
      <c r="U9" s="50">
        <f>SUM(R8:T9)</f>
        <v>2600</v>
      </c>
      <c r="V9" s="9">
        <v>102</v>
      </c>
    </row>
    <row r="10" spans="1:23" x14ac:dyDescent="0.3">
      <c r="A10" s="8">
        <v>4</v>
      </c>
      <c r="B10" s="36">
        <v>45464</v>
      </c>
      <c r="C10" s="8" t="s">
        <v>223</v>
      </c>
      <c r="D10" s="8">
        <v>1</v>
      </c>
      <c r="E10" s="8">
        <v>6</v>
      </c>
      <c r="F10" s="8">
        <v>20</v>
      </c>
      <c r="G10" s="8">
        <f>60*20</f>
        <v>1200</v>
      </c>
      <c r="H10" s="36">
        <v>45468</v>
      </c>
      <c r="I10" s="8" t="s">
        <v>222</v>
      </c>
      <c r="J10" s="8">
        <v>2</v>
      </c>
      <c r="K10" s="38" t="s">
        <v>229</v>
      </c>
      <c r="L10" s="46">
        <f t="shared" si="0"/>
        <v>4</v>
      </c>
      <c r="M10" s="47">
        <f>100*L10</f>
        <v>400</v>
      </c>
      <c r="N10" s="47">
        <f>+G10/F10</f>
        <v>60</v>
      </c>
      <c r="O10" s="47">
        <f>10*F10</f>
        <v>200</v>
      </c>
      <c r="P10" s="47">
        <f>+O10</f>
        <v>200</v>
      </c>
      <c r="Q10" s="48"/>
      <c r="R10" s="44">
        <v>800</v>
      </c>
      <c r="S10" s="44">
        <v>6200</v>
      </c>
      <c r="T10" s="44">
        <v>6200</v>
      </c>
      <c r="U10" s="50">
        <f>+T10+S10+R10</f>
        <v>13200</v>
      </c>
      <c r="V10" s="9">
        <v>104</v>
      </c>
    </row>
    <row r="11" spans="1:23" x14ac:dyDescent="0.3">
      <c r="A11" s="8"/>
      <c r="B11" s="36">
        <v>45464</v>
      </c>
      <c r="C11" s="8" t="s">
        <v>223</v>
      </c>
      <c r="D11" s="8">
        <v>1</v>
      </c>
      <c r="E11" s="8">
        <v>7</v>
      </c>
      <c r="F11" s="8">
        <v>2000</v>
      </c>
      <c r="G11" s="8">
        <v>2000</v>
      </c>
      <c r="H11" s="8"/>
      <c r="I11" s="8"/>
      <c r="J11" s="8"/>
      <c r="K11" s="38" t="s">
        <v>229</v>
      </c>
      <c r="L11" s="46">
        <f>+H10-B11</f>
        <v>4</v>
      </c>
      <c r="M11" s="47">
        <f>100*L11</f>
        <v>400</v>
      </c>
      <c r="N11" s="47">
        <f>+G11/F11</f>
        <v>1</v>
      </c>
      <c r="O11" s="47">
        <f>3*F11</f>
        <v>6000</v>
      </c>
      <c r="P11" s="47">
        <f>+O11</f>
        <v>6000</v>
      </c>
      <c r="Q11" s="48">
        <f>+M10+M11+O10+O11+P10+P11</f>
        <v>13200</v>
      </c>
      <c r="U11" s="50"/>
    </row>
    <row r="12" spans="1:23" x14ac:dyDescent="0.3">
      <c r="A12" s="8">
        <v>5</v>
      </c>
      <c r="B12" s="36">
        <v>45464</v>
      </c>
      <c r="C12" s="8" t="s">
        <v>223</v>
      </c>
      <c r="D12" s="8">
        <v>1</v>
      </c>
      <c r="E12" s="8">
        <v>8</v>
      </c>
      <c r="F12" s="8">
        <v>100</v>
      </c>
      <c r="G12" s="8">
        <v>25000</v>
      </c>
      <c r="H12" s="36">
        <v>45468</v>
      </c>
      <c r="I12" s="8" t="s">
        <v>222</v>
      </c>
      <c r="J12" s="8">
        <v>2</v>
      </c>
      <c r="K12" s="38" t="s">
        <v>229</v>
      </c>
      <c r="L12" s="46">
        <f t="shared" si="0"/>
        <v>4</v>
      </c>
      <c r="M12" s="47">
        <f>100*L12</f>
        <v>400</v>
      </c>
      <c r="N12" s="47">
        <f>+G12/F12</f>
        <v>250</v>
      </c>
      <c r="O12" s="47">
        <f>75*F12</f>
        <v>7500</v>
      </c>
      <c r="P12" s="47">
        <f>+O12</f>
        <v>7500</v>
      </c>
      <c r="Q12" s="48"/>
      <c r="U12" s="50"/>
    </row>
    <row r="13" spans="1:23" x14ac:dyDescent="0.3">
      <c r="A13" s="8"/>
      <c r="B13" s="36">
        <v>45465</v>
      </c>
      <c r="C13" s="8" t="s">
        <v>223</v>
      </c>
      <c r="D13" s="8">
        <v>1</v>
      </c>
      <c r="E13" s="8">
        <v>9</v>
      </c>
      <c r="F13" s="8">
        <v>100</v>
      </c>
      <c r="G13" s="8">
        <v>40000</v>
      </c>
      <c r="H13" s="8"/>
      <c r="I13" s="8"/>
      <c r="J13" s="8"/>
      <c r="K13" s="38" t="s">
        <v>229</v>
      </c>
      <c r="L13" s="46">
        <f>+H12-B13</f>
        <v>3</v>
      </c>
      <c r="M13" s="47">
        <f>100*L13</f>
        <v>300</v>
      </c>
      <c r="N13" s="47">
        <f>+G13/F13</f>
        <v>400</v>
      </c>
      <c r="O13" s="47">
        <f>100*F13</f>
        <v>10000</v>
      </c>
      <c r="P13" s="47">
        <f>+O13</f>
        <v>10000</v>
      </c>
      <c r="Q13" s="48">
        <f>+M12+M13+O12+O13+P12+P13</f>
        <v>35700</v>
      </c>
      <c r="R13" s="44">
        <v>700</v>
      </c>
      <c r="S13" s="44">
        <v>17500</v>
      </c>
      <c r="T13" s="44">
        <v>17500</v>
      </c>
      <c r="U13" s="50">
        <f>+T13+S13+R13</f>
        <v>35700</v>
      </c>
      <c r="V13" s="9">
        <v>103</v>
      </c>
    </row>
    <row r="14" spans="1:23" x14ac:dyDescent="0.3">
      <c r="A14" s="8">
        <v>6</v>
      </c>
      <c r="B14" s="36">
        <v>45464</v>
      </c>
      <c r="C14" s="8">
        <v>407</v>
      </c>
      <c r="D14" s="8">
        <v>1</v>
      </c>
      <c r="E14" s="8">
        <v>1</v>
      </c>
      <c r="F14" s="8"/>
      <c r="G14" s="8" t="s">
        <v>236</v>
      </c>
      <c r="H14" s="36">
        <v>45468</v>
      </c>
      <c r="I14" s="8">
        <v>407</v>
      </c>
      <c r="J14" s="8">
        <v>1</v>
      </c>
      <c r="K14" s="38" t="s">
        <v>229</v>
      </c>
      <c r="L14" s="46">
        <f t="shared" si="0"/>
        <v>4</v>
      </c>
      <c r="M14" s="47">
        <f>150*L14</f>
        <v>600</v>
      </c>
      <c r="N14" s="47"/>
      <c r="O14" s="47">
        <v>2500</v>
      </c>
      <c r="P14" s="47">
        <v>2500</v>
      </c>
      <c r="Q14" s="48">
        <f>+M14+O14+P14</f>
        <v>5600</v>
      </c>
      <c r="U14" s="50"/>
      <c r="V14" s="9">
        <v>105</v>
      </c>
    </row>
    <row r="15" spans="1:23" x14ac:dyDescent="0.3">
      <c r="A15" s="8">
        <v>7</v>
      </c>
      <c r="B15" s="36">
        <v>45464</v>
      </c>
      <c r="C15" s="8">
        <v>407</v>
      </c>
      <c r="D15" s="8">
        <v>1</v>
      </c>
      <c r="E15" s="8">
        <v>1</v>
      </c>
      <c r="F15" s="8"/>
      <c r="G15" s="8" t="s">
        <v>237</v>
      </c>
      <c r="H15" s="36">
        <v>45466</v>
      </c>
      <c r="I15" s="8">
        <v>407</v>
      </c>
      <c r="J15" s="8">
        <v>1</v>
      </c>
      <c r="K15" s="38" t="s">
        <v>229</v>
      </c>
      <c r="L15" s="46">
        <f t="shared" si="0"/>
        <v>2</v>
      </c>
      <c r="M15" s="47">
        <f>150*L15</f>
        <v>300</v>
      </c>
      <c r="N15" s="47"/>
      <c r="O15" s="47">
        <v>1500</v>
      </c>
      <c r="P15" s="47">
        <v>1500</v>
      </c>
      <c r="Q15" s="48">
        <f>+M15+O15+P15</f>
        <v>3300</v>
      </c>
      <c r="U15" s="50"/>
      <c r="V15" s="9">
        <v>106</v>
      </c>
    </row>
    <row r="16" spans="1:23" x14ac:dyDescent="0.3">
      <c r="L16" s="51"/>
      <c r="Q16" s="49">
        <f>SUM(Q5:Q15)</f>
        <v>61242</v>
      </c>
      <c r="U16" s="50"/>
    </row>
    <row r="17" spans="1:22" x14ac:dyDescent="0.3">
      <c r="L17" s="51"/>
      <c r="Q17" s="49"/>
      <c r="U17" s="50"/>
    </row>
    <row r="18" spans="1:22" ht="18" x14ac:dyDescent="0.3">
      <c r="A18" s="6"/>
      <c r="B18" s="75" t="s">
        <v>216</v>
      </c>
      <c r="C18" s="75"/>
      <c r="D18" s="75"/>
      <c r="E18" s="35"/>
      <c r="F18" s="35"/>
      <c r="G18" s="35"/>
      <c r="H18" s="75" t="s">
        <v>224</v>
      </c>
      <c r="I18" s="75"/>
      <c r="J18" s="75"/>
      <c r="K18" s="37" t="s">
        <v>230</v>
      </c>
      <c r="L18" s="52"/>
      <c r="M18" s="47"/>
      <c r="N18" s="47"/>
      <c r="O18" s="47"/>
      <c r="P18" s="47"/>
      <c r="Q18" s="48"/>
      <c r="U18" s="50"/>
    </row>
    <row r="19" spans="1:22" x14ac:dyDescent="0.3">
      <c r="A19" s="6" t="s">
        <v>46</v>
      </c>
      <c r="B19" s="6" t="s">
        <v>217</v>
      </c>
      <c r="C19" s="6" t="s">
        <v>218</v>
      </c>
      <c r="D19" s="6" t="s">
        <v>219</v>
      </c>
      <c r="E19" s="6" t="s">
        <v>225</v>
      </c>
      <c r="F19" s="6" t="s">
        <v>232</v>
      </c>
      <c r="G19" s="6" t="s">
        <v>233</v>
      </c>
      <c r="H19" s="6" t="s">
        <v>220</v>
      </c>
      <c r="I19" s="6" t="s">
        <v>221</v>
      </c>
      <c r="J19" s="6" t="s">
        <v>219</v>
      </c>
      <c r="K19" s="37" t="s">
        <v>228</v>
      </c>
      <c r="L19" s="53" t="s">
        <v>245</v>
      </c>
      <c r="M19" s="54" t="s">
        <v>240</v>
      </c>
      <c r="N19" s="54" t="s">
        <v>246</v>
      </c>
      <c r="O19" s="54" t="s">
        <v>78</v>
      </c>
      <c r="P19" s="54" t="s">
        <v>241</v>
      </c>
      <c r="Q19" s="48" t="s">
        <v>242</v>
      </c>
      <c r="U19" s="50"/>
    </row>
    <row r="20" spans="1:22" x14ac:dyDescent="0.3">
      <c r="A20" s="8">
        <v>1</v>
      </c>
      <c r="B20" s="36">
        <v>45464</v>
      </c>
      <c r="C20" s="8">
        <v>407</v>
      </c>
      <c r="D20" s="8">
        <v>1</v>
      </c>
      <c r="E20" s="8">
        <v>1</v>
      </c>
      <c r="F20" s="8">
        <v>10</v>
      </c>
      <c r="G20" s="8">
        <v>200</v>
      </c>
      <c r="H20" s="36">
        <v>45468</v>
      </c>
      <c r="I20" s="8">
        <v>407</v>
      </c>
      <c r="J20" s="8">
        <v>1</v>
      </c>
      <c r="K20" s="38" t="s">
        <v>231</v>
      </c>
      <c r="L20" s="46">
        <f>+H20-B20</f>
        <v>4</v>
      </c>
      <c r="M20" s="47">
        <f>150*L20</f>
        <v>600</v>
      </c>
      <c r="N20" s="47">
        <f>+G20/F20</f>
        <v>20</v>
      </c>
      <c r="O20" s="47">
        <f>3*F20</f>
        <v>30</v>
      </c>
      <c r="P20" s="47">
        <f>+O20</f>
        <v>30</v>
      </c>
      <c r="Q20" s="48">
        <f>+M20+O20+P20</f>
        <v>660</v>
      </c>
      <c r="U20" s="50"/>
    </row>
    <row r="21" spans="1:22" x14ac:dyDescent="0.3">
      <c r="A21" s="8">
        <v>2</v>
      </c>
      <c r="B21" s="36">
        <v>45464</v>
      </c>
      <c r="C21" s="8" t="s">
        <v>222</v>
      </c>
      <c r="D21" s="8">
        <v>2</v>
      </c>
      <c r="E21" s="8" t="s">
        <v>226</v>
      </c>
      <c r="F21" s="8" t="s">
        <v>235</v>
      </c>
      <c r="G21" s="8" t="s">
        <v>234</v>
      </c>
      <c r="H21" s="36">
        <v>45466</v>
      </c>
      <c r="I21" s="8" t="s">
        <v>223</v>
      </c>
      <c r="J21" s="8">
        <v>1</v>
      </c>
      <c r="K21" s="38" t="s">
        <v>231</v>
      </c>
      <c r="L21" s="46">
        <f>+H21-B21</f>
        <v>2</v>
      </c>
      <c r="M21" s="47">
        <f>100*L21</f>
        <v>200</v>
      </c>
      <c r="N21" s="47">
        <f>100/4</f>
        <v>25</v>
      </c>
      <c r="O21" s="47">
        <f>4*4</f>
        <v>16</v>
      </c>
      <c r="P21" s="47">
        <f>+O21</f>
        <v>16</v>
      </c>
      <c r="Q21" s="48"/>
      <c r="U21" s="50"/>
    </row>
    <row r="22" spans="1:22" x14ac:dyDescent="0.3">
      <c r="A22" s="8"/>
      <c r="B22" s="8"/>
      <c r="C22" s="8"/>
      <c r="D22" s="8"/>
      <c r="E22" s="8"/>
      <c r="F22" s="8"/>
      <c r="G22" s="8"/>
      <c r="H22" s="36">
        <v>45466</v>
      </c>
      <c r="I22" s="8" t="s">
        <v>223</v>
      </c>
      <c r="J22" s="8">
        <v>1</v>
      </c>
      <c r="K22" s="38" t="s">
        <v>231</v>
      </c>
      <c r="L22" s="46">
        <f>+H22-B21</f>
        <v>2</v>
      </c>
      <c r="M22" s="47">
        <f>100*L22</f>
        <v>200</v>
      </c>
      <c r="N22" s="47">
        <f>900/6</f>
        <v>150</v>
      </c>
      <c r="O22" s="47">
        <f>50*6</f>
        <v>300</v>
      </c>
      <c r="P22" s="47">
        <f>+O22</f>
        <v>300</v>
      </c>
      <c r="Q22" s="48">
        <f>+M21+O21+O22+P21+P22+M22</f>
        <v>1032</v>
      </c>
      <c r="U22" s="50"/>
    </row>
    <row r="23" spans="1:22" s="69" customFormat="1" x14ac:dyDescent="0.3">
      <c r="A23" s="61">
        <v>3</v>
      </c>
      <c r="B23" s="62">
        <v>45464</v>
      </c>
      <c r="C23" s="61" t="s">
        <v>222</v>
      </c>
      <c r="D23" s="61">
        <v>2</v>
      </c>
      <c r="E23" s="61" t="s">
        <v>227</v>
      </c>
      <c r="F23" s="61" t="s">
        <v>238</v>
      </c>
      <c r="G23" s="61" t="s">
        <v>239</v>
      </c>
      <c r="H23" s="62">
        <v>45466</v>
      </c>
      <c r="I23" s="61" t="s">
        <v>223</v>
      </c>
      <c r="J23" s="61">
        <v>1</v>
      </c>
      <c r="K23" s="63" t="s">
        <v>231</v>
      </c>
      <c r="L23" s="64">
        <f>+H23-B23</f>
        <v>2</v>
      </c>
      <c r="M23" s="65">
        <f>+L23*100</f>
        <v>200</v>
      </c>
      <c r="N23" s="65">
        <f>500/2</f>
        <v>250</v>
      </c>
      <c r="O23" s="65">
        <f>75*2</f>
        <v>150</v>
      </c>
      <c r="P23" s="65">
        <f>+O23</f>
        <v>150</v>
      </c>
      <c r="Q23" s="66"/>
      <c r="R23" s="67"/>
      <c r="S23" s="67"/>
      <c r="T23" s="67"/>
      <c r="U23" s="68"/>
    </row>
    <row r="24" spans="1:22" s="69" customFormat="1" x14ac:dyDescent="0.3">
      <c r="A24" s="61"/>
      <c r="B24" s="61"/>
      <c r="C24" s="61"/>
      <c r="D24" s="61"/>
      <c r="E24" s="61"/>
      <c r="F24" s="61"/>
      <c r="G24" s="61"/>
      <c r="H24" s="62">
        <v>45467</v>
      </c>
      <c r="I24" s="61" t="s">
        <v>223</v>
      </c>
      <c r="J24" s="61">
        <v>1</v>
      </c>
      <c r="K24" s="63" t="s">
        <v>231</v>
      </c>
      <c r="L24" s="64">
        <f>+H24-B23</f>
        <v>3</v>
      </c>
      <c r="M24" s="65">
        <f>+L24*100</f>
        <v>300</v>
      </c>
      <c r="N24" s="65">
        <f>400/1</f>
        <v>400</v>
      </c>
      <c r="O24" s="65">
        <f>100*1</f>
        <v>100</v>
      </c>
      <c r="P24" s="65">
        <f>100*1</f>
        <v>100</v>
      </c>
      <c r="Q24" s="66">
        <f>+M23+O23+O24+P23+P24+M24</f>
        <v>1000</v>
      </c>
      <c r="R24" s="67"/>
      <c r="S24" s="67"/>
      <c r="T24" s="67"/>
      <c r="U24" s="68"/>
    </row>
    <row r="25" spans="1:22" x14ac:dyDescent="0.3">
      <c r="A25" s="8">
        <v>4</v>
      </c>
      <c r="B25" s="36">
        <v>45464</v>
      </c>
      <c r="C25" s="8" t="s">
        <v>223</v>
      </c>
      <c r="D25" s="8">
        <v>1</v>
      </c>
      <c r="E25" s="8">
        <v>6</v>
      </c>
      <c r="F25" s="8">
        <v>20</v>
      </c>
      <c r="G25" s="8">
        <f>60*20</f>
        <v>1200</v>
      </c>
      <c r="H25" s="36">
        <v>45467</v>
      </c>
      <c r="I25" s="8" t="s">
        <v>222</v>
      </c>
      <c r="J25" s="8">
        <v>2</v>
      </c>
      <c r="K25" s="38" t="s">
        <v>231</v>
      </c>
      <c r="L25" s="46">
        <f>+H25-B25</f>
        <v>3</v>
      </c>
      <c r="M25" s="47">
        <f>300*L25</f>
        <v>900</v>
      </c>
      <c r="N25" s="47">
        <f>+G25/F25</f>
        <v>60</v>
      </c>
      <c r="O25" s="47">
        <f>10*F25</f>
        <v>200</v>
      </c>
      <c r="P25" s="47">
        <f>+O25</f>
        <v>200</v>
      </c>
      <c r="Q25" s="48"/>
      <c r="U25" s="50"/>
    </row>
    <row r="26" spans="1:22" x14ac:dyDescent="0.3">
      <c r="A26" s="8"/>
      <c r="B26" s="36">
        <v>45464</v>
      </c>
      <c r="C26" s="8" t="s">
        <v>223</v>
      </c>
      <c r="D26" s="8">
        <v>1</v>
      </c>
      <c r="E26" s="8">
        <v>7</v>
      </c>
      <c r="F26" s="8">
        <v>2000</v>
      </c>
      <c r="G26" s="8">
        <v>2000</v>
      </c>
      <c r="H26" s="8"/>
      <c r="I26" s="8"/>
      <c r="J26" s="8"/>
      <c r="K26" s="38" t="s">
        <v>231</v>
      </c>
      <c r="L26" s="46"/>
      <c r="M26" s="47"/>
      <c r="N26" s="47">
        <f>+G26/F26</f>
        <v>1</v>
      </c>
      <c r="O26" s="47">
        <f>3*F26</f>
        <v>6000</v>
      </c>
      <c r="P26" s="47">
        <f>+O26</f>
        <v>6000</v>
      </c>
      <c r="Q26" s="48">
        <f>+M25+O25+O26+P25+P26</f>
        <v>13300</v>
      </c>
      <c r="R26" s="44">
        <v>2400</v>
      </c>
      <c r="S26" s="44">
        <v>6200</v>
      </c>
      <c r="T26" s="44">
        <v>6200</v>
      </c>
      <c r="U26" s="50">
        <f>+T26+S26+R26</f>
        <v>14800</v>
      </c>
      <c r="V26" s="9">
        <v>107</v>
      </c>
    </row>
    <row r="27" spans="1:22" x14ac:dyDescent="0.3">
      <c r="A27" s="8">
        <v>5</v>
      </c>
      <c r="B27" s="36">
        <v>45464</v>
      </c>
      <c r="C27" s="8" t="s">
        <v>223</v>
      </c>
      <c r="D27" s="8">
        <v>1</v>
      </c>
      <c r="E27" s="8">
        <v>8</v>
      </c>
      <c r="F27" s="8">
        <v>100</v>
      </c>
      <c r="G27" s="8">
        <v>25000</v>
      </c>
      <c r="H27" s="36">
        <v>45467</v>
      </c>
      <c r="I27" s="8" t="s">
        <v>222</v>
      </c>
      <c r="J27" s="8">
        <v>2</v>
      </c>
      <c r="K27" s="38" t="s">
        <v>231</v>
      </c>
      <c r="L27" s="46">
        <f>+H27-B27</f>
        <v>3</v>
      </c>
      <c r="M27" s="47">
        <f>300*L27</f>
        <v>900</v>
      </c>
      <c r="N27" s="47">
        <f>+G27/F27</f>
        <v>250</v>
      </c>
      <c r="O27" s="47">
        <f>75*F27</f>
        <v>7500</v>
      </c>
      <c r="P27" s="47">
        <f>+O27</f>
        <v>7500</v>
      </c>
      <c r="Q27" s="48"/>
      <c r="U27" s="50"/>
    </row>
    <row r="28" spans="1:22" x14ac:dyDescent="0.3">
      <c r="A28" s="8"/>
      <c r="B28" s="36">
        <v>45465</v>
      </c>
      <c r="C28" s="8" t="s">
        <v>223</v>
      </c>
      <c r="D28" s="8">
        <v>1</v>
      </c>
      <c r="E28" s="8">
        <v>9</v>
      </c>
      <c r="F28" s="8">
        <v>100</v>
      </c>
      <c r="G28" s="8">
        <v>40000</v>
      </c>
      <c r="H28" s="8"/>
      <c r="I28" s="8"/>
      <c r="J28" s="8"/>
      <c r="K28" s="38" t="s">
        <v>231</v>
      </c>
      <c r="L28" s="46"/>
      <c r="M28" s="47"/>
      <c r="N28" s="47">
        <f>+G28/F28</f>
        <v>400</v>
      </c>
      <c r="O28" s="47">
        <f>100*F28</f>
        <v>10000</v>
      </c>
      <c r="P28" s="47">
        <f>+O28</f>
        <v>10000</v>
      </c>
      <c r="Q28" s="48">
        <f>+M27+O27+O28+P27+P28</f>
        <v>35900</v>
      </c>
      <c r="R28" s="44">
        <v>2400</v>
      </c>
      <c r="S28" s="44">
        <v>17500</v>
      </c>
      <c r="T28" s="44">
        <v>17500</v>
      </c>
      <c r="U28" s="50">
        <f>+T28+S28+R28</f>
        <v>37400</v>
      </c>
      <c r="V28" s="9">
        <v>108</v>
      </c>
    </row>
    <row r="29" spans="1:22" x14ac:dyDescent="0.3">
      <c r="A29" s="8">
        <v>6</v>
      </c>
      <c r="B29" s="36">
        <v>45464</v>
      </c>
      <c r="C29" s="8">
        <v>407</v>
      </c>
      <c r="D29" s="8">
        <v>1</v>
      </c>
      <c r="E29" s="8">
        <v>1</v>
      </c>
      <c r="F29" s="8"/>
      <c r="G29" s="8" t="s">
        <v>236</v>
      </c>
      <c r="H29" s="36">
        <v>45466</v>
      </c>
      <c r="I29" s="8">
        <v>407</v>
      </c>
      <c r="J29" s="8">
        <v>1</v>
      </c>
      <c r="K29" s="38" t="s">
        <v>231</v>
      </c>
      <c r="L29" s="46">
        <f t="shared" ref="L29:L30" si="1">+H29-B29</f>
        <v>2</v>
      </c>
      <c r="M29" s="47">
        <f>150*L29</f>
        <v>300</v>
      </c>
      <c r="N29" s="47"/>
      <c r="O29" s="47">
        <v>2500</v>
      </c>
      <c r="P29" s="47">
        <v>2500</v>
      </c>
      <c r="Q29" s="48">
        <f>+M29+O29+P29</f>
        <v>5300</v>
      </c>
      <c r="R29" s="44">
        <v>600</v>
      </c>
      <c r="S29" s="44">
        <v>3</v>
      </c>
      <c r="T29" s="44">
        <v>3</v>
      </c>
      <c r="U29" s="50">
        <f>+T29+S29+R29</f>
        <v>606</v>
      </c>
      <c r="V29" s="9">
        <v>109</v>
      </c>
    </row>
    <row r="30" spans="1:22" ht="15" thickBot="1" x14ac:dyDescent="0.35">
      <c r="A30" s="8">
        <v>7</v>
      </c>
      <c r="B30" s="36">
        <v>45464</v>
      </c>
      <c r="C30" s="8">
        <v>407</v>
      </c>
      <c r="D30" s="8">
        <v>1</v>
      </c>
      <c r="E30" s="8">
        <v>1</v>
      </c>
      <c r="F30" s="8"/>
      <c r="G30" s="8" t="s">
        <v>237</v>
      </c>
      <c r="H30" s="36">
        <v>45466</v>
      </c>
      <c r="I30" s="8">
        <v>407</v>
      </c>
      <c r="J30" s="8">
        <v>1</v>
      </c>
      <c r="K30" s="38" t="s">
        <v>231</v>
      </c>
      <c r="L30" s="55">
        <f t="shared" si="1"/>
        <v>2</v>
      </c>
      <c r="M30" s="56">
        <f>150*L30</f>
        <v>300</v>
      </c>
      <c r="N30" s="56"/>
      <c r="O30" s="56">
        <v>1500</v>
      </c>
      <c r="P30" s="56">
        <v>1500</v>
      </c>
      <c r="Q30" s="57">
        <f>+M30+O30+P30</f>
        <v>3300</v>
      </c>
      <c r="R30" s="58">
        <v>600</v>
      </c>
      <c r="S30" s="58">
        <v>3</v>
      </c>
      <c r="T30" s="58">
        <v>3</v>
      </c>
      <c r="U30" s="50">
        <f>+T30+S30+R30</f>
        <v>606</v>
      </c>
      <c r="V30" s="9">
        <v>110</v>
      </c>
    </row>
    <row r="31" spans="1:22" x14ac:dyDescent="0.3">
      <c r="Q31" s="49">
        <f>SUM(Q20:Q30)</f>
        <v>60492</v>
      </c>
    </row>
  </sheetData>
  <mergeCells count="6">
    <mergeCell ref="R2:U2"/>
    <mergeCell ref="L2:Q2"/>
    <mergeCell ref="B3:D3"/>
    <mergeCell ref="H3:J3"/>
    <mergeCell ref="B18:D18"/>
    <mergeCell ref="H18:J18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Unit</vt:lpstr>
      <vt:lpstr>Bay</vt:lpstr>
      <vt:lpstr>user</vt:lpstr>
      <vt:lpstr>customer</vt:lpstr>
      <vt:lpstr>rate</vt:lpstr>
      <vt:lpstr>shipper</vt:lpstr>
      <vt:lpstr>consignee</vt:lpstr>
      <vt:lpstr>vendor</vt:lpstr>
      <vt:lpstr>insu</vt:lpstr>
      <vt:lpstr>Expenses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2024-06-25T15:48:53Z</dcterms:created>
  <dcterms:modified xsi:type="dcterms:W3CDTF">2024-06-25T15:48:54Z</dcterms:modified>
</cp:coreProperties>
</file>