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bya3\Desktop\"/>
    </mc:Choice>
  </mc:AlternateContent>
  <xr:revisionPtr revIDLastSave="0" documentId="13_ncr:1_{9157B294-9927-4BE6-8937-FB8FF96640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ntes" sheetId="1" r:id="rId1"/>
    <sheet name="Cartons" sheetId="7" r:id="rId2"/>
    <sheet name="TextToColumn" sheetId="8" r:id="rId3"/>
    <sheet name="Produits" sheetId="2" r:id="rId4"/>
    <sheet name="Approvisionnement" sheetId="3" r:id="rId5"/>
    <sheet name="Clients" sheetId="4" r:id="rId6"/>
    <sheet name="Fournisseurs" sheetId="5" r:id="rId7"/>
    <sheet name="Rapport" sheetId="6" r:id="rId8"/>
  </sheets>
  <definedNames>
    <definedName name="idProduit">Produits!$A:$A</definedName>
    <definedName name="refclient">Clients!$B:$B</definedName>
    <definedName name="RefFournisseur">Fournisseurs!$B:$B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2" i="7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2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B3" i="5"/>
  <c r="B4" i="5"/>
  <c r="B5" i="5"/>
  <c r="B6" i="5"/>
  <c r="B7" i="5"/>
  <c r="B8" i="5"/>
  <c r="B9" i="5"/>
  <c r="B10" i="5"/>
  <c r="B11" i="5"/>
  <c r="B12" i="5"/>
  <c r="B13" i="5"/>
  <c r="B14" i="5"/>
  <c r="B2" i="5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E3" i="3"/>
  <c r="F3" i="3" s="1"/>
  <c r="E4" i="3"/>
  <c r="F4" i="3" s="1"/>
  <c r="E5" i="3"/>
  <c r="F5" i="3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2" i="3"/>
  <c r="C2" i="3"/>
</calcChain>
</file>

<file path=xl/sharedStrings.xml><?xml version="1.0" encoding="utf-8"?>
<sst xmlns="http://schemas.openxmlformats.org/spreadsheetml/2006/main" count="302" uniqueCount="258">
  <si>
    <t>RéfClient</t>
  </si>
  <si>
    <t>Nom</t>
  </si>
  <si>
    <t>N°</t>
  </si>
  <si>
    <t>Téléphone</t>
  </si>
  <si>
    <t>Adresse</t>
  </si>
  <si>
    <t>Postnom</t>
  </si>
  <si>
    <t>AGANZE</t>
  </si>
  <si>
    <t xml:space="preserve">MUSAFIRI </t>
  </si>
  <si>
    <t>AHONDJU</t>
  </si>
  <si>
    <t>OKENDE</t>
  </si>
  <si>
    <t>AKONKWA</t>
  </si>
  <si>
    <t>MUSHAYUMA</t>
  </si>
  <si>
    <t>Asifiwe</t>
  </si>
  <si>
    <t>Masirika</t>
  </si>
  <si>
    <t>ASIFIWE</t>
  </si>
  <si>
    <t>MATATA</t>
  </si>
  <si>
    <t>Atawale</t>
  </si>
  <si>
    <t>Emmanuella</t>
  </si>
  <si>
    <t>BAHATI</t>
  </si>
  <si>
    <t>BUSHIHA</t>
  </si>
  <si>
    <t>Bahati</t>
  </si>
  <si>
    <t>LUNYANYA</t>
  </si>
  <si>
    <t>BAHIGA</t>
  </si>
  <si>
    <t>BIGOMOKERO</t>
  </si>
  <si>
    <t>Bakangana</t>
  </si>
  <si>
    <t>Jospin</t>
  </si>
  <si>
    <t>BARAKA</t>
  </si>
  <si>
    <t>CARINE</t>
  </si>
  <si>
    <t>BAZIZANE</t>
  </si>
  <si>
    <t>Maheshe</t>
  </si>
  <si>
    <t>Birate</t>
  </si>
  <si>
    <t>Joà«lle</t>
  </si>
  <si>
    <t>Birhafanwa</t>
  </si>
  <si>
    <t>Mapendo</t>
  </si>
  <si>
    <t>BIRUNGI</t>
  </si>
  <si>
    <t>NGBAPE</t>
  </si>
  <si>
    <t>BOFACE</t>
  </si>
  <si>
    <t>JONATHAN</t>
  </si>
  <si>
    <t>BOFIO</t>
  </si>
  <si>
    <t>HOALI</t>
  </si>
  <si>
    <t>CHIKURU</t>
  </si>
  <si>
    <t>NTAMWIRA</t>
  </si>
  <si>
    <t>Chinabalire</t>
  </si>
  <si>
    <t>namwana</t>
  </si>
  <si>
    <t>Chiragarula</t>
  </si>
  <si>
    <t>Ndimanya</t>
  </si>
  <si>
    <t>CININI</t>
  </si>
  <si>
    <t>NZOGOLE</t>
  </si>
  <si>
    <t>CUBAKA</t>
  </si>
  <si>
    <t>BISIMWA</t>
  </si>
  <si>
    <t>EBINDA</t>
  </si>
  <si>
    <t>Sonia</t>
  </si>
  <si>
    <t>ENOCK</t>
  </si>
  <si>
    <t>MOY</t>
  </si>
  <si>
    <t>ESHUWA</t>
  </si>
  <si>
    <t>MUHOZI</t>
  </si>
  <si>
    <t>Eyano</t>
  </si>
  <si>
    <t>Nyondo</t>
  </si>
  <si>
    <t>FARIALA</t>
  </si>
  <si>
    <t>KANDA</t>
  </si>
  <si>
    <t>Fatuma</t>
  </si>
  <si>
    <t>Melina</t>
  </si>
  <si>
    <t>HATEGEKA</t>
  </si>
  <si>
    <t>EMILE</t>
  </si>
  <si>
    <t>HEMBERWA</t>
  </si>
  <si>
    <t>NZONDERO</t>
  </si>
  <si>
    <t>IMARA</t>
  </si>
  <si>
    <t>Kabiona</t>
  </si>
  <si>
    <t>ISHIMWE</t>
  </si>
  <si>
    <t>MAYELE</t>
  </si>
  <si>
    <t>KABUNGULU</t>
  </si>
  <si>
    <t>FERDINAND</t>
  </si>
  <si>
    <t>Kahambo</t>
  </si>
  <si>
    <t>Esther</t>
  </si>
  <si>
    <t>KAMBALE</t>
  </si>
  <si>
    <t>Richard</t>
  </si>
  <si>
    <t>kambale</t>
  </si>
  <si>
    <t>Christian</t>
  </si>
  <si>
    <t>KANYERE</t>
  </si>
  <si>
    <t>VILUNGA</t>
  </si>
  <si>
    <t>Kaswara</t>
  </si>
  <si>
    <t>wamara</t>
  </si>
  <si>
    <t>KATEMBO</t>
  </si>
  <si>
    <t>TSONGO</t>
  </si>
  <si>
    <t>5 Bunia Goma</t>
  </si>
  <si>
    <t>6 Bunia Goma</t>
  </si>
  <si>
    <t>7 Bunia Goma</t>
  </si>
  <si>
    <t>8 Bunia Goma</t>
  </si>
  <si>
    <t>9 Bunia Goma</t>
  </si>
  <si>
    <t>10 Bunia Goma</t>
  </si>
  <si>
    <t>11 Bunia Goma</t>
  </si>
  <si>
    <t>12 Bunia Goma</t>
  </si>
  <si>
    <t>13 Bunia Goma</t>
  </si>
  <si>
    <t>14 Bunia Goma</t>
  </si>
  <si>
    <t>15 Bunia Goma</t>
  </si>
  <si>
    <t>16 Bunia Goma</t>
  </si>
  <si>
    <t>17 Bunia Goma</t>
  </si>
  <si>
    <t>19 Bunia Goma</t>
  </si>
  <si>
    <t>20 Bunia Goma</t>
  </si>
  <si>
    <t>21 Bunia Goma</t>
  </si>
  <si>
    <t>22 Bunia Goma</t>
  </si>
  <si>
    <t>23 Bunia Goma</t>
  </si>
  <si>
    <t>24 Bunia Goma</t>
  </si>
  <si>
    <t>25 Bunia Goma</t>
  </si>
  <si>
    <t>26 Bunia Goma</t>
  </si>
  <si>
    <t>27 Bunia Goma</t>
  </si>
  <si>
    <t>28 Bunia Goma</t>
  </si>
  <si>
    <t>29 Bunia Goma</t>
  </si>
  <si>
    <t>30 Bunia Goma</t>
  </si>
  <si>
    <t>31 Bunia Goma</t>
  </si>
  <si>
    <t>32 Bunia Goma</t>
  </si>
  <si>
    <t>33 Bunia Goma</t>
  </si>
  <si>
    <t>34 Bunia Goma</t>
  </si>
  <si>
    <t>35 Bunia Goma</t>
  </si>
  <si>
    <t>36 Bunia Goma</t>
  </si>
  <si>
    <t>37 Bunia Goma</t>
  </si>
  <si>
    <t>38 Bunia Goma</t>
  </si>
  <si>
    <t>39 Bunia Goma</t>
  </si>
  <si>
    <t>40 Bunia Goma</t>
  </si>
  <si>
    <t>41 Bunia Goma</t>
  </si>
  <si>
    <t>42 Bunia Goma</t>
  </si>
  <si>
    <t>43 Bunia Goma</t>
  </si>
  <si>
    <t>18 Walikale Goma</t>
  </si>
  <si>
    <t>Tot Facture</t>
  </si>
  <si>
    <t>Tot Paiement</t>
  </si>
  <si>
    <t>Tot Dette</t>
  </si>
  <si>
    <t>Situation</t>
  </si>
  <si>
    <t>RéfFournisseur</t>
  </si>
  <si>
    <t>ABEDI</t>
  </si>
  <si>
    <t>KAFEKE</t>
  </si>
  <si>
    <t>Abiba</t>
  </si>
  <si>
    <t>Hamada</t>
  </si>
  <si>
    <t>JOSUE</t>
  </si>
  <si>
    <t>Akili</t>
  </si>
  <si>
    <t>Paar</t>
  </si>
  <si>
    <t>AKILI</t>
  </si>
  <si>
    <t>MWENEMBELE</t>
  </si>
  <si>
    <t>Akim</t>
  </si>
  <si>
    <t>Kaje</t>
  </si>
  <si>
    <t>Baeni</t>
  </si>
  <si>
    <t>Bonane</t>
  </si>
  <si>
    <t>BAFWAFWA</t>
  </si>
  <si>
    <t>Kalala</t>
  </si>
  <si>
    <t>ALAIN</t>
  </si>
  <si>
    <t>khana</t>
  </si>
  <si>
    <t>BAHOGWERE</t>
  </si>
  <si>
    <t>CHIKWANINE</t>
  </si>
  <si>
    <t>LYDIE</t>
  </si>
  <si>
    <t>Batela</t>
  </si>
  <si>
    <t>Ibrahim</t>
  </si>
  <si>
    <t>Total Paiement</t>
  </si>
  <si>
    <t>Total Dû</t>
  </si>
  <si>
    <t>IdProduit</t>
  </si>
  <si>
    <t>Désignation</t>
  </si>
  <si>
    <t>P.A</t>
  </si>
  <si>
    <t>P.V</t>
  </si>
  <si>
    <t>Alcatel One Touche</t>
  </si>
  <si>
    <t>Iphone 7</t>
  </si>
  <si>
    <t>Iphone 8</t>
  </si>
  <si>
    <t>Iphone 9</t>
  </si>
  <si>
    <t>Iphone 10</t>
  </si>
  <si>
    <t>Iphone 11</t>
  </si>
  <si>
    <t>Iphone 12</t>
  </si>
  <si>
    <t>Iphone 13</t>
  </si>
  <si>
    <t>Alcatel1</t>
  </si>
  <si>
    <t>i7</t>
  </si>
  <si>
    <t>i8</t>
  </si>
  <si>
    <t>i9</t>
  </si>
  <si>
    <t>i10</t>
  </si>
  <si>
    <t>i11</t>
  </si>
  <si>
    <t>i12</t>
  </si>
  <si>
    <t>i13</t>
  </si>
  <si>
    <t>Samsung S6</t>
  </si>
  <si>
    <t>Samsung S7</t>
  </si>
  <si>
    <t>Samsung S8</t>
  </si>
  <si>
    <t>Samsung S9</t>
  </si>
  <si>
    <t>Samsung S10</t>
  </si>
  <si>
    <t>Samsung S11</t>
  </si>
  <si>
    <t>Samsung S12</t>
  </si>
  <si>
    <t>Samsung S13</t>
  </si>
  <si>
    <t>Samsung S14</t>
  </si>
  <si>
    <t>Samsung S15</t>
  </si>
  <si>
    <t>Samsung S16</t>
  </si>
  <si>
    <t>Samsung S17</t>
  </si>
  <si>
    <t>Samsung S18</t>
  </si>
  <si>
    <t>Samsung S19</t>
  </si>
  <si>
    <t>Samsung S20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</si>
  <si>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</si>
  <si>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</si>
  <si>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</si>
  <si>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</si>
  <si>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</si>
  <si>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</si>
  <si>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</si>
  <si>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</si>
  <si>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</si>
  <si>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</si>
  <si>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</si>
  <si>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</si>
  <si>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</si>
  <si>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</si>
  <si>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</si>
  <si>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ZTE LITE</t>
  </si>
  <si>
    <t>zte</t>
  </si>
  <si>
    <t>Qté Stock</t>
  </si>
  <si>
    <t>Qté Rupture</t>
  </si>
  <si>
    <t>Qté Entrée</t>
  </si>
  <si>
    <t>Qté Sortie</t>
  </si>
  <si>
    <t>TVA</t>
  </si>
  <si>
    <t>Date</t>
  </si>
  <si>
    <t>RéfProduit</t>
  </si>
  <si>
    <t>Qté</t>
  </si>
  <si>
    <t>Fournisseur</t>
  </si>
  <si>
    <t>Intérêt</t>
  </si>
  <si>
    <t>Montant</t>
  </si>
  <si>
    <t>Paiement</t>
  </si>
  <si>
    <t>N°Facture</t>
  </si>
  <si>
    <t>Noms Client</t>
  </si>
  <si>
    <t>Réf Produit</t>
  </si>
  <si>
    <t>Mois</t>
  </si>
  <si>
    <t>Année</t>
  </si>
  <si>
    <t>Bénéfices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</si>
  <si>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</si>
  <si>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</si>
  <si>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</si>
  <si>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</si>
  <si>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</si>
  <si>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</si>
  <si>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</si>
  <si>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</si>
  <si>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</si>
  <si>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</si>
  <si>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</si>
  <si>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</si>
  <si>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 Recettes</t>
  </si>
  <si>
    <t>Tot Dépenses</t>
  </si>
  <si>
    <t>Tot Bénéfices</t>
  </si>
  <si>
    <t>Qté Cmdée</t>
  </si>
  <si>
    <t>Tot TVA</t>
  </si>
  <si>
    <t>Dette</t>
  </si>
  <si>
    <t>Akili-4</t>
  </si>
  <si>
    <t>AGANZE-3</t>
  </si>
  <si>
    <t>Cash</t>
  </si>
  <si>
    <t>Akim-6</t>
  </si>
  <si>
    <t>AGANZE-1</t>
  </si>
  <si>
    <t>PRODUITS</t>
  </si>
  <si>
    <t>BOUTEILLE</t>
  </si>
  <si>
    <t>B/C</t>
  </si>
  <si>
    <t>CARTONS</t>
  </si>
  <si>
    <t>V1</t>
  </si>
  <si>
    <t>V2</t>
  </si>
  <si>
    <t>V3</t>
  </si>
  <si>
    <t>Sadiki</t>
  </si>
  <si>
    <t>Omar</t>
  </si>
  <si>
    <t>Bebe</t>
  </si>
  <si>
    <t>Kakule</t>
  </si>
  <si>
    <t>Kambale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</si>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</sst>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9" fontId="0" fillId="0" borderId="1" xfId="1" applyFont="1" applyBorder="1"/>
    <xf numFmtId="0" fontId="0" fillId="3" borderId="1" xfId="0" applyFill="1" applyBorder="1"/>
    <xf numFmtId="0" fontId="0" fillId="3" borderId="0" xfId="0" applyFill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opLeftCell="E1" zoomScale="120" zoomScaleNormal="120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2" max="2" width="10.44140625" customWidth="1"/>
    <col min="3" max="3" width="11.21875" customWidth="1"/>
    <col min="4" max="4" width="12.44140625" customWidth="1"/>
    <col min="5" max="5" width="12.109375" customWidth="1"/>
    <col min="6" max="6" width="8.88671875" style="6"/>
    <col min="7" max="7" width="12.77734375" customWidth="1"/>
    <col min="8" max="8" width="15" customWidth="1"/>
    <col min="9" max="10" width="8.88671875" style="9"/>
    <col min="11" max="11" width="9.88671875" style="9" customWidth="1"/>
    <col min="12" max="12" width="10.6640625" customWidth="1"/>
    <col min="13" max="13" width="12" customWidth="1"/>
    <col min="14" max="14" width="10.77734375" customWidth="1"/>
  </cols>
  <sheetData>
    <row r="1" spans="1:16" x14ac:dyDescent="0.3">
      <c r="A1" s="2" t="s">
        <v>209</v>
      </c>
      <c r="B1" s="2" t="s">
        <v>216</v>
      </c>
      <c r="C1" s="2" t="s">
        <v>0</v>
      </c>
      <c r="D1" s="2" t="s">
        <v>217</v>
      </c>
      <c r="E1" s="2" t="s">
        <v>3</v>
      </c>
      <c r="F1" s="5"/>
      <c r="G1" s="2" t="s">
        <v>218</v>
      </c>
      <c r="H1" s="2" t="s">
        <v>153</v>
      </c>
      <c r="I1" s="7" t="s">
        <v>155</v>
      </c>
      <c r="J1" s="7" t="s">
        <v>208</v>
      </c>
      <c r="K1" s="7" t="s">
        <v>204</v>
      </c>
      <c r="L1" s="2" t="s">
        <v>237</v>
      </c>
      <c r="M1" s="2" t="s">
        <v>214</v>
      </c>
      <c r="N1" s="2" t="s">
        <v>215</v>
      </c>
      <c r="O1" s="3" t="s">
        <v>221</v>
      </c>
    </row>
    <row r="2" spans="1:16" x14ac:dyDescent="0.3">
      <c r="A2" s="1"/>
      <c r="B2" s="1"/>
      <c r="C2" s="1" t="s">
        <v>244</v>
      </c>
      <c r="D2" s="1" t="str">
        <f>IF(C2="","",VLOOKUP(C2,Clients!B:C,2,0))</f>
        <v>AGANZE</v>
      </c>
      <c r="E2" s="1">
        <f>IF(C2="","",VLOOKUP(C2,Clients!B:E,4,0))</f>
        <v>993444580</v>
      </c>
      <c r="F2" s="5"/>
      <c r="G2" s="1" t="s">
        <v>165</v>
      </c>
      <c r="H2" s="1" t="str">
        <f>IF(G2="","",VLOOKUP(G2,Produits!A:B,2,0))</f>
        <v>Iphone 7</v>
      </c>
      <c r="I2" s="8">
        <f>IF(G2="",0,VLOOKUP(G2,Produits!A:E,5,0))</f>
        <v>130</v>
      </c>
      <c r="J2" s="8">
        <f>I2*P2</f>
        <v>20.8</v>
      </c>
      <c r="K2" s="8"/>
      <c r="L2" s="1"/>
      <c r="M2" s="1">
        <f>I2*L2+J2</f>
        <v>20.8</v>
      </c>
      <c r="N2" s="1"/>
      <c r="P2">
        <f>IF(G2="",0,VLOOKUP(G2,Produits!A:F,6,0))</f>
        <v>0.16</v>
      </c>
    </row>
    <row r="3" spans="1:16" x14ac:dyDescent="0.3">
      <c r="A3" s="1"/>
      <c r="B3" s="1"/>
      <c r="C3" s="1"/>
      <c r="D3" s="1" t="str">
        <f>IF(C3="","",VLOOKUP(C3,Clients!B:C,2,0))</f>
        <v/>
      </c>
      <c r="E3" s="1" t="str">
        <f>IF(C3="","",VLOOKUP(C3,Clients!B:E,4,0))</f>
        <v/>
      </c>
      <c r="F3" s="5"/>
      <c r="G3" s="1"/>
      <c r="H3" s="1" t="str">
        <f>IF(G3="","",VLOOKUP(G3,Produits!A:B,2,0))</f>
        <v/>
      </c>
      <c r="I3" s="8">
        <f>IF(G3="",0,VLOOKUP(G3,Produits!A:E,5,0))</f>
        <v>0</v>
      </c>
      <c r="J3" s="8">
        <f t="shared" ref="J3:J28" si="0">I3*P3</f>
        <v>0</v>
      </c>
      <c r="K3" s="8"/>
      <c r="L3" s="1"/>
      <c r="M3" s="1">
        <f t="shared" ref="M3:M28" si="1">I3*L3+J3</f>
        <v>0</v>
      </c>
      <c r="N3" s="1"/>
      <c r="P3">
        <f>IF(G3="",0,VLOOKUP(G3,Produits!A:F,6,0))</f>
        <v>0</v>
      </c>
    </row>
    <row r="4" spans="1:16" x14ac:dyDescent="0.3">
      <c r="A4" s="1"/>
      <c r="B4" s="1"/>
      <c r="C4" s="1"/>
      <c r="D4" s="1" t="str">
        <f>IF(C4="","",VLOOKUP(C4,Clients!B:C,2,0))</f>
        <v/>
      </c>
      <c r="E4" s="1" t="str">
        <f>IF(C4="","",VLOOKUP(C4,Clients!B:E,4,0))</f>
        <v/>
      </c>
      <c r="F4" s="5"/>
      <c r="G4" s="1"/>
      <c r="H4" s="1" t="str">
        <f>IF(G4="","",VLOOKUP(G4,Produits!A:B,2,0))</f>
        <v/>
      </c>
      <c r="I4" s="8">
        <f>IF(G4="",0,VLOOKUP(G4,Produits!A:E,5,0))</f>
        <v>0</v>
      </c>
      <c r="J4" s="8">
        <f t="shared" si="0"/>
        <v>0</v>
      </c>
      <c r="K4" s="8"/>
      <c r="L4" s="1"/>
      <c r="M4" s="1">
        <f t="shared" si="1"/>
        <v>0</v>
      </c>
      <c r="N4" s="1"/>
      <c r="P4">
        <f>IF(G4="",0,VLOOKUP(G4,Produits!A:F,6,0))</f>
        <v>0</v>
      </c>
    </row>
    <row r="5" spans="1:16" x14ac:dyDescent="0.3">
      <c r="A5" s="1"/>
      <c r="B5" s="1"/>
      <c r="C5" s="1"/>
      <c r="D5" s="1" t="str">
        <f>IF(C5="","",VLOOKUP(C5,Clients!B:C,2,0))</f>
        <v/>
      </c>
      <c r="E5" s="1" t="str">
        <f>IF(C5="","",VLOOKUP(C5,Clients!B:E,4,0))</f>
        <v/>
      </c>
      <c r="F5" s="5"/>
      <c r="G5" s="1"/>
      <c r="H5" s="1" t="str">
        <f>IF(G5="","",VLOOKUP(G5,Produits!A:B,2,0))</f>
        <v/>
      </c>
      <c r="I5" s="8">
        <f>IF(G5="",0,VLOOKUP(G5,Produits!A:E,5,0))</f>
        <v>0</v>
      </c>
      <c r="J5" s="8">
        <f t="shared" si="0"/>
        <v>0</v>
      </c>
      <c r="K5" s="8"/>
      <c r="L5" s="1"/>
      <c r="M5" s="1">
        <f t="shared" si="1"/>
        <v>0</v>
      </c>
      <c r="N5" s="1"/>
      <c r="P5">
        <f>IF(G5="",0,VLOOKUP(G5,Produits!A:F,6,0))</f>
        <v>0</v>
      </c>
    </row>
    <row r="6" spans="1:16" x14ac:dyDescent="0.3">
      <c r="A6" s="1"/>
      <c r="B6" s="1"/>
      <c r="C6" s="1"/>
      <c r="D6" s="1" t="str">
        <f>IF(C6="","",VLOOKUP(C6,Clients!B:C,2,0))</f>
        <v/>
      </c>
      <c r="E6" s="1" t="str">
        <f>IF(C6="","",VLOOKUP(C6,Clients!B:E,4,0))</f>
        <v/>
      </c>
      <c r="F6" s="5"/>
      <c r="G6" s="1"/>
      <c r="H6" s="1" t="str">
        <f>IF(G6="","",VLOOKUP(G6,Produits!A:B,2,0))</f>
        <v/>
      </c>
      <c r="I6" s="8">
        <f>IF(G6="",0,VLOOKUP(G6,Produits!A:E,5,0))</f>
        <v>0</v>
      </c>
      <c r="J6" s="8">
        <f t="shared" si="0"/>
        <v>0</v>
      </c>
      <c r="K6" s="8"/>
      <c r="L6" s="1"/>
      <c r="M6" s="1">
        <f t="shared" si="1"/>
        <v>0</v>
      </c>
      <c r="N6" s="1"/>
      <c r="P6">
        <f>IF(G6="",0,VLOOKUP(G6,Produits!A:F,6,0))</f>
        <v>0</v>
      </c>
    </row>
    <row r="7" spans="1:16" x14ac:dyDescent="0.3">
      <c r="A7" s="1"/>
      <c r="B7" s="1"/>
      <c r="C7" s="1"/>
      <c r="D7" s="1" t="str">
        <f>IF(C7="","",VLOOKUP(C7,Clients!B:C,2,0))</f>
        <v/>
      </c>
      <c r="E7" s="1" t="str">
        <f>IF(C7="","",VLOOKUP(C7,Clients!B:E,4,0))</f>
        <v/>
      </c>
      <c r="F7" s="5"/>
      <c r="G7" s="1"/>
      <c r="H7" s="1" t="str">
        <f>IF(G7="","",VLOOKUP(G7,Produits!A:B,2,0))</f>
        <v/>
      </c>
      <c r="I7" s="8">
        <f>IF(G7="",0,VLOOKUP(G7,Produits!A:E,5,0))</f>
        <v>0</v>
      </c>
      <c r="J7" s="8">
        <f t="shared" si="0"/>
        <v>0</v>
      </c>
      <c r="K7" s="8"/>
      <c r="L7" s="1"/>
      <c r="M7" s="1">
        <f t="shared" si="1"/>
        <v>0</v>
      </c>
      <c r="N7" s="1"/>
      <c r="P7">
        <f>IF(G7="",0,VLOOKUP(G7,Produits!A:F,6,0))</f>
        <v>0</v>
      </c>
    </row>
    <row r="8" spans="1:16" x14ac:dyDescent="0.3">
      <c r="A8" s="1"/>
      <c r="B8" s="1"/>
      <c r="C8" s="1"/>
      <c r="D8" s="1" t="str">
        <f>IF(C8="","",VLOOKUP(C8,Clients!B:C,2,0))</f>
        <v/>
      </c>
      <c r="E8" s="1" t="str">
        <f>IF(C8="","",VLOOKUP(C8,Clients!B:E,4,0))</f>
        <v/>
      </c>
      <c r="F8" s="5"/>
      <c r="G8" s="1"/>
      <c r="H8" s="1" t="str">
        <f>IF(G8="","",VLOOKUP(G8,Produits!A:B,2,0))</f>
        <v/>
      </c>
      <c r="I8" s="8">
        <f>IF(G8="",0,VLOOKUP(G8,Produits!A:E,5,0))</f>
        <v>0</v>
      </c>
      <c r="J8" s="8">
        <f t="shared" si="0"/>
        <v>0</v>
      </c>
      <c r="K8" s="8"/>
      <c r="L8" s="1"/>
      <c r="M8" s="1">
        <f t="shared" si="1"/>
        <v>0</v>
      </c>
      <c r="N8" s="1"/>
      <c r="P8">
        <f>IF(G8="",0,VLOOKUP(G8,Produits!A:F,6,0))</f>
        <v>0</v>
      </c>
    </row>
    <row r="9" spans="1:16" x14ac:dyDescent="0.3">
      <c r="A9" s="1"/>
      <c r="B9" s="1"/>
      <c r="C9" s="1"/>
      <c r="D9" s="1" t="str">
        <f>IF(C9="","",VLOOKUP(C9,Clients!B:C,2,0))</f>
        <v/>
      </c>
      <c r="E9" s="1" t="str">
        <f>IF(C9="","",VLOOKUP(C9,Clients!B:E,4,0))</f>
        <v/>
      </c>
      <c r="F9" s="5"/>
      <c r="G9" s="1"/>
      <c r="H9" s="1" t="str">
        <f>IF(G9="","",VLOOKUP(G9,Produits!A:B,2,0))</f>
        <v/>
      </c>
      <c r="I9" s="8">
        <f>IF(G9="",0,VLOOKUP(G9,Produits!A:E,5,0))</f>
        <v>0</v>
      </c>
      <c r="J9" s="8">
        <f t="shared" si="0"/>
        <v>0</v>
      </c>
      <c r="K9" s="8"/>
      <c r="L9" s="1"/>
      <c r="M9" s="1">
        <f t="shared" si="1"/>
        <v>0</v>
      </c>
      <c r="N9" s="1"/>
      <c r="P9">
        <f>IF(G9="",0,VLOOKUP(G9,Produits!A:F,6,0))</f>
        <v>0</v>
      </c>
    </row>
    <row r="10" spans="1:16" x14ac:dyDescent="0.3">
      <c r="A10" s="1"/>
      <c r="B10" s="1"/>
      <c r="C10" s="1"/>
      <c r="D10" s="1" t="str">
        <f>IF(C10="","",VLOOKUP(C10,Clients!B:C,2,0))</f>
        <v/>
      </c>
      <c r="E10" s="1" t="str">
        <f>IF(C10="","",VLOOKUP(C10,Clients!B:E,4,0))</f>
        <v/>
      </c>
      <c r="F10" s="5"/>
      <c r="G10" s="1"/>
      <c r="H10" s="1" t="str">
        <f>IF(G10="","",VLOOKUP(G10,Produits!A:B,2,0))</f>
        <v/>
      </c>
      <c r="I10" s="8">
        <f>IF(G10="",0,VLOOKUP(G10,Produits!A:E,5,0))</f>
        <v>0</v>
      </c>
      <c r="J10" s="8">
        <f t="shared" si="0"/>
        <v>0</v>
      </c>
      <c r="K10" s="8"/>
      <c r="L10" s="1"/>
      <c r="M10" s="1">
        <f t="shared" si="1"/>
        <v>0</v>
      </c>
      <c r="N10" s="1"/>
      <c r="P10">
        <f>IF(G10="",0,VLOOKUP(G10,Produits!A:F,6,0))</f>
        <v>0</v>
      </c>
    </row>
    <row r="11" spans="1:16" x14ac:dyDescent="0.3">
      <c r="A11" s="1"/>
      <c r="B11" s="1"/>
      <c r="C11" s="1"/>
      <c r="D11" s="1" t="str">
        <f>IF(C11="","",VLOOKUP(C11,Clients!B:C,2,0))</f>
        <v/>
      </c>
      <c r="E11" s="1" t="str">
        <f>IF(C11="","",VLOOKUP(C11,Clients!B:E,4,0))</f>
        <v/>
      </c>
      <c r="F11" s="5"/>
      <c r="G11" s="1"/>
      <c r="H11" s="1" t="str">
        <f>IF(G11="","",VLOOKUP(G11,Produits!A:B,2,0))</f>
        <v/>
      </c>
      <c r="I11" s="8">
        <f>IF(G11="",0,VLOOKUP(G11,Produits!A:E,5,0))</f>
        <v>0</v>
      </c>
      <c r="J11" s="8">
        <f t="shared" si="0"/>
        <v>0</v>
      </c>
      <c r="K11" s="8"/>
      <c r="L11" s="1"/>
      <c r="M11" s="1">
        <f t="shared" si="1"/>
        <v>0</v>
      </c>
      <c r="N11" s="1"/>
      <c r="P11">
        <f>IF(G11="",0,VLOOKUP(G11,Produits!A:F,6,0))</f>
        <v>0</v>
      </c>
    </row>
    <row r="12" spans="1:16" x14ac:dyDescent="0.3">
      <c r="A12" s="1"/>
      <c r="B12" s="1"/>
      <c r="C12" s="1"/>
      <c r="D12" s="1" t="str">
        <f>IF(C12="","",VLOOKUP(C12,Clients!B:C,2,0))</f>
        <v/>
      </c>
      <c r="E12" s="1" t="str">
        <f>IF(C12="","",VLOOKUP(C12,Clients!B:E,4,0))</f>
        <v/>
      </c>
      <c r="F12" s="5"/>
      <c r="G12" s="1"/>
      <c r="H12" s="1" t="str">
        <f>IF(G12="","",VLOOKUP(G12,Produits!A:B,2,0))</f>
        <v/>
      </c>
      <c r="I12" s="8">
        <f>IF(G12="",0,VLOOKUP(G12,Produits!A:E,5,0))</f>
        <v>0</v>
      </c>
      <c r="J12" s="8">
        <f t="shared" si="0"/>
        <v>0</v>
      </c>
      <c r="K12" s="8"/>
      <c r="L12" s="1"/>
      <c r="M12" s="1">
        <f t="shared" si="1"/>
        <v>0</v>
      </c>
      <c r="N12" s="1"/>
      <c r="P12">
        <f>IF(G12="",0,VLOOKUP(G12,Produits!A:F,6,0))</f>
        <v>0</v>
      </c>
    </row>
    <row r="13" spans="1:16" x14ac:dyDescent="0.3">
      <c r="A13" s="1"/>
      <c r="B13" s="1"/>
      <c r="C13" s="1"/>
      <c r="D13" s="1" t="str">
        <f>IF(C13="","",VLOOKUP(C13,Clients!B:C,2,0))</f>
        <v/>
      </c>
      <c r="E13" s="1" t="str">
        <f>IF(C13="","",VLOOKUP(C13,Clients!B:E,4,0))</f>
        <v/>
      </c>
      <c r="F13" s="5"/>
      <c r="G13" s="1"/>
      <c r="H13" s="1" t="str">
        <f>IF(G13="","",VLOOKUP(G13,Produits!A:B,2,0))</f>
        <v/>
      </c>
      <c r="I13" s="8">
        <f>IF(G13="",0,VLOOKUP(G13,Produits!A:E,5,0))</f>
        <v>0</v>
      </c>
      <c r="J13" s="8">
        <f t="shared" si="0"/>
        <v>0</v>
      </c>
      <c r="K13" s="8"/>
      <c r="L13" s="1"/>
      <c r="M13" s="1">
        <f t="shared" si="1"/>
        <v>0</v>
      </c>
      <c r="N13" s="1"/>
      <c r="P13">
        <f>IF(G13="",0,VLOOKUP(G13,Produits!A:F,6,0))</f>
        <v>0</v>
      </c>
    </row>
    <row r="14" spans="1:16" x14ac:dyDescent="0.3">
      <c r="A14" s="1"/>
      <c r="B14" s="1"/>
      <c r="C14" s="1"/>
      <c r="D14" s="1" t="str">
        <f>IF(C14="","",VLOOKUP(C14,Clients!B:C,2,0))</f>
        <v/>
      </c>
      <c r="E14" s="1" t="str">
        <f>IF(C14="","",VLOOKUP(C14,Clients!B:E,4,0))</f>
        <v/>
      </c>
      <c r="F14" s="5"/>
      <c r="G14" s="1"/>
      <c r="H14" s="1" t="str">
        <f>IF(G14="","",VLOOKUP(G14,Produits!A:B,2,0))</f>
        <v/>
      </c>
      <c r="I14" s="8">
        <f>IF(G14="",0,VLOOKUP(G14,Produits!A:E,5,0))</f>
        <v>0</v>
      </c>
      <c r="J14" s="8">
        <f t="shared" si="0"/>
        <v>0</v>
      </c>
      <c r="K14" s="8"/>
      <c r="L14" s="1"/>
      <c r="M14" s="1">
        <f t="shared" si="1"/>
        <v>0</v>
      </c>
      <c r="N14" s="1"/>
      <c r="P14">
        <f>IF(G14="",0,VLOOKUP(G14,Produits!A:F,6,0))</f>
        <v>0</v>
      </c>
    </row>
    <row r="15" spans="1:16" x14ac:dyDescent="0.3">
      <c r="A15" s="1"/>
      <c r="B15" s="1"/>
      <c r="C15" s="1"/>
      <c r="D15" s="1" t="str">
        <f>IF(C15="","",VLOOKUP(C15,Clients!B:C,2,0))</f>
        <v/>
      </c>
      <c r="E15" s="1" t="str">
        <f>IF(C15="","",VLOOKUP(C15,Clients!B:E,4,0))</f>
        <v/>
      </c>
      <c r="F15" s="5"/>
      <c r="G15" s="1"/>
      <c r="H15" s="1" t="str">
        <f>IF(G15="","",VLOOKUP(G15,Produits!A:B,2,0))</f>
        <v/>
      </c>
      <c r="I15" s="8">
        <f>IF(G15="",0,VLOOKUP(G15,Produits!A:E,5,0))</f>
        <v>0</v>
      </c>
      <c r="J15" s="8">
        <f t="shared" si="0"/>
        <v>0</v>
      </c>
      <c r="K15" s="8"/>
      <c r="L15" s="1"/>
      <c r="M15" s="1">
        <f t="shared" si="1"/>
        <v>0</v>
      </c>
      <c r="N15" s="1"/>
      <c r="P15">
        <f>IF(G15="",0,VLOOKUP(G15,Produits!A:F,6,0))</f>
        <v>0</v>
      </c>
    </row>
    <row r="16" spans="1:16" x14ac:dyDescent="0.3">
      <c r="A16" s="1"/>
      <c r="B16" s="1"/>
      <c r="C16" s="1"/>
      <c r="D16" s="1" t="str">
        <f>IF(C16="","",VLOOKUP(C16,Clients!B:C,2,0))</f>
        <v/>
      </c>
      <c r="E16" s="1" t="str">
        <f>IF(C16="","",VLOOKUP(C16,Clients!B:E,4,0))</f>
        <v/>
      </c>
      <c r="F16" s="5"/>
      <c r="G16" s="1"/>
      <c r="H16" s="1" t="str">
        <f>IF(G16="","",VLOOKUP(G16,Produits!A:B,2,0))</f>
        <v/>
      </c>
      <c r="I16" s="8">
        <f>IF(G16="",0,VLOOKUP(G16,Produits!A:E,5,0))</f>
        <v>0</v>
      </c>
      <c r="J16" s="8">
        <f t="shared" si="0"/>
        <v>0</v>
      </c>
      <c r="K16" s="8"/>
      <c r="L16" s="1"/>
      <c r="M16" s="1">
        <f t="shared" si="1"/>
        <v>0</v>
      </c>
      <c r="N16" s="1"/>
      <c r="P16">
        <f>IF(G16="",0,VLOOKUP(G16,Produits!A:F,6,0))</f>
        <v>0</v>
      </c>
    </row>
    <row r="17" spans="1:16" x14ac:dyDescent="0.3">
      <c r="A17" s="1"/>
      <c r="B17" s="1"/>
      <c r="C17" s="1"/>
      <c r="D17" s="1" t="str">
        <f>IF(C17="","",VLOOKUP(C17,Clients!B:C,2,0))</f>
        <v/>
      </c>
      <c r="E17" s="1" t="str">
        <f>IF(C17="","",VLOOKUP(C17,Clients!B:E,4,0))</f>
        <v/>
      </c>
      <c r="F17" s="5"/>
      <c r="G17" s="1"/>
      <c r="H17" s="1" t="str">
        <f>IF(G17="","",VLOOKUP(G17,Produits!A:B,2,0))</f>
        <v/>
      </c>
      <c r="I17" s="8">
        <f>IF(G17="",0,VLOOKUP(G17,Produits!A:E,5,0))</f>
        <v>0</v>
      </c>
      <c r="J17" s="8">
        <f t="shared" si="0"/>
        <v>0</v>
      </c>
      <c r="K17" s="8"/>
      <c r="L17" s="1"/>
      <c r="M17" s="1">
        <f t="shared" si="1"/>
        <v>0</v>
      </c>
      <c r="N17" s="1"/>
      <c r="P17">
        <f>IF(G17="",0,VLOOKUP(G17,Produits!A:F,6,0))</f>
        <v>0</v>
      </c>
    </row>
    <row r="18" spans="1:16" x14ac:dyDescent="0.3">
      <c r="A18" s="1"/>
      <c r="B18" s="1"/>
      <c r="C18" s="1"/>
      <c r="D18" s="1" t="str">
        <f>IF(C18="","",VLOOKUP(C18,Clients!B:C,2,0))</f>
        <v/>
      </c>
      <c r="E18" s="1" t="str">
        <f>IF(C18="","",VLOOKUP(C18,Clients!B:E,4,0))</f>
        <v/>
      </c>
      <c r="F18" s="5"/>
      <c r="G18" s="1"/>
      <c r="H18" s="1" t="str">
        <f>IF(G18="","",VLOOKUP(G18,Produits!A:B,2,0))</f>
        <v/>
      </c>
      <c r="I18" s="8">
        <f>IF(G18="",0,VLOOKUP(G18,Produits!A:E,5,0))</f>
        <v>0</v>
      </c>
      <c r="J18" s="8">
        <f t="shared" si="0"/>
        <v>0</v>
      </c>
      <c r="K18" s="8"/>
      <c r="L18" s="1"/>
      <c r="M18" s="1">
        <f t="shared" si="1"/>
        <v>0</v>
      </c>
      <c r="N18" s="1"/>
      <c r="P18">
        <f>IF(G18="",0,VLOOKUP(G18,Produits!A:F,6,0))</f>
        <v>0</v>
      </c>
    </row>
    <row r="19" spans="1:16" x14ac:dyDescent="0.3">
      <c r="A19" s="1"/>
      <c r="B19" s="1"/>
      <c r="C19" s="1"/>
      <c r="D19" s="1" t="str">
        <f>IF(C19="","",VLOOKUP(C19,Clients!B:C,2,0))</f>
        <v/>
      </c>
      <c r="E19" s="1" t="str">
        <f>IF(C19="","",VLOOKUP(C19,Clients!B:E,4,0))</f>
        <v/>
      </c>
      <c r="F19" s="5"/>
      <c r="G19" s="1"/>
      <c r="H19" s="1" t="str">
        <f>IF(G19="","",VLOOKUP(G19,Produits!A:B,2,0))</f>
        <v/>
      </c>
      <c r="I19" s="8">
        <f>IF(G19="",0,VLOOKUP(G19,Produits!A:E,5,0))</f>
        <v>0</v>
      </c>
      <c r="J19" s="8">
        <f t="shared" si="0"/>
        <v>0</v>
      </c>
      <c r="K19" s="8"/>
      <c r="L19" s="1"/>
      <c r="M19" s="1">
        <f t="shared" si="1"/>
        <v>0</v>
      </c>
      <c r="N19" s="1"/>
      <c r="P19">
        <f>IF(G19="",0,VLOOKUP(G19,Produits!A:F,6,0))</f>
        <v>0</v>
      </c>
    </row>
    <row r="20" spans="1:16" x14ac:dyDescent="0.3">
      <c r="A20" s="1"/>
      <c r="B20" s="1"/>
      <c r="C20" s="1"/>
      <c r="D20" s="1" t="str">
        <f>IF(C20="","",VLOOKUP(C20,Clients!B:C,2,0))</f>
        <v/>
      </c>
      <c r="E20" s="1" t="str">
        <f>IF(C20="","",VLOOKUP(C20,Clients!B:E,4,0))</f>
        <v/>
      </c>
      <c r="F20" s="5"/>
      <c r="G20" s="1"/>
      <c r="H20" s="1" t="str">
        <f>IF(G20="","",VLOOKUP(G20,Produits!A:B,2,0))</f>
        <v/>
      </c>
      <c r="I20" s="8">
        <f>IF(G20="",0,VLOOKUP(G20,Produits!A:E,5,0))</f>
        <v>0</v>
      </c>
      <c r="J20" s="8">
        <f t="shared" si="0"/>
        <v>0</v>
      </c>
      <c r="K20" s="8"/>
      <c r="L20" s="1"/>
      <c r="M20" s="1">
        <f t="shared" si="1"/>
        <v>0</v>
      </c>
      <c r="N20" s="1"/>
      <c r="P20">
        <f>IF(G20="",0,VLOOKUP(G20,Produits!A:F,6,0))</f>
        <v>0</v>
      </c>
    </row>
    <row r="21" spans="1:16" x14ac:dyDescent="0.3">
      <c r="A21" s="1"/>
      <c r="B21" s="1"/>
      <c r="C21" s="1"/>
      <c r="D21" s="1" t="str">
        <f>IF(C21="","",VLOOKUP(C21,Clients!B:C,2,0))</f>
        <v/>
      </c>
      <c r="E21" s="1" t="str">
        <f>IF(C21="","",VLOOKUP(C21,Clients!B:E,4,0))</f>
        <v/>
      </c>
      <c r="F21" s="5"/>
      <c r="G21" s="1"/>
      <c r="H21" s="1" t="str">
        <f>IF(G21="","",VLOOKUP(G21,Produits!A:B,2,0))</f>
        <v/>
      </c>
      <c r="I21" s="8">
        <f>IF(G21="",0,VLOOKUP(G21,Produits!A:E,5,0))</f>
        <v>0</v>
      </c>
      <c r="J21" s="8">
        <f t="shared" si="0"/>
        <v>0</v>
      </c>
      <c r="K21" s="8"/>
      <c r="L21" s="1"/>
      <c r="M21" s="1">
        <f t="shared" si="1"/>
        <v>0</v>
      </c>
      <c r="N21" s="1"/>
      <c r="P21">
        <f>IF(G21="",0,VLOOKUP(G21,Produits!A:F,6,0))</f>
        <v>0</v>
      </c>
    </row>
    <row r="22" spans="1:16" x14ac:dyDescent="0.3">
      <c r="A22" s="1"/>
      <c r="B22" s="1"/>
      <c r="C22" s="1"/>
      <c r="D22" s="1" t="str">
        <f>IF(C22="","",VLOOKUP(C22,Clients!B:C,2,0))</f>
        <v/>
      </c>
      <c r="E22" s="1" t="str">
        <f>IF(C22="","",VLOOKUP(C22,Clients!B:E,4,0))</f>
        <v/>
      </c>
      <c r="F22" s="5"/>
      <c r="G22" s="1"/>
      <c r="H22" s="1" t="str">
        <f>IF(G22="","",VLOOKUP(G22,Produits!A:B,2,0))</f>
        <v/>
      </c>
      <c r="I22" s="8">
        <f>IF(G22="",0,VLOOKUP(G22,Produits!A:E,5,0))</f>
        <v>0</v>
      </c>
      <c r="J22" s="8">
        <f t="shared" si="0"/>
        <v>0</v>
      </c>
      <c r="K22" s="8"/>
      <c r="L22" s="1"/>
      <c r="M22" s="1">
        <f t="shared" si="1"/>
        <v>0</v>
      </c>
      <c r="N22" s="1"/>
      <c r="P22">
        <f>IF(G22="",0,VLOOKUP(G22,Produits!A:F,6,0))</f>
        <v>0</v>
      </c>
    </row>
    <row r="23" spans="1:16" x14ac:dyDescent="0.3">
      <c r="A23" s="1"/>
      <c r="B23" s="1"/>
      <c r="C23" s="1"/>
      <c r="D23" s="1" t="str">
        <f>IF(C23="","",VLOOKUP(C23,Clients!B:C,2,0))</f>
        <v/>
      </c>
      <c r="E23" s="1" t="str">
        <f>IF(C23="","",VLOOKUP(C23,Clients!B:E,4,0))</f>
        <v/>
      </c>
      <c r="F23" s="5"/>
      <c r="G23" s="1"/>
      <c r="H23" s="1" t="str">
        <f>IF(G23="","",VLOOKUP(G23,Produits!A:B,2,0))</f>
        <v/>
      </c>
      <c r="I23" s="8">
        <f>IF(G23="",0,VLOOKUP(G23,Produits!A:E,5,0))</f>
        <v>0</v>
      </c>
      <c r="J23" s="8">
        <f t="shared" si="0"/>
        <v>0</v>
      </c>
      <c r="K23" s="8"/>
      <c r="L23" s="1"/>
      <c r="M23" s="1">
        <f t="shared" si="1"/>
        <v>0</v>
      </c>
      <c r="N23" s="1"/>
      <c r="P23">
        <f>IF(G23="",0,VLOOKUP(G23,Produits!A:F,6,0))</f>
        <v>0</v>
      </c>
    </row>
    <row r="24" spans="1:16" x14ac:dyDescent="0.3">
      <c r="A24" s="1"/>
      <c r="B24" s="1"/>
      <c r="C24" s="1"/>
      <c r="D24" s="1" t="str">
        <f>IF(C24="","",VLOOKUP(C24,Clients!B:C,2,0))</f>
        <v/>
      </c>
      <c r="E24" s="1" t="str">
        <f>IF(C24="","",VLOOKUP(C24,Clients!B:E,4,0))</f>
        <v/>
      </c>
      <c r="F24" s="5"/>
      <c r="G24" s="1"/>
      <c r="H24" s="1" t="str">
        <f>IF(G24="","",VLOOKUP(G24,Produits!A:B,2,0))</f>
        <v/>
      </c>
      <c r="I24" s="8">
        <f>IF(G24="",0,VLOOKUP(G24,Produits!A:E,5,0))</f>
        <v>0</v>
      </c>
      <c r="J24" s="8">
        <f t="shared" si="0"/>
        <v>0</v>
      </c>
      <c r="K24" s="8"/>
      <c r="L24" s="1"/>
      <c r="M24" s="1">
        <f t="shared" si="1"/>
        <v>0</v>
      </c>
      <c r="N24" s="1"/>
      <c r="P24">
        <f>IF(G24="",0,VLOOKUP(G24,Produits!A:F,6,0))</f>
        <v>0</v>
      </c>
    </row>
    <row r="25" spans="1:16" x14ac:dyDescent="0.3">
      <c r="A25" s="1"/>
      <c r="B25" s="1"/>
      <c r="C25" s="1"/>
      <c r="D25" s="1" t="str">
        <f>IF(C25="","",VLOOKUP(C25,Clients!B:C,2,0))</f>
        <v/>
      </c>
      <c r="E25" s="1" t="str">
        <f>IF(C25="","",VLOOKUP(C25,Clients!B:E,4,0))</f>
        <v/>
      </c>
      <c r="F25" s="5"/>
      <c r="G25" s="1"/>
      <c r="H25" s="1" t="str">
        <f>IF(G25="","",VLOOKUP(G25,Produits!A:B,2,0))</f>
        <v/>
      </c>
      <c r="I25" s="8">
        <f>IF(G25="",0,VLOOKUP(G25,Produits!A:E,5,0))</f>
        <v>0</v>
      </c>
      <c r="J25" s="8">
        <f t="shared" si="0"/>
        <v>0</v>
      </c>
      <c r="K25" s="8"/>
      <c r="L25" s="1"/>
      <c r="M25" s="1">
        <f t="shared" si="1"/>
        <v>0</v>
      </c>
      <c r="N25" s="1"/>
      <c r="P25">
        <f>IF(G25="",0,VLOOKUP(G25,Produits!A:F,6,0))</f>
        <v>0</v>
      </c>
    </row>
    <row r="26" spans="1:16" x14ac:dyDescent="0.3">
      <c r="A26" s="1"/>
      <c r="B26" s="1"/>
      <c r="C26" s="1"/>
      <c r="D26" s="1" t="str">
        <f>IF(C26="","",VLOOKUP(C26,Clients!B:C,2,0))</f>
        <v/>
      </c>
      <c r="E26" s="1" t="str">
        <f>IF(C26="","",VLOOKUP(C26,Clients!B:E,4,0))</f>
        <v/>
      </c>
      <c r="F26" s="5"/>
      <c r="G26" s="1"/>
      <c r="H26" s="1" t="str">
        <f>IF(G26="","",VLOOKUP(G26,Produits!A:B,2,0))</f>
        <v/>
      </c>
      <c r="I26" s="8">
        <f>IF(G26="",0,VLOOKUP(G26,Produits!A:E,5,0))</f>
        <v>0</v>
      </c>
      <c r="J26" s="8">
        <f t="shared" si="0"/>
        <v>0</v>
      </c>
      <c r="K26" s="8"/>
      <c r="L26" s="1"/>
      <c r="M26" s="1">
        <f t="shared" si="1"/>
        <v>0</v>
      </c>
      <c r="N26" s="1"/>
      <c r="P26">
        <f>IF(G26="",0,VLOOKUP(G26,Produits!A:F,6,0))</f>
        <v>0</v>
      </c>
    </row>
    <row r="27" spans="1:16" x14ac:dyDescent="0.3">
      <c r="A27" s="1"/>
      <c r="B27" s="1"/>
      <c r="C27" s="1"/>
      <c r="D27" s="1" t="str">
        <f>IF(C27="","",VLOOKUP(C27,Clients!B:C,2,0))</f>
        <v/>
      </c>
      <c r="E27" s="1" t="str">
        <f>IF(C27="","",VLOOKUP(C27,Clients!B:E,4,0))</f>
        <v/>
      </c>
      <c r="F27" s="5"/>
      <c r="G27" s="1"/>
      <c r="H27" s="1" t="str">
        <f>IF(G27="","",VLOOKUP(G27,Produits!A:B,2,0))</f>
        <v/>
      </c>
      <c r="I27" s="8">
        <f>IF(G27="",0,VLOOKUP(G27,Produits!A:E,5,0))</f>
        <v>0</v>
      </c>
      <c r="J27" s="8">
        <f t="shared" si="0"/>
        <v>0</v>
      </c>
      <c r="K27" s="8"/>
      <c r="L27" s="1"/>
      <c r="M27" s="1">
        <f t="shared" si="1"/>
        <v>0</v>
      </c>
      <c r="N27" s="1"/>
      <c r="P27">
        <f>IF(G27="",0,VLOOKUP(G27,Produits!A:F,6,0))</f>
        <v>0</v>
      </c>
    </row>
    <row r="28" spans="1:16" x14ac:dyDescent="0.3">
      <c r="A28" s="1"/>
      <c r="B28" s="1"/>
      <c r="C28" s="1"/>
      <c r="D28" s="1" t="str">
        <f>IF(C28="","",VLOOKUP(C28,Clients!B:C,2,0))</f>
        <v/>
      </c>
      <c r="E28" s="1" t="str">
        <f>IF(C28="","",VLOOKUP(C28,Clients!B:E,4,0))</f>
        <v/>
      </c>
      <c r="F28" s="5"/>
      <c r="G28" s="1"/>
      <c r="H28" s="1" t="str">
        <f>IF(G28="","",VLOOKUP(G28,Produits!A:B,2,0))</f>
        <v/>
      </c>
      <c r="I28" s="8">
        <f>IF(G28="",0,VLOOKUP(G28,Produits!A:E,5,0))</f>
        <v>0</v>
      </c>
      <c r="J28" s="8">
        <f t="shared" si="0"/>
        <v>0</v>
      </c>
      <c r="K28" s="8"/>
      <c r="L28" s="1"/>
      <c r="M28" s="1">
        <f t="shared" si="1"/>
        <v>0</v>
      </c>
      <c r="N28" s="1"/>
      <c r="P28">
        <f>IF(G28="",0,VLOOKUP(G28,Produits!A:F,6,0))</f>
        <v>0</v>
      </c>
    </row>
  </sheetData>
  <dataValidations count="2">
    <dataValidation type="list" allowBlank="1" showInputMessage="1" showErrorMessage="1" sqref="C2:C28" xr:uid="{A75DC362-47A5-4DB4-8C04-309630DF5DB1}">
      <formula1>refclient</formula1>
    </dataValidation>
    <dataValidation type="list" allowBlank="1" showInputMessage="1" showErrorMessage="1" sqref="G2:G28" xr:uid="{AD883AB3-6BE4-4888-86C4-7D6DF4DD6B6A}">
      <formula1>idProduit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C29-662B-45A0-93E5-20AE415F5F73}">
  <dimension ref="A1:D4"/>
  <sheetViews>
    <sheetView zoomScale="340" zoomScaleNormal="340" workbookViewId="0">
      <selection activeCell="D2" sqref="D2"/>
    </sheetView>
  </sheetViews>
  <sheetFormatPr defaultRowHeight="14.4" x14ac:dyDescent="0.3"/>
  <cols>
    <col min="1" max="1" width="11.44140625" customWidth="1"/>
    <col min="2" max="2" width="11.5546875" customWidth="1"/>
    <col min="4" max="4" width="23.77734375" customWidth="1"/>
  </cols>
  <sheetData>
    <row r="1" spans="1:4" x14ac:dyDescent="0.3">
      <c r="A1" t="s">
        <v>245</v>
      </c>
      <c r="B1" t="s">
        <v>246</v>
      </c>
      <c r="C1" t="s">
        <v>247</v>
      </c>
      <c r="D1" t="s">
        <v>248</v>
      </c>
    </row>
    <row r="2" spans="1:4" x14ac:dyDescent="0.3">
      <c r="A2" t="s">
        <v>249</v>
      </c>
      <c r="B2">
        <v>307</v>
      </c>
      <c r="C2">
        <v>6</v>
      </c>
      <c r="D2" t="str">
        <f>CONCATENATE(INT(B2/C2)," cartons et ",MOD(B2,C2)," bouteilles")</f>
        <v>51 cartons et 1 bouteilles</v>
      </c>
    </row>
    <row r="3" spans="1:4" x14ac:dyDescent="0.3">
      <c r="A3" t="s">
        <v>250</v>
      </c>
      <c r="B3">
        <v>158</v>
      </c>
      <c r="C3">
        <v>3</v>
      </c>
      <c r="D3" t="str">
        <f t="shared" ref="D3:D4" si="0">CONCATENATE(INT(B3/C3)," cartons et ",MOD(B3,C3)," bouteilles")</f>
        <v>52 cartons et 2 bouteilles</v>
      </c>
    </row>
    <row r="4" spans="1:4" x14ac:dyDescent="0.3">
      <c r="A4" t="s">
        <v>251</v>
      </c>
      <c r="B4">
        <v>1620</v>
      </c>
      <c r="C4">
        <v>18</v>
      </c>
      <c r="D4" t="str">
        <f t="shared" si="0"/>
        <v>90 cartons et 0 bouteilles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E25D-B632-493C-960F-DAE869E1F3BF}">
  <dimension ref="A1:C2"/>
  <sheetViews>
    <sheetView tabSelected="1" zoomScale="230" zoomScaleNormal="230" workbookViewId="0">
      <selection activeCell="B5" sqref="B5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252</v>
      </c>
      <c r="B1" t="s">
        <v>253</v>
      </c>
      <c r="C1" t="s">
        <v>254</v>
      </c>
    </row>
    <row r="2" spans="1:3" x14ac:dyDescent="0.3">
      <c r="A2" t="s">
        <v>255</v>
      </c>
      <c r="B2" t="s">
        <v>256</v>
      </c>
      <c r="C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="140" zoomScaleNormal="140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1" max="1" width="12.6640625" customWidth="1"/>
    <col min="2" max="2" width="21" customWidth="1"/>
    <col min="4" max="4" width="12.6640625" customWidth="1"/>
    <col min="7" max="7" width="13.5546875" customWidth="1"/>
    <col min="8" max="8" width="13.77734375" customWidth="1"/>
    <col min="9" max="9" width="11.6640625" customWidth="1"/>
    <col min="10" max="10" width="13.109375" customWidth="1"/>
    <col min="11" max="11" width="12.6640625" customWidth="1"/>
  </cols>
  <sheetData>
    <row r="1" spans="1:11" x14ac:dyDescent="0.3">
      <c r="A1" s="2" t="s">
        <v>152</v>
      </c>
      <c r="B1" s="2" t="s">
        <v>153</v>
      </c>
      <c r="C1" s="2" t="s">
        <v>154</v>
      </c>
      <c r="D1" s="2" t="s">
        <v>213</v>
      </c>
      <c r="E1" s="2" t="s">
        <v>155</v>
      </c>
      <c r="F1" s="2" t="s">
        <v>208</v>
      </c>
      <c r="G1" s="2" t="s">
        <v>206</v>
      </c>
      <c r="H1" s="2" t="s">
        <v>207</v>
      </c>
      <c r="I1" s="2" t="s">
        <v>204</v>
      </c>
      <c r="J1" s="2" t="s">
        <v>205</v>
      </c>
      <c r="K1" s="2" t="s">
        <v>126</v>
      </c>
    </row>
    <row r="2" spans="1:11" x14ac:dyDescent="0.3">
      <c r="A2" s="1" t="s">
        <v>164</v>
      </c>
      <c r="B2" s="1" t="s">
        <v>156</v>
      </c>
      <c r="C2" s="1">
        <v>50</v>
      </c>
      <c r="D2" s="4">
        <v>0.2</v>
      </c>
      <c r="E2" s="1">
        <f>(C2*D2)+C2</f>
        <v>60</v>
      </c>
      <c r="F2" s="4">
        <v>0.16</v>
      </c>
      <c r="G2" s="1">
        <f>SUMIF(Approvisionnement!B:B,A2,Approvisionnement!D:D)</f>
        <v>0</v>
      </c>
      <c r="H2" s="1">
        <f>SUMIF(Ventes!G:G,A2,Ventes!L:L)</f>
        <v>0</v>
      </c>
      <c r="I2" s="1">
        <f>G2-H2</f>
        <v>0</v>
      </c>
      <c r="J2" s="1">
        <v>2</v>
      </c>
      <c r="K2" s="1" t="str">
        <f>IF(I2&lt;=J2,"ATTENTION","OK")</f>
        <v>ATTENTION</v>
      </c>
    </row>
    <row r="3" spans="1:11" x14ac:dyDescent="0.3">
      <c r="A3" s="1" t="s">
        <v>165</v>
      </c>
      <c r="B3" s="1" t="s">
        <v>157</v>
      </c>
      <c r="C3" s="1">
        <v>100</v>
      </c>
      <c r="D3" s="4">
        <v>0.3</v>
      </c>
      <c r="E3" s="1">
        <f t="shared" ref="E3:E25" si="0">(C3*D3)+C3</f>
        <v>130</v>
      </c>
      <c r="F3" s="4">
        <v>0.16</v>
      </c>
      <c r="G3" s="1">
        <f>SUMIF(Approvisionnement!B:B,A3,Approvisionnement!D:D)</f>
        <v>0</v>
      </c>
      <c r="H3" s="1">
        <f>SUMIF(Ventes!G:G,A3,Ventes!L:L)</f>
        <v>0</v>
      </c>
      <c r="I3" s="1">
        <f t="shared" ref="I3:I25" si="1">G3-H3</f>
        <v>0</v>
      </c>
      <c r="J3" s="1">
        <v>2</v>
      </c>
      <c r="K3" s="1" t="str">
        <f t="shared" ref="K3:K25" si="2">IF(I3&lt;=J3,"ATTENTION","OK")</f>
        <v>ATTENTION</v>
      </c>
    </row>
    <row r="4" spans="1:11" x14ac:dyDescent="0.3">
      <c r="A4" s="1" t="s">
        <v>166</v>
      </c>
      <c r="B4" s="1" t="s">
        <v>158</v>
      </c>
      <c r="C4" s="1">
        <v>150</v>
      </c>
      <c r="D4" s="4">
        <v>0.3</v>
      </c>
      <c r="E4" s="1">
        <f t="shared" si="0"/>
        <v>195</v>
      </c>
      <c r="F4" s="4">
        <v>0.16</v>
      </c>
      <c r="G4" s="1">
        <f>SUMIF(Approvisionnement!B:B,A4,Approvisionnement!D:D)</f>
        <v>0</v>
      </c>
      <c r="H4" s="1">
        <f>SUMIF(Ventes!G:G,A4,Ventes!L:L)</f>
        <v>0</v>
      </c>
      <c r="I4" s="1">
        <f t="shared" si="1"/>
        <v>0</v>
      </c>
      <c r="J4" s="1">
        <v>2</v>
      </c>
      <c r="K4" s="1" t="str">
        <f t="shared" si="2"/>
        <v>ATTENTION</v>
      </c>
    </row>
    <row r="5" spans="1:11" x14ac:dyDescent="0.3">
      <c r="A5" s="1" t="s">
        <v>167</v>
      </c>
      <c r="B5" s="1" t="s">
        <v>159</v>
      </c>
      <c r="C5" s="1">
        <v>200</v>
      </c>
      <c r="D5" s="4">
        <v>0.3</v>
      </c>
      <c r="E5" s="1">
        <f t="shared" si="0"/>
        <v>260</v>
      </c>
      <c r="F5" s="4">
        <v>0.16</v>
      </c>
      <c r="G5" s="1">
        <f>SUMIF(Approvisionnement!B:B,A5,Approvisionnement!D:D)</f>
        <v>0</v>
      </c>
      <c r="H5" s="1">
        <f>SUMIF(Ventes!G:G,A5,Ventes!L:L)</f>
        <v>0</v>
      </c>
      <c r="I5" s="1">
        <f t="shared" si="1"/>
        <v>0</v>
      </c>
      <c r="J5" s="1">
        <v>2</v>
      </c>
      <c r="K5" s="1" t="str">
        <f t="shared" si="2"/>
        <v>ATTENTION</v>
      </c>
    </row>
    <row r="6" spans="1:11" x14ac:dyDescent="0.3">
      <c r="A6" s="1" t="s">
        <v>168</v>
      </c>
      <c r="B6" s="1" t="s">
        <v>160</v>
      </c>
      <c r="C6" s="1">
        <v>250</v>
      </c>
      <c r="D6" s="4">
        <v>0.3</v>
      </c>
      <c r="E6" s="1">
        <f t="shared" si="0"/>
        <v>325</v>
      </c>
      <c r="F6" s="4">
        <v>0.16</v>
      </c>
      <c r="G6" s="1">
        <f>SUMIF(Approvisionnement!B:B,A6,Approvisionnement!D:D)</f>
        <v>7</v>
      </c>
      <c r="H6" s="1">
        <f>SUMIF(Ventes!G:G,A6,Ventes!L:L)</f>
        <v>0</v>
      </c>
      <c r="I6" s="1">
        <f t="shared" si="1"/>
        <v>7</v>
      </c>
      <c r="J6" s="1">
        <v>2</v>
      </c>
      <c r="K6" s="1" t="str">
        <f t="shared" si="2"/>
        <v>OK</v>
      </c>
    </row>
    <row r="7" spans="1:11" x14ac:dyDescent="0.3">
      <c r="A7" s="1" t="s">
        <v>169</v>
      </c>
      <c r="B7" s="1" t="s">
        <v>161</v>
      </c>
      <c r="C7" s="1">
        <v>300</v>
      </c>
      <c r="D7" s="4">
        <v>0.3</v>
      </c>
      <c r="E7" s="1">
        <f t="shared" si="0"/>
        <v>390</v>
      </c>
      <c r="F7" s="4">
        <v>0.16</v>
      </c>
      <c r="G7" s="1">
        <f>SUMIF(Approvisionnement!B:B,A7,Approvisionnement!D:D)</f>
        <v>0</v>
      </c>
      <c r="H7" s="1">
        <f>SUMIF(Ventes!G:G,A7,Ventes!L:L)</f>
        <v>0</v>
      </c>
      <c r="I7" s="1">
        <f t="shared" si="1"/>
        <v>0</v>
      </c>
      <c r="J7" s="1">
        <v>2</v>
      </c>
      <c r="K7" s="1" t="str">
        <f t="shared" si="2"/>
        <v>ATTENTION</v>
      </c>
    </row>
    <row r="8" spans="1:11" x14ac:dyDescent="0.3">
      <c r="A8" s="1" t="s">
        <v>170</v>
      </c>
      <c r="B8" s="1" t="s">
        <v>162</v>
      </c>
      <c r="C8" s="1">
        <v>350</v>
      </c>
      <c r="D8" s="4">
        <v>0.3</v>
      </c>
      <c r="E8" s="1">
        <f t="shared" si="0"/>
        <v>455</v>
      </c>
      <c r="F8" s="4">
        <v>0.16</v>
      </c>
      <c r="G8" s="1">
        <f>SUMIF(Approvisionnement!B:B,A8,Approvisionnement!D:D)</f>
        <v>0</v>
      </c>
      <c r="H8" s="1">
        <f>SUMIF(Ventes!G:G,A8,Ventes!L:L)</f>
        <v>0</v>
      </c>
      <c r="I8" s="1">
        <f t="shared" si="1"/>
        <v>0</v>
      </c>
      <c r="J8" s="1">
        <v>2</v>
      </c>
      <c r="K8" s="1" t="str">
        <f t="shared" si="2"/>
        <v>ATTENTION</v>
      </c>
    </row>
    <row r="9" spans="1:11" x14ac:dyDescent="0.3">
      <c r="A9" s="1" t="s">
        <v>171</v>
      </c>
      <c r="B9" s="1" t="s">
        <v>163</v>
      </c>
      <c r="C9" s="1">
        <v>500</v>
      </c>
      <c r="D9" s="4">
        <v>0.3</v>
      </c>
      <c r="E9" s="1">
        <f t="shared" si="0"/>
        <v>650</v>
      </c>
      <c r="F9" s="4">
        <v>0.16</v>
      </c>
      <c r="G9" s="1">
        <f>SUMIF(Approvisionnement!B:B,A9,Approvisionnement!D:D)</f>
        <v>2</v>
      </c>
      <c r="H9" s="1">
        <f>SUMIF(Ventes!G:G,A9,Ventes!L:L)</f>
        <v>0</v>
      </c>
      <c r="I9" s="1">
        <f t="shared" si="1"/>
        <v>2</v>
      </c>
      <c r="J9" s="1">
        <v>2</v>
      </c>
      <c r="K9" s="1" t="str">
        <f t="shared" si="2"/>
        <v>ATTENTION</v>
      </c>
    </row>
    <row r="10" spans="1:11" x14ac:dyDescent="0.3">
      <c r="A10" s="1" t="s">
        <v>187</v>
      </c>
      <c r="B10" s="1" t="s">
        <v>172</v>
      </c>
      <c r="C10" s="1">
        <v>50</v>
      </c>
      <c r="D10" s="4">
        <v>0.2</v>
      </c>
      <c r="E10" s="1">
        <f t="shared" si="0"/>
        <v>60</v>
      </c>
      <c r="F10" s="4">
        <v>0.16</v>
      </c>
      <c r="G10" s="1">
        <f>SUMIF(Approvisionnement!B:B,A10,Approvisionnement!D:D)</f>
        <v>0</v>
      </c>
      <c r="H10" s="1">
        <f>SUMIF(Ventes!G:G,A10,Ventes!L:L)</f>
        <v>0</v>
      </c>
      <c r="I10" s="1">
        <f t="shared" si="1"/>
        <v>0</v>
      </c>
      <c r="J10" s="1">
        <v>2</v>
      </c>
      <c r="K10" s="1" t="str">
        <f t="shared" si="2"/>
        <v>ATTENTION</v>
      </c>
    </row>
    <row r="11" spans="1:11" x14ac:dyDescent="0.3">
      <c r="A11" s="1" t="s">
        <v>188</v>
      </c>
      <c r="B11" s="1" t="s">
        <v>173</v>
      </c>
      <c r="C11" s="1">
        <v>100</v>
      </c>
      <c r="D11" s="4">
        <v>0.2</v>
      </c>
      <c r="E11" s="1">
        <f t="shared" si="0"/>
        <v>120</v>
      </c>
      <c r="F11" s="4">
        <v>0.16</v>
      </c>
      <c r="G11" s="1">
        <f>SUMIF(Approvisionnement!B:B,A11,Approvisionnement!D:D)</f>
        <v>0</v>
      </c>
      <c r="H11" s="1">
        <f>SUMIF(Ventes!G:G,A11,Ventes!L:L)</f>
        <v>0</v>
      </c>
      <c r="I11" s="1">
        <f t="shared" si="1"/>
        <v>0</v>
      </c>
      <c r="J11" s="1">
        <v>2</v>
      </c>
      <c r="K11" s="1" t="str">
        <f t="shared" si="2"/>
        <v>ATTENTION</v>
      </c>
    </row>
    <row r="12" spans="1:11" x14ac:dyDescent="0.3">
      <c r="A12" s="1" t="s">
        <v>189</v>
      </c>
      <c r="B12" s="1" t="s">
        <v>174</v>
      </c>
      <c r="C12" s="1">
        <v>150</v>
      </c>
      <c r="D12" s="4">
        <v>0.2</v>
      </c>
      <c r="E12" s="1">
        <f t="shared" si="0"/>
        <v>180</v>
      </c>
      <c r="F12" s="4">
        <v>0.16</v>
      </c>
      <c r="G12" s="1">
        <f>SUMIF(Approvisionnement!B:B,A12,Approvisionnement!D:D)</f>
        <v>0</v>
      </c>
      <c r="H12" s="1">
        <f>SUMIF(Ventes!G:G,A12,Ventes!L:L)</f>
        <v>0</v>
      </c>
      <c r="I12" s="1">
        <f t="shared" si="1"/>
        <v>0</v>
      </c>
      <c r="J12" s="1">
        <v>2</v>
      </c>
      <c r="K12" s="1" t="str">
        <f t="shared" si="2"/>
        <v>ATTENTION</v>
      </c>
    </row>
    <row r="13" spans="1:11" x14ac:dyDescent="0.3">
      <c r="A13" s="1" t="s">
        <v>190</v>
      </c>
      <c r="B13" s="1" t="s">
        <v>175</v>
      </c>
      <c r="C13" s="1">
        <v>200</v>
      </c>
      <c r="D13" s="4">
        <v>0.2</v>
      </c>
      <c r="E13" s="1">
        <f t="shared" si="0"/>
        <v>240</v>
      </c>
      <c r="F13" s="4">
        <v>0.16</v>
      </c>
      <c r="G13" s="1">
        <f>SUMIF(Approvisionnement!B:B,A13,Approvisionnement!D:D)</f>
        <v>10</v>
      </c>
      <c r="H13" s="1">
        <f>SUMIF(Ventes!G:G,A13,Ventes!L:L)</f>
        <v>0</v>
      </c>
      <c r="I13" s="1">
        <f t="shared" si="1"/>
        <v>10</v>
      </c>
      <c r="J13" s="1">
        <v>2</v>
      </c>
      <c r="K13" s="1" t="str">
        <f t="shared" si="2"/>
        <v>OK</v>
      </c>
    </row>
    <row r="14" spans="1:11" x14ac:dyDescent="0.3">
      <c r="A14" s="1" t="s">
        <v>191</v>
      </c>
      <c r="B14" s="1" t="s">
        <v>176</v>
      </c>
      <c r="C14" s="1">
        <v>250</v>
      </c>
      <c r="D14" s="4">
        <v>0.2</v>
      </c>
      <c r="E14" s="1">
        <f t="shared" si="0"/>
        <v>300</v>
      </c>
      <c r="F14" s="4">
        <v>0.16</v>
      </c>
      <c r="G14" s="1">
        <f>SUMIF(Approvisionnement!B:B,A14,Approvisionnement!D:D)</f>
        <v>0</v>
      </c>
      <c r="H14" s="1">
        <f>SUMIF(Ventes!G:G,A14,Ventes!L:L)</f>
        <v>0</v>
      </c>
      <c r="I14" s="1">
        <f t="shared" si="1"/>
        <v>0</v>
      </c>
      <c r="J14" s="1">
        <v>2</v>
      </c>
      <c r="K14" s="1" t="str">
        <f t="shared" si="2"/>
        <v>ATTENTION</v>
      </c>
    </row>
    <row r="15" spans="1:11" x14ac:dyDescent="0.3">
      <c r="A15" s="1" t="s">
        <v>192</v>
      </c>
      <c r="B15" s="1" t="s">
        <v>177</v>
      </c>
      <c r="C15" s="1">
        <v>300</v>
      </c>
      <c r="D15" s="4">
        <v>0.2</v>
      </c>
      <c r="E15" s="1">
        <f t="shared" si="0"/>
        <v>360</v>
      </c>
      <c r="F15" s="4">
        <v>0.16</v>
      </c>
      <c r="G15" s="1">
        <f>SUMIF(Approvisionnement!B:B,A15,Approvisionnement!D:D)</f>
        <v>0</v>
      </c>
      <c r="H15" s="1">
        <f>SUMIF(Ventes!G:G,A15,Ventes!L:L)</f>
        <v>0</v>
      </c>
      <c r="I15" s="1">
        <f t="shared" si="1"/>
        <v>0</v>
      </c>
      <c r="J15" s="1">
        <v>2</v>
      </c>
      <c r="K15" s="1" t="str">
        <f t="shared" si="2"/>
        <v>ATTENTION</v>
      </c>
    </row>
    <row r="16" spans="1:11" x14ac:dyDescent="0.3">
      <c r="A16" s="1" t="s">
        <v>193</v>
      </c>
      <c r="B16" s="1" t="s">
        <v>178</v>
      </c>
      <c r="C16" s="1">
        <v>350</v>
      </c>
      <c r="D16" s="4">
        <v>0.2</v>
      </c>
      <c r="E16" s="1">
        <f t="shared" si="0"/>
        <v>420</v>
      </c>
      <c r="F16" s="4">
        <v>0.16</v>
      </c>
      <c r="G16" s="1">
        <f>SUMIF(Approvisionnement!B:B,A16,Approvisionnement!D:D)</f>
        <v>0</v>
      </c>
      <c r="H16" s="1">
        <f>SUMIF(Ventes!G:G,A16,Ventes!L:L)</f>
        <v>0</v>
      </c>
      <c r="I16" s="1">
        <f t="shared" si="1"/>
        <v>0</v>
      </c>
      <c r="J16" s="1">
        <v>2</v>
      </c>
      <c r="K16" s="1" t="str">
        <f t="shared" si="2"/>
        <v>ATTENTION</v>
      </c>
    </row>
    <row r="17" spans="1:11" x14ac:dyDescent="0.3">
      <c r="A17" s="1" t="s">
        <v>194</v>
      </c>
      <c r="B17" s="1" t="s">
        <v>179</v>
      </c>
      <c r="C17" s="1">
        <v>500</v>
      </c>
      <c r="D17" s="4">
        <v>0.2</v>
      </c>
      <c r="E17" s="1">
        <f t="shared" si="0"/>
        <v>600</v>
      </c>
      <c r="F17" s="4">
        <v>0.16</v>
      </c>
      <c r="G17" s="1">
        <f>SUMIF(Approvisionnement!B:B,A17,Approvisionnement!D:D)</f>
        <v>0</v>
      </c>
      <c r="H17" s="1">
        <f>SUMIF(Ventes!G:G,A17,Ventes!L:L)</f>
        <v>0</v>
      </c>
      <c r="I17" s="1">
        <f t="shared" si="1"/>
        <v>0</v>
      </c>
      <c r="J17" s="1">
        <v>2</v>
      </c>
      <c r="K17" s="1" t="str">
        <f t="shared" si="2"/>
        <v>ATTENTION</v>
      </c>
    </row>
    <row r="18" spans="1:11" x14ac:dyDescent="0.3">
      <c r="A18" s="1" t="s">
        <v>195</v>
      </c>
      <c r="B18" s="1" t="s">
        <v>180</v>
      </c>
      <c r="C18" s="1">
        <v>550</v>
      </c>
      <c r="D18" s="4">
        <v>0.2</v>
      </c>
      <c r="E18" s="1">
        <f t="shared" si="0"/>
        <v>660</v>
      </c>
      <c r="F18" s="4">
        <v>0.16</v>
      </c>
      <c r="G18" s="1">
        <f>SUMIF(Approvisionnement!B:B,A18,Approvisionnement!D:D)</f>
        <v>0</v>
      </c>
      <c r="H18" s="1">
        <f>SUMIF(Ventes!G:G,A18,Ventes!L:L)</f>
        <v>0</v>
      </c>
      <c r="I18" s="1">
        <f t="shared" si="1"/>
        <v>0</v>
      </c>
      <c r="J18" s="1">
        <v>2</v>
      </c>
      <c r="K18" s="1" t="str">
        <f t="shared" si="2"/>
        <v>ATTENTION</v>
      </c>
    </row>
    <row r="19" spans="1:11" x14ac:dyDescent="0.3">
      <c r="A19" s="1" t="s">
        <v>196</v>
      </c>
      <c r="B19" s="1" t="s">
        <v>181</v>
      </c>
      <c r="C19" s="1">
        <v>600</v>
      </c>
      <c r="D19" s="4">
        <v>0.2</v>
      </c>
      <c r="E19" s="1">
        <f t="shared" si="0"/>
        <v>720</v>
      </c>
      <c r="F19" s="4">
        <v>0.16</v>
      </c>
      <c r="G19" s="1">
        <f>SUMIF(Approvisionnement!B:B,A19,Approvisionnement!D:D)</f>
        <v>0</v>
      </c>
      <c r="H19" s="1">
        <f>SUMIF(Ventes!G:G,A19,Ventes!L:L)</f>
        <v>0</v>
      </c>
      <c r="I19" s="1">
        <f t="shared" si="1"/>
        <v>0</v>
      </c>
      <c r="J19" s="1">
        <v>2</v>
      </c>
      <c r="K19" s="1" t="str">
        <f t="shared" si="2"/>
        <v>ATTENTION</v>
      </c>
    </row>
    <row r="20" spans="1:11" x14ac:dyDescent="0.3">
      <c r="A20" s="1" t="s">
        <v>197</v>
      </c>
      <c r="B20" s="1" t="s">
        <v>182</v>
      </c>
      <c r="C20" s="1">
        <v>650</v>
      </c>
      <c r="D20" s="4">
        <v>0.2</v>
      </c>
      <c r="E20" s="1">
        <f t="shared" si="0"/>
        <v>780</v>
      </c>
      <c r="F20" s="4">
        <v>0.16</v>
      </c>
      <c r="G20" s="1">
        <f>SUMIF(Approvisionnement!B:B,A20,Approvisionnement!D:D)</f>
        <v>0</v>
      </c>
      <c r="H20" s="1">
        <f>SUMIF(Ventes!G:G,A20,Ventes!L:L)</f>
        <v>0</v>
      </c>
      <c r="I20" s="1">
        <f t="shared" si="1"/>
        <v>0</v>
      </c>
      <c r="J20" s="1">
        <v>2</v>
      </c>
      <c r="K20" s="1" t="str">
        <f t="shared" si="2"/>
        <v>ATTENTION</v>
      </c>
    </row>
    <row r="21" spans="1:11" x14ac:dyDescent="0.3">
      <c r="A21" s="1" t="s">
        <v>198</v>
      </c>
      <c r="B21" s="1" t="s">
        <v>183</v>
      </c>
      <c r="C21" s="1">
        <v>700</v>
      </c>
      <c r="D21" s="4">
        <v>0.2</v>
      </c>
      <c r="E21" s="1">
        <f t="shared" si="0"/>
        <v>840</v>
      </c>
      <c r="F21" s="4">
        <v>0.16</v>
      </c>
      <c r="G21" s="1">
        <f>SUMIF(Approvisionnement!B:B,A21,Approvisionnement!D:D)</f>
        <v>0</v>
      </c>
      <c r="H21" s="1">
        <f>SUMIF(Ventes!G:G,A21,Ventes!L:L)</f>
        <v>0</v>
      </c>
      <c r="I21" s="1">
        <f t="shared" si="1"/>
        <v>0</v>
      </c>
      <c r="J21" s="1">
        <v>2</v>
      </c>
      <c r="K21" s="1" t="str">
        <f t="shared" si="2"/>
        <v>ATTENTION</v>
      </c>
    </row>
    <row r="22" spans="1:11" x14ac:dyDescent="0.3">
      <c r="A22" s="1" t="s">
        <v>199</v>
      </c>
      <c r="B22" s="1" t="s">
        <v>184</v>
      </c>
      <c r="C22" s="1">
        <v>750</v>
      </c>
      <c r="D22" s="4">
        <v>0.2</v>
      </c>
      <c r="E22" s="1">
        <f t="shared" si="0"/>
        <v>900</v>
      </c>
      <c r="F22" s="4">
        <v>0.16</v>
      </c>
      <c r="G22" s="1">
        <f>SUMIF(Approvisionnement!B:B,A22,Approvisionnement!D:D)</f>
        <v>0</v>
      </c>
      <c r="H22" s="1">
        <f>SUMIF(Ventes!G:G,A22,Ventes!L:L)</f>
        <v>0</v>
      </c>
      <c r="I22" s="1">
        <f t="shared" si="1"/>
        <v>0</v>
      </c>
      <c r="J22" s="1">
        <v>2</v>
      </c>
      <c r="K22" s="1" t="str">
        <f t="shared" si="2"/>
        <v>ATTENTION</v>
      </c>
    </row>
    <row r="23" spans="1:11" x14ac:dyDescent="0.3">
      <c r="A23" s="1" t="s">
        <v>200</v>
      </c>
      <c r="B23" s="1" t="s">
        <v>185</v>
      </c>
      <c r="C23" s="1">
        <v>800</v>
      </c>
      <c r="D23" s="4">
        <v>0.2</v>
      </c>
      <c r="E23" s="1">
        <f t="shared" si="0"/>
        <v>960</v>
      </c>
      <c r="F23" s="4">
        <v>0.16</v>
      </c>
      <c r="G23" s="1">
        <f>SUMIF(Approvisionnement!B:B,A23,Approvisionnement!D:D)</f>
        <v>0</v>
      </c>
      <c r="H23" s="1">
        <f>SUMIF(Ventes!G:G,A23,Ventes!L:L)</f>
        <v>0</v>
      </c>
      <c r="I23" s="1">
        <f t="shared" si="1"/>
        <v>0</v>
      </c>
      <c r="J23" s="1">
        <v>2</v>
      </c>
      <c r="K23" s="1" t="str">
        <f t="shared" si="2"/>
        <v>ATTENTION</v>
      </c>
    </row>
    <row r="24" spans="1:11" x14ac:dyDescent="0.3">
      <c r="A24" s="1" t="s">
        <v>201</v>
      </c>
      <c r="B24" s="1" t="s">
        <v>186</v>
      </c>
      <c r="C24" s="1">
        <v>850</v>
      </c>
      <c r="D24" s="4">
        <v>0.2</v>
      </c>
      <c r="E24" s="1">
        <f t="shared" si="0"/>
        <v>1020</v>
      </c>
      <c r="F24" s="4">
        <v>0.16</v>
      </c>
      <c r="G24" s="1">
        <f>SUMIF(Approvisionnement!B:B,A24,Approvisionnement!D:D)</f>
        <v>20</v>
      </c>
      <c r="H24" s="1">
        <f>SUMIF(Ventes!G:G,A24,Ventes!L:L)</f>
        <v>0</v>
      </c>
      <c r="I24" s="1">
        <f t="shared" si="1"/>
        <v>20</v>
      </c>
      <c r="J24" s="1">
        <v>2</v>
      </c>
      <c r="K24" s="1" t="str">
        <f t="shared" si="2"/>
        <v>OK</v>
      </c>
    </row>
    <row r="25" spans="1:11" x14ac:dyDescent="0.3">
      <c r="A25" s="1" t="s">
        <v>203</v>
      </c>
      <c r="B25" s="1" t="s">
        <v>202</v>
      </c>
      <c r="C25" s="1">
        <v>100</v>
      </c>
      <c r="D25" s="4">
        <v>0.1</v>
      </c>
      <c r="E25" s="1">
        <f t="shared" si="0"/>
        <v>110</v>
      </c>
      <c r="F25" s="4">
        <v>0.16</v>
      </c>
      <c r="G25" s="1">
        <f>SUMIF(Approvisionnement!B:B,A25,Approvisionnement!D:D)</f>
        <v>0</v>
      </c>
      <c r="H25" s="1">
        <f>SUMIF(Ventes!G:G,A25,Ventes!L:L)</f>
        <v>0</v>
      </c>
      <c r="I25" s="1">
        <f t="shared" si="1"/>
        <v>0</v>
      </c>
      <c r="J25" s="1">
        <v>2</v>
      </c>
      <c r="K25" s="1" t="str">
        <f t="shared" si="2"/>
        <v>ATTENTION</v>
      </c>
    </row>
  </sheetData>
  <phoneticPr fontId="3" type="noConversion"/>
  <conditionalFormatting sqref="A2:K25">
    <cfRule type="expression" dxfId="0" priority="1">
      <formula>$K2="ATTENTION"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zoomScale="140" zoomScaleNormal="14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0.77734375" bestFit="1" customWidth="1"/>
    <col min="2" max="3" width="18.6640625" customWidth="1"/>
    <col min="7" max="7" width="10.44140625" customWidth="1"/>
    <col min="8" max="8" width="17.33203125" customWidth="1"/>
  </cols>
  <sheetData>
    <row r="1" spans="1:8" x14ac:dyDescent="0.3">
      <c r="A1" s="2" t="s">
        <v>209</v>
      </c>
      <c r="B1" s="2" t="s">
        <v>210</v>
      </c>
      <c r="C1" s="2" t="s">
        <v>153</v>
      </c>
      <c r="D1" s="2" t="s">
        <v>211</v>
      </c>
      <c r="E1" s="2" t="s">
        <v>154</v>
      </c>
      <c r="F1" s="2" t="s">
        <v>214</v>
      </c>
      <c r="G1" s="2" t="s">
        <v>215</v>
      </c>
      <c r="H1" s="2" t="s">
        <v>212</v>
      </c>
    </row>
    <row r="2" spans="1:8" x14ac:dyDescent="0.3">
      <c r="A2" s="10">
        <v>44927</v>
      </c>
      <c r="B2" s="1" t="s">
        <v>168</v>
      </c>
      <c r="C2" s="1" t="str">
        <f>IF(B2="","",VLOOKUP(B2,Produits!A:B,2,0))</f>
        <v>Iphone 10</v>
      </c>
      <c r="D2" s="1">
        <v>7</v>
      </c>
      <c r="E2" s="1">
        <f>IF(B2="",0,VLOOKUP(Approvisionnement!B2,Produits!A:C,3,0))</f>
        <v>250</v>
      </c>
      <c r="F2" s="1">
        <f>E2*D2</f>
        <v>1750</v>
      </c>
      <c r="G2" s="1" t="s">
        <v>239</v>
      </c>
      <c r="H2" s="1" t="s">
        <v>240</v>
      </c>
    </row>
    <row r="3" spans="1:8" x14ac:dyDescent="0.3">
      <c r="A3" s="10">
        <v>44927</v>
      </c>
      <c r="B3" s="1" t="s">
        <v>171</v>
      </c>
      <c r="C3" s="1" t="str">
        <f>IF(B3="","",VLOOKUP(B3,Produits!A:B,2,0))</f>
        <v>Iphone 13</v>
      </c>
      <c r="D3" s="1">
        <v>2</v>
      </c>
      <c r="E3" s="1">
        <f>IF(B3="",0,VLOOKUP(Approvisionnement!B3,Produits!A:C,3,0))</f>
        <v>500</v>
      </c>
      <c r="F3" s="1">
        <f t="shared" ref="F3:F29" si="0">E3*D3</f>
        <v>1000</v>
      </c>
      <c r="G3" s="1" t="s">
        <v>239</v>
      </c>
      <c r="H3" s="1" t="s">
        <v>241</v>
      </c>
    </row>
    <row r="4" spans="1:8" x14ac:dyDescent="0.3">
      <c r="A4" s="10">
        <v>44928</v>
      </c>
      <c r="B4" s="1" t="s">
        <v>190</v>
      </c>
      <c r="C4" s="1" t="str">
        <f>IF(B4="","",VLOOKUP(B4,Produits!A:B,2,0))</f>
        <v>Samsung S9</v>
      </c>
      <c r="D4" s="1">
        <v>10</v>
      </c>
      <c r="E4" s="1">
        <f>IF(B4="",0,VLOOKUP(Approvisionnement!B4,Produits!A:C,3,0))</f>
        <v>200</v>
      </c>
      <c r="F4" s="1">
        <f t="shared" si="0"/>
        <v>2000</v>
      </c>
      <c r="G4" s="1" t="s">
        <v>242</v>
      </c>
      <c r="H4" s="1" t="s">
        <v>240</v>
      </c>
    </row>
    <row r="5" spans="1:8" x14ac:dyDescent="0.3">
      <c r="A5" s="10">
        <v>44928</v>
      </c>
      <c r="B5" s="1" t="s">
        <v>201</v>
      </c>
      <c r="C5" s="1" t="str">
        <f>IF(B5="","",VLOOKUP(B5,Produits!A:B,2,0))</f>
        <v>Samsung S20</v>
      </c>
      <c r="D5" s="1">
        <v>20</v>
      </c>
      <c r="E5" s="1">
        <f>IF(B5="",0,VLOOKUP(Approvisionnement!B5,Produits!A:C,3,0))</f>
        <v>850</v>
      </c>
      <c r="F5" s="1">
        <f t="shared" si="0"/>
        <v>17000</v>
      </c>
      <c r="G5" s="1" t="s">
        <v>242</v>
      </c>
      <c r="H5" s="1" t="s">
        <v>243</v>
      </c>
    </row>
    <row r="6" spans="1:8" x14ac:dyDescent="0.3">
      <c r="A6" s="1"/>
      <c r="B6" s="1"/>
      <c r="C6" s="1" t="str">
        <f>IF(B6="","",VLOOKUP(B6,Produits!A:B,2,0))</f>
        <v/>
      </c>
      <c r="D6" s="1"/>
      <c r="E6" s="1">
        <f>IF(B6="",0,VLOOKUP(Approvisionnement!B6,Produits!A:C,3,0))</f>
        <v>0</v>
      </c>
      <c r="F6" s="1">
        <f t="shared" si="0"/>
        <v>0</v>
      </c>
      <c r="G6" s="1"/>
      <c r="H6" s="1"/>
    </row>
    <row r="7" spans="1:8" x14ac:dyDescent="0.3">
      <c r="A7" s="1"/>
      <c r="B7" s="1"/>
      <c r="C7" s="1" t="str">
        <f>IF(B7="","",VLOOKUP(B7,Produits!A:B,2,0))</f>
        <v/>
      </c>
      <c r="D7" s="1"/>
      <c r="E7" s="1">
        <f>IF(B7="",0,VLOOKUP(Approvisionnement!B7,Produits!A:C,3,0))</f>
        <v>0</v>
      </c>
      <c r="F7" s="1">
        <f t="shared" si="0"/>
        <v>0</v>
      </c>
      <c r="G7" s="1"/>
      <c r="H7" s="1"/>
    </row>
    <row r="8" spans="1:8" x14ac:dyDescent="0.3">
      <c r="A8" s="1"/>
      <c r="B8" s="1"/>
      <c r="C8" s="1" t="str">
        <f>IF(B8="","",VLOOKUP(B8,Produits!A:B,2,0))</f>
        <v/>
      </c>
      <c r="D8" s="1"/>
      <c r="E8" s="1">
        <f>IF(B8="",0,VLOOKUP(Approvisionnement!B8,Produits!A:C,3,0))</f>
        <v>0</v>
      </c>
      <c r="F8" s="1">
        <f t="shared" si="0"/>
        <v>0</v>
      </c>
      <c r="G8" s="1"/>
      <c r="H8" s="1"/>
    </row>
    <row r="9" spans="1:8" x14ac:dyDescent="0.3">
      <c r="A9" s="1"/>
      <c r="B9" s="1"/>
      <c r="C9" s="1" t="str">
        <f>IF(B9="","",VLOOKUP(B9,Produits!A:B,2,0))</f>
        <v/>
      </c>
      <c r="D9" s="1"/>
      <c r="E9" s="1">
        <f>IF(B9="",0,VLOOKUP(Approvisionnement!B9,Produits!A:C,3,0))</f>
        <v>0</v>
      </c>
      <c r="F9" s="1">
        <f t="shared" si="0"/>
        <v>0</v>
      </c>
      <c r="G9" s="1"/>
      <c r="H9" s="1"/>
    </row>
    <row r="10" spans="1:8" x14ac:dyDescent="0.3">
      <c r="A10" s="1"/>
      <c r="B10" s="1"/>
      <c r="C10" s="1" t="str">
        <f>IF(B10="","",VLOOKUP(B10,Produits!A:B,2,0))</f>
        <v/>
      </c>
      <c r="D10" s="1"/>
      <c r="E10" s="1">
        <f>IF(B10="",0,VLOOKUP(Approvisionnement!B10,Produits!A:C,3,0))</f>
        <v>0</v>
      </c>
      <c r="F10" s="1">
        <f t="shared" si="0"/>
        <v>0</v>
      </c>
      <c r="G10" s="1"/>
      <c r="H10" s="1"/>
    </row>
    <row r="11" spans="1:8" x14ac:dyDescent="0.3">
      <c r="A11" s="1"/>
      <c r="B11" s="1"/>
      <c r="C11" s="1" t="str">
        <f>IF(B11="","",VLOOKUP(B11,Produits!A:B,2,0))</f>
        <v/>
      </c>
      <c r="D11" s="1"/>
      <c r="E11" s="1">
        <f>IF(B11="",0,VLOOKUP(Approvisionnement!B11,Produits!A:C,3,0))</f>
        <v>0</v>
      </c>
      <c r="F11" s="1">
        <f t="shared" si="0"/>
        <v>0</v>
      </c>
      <c r="G11" s="1"/>
      <c r="H11" s="1"/>
    </row>
    <row r="12" spans="1:8" x14ac:dyDescent="0.3">
      <c r="A12" s="1"/>
      <c r="B12" s="1"/>
      <c r="C12" s="1" t="str">
        <f>IF(B12="","",VLOOKUP(B12,Produits!A:B,2,0))</f>
        <v/>
      </c>
      <c r="D12" s="1"/>
      <c r="E12" s="1">
        <f>IF(B12="",0,VLOOKUP(Approvisionnement!B12,Produits!A:C,3,0))</f>
        <v>0</v>
      </c>
      <c r="F12" s="1">
        <f t="shared" si="0"/>
        <v>0</v>
      </c>
      <c r="G12" s="1"/>
      <c r="H12" s="1"/>
    </row>
    <row r="13" spans="1:8" x14ac:dyDescent="0.3">
      <c r="A13" s="1"/>
      <c r="B13" s="1"/>
      <c r="C13" s="1" t="str">
        <f>IF(B13="","",VLOOKUP(B13,Produits!A:B,2,0))</f>
        <v/>
      </c>
      <c r="D13" s="1"/>
      <c r="E13" s="1">
        <f>IF(B13="",0,VLOOKUP(Approvisionnement!B13,Produits!A:C,3,0))</f>
        <v>0</v>
      </c>
      <c r="F13" s="1">
        <f t="shared" si="0"/>
        <v>0</v>
      </c>
      <c r="G13" s="1"/>
      <c r="H13" s="1"/>
    </row>
    <row r="14" spans="1:8" x14ac:dyDescent="0.3">
      <c r="A14" s="1"/>
      <c r="B14" s="1"/>
      <c r="C14" s="1" t="str">
        <f>IF(B14="","",VLOOKUP(B14,Produits!A:B,2,0))</f>
        <v/>
      </c>
      <c r="D14" s="1"/>
      <c r="E14" s="1">
        <f>IF(B14="",0,VLOOKUP(Approvisionnement!B14,Produits!A:C,3,0))</f>
        <v>0</v>
      </c>
      <c r="F14" s="1">
        <f t="shared" si="0"/>
        <v>0</v>
      </c>
      <c r="G14" s="1"/>
      <c r="H14" s="1"/>
    </row>
    <row r="15" spans="1:8" x14ac:dyDescent="0.3">
      <c r="A15" s="1"/>
      <c r="B15" s="1"/>
      <c r="C15" s="1" t="str">
        <f>IF(B15="","",VLOOKUP(B15,Produits!A:B,2,0))</f>
        <v/>
      </c>
      <c r="D15" s="1"/>
      <c r="E15" s="1">
        <f>IF(B15="",0,VLOOKUP(Approvisionnement!B15,Produits!A:C,3,0))</f>
        <v>0</v>
      </c>
      <c r="F15" s="1">
        <f t="shared" si="0"/>
        <v>0</v>
      </c>
      <c r="G15" s="1"/>
      <c r="H15" s="1"/>
    </row>
    <row r="16" spans="1:8" x14ac:dyDescent="0.3">
      <c r="A16" s="1"/>
      <c r="B16" s="1"/>
      <c r="C16" s="1" t="str">
        <f>IF(B16="","",VLOOKUP(B16,Produits!A:B,2,0))</f>
        <v/>
      </c>
      <c r="D16" s="1"/>
      <c r="E16" s="1">
        <f>IF(B16="",0,VLOOKUP(Approvisionnement!B16,Produits!A:C,3,0))</f>
        <v>0</v>
      </c>
      <c r="F16" s="1">
        <f t="shared" si="0"/>
        <v>0</v>
      </c>
      <c r="G16" s="1"/>
      <c r="H16" s="1"/>
    </row>
    <row r="17" spans="1:8" x14ac:dyDescent="0.3">
      <c r="A17" s="1"/>
      <c r="B17" s="1"/>
      <c r="C17" s="1" t="str">
        <f>IF(B17="","",VLOOKUP(B17,Produits!A:B,2,0))</f>
        <v/>
      </c>
      <c r="D17" s="1"/>
      <c r="E17" s="1">
        <f>IF(B17="",0,VLOOKUP(Approvisionnement!B17,Produits!A:C,3,0))</f>
        <v>0</v>
      </c>
      <c r="F17" s="1">
        <f t="shared" si="0"/>
        <v>0</v>
      </c>
      <c r="G17" s="1"/>
      <c r="H17" s="1"/>
    </row>
    <row r="18" spans="1:8" x14ac:dyDescent="0.3">
      <c r="A18" s="1"/>
      <c r="B18" s="1"/>
      <c r="C18" s="1" t="str">
        <f>IF(B18="","",VLOOKUP(B18,Produits!A:B,2,0))</f>
        <v/>
      </c>
      <c r="D18" s="1"/>
      <c r="E18" s="1">
        <f>IF(B18="",0,VLOOKUP(Approvisionnement!B18,Produits!A:C,3,0))</f>
        <v>0</v>
      </c>
      <c r="F18" s="1">
        <f t="shared" si="0"/>
        <v>0</v>
      </c>
      <c r="G18" s="1"/>
      <c r="H18" s="1"/>
    </row>
    <row r="19" spans="1:8" x14ac:dyDescent="0.3">
      <c r="A19" s="1"/>
      <c r="B19" s="1"/>
      <c r="C19" s="1" t="str">
        <f>IF(B19="","",VLOOKUP(B19,Produits!A:B,2,0))</f>
        <v/>
      </c>
      <c r="D19" s="1"/>
      <c r="E19" s="1">
        <f>IF(B19="",0,VLOOKUP(Approvisionnement!B19,Produits!A:C,3,0))</f>
        <v>0</v>
      </c>
      <c r="F19" s="1">
        <f t="shared" si="0"/>
        <v>0</v>
      </c>
      <c r="G19" s="1"/>
      <c r="H19" s="1"/>
    </row>
    <row r="20" spans="1:8" x14ac:dyDescent="0.3">
      <c r="A20" s="1"/>
      <c r="B20" s="1"/>
      <c r="C20" s="1" t="str">
        <f>IF(B20="","",VLOOKUP(B20,Produits!A:B,2,0))</f>
        <v/>
      </c>
      <c r="D20" s="1"/>
      <c r="E20" s="1">
        <f>IF(B20="",0,VLOOKUP(Approvisionnement!B20,Produits!A:C,3,0))</f>
        <v>0</v>
      </c>
      <c r="F20" s="1">
        <f t="shared" si="0"/>
        <v>0</v>
      </c>
      <c r="G20" s="1"/>
      <c r="H20" s="1"/>
    </row>
    <row r="21" spans="1:8" x14ac:dyDescent="0.3">
      <c r="A21" s="1"/>
      <c r="B21" s="1"/>
      <c r="C21" s="1" t="str">
        <f>IF(B21="","",VLOOKUP(B21,Produits!A:B,2,0))</f>
        <v/>
      </c>
      <c r="D21" s="1"/>
      <c r="E21" s="1">
        <f>IF(B21="",0,VLOOKUP(Approvisionnement!B21,Produits!A:C,3,0))</f>
        <v>0</v>
      </c>
      <c r="F21" s="1">
        <f t="shared" si="0"/>
        <v>0</v>
      </c>
      <c r="G21" s="1"/>
      <c r="H21" s="1"/>
    </row>
    <row r="22" spans="1:8" x14ac:dyDescent="0.3">
      <c r="A22" s="1"/>
      <c r="B22" s="1"/>
      <c r="C22" s="1" t="str">
        <f>IF(B22="","",VLOOKUP(B22,Produits!A:B,2,0))</f>
        <v/>
      </c>
      <c r="D22" s="1"/>
      <c r="E22" s="1">
        <f>IF(B22="",0,VLOOKUP(Approvisionnement!B22,Produits!A:C,3,0))</f>
        <v>0</v>
      </c>
      <c r="F22" s="1">
        <f t="shared" si="0"/>
        <v>0</v>
      </c>
      <c r="G22" s="1"/>
      <c r="H22" s="1"/>
    </row>
    <row r="23" spans="1:8" x14ac:dyDescent="0.3">
      <c r="A23" s="1"/>
      <c r="B23" s="1"/>
      <c r="C23" s="1" t="str">
        <f>IF(B23="","",VLOOKUP(B23,Produits!A:B,2,0))</f>
        <v/>
      </c>
      <c r="D23" s="1"/>
      <c r="E23" s="1">
        <f>IF(B23="",0,VLOOKUP(Approvisionnement!B23,Produits!A:C,3,0))</f>
        <v>0</v>
      </c>
      <c r="F23" s="1">
        <f t="shared" si="0"/>
        <v>0</v>
      </c>
      <c r="G23" s="1"/>
      <c r="H23" s="1"/>
    </row>
    <row r="24" spans="1:8" x14ac:dyDescent="0.3">
      <c r="A24" s="1"/>
      <c r="B24" s="1"/>
      <c r="C24" s="1" t="str">
        <f>IF(B24="","",VLOOKUP(B24,Produits!A:B,2,0))</f>
        <v/>
      </c>
      <c r="D24" s="1"/>
      <c r="E24" s="1">
        <f>IF(B24="",0,VLOOKUP(Approvisionnement!B24,Produits!A:C,3,0))</f>
        <v>0</v>
      </c>
      <c r="F24" s="1">
        <f t="shared" si="0"/>
        <v>0</v>
      </c>
      <c r="G24" s="1"/>
      <c r="H24" s="1"/>
    </row>
    <row r="25" spans="1:8" x14ac:dyDescent="0.3">
      <c r="A25" s="1"/>
      <c r="B25" s="1"/>
      <c r="C25" s="1" t="str">
        <f>IF(B25="","",VLOOKUP(B25,Produits!A:B,2,0))</f>
        <v/>
      </c>
      <c r="D25" s="1"/>
      <c r="E25" s="1">
        <f>IF(B25="",0,VLOOKUP(Approvisionnement!B25,Produits!A:C,3,0))</f>
        <v>0</v>
      </c>
      <c r="F25" s="1">
        <f t="shared" si="0"/>
        <v>0</v>
      </c>
      <c r="G25" s="1"/>
      <c r="H25" s="1"/>
    </row>
    <row r="26" spans="1:8" x14ac:dyDescent="0.3">
      <c r="A26" s="1"/>
      <c r="B26" s="1"/>
      <c r="C26" s="1" t="str">
        <f>IF(B26="","",VLOOKUP(B26,Produits!A:B,2,0))</f>
        <v/>
      </c>
      <c r="D26" s="1"/>
      <c r="E26" s="1">
        <f>IF(B26="",0,VLOOKUP(Approvisionnement!B26,Produits!A:C,3,0))</f>
        <v>0</v>
      </c>
      <c r="F26" s="1">
        <f t="shared" si="0"/>
        <v>0</v>
      </c>
      <c r="G26" s="1"/>
      <c r="H26" s="1"/>
    </row>
    <row r="27" spans="1:8" x14ac:dyDescent="0.3">
      <c r="A27" s="1"/>
      <c r="B27" s="1"/>
      <c r="C27" s="1" t="str">
        <f>IF(B27="","",VLOOKUP(B27,Produits!A:B,2,0))</f>
        <v/>
      </c>
      <c r="D27" s="1"/>
      <c r="E27" s="1">
        <f>IF(B27="",0,VLOOKUP(Approvisionnement!B27,Produits!A:C,3,0))</f>
        <v>0</v>
      </c>
      <c r="F27" s="1">
        <f t="shared" si="0"/>
        <v>0</v>
      </c>
      <c r="G27" s="1"/>
      <c r="H27" s="1"/>
    </row>
    <row r="28" spans="1:8" x14ac:dyDescent="0.3">
      <c r="A28" s="1"/>
      <c r="B28" s="1"/>
      <c r="C28" s="1" t="str">
        <f>IF(B28="","",VLOOKUP(B28,Produits!A:B,2,0))</f>
        <v/>
      </c>
      <c r="D28" s="1"/>
      <c r="E28" s="1">
        <f>IF(B28="",0,VLOOKUP(Approvisionnement!B28,Produits!A:C,3,0))</f>
        <v>0</v>
      </c>
      <c r="F28" s="1">
        <f t="shared" si="0"/>
        <v>0</v>
      </c>
      <c r="G28" s="1"/>
      <c r="H28" s="1"/>
    </row>
    <row r="29" spans="1:8" x14ac:dyDescent="0.3">
      <c r="A29" s="1"/>
      <c r="B29" s="1"/>
      <c r="C29" s="1" t="str">
        <f>IF(B29="","",VLOOKUP(B29,Produits!A:B,2,0))</f>
        <v/>
      </c>
      <c r="D29" s="1"/>
      <c r="E29" s="1">
        <f>IF(B29="",0,VLOOKUP(Approvisionnement!B29,Produits!A:C,3,0))</f>
        <v>0</v>
      </c>
      <c r="F29" s="1">
        <f t="shared" si="0"/>
        <v>0</v>
      </c>
      <c r="G29" s="1"/>
      <c r="H29" s="1"/>
    </row>
  </sheetData>
  <dataValidations count="3">
    <dataValidation type="list" allowBlank="1" showInputMessage="1" showErrorMessage="1" sqref="G2:G20" xr:uid="{4722B77D-6CE2-496A-B8F1-9E6905E27009}">
      <formula1>"Cash,Dette"</formula1>
    </dataValidation>
    <dataValidation type="list" allowBlank="1" showInputMessage="1" showErrorMessage="1" sqref="B2:B29" xr:uid="{BBF624D1-DE54-4DF0-B730-FEB019B0D97E}">
      <formula1>idProduit</formula1>
    </dataValidation>
    <dataValidation type="list" allowBlank="1" showInputMessage="1" showErrorMessage="1" sqref="H2:H29" xr:uid="{629421C0-F485-4D4E-BC1A-13BD520C73C2}">
      <formula1>RefFournisseur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workbookViewId="0">
      <selection activeCell="B1" sqref="B1:B1048576"/>
    </sheetView>
  </sheetViews>
  <sheetFormatPr defaultRowHeight="14.4" x14ac:dyDescent="0.3"/>
  <cols>
    <col min="1" max="1" width="4.77734375" customWidth="1"/>
    <col min="2" max="2" width="13.6640625" customWidth="1"/>
    <col min="3" max="3" width="11.109375" customWidth="1"/>
    <col min="4" max="4" width="13" customWidth="1"/>
    <col min="5" max="5" width="18" customWidth="1"/>
    <col min="6" max="6" width="17.5546875" customWidth="1"/>
    <col min="7" max="7" width="14.109375" customWidth="1"/>
    <col min="8" max="8" width="14.88671875" customWidth="1"/>
    <col min="9" max="9" width="10.77734375" customWidth="1"/>
    <col min="10" max="10" width="12" customWidth="1"/>
  </cols>
  <sheetData>
    <row r="1" spans="1:10" x14ac:dyDescent="0.3">
      <c r="A1" s="2" t="s">
        <v>2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123</v>
      </c>
      <c r="H1" s="2" t="s">
        <v>124</v>
      </c>
      <c r="I1" s="2" t="s">
        <v>125</v>
      </c>
      <c r="J1" s="2" t="s">
        <v>126</v>
      </c>
    </row>
    <row r="2" spans="1:10" x14ac:dyDescent="0.3">
      <c r="A2" s="1">
        <v>1</v>
      </c>
      <c r="B2" s="1" t="str">
        <f>CONCATENATE(C2,"-",A2)</f>
        <v>AGANZE-1</v>
      </c>
      <c r="C2" s="1" t="s">
        <v>6</v>
      </c>
      <c r="D2" s="1" t="s">
        <v>7</v>
      </c>
      <c r="E2" s="1">
        <v>993444580</v>
      </c>
      <c r="F2" s="1" t="s">
        <v>84</v>
      </c>
      <c r="G2" s="1"/>
      <c r="H2" s="1"/>
      <c r="I2" s="1"/>
      <c r="J2" s="1"/>
    </row>
    <row r="3" spans="1:10" x14ac:dyDescent="0.3">
      <c r="A3" s="1">
        <v>2</v>
      </c>
      <c r="B3" s="1" t="str">
        <f t="shared" ref="B3:B40" si="0">CONCATENATE(C3,"-",A3)</f>
        <v>AHONDJU-2</v>
      </c>
      <c r="C3" s="1" t="s">
        <v>8</v>
      </c>
      <c r="D3" s="1" t="s">
        <v>9</v>
      </c>
      <c r="E3" s="1">
        <v>993444581</v>
      </c>
      <c r="F3" s="1" t="s">
        <v>85</v>
      </c>
      <c r="G3" s="1"/>
      <c r="H3" s="1"/>
      <c r="I3" s="1"/>
      <c r="J3" s="1"/>
    </row>
    <row r="4" spans="1:10" x14ac:dyDescent="0.3">
      <c r="A4" s="1">
        <v>3</v>
      </c>
      <c r="B4" s="1" t="str">
        <f t="shared" si="0"/>
        <v>AKONKWA-3</v>
      </c>
      <c r="C4" s="1" t="s">
        <v>10</v>
      </c>
      <c r="D4" s="1" t="s">
        <v>11</v>
      </c>
      <c r="E4" s="1">
        <v>993444582</v>
      </c>
      <c r="F4" s="1" t="s">
        <v>86</v>
      </c>
      <c r="G4" s="1"/>
      <c r="H4" s="1"/>
      <c r="I4" s="1"/>
      <c r="J4" s="1"/>
    </row>
    <row r="5" spans="1:10" x14ac:dyDescent="0.3">
      <c r="A5" s="1">
        <v>4</v>
      </c>
      <c r="B5" s="1" t="str">
        <f t="shared" si="0"/>
        <v>Asifiwe-4</v>
      </c>
      <c r="C5" s="1" t="s">
        <v>12</v>
      </c>
      <c r="D5" s="1" t="s">
        <v>13</v>
      </c>
      <c r="E5" s="1">
        <v>993444583</v>
      </c>
      <c r="F5" s="1" t="s">
        <v>87</v>
      </c>
      <c r="G5" s="1"/>
      <c r="H5" s="1"/>
      <c r="I5" s="1"/>
      <c r="J5" s="1"/>
    </row>
    <row r="6" spans="1:10" x14ac:dyDescent="0.3">
      <c r="A6" s="1">
        <v>5</v>
      </c>
      <c r="B6" s="1" t="str">
        <f t="shared" si="0"/>
        <v>ASIFIWE-5</v>
      </c>
      <c r="C6" s="1" t="s">
        <v>14</v>
      </c>
      <c r="D6" s="1" t="s">
        <v>15</v>
      </c>
      <c r="E6" s="1">
        <v>993444584</v>
      </c>
      <c r="F6" s="1" t="s">
        <v>88</v>
      </c>
      <c r="G6" s="1"/>
      <c r="H6" s="1"/>
      <c r="I6" s="1"/>
      <c r="J6" s="1"/>
    </row>
    <row r="7" spans="1:10" x14ac:dyDescent="0.3">
      <c r="A7" s="1">
        <v>6</v>
      </c>
      <c r="B7" s="1" t="str">
        <f t="shared" si="0"/>
        <v>Atawale-6</v>
      </c>
      <c r="C7" s="1" t="s">
        <v>16</v>
      </c>
      <c r="D7" s="1" t="s">
        <v>17</v>
      </c>
      <c r="E7" s="1">
        <v>993444585</v>
      </c>
      <c r="F7" s="1" t="s">
        <v>89</v>
      </c>
      <c r="G7" s="1"/>
      <c r="H7" s="1"/>
      <c r="I7" s="1"/>
      <c r="J7" s="1"/>
    </row>
    <row r="8" spans="1:10" x14ac:dyDescent="0.3">
      <c r="A8" s="1">
        <v>7</v>
      </c>
      <c r="B8" s="1" t="str">
        <f t="shared" si="0"/>
        <v>BAHATI-7</v>
      </c>
      <c r="C8" s="1" t="s">
        <v>18</v>
      </c>
      <c r="D8" s="1" t="s">
        <v>19</v>
      </c>
      <c r="E8" s="1">
        <v>993444586</v>
      </c>
      <c r="F8" s="1" t="s">
        <v>90</v>
      </c>
      <c r="G8" s="1"/>
      <c r="H8" s="1"/>
      <c r="I8" s="1"/>
      <c r="J8" s="1"/>
    </row>
    <row r="9" spans="1:10" x14ac:dyDescent="0.3">
      <c r="A9" s="1">
        <v>8</v>
      </c>
      <c r="B9" s="1" t="str">
        <f t="shared" si="0"/>
        <v>Bahati-8</v>
      </c>
      <c r="C9" s="1" t="s">
        <v>20</v>
      </c>
      <c r="D9" s="1" t="s">
        <v>21</v>
      </c>
      <c r="E9" s="1">
        <v>993444587</v>
      </c>
      <c r="F9" s="1" t="s">
        <v>91</v>
      </c>
      <c r="G9" s="1"/>
      <c r="H9" s="1"/>
      <c r="I9" s="1"/>
      <c r="J9" s="1"/>
    </row>
    <row r="10" spans="1:10" x14ac:dyDescent="0.3">
      <c r="A10" s="1">
        <v>9</v>
      </c>
      <c r="B10" s="1" t="str">
        <f t="shared" si="0"/>
        <v>BAHIGA-9</v>
      </c>
      <c r="C10" s="1" t="s">
        <v>22</v>
      </c>
      <c r="D10" s="1" t="s">
        <v>23</v>
      </c>
      <c r="E10" s="1">
        <v>993444588</v>
      </c>
      <c r="F10" s="1" t="s">
        <v>92</v>
      </c>
      <c r="G10" s="1"/>
      <c r="H10" s="1"/>
      <c r="I10" s="1"/>
      <c r="J10" s="1"/>
    </row>
    <row r="11" spans="1:10" x14ac:dyDescent="0.3">
      <c r="A11" s="1">
        <v>10</v>
      </c>
      <c r="B11" s="1" t="str">
        <f t="shared" si="0"/>
        <v>Bakangana-10</v>
      </c>
      <c r="C11" s="1" t="s">
        <v>24</v>
      </c>
      <c r="D11" s="1" t="s">
        <v>25</v>
      </c>
      <c r="E11" s="1">
        <v>993444589</v>
      </c>
      <c r="F11" s="1" t="s">
        <v>93</v>
      </c>
      <c r="G11" s="1"/>
      <c r="H11" s="1"/>
      <c r="I11" s="1"/>
      <c r="J11" s="1"/>
    </row>
    <row r="12" spans="1:10" x14ac:dyDescent="0.3">
      <c r="A12" s="1">
        <v>11</v>
      </c>
      <c r="B12" s="1" t="str">
        <f t="shared" si="0"/>
        <v>BARAKA-11</v>
      </c>
      <c r="C12" s="1" t="s">
        <v>26</v>
      </c>
      <c r="D12" s="1" t="s">
        <v>27</v>
      </c>
      <c r="E12" s="1">
        <v>993444590</v>
      </c>
      <c r="F12" s="1" t="s">
        <v>94</v>
      </c>
      <c r="G12" s="1"/>
      <c r="H12" s="1"/>
      <c r="I12" s="1"/>
      <c r="J12" s="1"/>
    </row>
    <row r="13" spans="1:10" x14ac:dyDescent="0.3">
      <c r="A13" s="1">
        <v>12</v>
      </c>
      <c r="B13" s="1" t="str">
        <f t="shared" si="0"/>
        <v>BAZIZANE-12</v>
      </c>
      <c r="C13" s="1" t="s">
        <v>28</v>
      </c>
      <c r="D13" s="1" t="s">
        <v>29</v>
      </c>
      <c r="E13" s="1">
        <v>993444591</v>
      </c>
      <c r="F13" s="1" t="s">
        <v>95</v>
      </c>
      <c r="G13" s="1"/>
      <c r="H13" s="1"/>
      <c r="I13" s="1"/>
      <c r="J13" s="1"/>
    </row>
    <row r="14" spans="1:10" x14ac:dyDescent="0.3">
      <c r="A14" s="1">
        <v>13</v>
      </c>
      <c r="B14" s="1" t="str">
        <f t="shared" si="0"/>
        <v>Birate-13</v>
      </c>
      <c r="C14" s="1" t="s">
        <v>30</v>
      </c>
      <c r="D14" s="1" t="s">
        <v>31</v>
      </c>
      <c r="E14" s="1">
        <v>993444592</v>
      </c>
      <c r="F14" s="1" t="s">
        <v>96</v>
      </c>
      <c r="G14" s="1"/>
      <c r="H14" s="1"/>
      <c r="I14" s="1"/>
      <c r="J14" s="1"/>
    </row>
    <row r="15" spans="1:10" x14ac:dyDescent="0.3">
      <c r="A15" s="1">
        <v>14</v>
      </c>
      <c r="B15" s="1" t="str">
        <f t="shared" si="0"/>
        <v>Birhafanwa-14</v>
      </c>
      <c r="C15" s="1" t="s">
        <v>32</v>
      </c>
      <c r="D15" s="1" t="s">
        <v>33</v>
      </c>
      <c r="E15" s="1">
        <v>993444593</v>
      </c>
      <c r="F15" s="1" t="s">
        <v>122</v>
      </c>
      <c r="G15" s="1"/>
      <c r="H15" s="1"/>
      <c r="I15" s="1"/>
      <c r="J15" s="1"/>
    </row>
    <row r="16" spans="1:10" x14ac:dyDescent="0.3">
      <c r="A16" s="1">
        <v>15</v>
      </c>
      <c r="B16" s="1" t="str">
        <f t="shared" si="0"/>
        <v>BIRUNGI-15</v>
      </c>
      <c r="C16" s="1" t="s">
        <v>34</v>
      </c>
      <c r="D16" s="1" t="s">
        <v>35</v>
      </c>
      <c r="E16" s="1">
        <v>993444594</v>
      </c>
      <c r="F16" s="1" t="s">
        <v>97</v>
      </c>
      <c r="G16" s="1"/>
      <c r="H16" s="1"/>
      <c r="I16" s="1"/>
      <c r="J16" s="1"/>
    </row>
    <row r="17" spans="1:10" x14ac:dyDescent="0.3">
      <c r="A17" s="1">
        <v>16</v>
      </c>
      <c r="B17" s="1" t="str">
        <f t="shared" si="0"/>
        <v>BOFACE-16</v>
      </c>
      <c r="C17" s="1" t="s">
        <v>36</v>
      </c>
      <c r="D17" s="1" t="s">
        <v>37</v>
      </c>
      <c r="E17" s="1">
        <v>993444595</v>
      </c>
      <c r="F17" s="1" t="s">
        <v>98</v>
      </c>
      <c r="G17" s="1"/>
      <c r="H17" s="1"/>
      <c r="I17" s="1"/>
      <c r="J17" s="1"/>
    </row>
    <row r="18" spans="1:10" x14ac:dyDescent="0.3">
      <c r="A18" s="1">
        <v>17</v>
      </c>
      <c r="B18" s="1" t="str">
        <f t="shared" si="0"/>
        <v>BOFIO-17</v>
      </c>
      <c r="C18" s="1" t="s">
        <v>38</v>
      </c>
      <c r="D18" s="1" t="s">
        <v>39</v>
      </c>
      <c r="E18" s="1">
        <v>993444596</v>
      </c>
      <c r="F18" s="1" t="s">
        <v>99</v>
      </c>
      <c r="G18" s="1"/>
      <c r="H18" s="1"/>
      <c r="I18" s="1"/>
      <c r="J18" s="1"/>
    </row>
    <row r="19" spans="1:10" x14ac:dyDescent="0.3">
      <c r="A19" s="1">
        <v>18</v>
      </c>
      <c r="B19" s="1" t="str">
        <f t="shared" si="0"/>
        <v>CHIKURU-18</v>
      </c>
      <c r="C19" s="1" t="s">
        <v>40</v>
      </c>
      <c r="D19" s="1" t="s">
        <v>41</v>
      </c>
      <c r="E19" s="1">
        <v>993444597</v>
      </c>
      <c r="F19" s="1" t="s">
        <v>100</v>
      </c>
      <c r="G19" s="1"/>
      <c r="H19" s="1"/>
      <c r="I19" s="1"/>
      <c r="J19" s="1"/>
    </row>
    <row r="20" spans="1:10" x14ac:dyDescent="0.3">
      <c r="A20" s="1">
        <v>19</v>
      </c>
      <c r="B20" s="1" t="str">
        <f t="shared" si="0"/>
        <v>Chinabalire-19</v>
      </c>
      <c r="C20" s="1" t="s">
        <v>42</v>
      </c>
      <c r="D20" s="1" t="s">
        <v>43</v>
      </c>
      <c r="E20" s="1">
        <v>993444598</v>
      </c>
      <c r="F20" s="1" t="s">
        <v>101</v>
      </c>
      <c r="G20" s="1"/>
      <c r="H20" s="1"/>
      <c r="I20" s="1"/>
      <c r="J20" s="1"/>
    </row>
    <row r="21" spans="1:10" x14ac:dyDescent="0.3">
      <c r="A21" s="1">
        <v>20</v>
      </c>
      <c r="B21" s="1" t="str">
        <f t="shared" si="0"/>
        <v>Chiragarula-20</v>
      </c>
      <c r="C21" s="1" t="s">
        <v>44</v>
      </c>
      <c r="D21" s="1" t="s">
        <v>45</v>
      </c>
      <c r="E21" s="1">
        <v>993444599</v>
      </c>
      <c r="F21" s="1" t="s">
        <v>102</v>
      </c>
      <c r="G21" s="1"/>
      <c r="H21" s="1"/>
      <c r="I21" s="1"/>
      <c r="J21" s="1"/>
    </row>
    <row r="22" spans="1:10" x14ac:dyDescent="0.3">
      <c r="A22" s="1">
        <v>21</v>
      </c>
      <c r="B22" s="1" t="str">
        <f t="shared" si="0"/>
        <v>CININI-21</v>
      </c>
      <c r="C22" s="1" t="s">
        <v>46</v>
      </c>
      <c r="D22" s="1" t="s">
        <v>47</v>
      </c>
      <c r="E22" s="1">
        <v>993444600</v>
      </c>
      <c r="F22" s="1" t="s">
        <v>103</v>
      </c>
      <c r="G22" s="1"/>
      <c r="H22" s="1"/>
      <c r="I22" s="1"/>
      <c r="J22" s="1"/>
    </row>
    <row r="23" spans="1:10" x14ac:dyDescent="0.3">
      <c r="A23" s="1">
        <v>22</v>
      </c>
      <c r="B23" s="1" t="str">
        <f t="shared" si="0"/>
        <v>CUBAKA-22</v>
      </c>
      <c r="C23" s="1" t="s">
        <v>48</v>
      </c>
      <c r="D23" s="1" t="s">
        <v>49</v>
      </c>
      <c r="E23" s="1">
        <v>993444601</v>
      </c>
      <c r="F23" s="1" t="s">
        <v>104</v>
      </c>
      <c r="G23" s="1"/>
      <c r="H23" s="1"/>
      <c r="I23" s="1"/>
      <c r="J23" s="1"/>
    </row>
    <row r="24" spans="1:10" x14ac:dyDescent="0.3">
      <c r="A24" s="1">
        <v>23</v>
      </c>
      <c r="B24" s="1" t="str">
        <f t="shared" si="0"/>
        <v>EBINDA-23</v>
      </c>
      <c r="C24" s="1" t="s">
        <v>50</v>
      </c>
      <c r="D24" s="1" t="s">
        <v>51</v>
      </c>
      <c r="E24" s="1">
        <v>993444602</v>
      </c>
      <c r="F24" s="1" t="s">
        <v>105</v>
      </c>
      <c r="G24" s="1"/>
      <c r="H24" s="1"/>
      <c r="I24" s="1"/>
      <c r="J24" s="1"/>
    </row>
    <row r="25" spans="1:10" x14ac:dyDescent="0.3">
      <c r="A25" s="1">
        <v>24</v>
      </c>
      <c r="B25" s="1" t="str">
        <f t="shared" si="0"/>
        <v>ENOCK-24</v>
      </c>
      <c r="C25" s="1" t="s">
        <v>52</v>
      </c>
      <c r="D25" s="1" t="s">
        <v>53</v>
      </c>
      <c r="E25" s="1">
        <v>993444603</v>
      </c>
      <c r="F25" s="1" t="s">
        <v>106</v>
      </c>
      <c r="G25" s="1"/>
      <c r="H25" s="1"/>
      <c r="I25" s="1"/>
      <c r="J25" s="1"/>
    </row>
    <row r="26" spans="1:10" x14ac:dyDescent="0.3">
      <c r="A26" s="1">
        <v>25</v>
      </c>
      <c r="B26" s="1" t="str">
        <f t="shared" si="0"/>
        <v>ESHUWA-25</v>
      </c>
      <c r="C26" s="1" t="s">
        <v>54</v>
      </c>
      <c r="D26" s="1" t="s">
        <v>55</v>
      </c>
      <c r="E26" s="1">
        <v>993444604</v>
      </c>
      <c r="F26" s="1" t="s">
        <v>107</v>
      </c>
      <c r="G26" s="1"/>
      <c r="H26" s="1"/>
      <c r="I26" s="1"/>
      <c r="J26" s="1"/>
    </row>
    <row r="27" spans="1:10" x14ac:dyDescent="0.3">
      <c r="A27" s="1">
        <v>26</v>
      </c>
      <c r="B27" s="1" t="str">
        <f t="shared" si="0"/>
        <v>Eyano-26</v>
      </c>
      <c r="C27" s="1" t="s">
        <v>56</v>
      </c>
      <c r="D27" s="1" t="s">
        <v>57</v>
      </c>
      <c r="E27" s="1">
        <v>993444605</v>
      </c>
      <c r="F27" s="1" t="s">
        <v>108</v>
      </c>
      <c r="G27" s="1"/>
      <c r="H27" s="1"/>
      <c r="I27" s="1"/>
      <c r="J27" s="1"/>
    </row>
    <row r="28" spans="1:10" x14ac:dyDescent="0.3">
      <c r="A28" s="1">
        <v>27</v>
      </c>
      <c r="B28" s="1" t="str">
        <f t="shared" si="0"/>
        <v>FARIALA-27</v>
      </c>
      <c r="C28" s="1" t="s">
        <v>58</v>
      </c>
      <c r="D28" s="1" t="s">
        <v>59</v>
      </c>
      <c r="E28" s="1">
        <v>993444606</v>
      </c>
      <c r="F28" s="1" t="s">
        <v>109</v>
      </c>
      <c r="G28" s="1"/>
      <c r="H28" s="1"/>
      <c r="I28" s="1"/>
      <c r="J28" s="1"/>
    </row>
    <row r="29" spans="1:10" x14ac:dyDescent="0.3">
      <c r="A29" s="1">
        <v>28</v>
      </c>
      <c r="B29" s="1" t="str">
        <f t="shared" si="0"/>
        <v>Fatuma-28</v>
      </c>
      <c r="C29" s="1" t="s">
        <v>60</v>
      </c>
      <c r="D29" s="1" t="s">
        <v>61</v>
      </c>
      <c r="E29" s="1">
        <v>993444607</v>
      </c>
      <c r="F29" s="1" t="s">
        <v>110</v>
      </c>
      <c r="G29" s="1"/>
      <c r="H29" s="1"/>
      <c r="I29" s="1"/>
      <c r="J29" s="1"/>
    </row>
    <row r="30" spans="1:10" x14ac:dyDescent="0.3">
      <c r="A30" s="1">
        <v>29</v>
      </c>
      <c r="B30" s="1" t="str">
        <f t="shared" si="0"/>
        <v>HATEGEKA-29</v>
      </c>
      <c r="C30" s="1" t="s">
        <v>62</v>
      </c>
      <c r="D30" s="1" t="s">
        <v>63</v>
      </c>
      <c r="E30" s="1">
        <v>993444608</v>
      </c>
      <c r="F30" s="1" t="s">
        <v>111</v>
      </c>
      <c r="G30" s="1"/>
      <c r="H30" s="1"/>
      <c r="I30" s="1"/>
      <c r="J30" s="1"/>
    </row>
    <row r="31" spans="1:10" x14ac:dyDescent="0.3">
      <c r="A31" s="1">
        <v>30</v>
      </c>
      <c r="B31" s="1" t="str">
        <f t="shared" si="0"/>
        <v>HEMBERWA-30</v>
      </c>
      <c r="C31" s="1" t="s">
        <v>64</v>
      </c>
      <c r="D31" s="1" t="s">
        <v>65</v>
      </c>
      <c r="E31" s="1">
        <v>993444609</v>
      </c>
      <c r="F31" s="1" t="s">
        <v>112</v>
      </c>
      <c r="G31" s="1"/>
      <c r="H31" s="1"/>
      <c r="I31" s="1"/>
      <c r="J31" s="1"/>
    </row>
    <row r="32" spans="1:10" x14ac:dyDescent="0.3">
      <c r="A32" s="1">
        <v>31</v>
      </c>
      <c r="B32" s="1" t="str">
        <f t="shared" si="0"/>
        <v>IMARA-31</v>
      </c>
      <c r="C32" s="1" t="s">
        <v>66</v>
      </c>
      <c r="D32" s="1" t="s">
        <v>67</v>
      </c>
      <c r="E32" s="1">
        <v>993444610</v>
      </c>
      <c r="F32" s="1" t="s">
        <v>113</v>
      </c>
      <c r="G32" s="1"/>
      <c r="H32" s="1"/>
      <c r="I32" s="1"/>
      <c r="J32" s="1"/>
    </row>
    <row r="33" spans="1:10" x14ac:dyDescent="0.3">
      <c r="A33" s="1">
        <v>32</v>
      </c>
      <c r="B33" s="1" t="str">
        <f t="shared" si="0"/>
        <v>ISHIMWE-32</v>
      </c>
      <c r="C33" s="1" t="s">
        <v>68</v>
      </c>
      <c r="D33" s="1" t="s">
        <v>69</v>
      </c>
      <c r="E33" s="1">
        <v>993444611</v>
      </c>
      <c r="F33" s="1" t="s">
        <v>114</v>
      </c>
      <c r="G33" s="1"/>
      <c r="H33" s="1"/>
      <c r="I33" s="1"/>
      <c r="J33" s="1"/>
    </row>
    <row r="34" spans="1:10" x14ac:dyDescent="0.3">
      <c r="A34" s="1">
        <v>33</v>
      </c>
      <c r="B34" s="1" t="str">
        <f t="shared" si="0"/>
        <v>KABUNGULU-33</v>
      </c>
      <c r="C34" s="1" t="s">
        <v>70</v>
      </c>
      <c r="D34" s="1" t="s">
        <v>71</v>
      </c>
      <c r="E34" s="1">
        <v>993444612</v>
      </c>
      <c r="F34" s="1" t="s">
        <v>115</v>
      </c>
      <c r="G34" s="1"/>
      <c r="H34" s="1"/>
      <c r="I34" s="1"/>
      <c r="J34" s="1"/>
    </row>
    <row r="35" spans="1:10" x14ac:dyDescent="0.3">
      <c r="A35" s="1">
        <v>34</v>
      </c>
      <c r="B35" s="1" t="str">
        <f t="shared" si="0"/>
        <v>Kahambo-34</v>
      </c>
      <c r="C35" s="1" t="s">
        <v>72</v>
      </c>
      <c r="D35" s="1" t="s">
        <v>73</v>
      </c>
      <c r="E35" s="1">
        <v>993444613</v>
      </c>
      <c r="F35" s="1" t="s">
        <v>116</v>
      </c>
      <c r="G35" s="1"/>
      <c r="H35" s="1"/>
      <c r="I35" s="1"/>
      <c r="J35" s="1"/>
    </row>
    <row r="36" spans="1:10" x14ac:dyDescent="0.3">
      <c r="A36" s="1">
        <v>35</v>
      </c>
      <c r="B36" s="1" t="str">
        <f t="shared" si="0"/>
        <v>KAMBALE-35</v>
      </c>
      <c r="C36" s="1" t="s">
        <v>74</v>
      </c>
      <c r="D36" s="1" t="s">
        <v>75</v>
      </c>
      <c r="E36" s="1">
        <v>993444614</v>
      </c>
      <c r="F36" s="1" t="s">
        <v>117</v>
      </c>
      <c r="G36" s="1"/>
      <c r="H36" s="1"/>
      <c r="I36" s="1"/>
      <c r="J36" s="1"/>
    </row>
    <row r="37" spans="1:10" x14ac:dyDescent="0.3">
      <c r="A37" s="1">
        <v>36</v>
      </c>
      <c r="B37" s="1" t="str">
        <f t="shared" si="0"/>
        <v>kambale-36</v>
      </c>
      <c r="C37" s="1" t="s">
        <v>76</v>
      </c>
      <c r="D37" s="1" t="s">
        <v>77</v>
      </c>
      <c r="E37" s="1">
        <v>993444615</v>
      </c>
      <c r="F37" s="1" t="s">
        <v>118</v>
      </c>
      <c r="G37" s="1"/>
      <c r="H37" s="1"/>
      <c r="I37" s="1"/>
      <c r="J37" s="1"/>
    </row>
    <row r="38" spans="1:10" x14ac:dyDescent="0.3">
      <c r="A38" s="1">
        <v>37</v>
      </c>
      <c r="B38" s="1" t="str">
        <f t="shared" si="0"/>
        <v>KANYERE-37</v>
      </c>
      <c r="C38" s="1" t="s">
        <v>78</v>
      </c>
      <c r="D38" s="1" t="s">
        <v>79</v>
      </c>
      <c r="E38" s="1">
        <v>993444616</v>
      </c>
      <c r="F38" s="1" t="s">
        <v>119</v>
      </c>
      <c r="G38" s="1"/>
      <c r="H38" s="1"/>
      <c r="I38" s="1"/>
      <c r="J38" s="1"/>
    </row>
    <row r="39" spans="1:10" x14ac:dyDescent="0.3">
      <c r="A39" s="1">
        <v>38</v>
      </c>
      <c r="B39" s="1" t="str">
        <f t="shared" si="0"/>
        <v>Kaswara-38</v>
      </c>
      <c r="C39" s="1" t="s">
        <v>80</v>
      </c>
      <c r="D39" s="1" t="s">
        <v>81</v>
      </c>
      <c r="E39" s="1">
        <v>993444617</v>
      </c>
      <c r="F39" s="1" t="s">
        <v>120</v>
      </c>
      <c r="G39" s="1"/>
      <c r="H39" s="1"/>
      <c r="I39" s="1"/>
      <c r="J39" s="1"/>
    </row>
    <row r="40" spans="1:10" x14ac:dyDescent="0.3">
      <c r="A40" s="1">
        <v>39</v>
      </c>
      <c r="B40" s="1" t="str">
        <f t="shared" si="0"/>
        <v>KATEMBO-39</v>
      </c>
      <c r="C40" s="1" t="s">
        <v>82</v>
      </c>
      <c r="D40" s="1" t="s">
        <v>83</v>
      </c>
      <c r="E40" s="1">
        <v>993444618</v>
      </c>
      <c r="F40" s="1" t="s">
        <v>121</v>
      </c>
      <c r="G40" s="1"/>
      <c r="H40" s="1"/>
      <c r="I40" s="1"/>
      <c r="J40" s="1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zoomScale="150" zoomScaleNormal="150" workbookViewId="0">
      <selection activeCell="E14" sqref="E14"/>
    </sheetView>
  </sheetViews>
  <sheetFormatPr defaultRowHeight="14.4" x14ac:dyDescent="0.3"/>
  <cols>
    <col min="1" max="1" width="4.77734375" customWidth="1"/>
    <col min="2" max="2" width="13.6640625" customWidth="1"/>
    <col min="3" max="3" width="11.109375" customWidth="1"/>
    <col min="4" max="4" width="13" customWidth="1"/>
    <col min="5" max="5" width="18" customWidth="1"/>
    <col min="6" max="6" width="17.5546875" customWidth="1"/>
    <col min="7" max="7" width="14.109375" customWidth="1"/>
    <col min="8" max="8" width="14.88671875" customWidth="1"/>
    <col min="9" max="9" width="10.77734375" customWidth="1"/>
    <col min="10" max="10" width="12" customWidth="1"/>
  </cols>
  <sheetData>
    <row r="1" spans="1:10" x14ac:dyDescent="0.3">
      <c r="A1" s="2" t="s">
        <v>2</v>
      </c>
      <c r="B1" s="2" t="s">
        <v>127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151</v>
      </c>
      <c r="H1" s="2" t="s">
        <v>150</v>
      </c>
      <c r="I1" s="2" t="s">
        <v>125</v>
      </c>
      <c r="J1" s="2" t="s">
        <v>126</v>
      </c>
    </row>
    <row r="2" spans="1:10" x14ac:dyDescent="0.3">
      <c r="A2" s="1">
        <v>1</v>
      </c>
      <c r="B2" s="1" t="str">
        <f>CONCATENATE(C2,"-",A2)</f>
        <v>ABEDI-1</v>
      </c>
      <c r="C2" s="1" t="s">
        <v>128</v>
      </c>
      <c r="D2" s="1" t="s">
        <v>129</v>
      </c>
      <c r="E2" s="1">
        <v>993444580</v>
      </c>
      <c r="F2" s="1" t="s">
        <v>84</v>
      </c>
      <c r="G2" s="1"/>
      <c r="H2" s="1"/>
      <c r="I2" s="1"/>
      <c r="J2" s="1"/>
    </row>
    <row r="3" spans="1:10" x14ac:dyDescent="0.3">
      <c r="A3" s="1">
        <v>2</v>
      </c>
      <c r="B3" s="1" t="str">
        <f t="shared" ref="B3:B14" si="0">CONCATENATE(C3,"-",A3)</f>
        <v>Abiba-2</v>
      </c>
      <c r="C3" s="1" t="s">
        <v>130</v>
      </c>
      <c r="D3" s="1" t="s">
        <v>131</v>
      </c>
      <c r="E3" s="1">
        <v>993444581</v>
      </c>
      <c r="F3" s="1" t="s">
        <v>85</v>
      </c>
      <c r="G3" s="1"/>
      <c r="H3" s="1"/>
      <c r="I3" s="1"/>
      <c r="J3" s="1"/>
    </row>
    <row r="4" spans="1:10" x14ac:dyDescent="0.3">
      <c r="A4" s="1">
        <v>3</v>
      </c>
      <c r="B4" s="1" t="str">
        <f t="shared" si="0"/>
        <v>AGANZE-3</v>
      </c>
      <c r="C4" s="1" t="s">
        <v>6</v>
      </c>
      <c r="D4" s="1" t="s">
        <v>132</v>
      </c>
      <c r="E4" s="1">
        <v>993444582</v>
      </c>
      <c r="F4" s="1" t="s">
        <v>86</v>
      </c>
      <c r="G4" s="1"/>
      <c r="H4" s="1"/>
      <c r="I4" s="1"/>
      <c r="J4" s="1"/>
    </row>
    <row r="5" spans="1:10" x14ac:dyDescent="0.3">
      <c r="A5" s="1">
        <v>4</v>
      </c>
      <c r="B5" s="1" t="str">
        <f t="shared" si="0"/>
        <v>Akili-4</v>
      </c>
      <c r="C5" s="1" t="s">
        <v>133</v>
      </c>
      <c r="D5" s="1" t="s">
        <v>134</v>
      </c>
      <c r="E5" s="1">
        <v>993444583</v>
      </c>
      <c r="F5" s="1" t="s">
        <v>87</v>
      </c>
      <c r="G5" s="1"/>
      <c r="H5" s="1"/>
      <c r="I5" s="1"/>
      <c r="J5" s="1"/>
    </row>
    <row r="6" spans="1:10" x14ac:dyDescent="0.3">
      <c r="A6" s="1">
        <v>5</v>
      </c>
      <c r="B6" s="1" t="str">
        <f t="shared" si="0"/>
        <v>AKILI-5</v>
      </c>
      <c r="C6" s="1" t="s">
        <v>135</v>
      </c>
      <c r="D6" s="1" t="s">
        <v>136</v>
      </c>
      <c r="E6" s="1">
        <v>993444584</v>
      </c>
      <c r="F6" s="1" t="s">
        <v>88</v>
      </c>
      <c r="G6" s="1"/>
      <c r="H6" s="1"/>
      <c r="I6" s="1"/>
      <c r="J6" s="1"/>
    </row>
    <row r="7" spans="1:10" x14ac:dyDescent="0.3">
      <c r="A7" s="1">
        <v>6</v>
      </c>
      <c r="B7" s="1" t="str">
        <f t="shared" si="0"/>
        <v>Akim-6</v>
      </c>
      <c r="C7" s="1" t="s">
        <v>137</v>
      </c>
      <c r="D7" s="1" t="s">
        <v>138</v>
      </c>
      <c r="E7" s="1">
        <v>993444585</v>
      </c>
      <c r="F7" s="1" t="s">
        <v>89</v>
      </c>
      <c r="G7" s="1"/>
      <c r="H7" s="1"/>
      <c r="I7" s="1"/>
      <c r="J7" s="1"/>
    </row>
    <row r="8" spans="1:10" x14ac:dyDescent="0.3">
      <c r="A8" s="1">
        <v>7</v>
      </c>
      <c r="B8" s="1" t="str">
        <f t="shared" si="0"/>
        <v>Baeni-7</v>
      </c>
      <c r="C8" s="1" t="s">
        <v>139</v>
      </c>
      <c r="D8" s="1" t="s">
        <v>140</v>
      </c>
      <c r="E8" s="1">
        <v>993444601</v>
      </c>
      <c r="F8" s="1" t="s">
        <v>104</v>
      </c>
      <c r="G8" s="1"/>
      <c r="H8" s="1"/>
      <c r="I8" s="1"/>
      <c r="J8" s="1"/>
    </row>
    <row r="9" spans="1:10" x14ac:dyDescent="0.3">
      <c r="A9" s="1">
        <v>8</v>
      </c>
      <c r="B9" s="1" t="str">
        <f t="shared" si="0"/>
        <v>BAFWAFWA-8</v>
      </c>
      <c r="C9" s="1" t="s">
        <v>141</v>
      </c>
      <c r="D9" s="1" t="s">
        <v>142</v>
      </c>
      <c r="E9" s="1">
        <v>993444602</v>
      </c>
      <c r="F9" s="1" t="s">
        <v>105</v>
      </c>
      <c r="G9" s="1"/>
      <c r="H9" s="1"/>
      <c r="I9" s="1"/>
      <c r="J9" s="1"/>
    </row>
    <row r="10" spans="1:10" x14ac:dyDescent="0.3">
      <c r="A10" s="1">
        <v>9</v>
      </c>
      <c r="B10" s="1" t="str">
        <f t="shared" si="0"/>
        <v>BAHATI-9</v>
      </c>
      <c r="C10" s="1" t="s">
        <v>18</v>
      </c>
      <c r="D10" s="1" t="s">
        <v>143</v>
      </c>
      <c r="E10" s="1">
        <v>993444603</v>
      </c>
      <c r="F10" s="1" t="s">
        <v>106</v>
      </c>
      <c r="G10" s="1"/>
      <c r="H10" s="1"/>
      <c r="I10" s="1"/>
      <c r="J10" s="1"/>
    </row>
    <row r="11" spans="1:10" x14ac:dyDescent="0.3">
      <c r="A11" s="1">
        <v>10</v>
      </c>
      <c r="B11" s="1" t="str">
        <f t="shared" si="0"/>
        <v>Bahati-10</v>
      </c>
      <c r="C11" s="1" t="s">
        <v>20</v>
      </c>
      <c r="D11" s="1" t="s">
        <v>144</v>
      </c>
      <c r="E11" s="1">
        <v>993444604</v>
      </c>
      <c r="F11" s="1" t="s">
        <v>107</v>
      </c>
      <c r="G11" s="1"/>
      <c r="H11" s="1"/>
      <c r="I11" s="1"/>
      <c r="J11" s="1"/>
    </row>
    <row r="12" spans="1:10" x14ac:dyDescent="0.3">
      <c r="A12" s="1">
        <v>11</v>
      </c>
      <c r="B12" s="1" t="str">
        <f t="shared" si="0"/>
        <v>BAHOGWERE-11</v>
      </c>
      <c r="C12" s="1" t="s">
        <v>145</v>
      </c>
      <c r="D12" s="1" t="s">
        <v>146</v>
      </c>
      <c r="E12" s="1">
        <v>993444605</v>
      </c>
      <c r="F12" s="1" t="s">
        <v>108</v>
      </c>
      <c r="G12" s="1"/>
      <c r="H12" s="1"/>
      <c r="I12" s="1"/>
      <c r="J12" s="1"/>
    </row>
    <row r="13" spans="1:10" x14ac:dyDescent="0.3">
      <c r="A13" s="1">
        <v>12</v>
      </c>
      <c r="B13" s="1" t="str">
        <f t="shared" si="0"/>
        <v>BARAKA-12</v>
      </c>
      <c r="C13" s="1" t="s">
        <v>26</v>
      </c>
      <c r="D13" s="1" t="s">
        <v>147</v>
      </c>
      <c r="E13" s="1">
        <v>993444606</v>
      </c>
      <c r="F13" s="1" t="s">
        <v>109</v>
      </c>
      <c r="G13" s="1"/>
      <c r="H13" s="1"/>
      <c r="I13" s="1"/>
      <c r="J13" s="1"/>
    </row>
    <row r="14" spans="1:10" x14ac:dyDescent="0.3">
      <c r="A14" s="1">
        <v>13</v>
      </c>
      <c r="B14" s="1" t="str">
        <f t="shared" si="0"/>
        <v>Batela-13</v>
      </c>
      <c r="C14" s="1" t="s">
        <v>148</v>
      </c>
      <c r="D14" s="1" t="s">
        <v>149</v>
      </c>
      <c r="E14" s="1">
        <v>993444607</v>
      </c>
      <c r="F14" s="1" t="s">
        <v>110</v>
      </c>
      <c r="G14" s="1"/>
      <c r="H14" s="1"/>
      <c r="I14" s="1"/>
      <c r="J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D8" sqref="D8"/>
    </sheetView>
  </sheetViews>
  <sheetFormatPr defaultRowHeight="14.4" x14ac:dyDescent="0.3"/>
  <cols>
    <col min="1" max="1" width="12.109375" customWidth="1"/>
    <col min="3" max="3" width="12.33203125" customWidth="1"/>
    <col min="4" max="4" width="13.109375" customWidth="1"/>
    <col min="5" max="5" width="14.88671875" customWidth="1"/>
  </cols>
  <sheetData>
    <row r="1" spans="1:6" x14ac:dyDescent="0.3">
      <c r="A1" s="2" t="s">
        <v>219</v>
      </c>
      <c r="B1" s="2" t="s">
        <v>220</v>
      </c>
      <c r="C1" s="2" t="s">
        <v>234</v>
      </c>
      <c r="D1" s="2" t="s">
        <v>235</v>
      </c>
      <c r="E1" s="2" t="s">
        <v>236</v>
      </c>
      <c r="F1" s="2" t="s">
        <v>238</v>
      </c>
    </row>
    <row r="2" spans="1:6" x14ac:dyDescent="0.3">
      <c r="A2" s="1" t="s">
        <v>222</v>
      </c>
      <c r="B2" s="1">
        <v>2023</v>
      </c>
      <c r="C2" s="1"/>
      <c r="D2" s="1"/>
      <c r="E2" s="1"/>
      <c r="F2" s="1"/>
    </row>
    <row r="3" spans="1:6" x14ac:dyDescent="0.3">
      <c r="A3" s="1" t="s">
        <v>223</v>
      </c>
      <c r="B3" s="1">
        <v>2023</v>
      </c>
      <c r="C3" s="1"/>
      <c r="D3" s="1"/>
      <c r="E3" s="1"/>
      <c r="F3" s="1"/>
    </row>
    <row r="4" spans="1:6" x14ac:dyDescent="0.3">
      <c r="A4" s="1" t="s">
        <v>224</v>
      </c>
      <c r="B4" s="1">
        <v>2023</v>
      </c>
      <c r="C4" s="1"/>
      <c r="D4" s="1"/>
      <c r="E4" s="1"/>
      <c r="F4" s="1"/>
    </row>
    <row r="5" spans="1:6" x14ac:dyDescent="0.3">
      <c r="A5" s="1" t="s">
        <v>225</v>
      </c>
      <c r="B5" s="1">
        <v>2023</v>
      </c>
      <c r="C5" s="1"/>
      <c r="D5" s="1"/>
      <c r="E5" s="1"/>
      <c r="F5" s="1"/>
    </row>
    <row r="6" spans="1:6" x14ac:dyDescent="0.3">
      <c r="A6" s="1" t="s">
        <v>226</v>
      </c>
      <c r="B6" s="1">
        <v>2023</v>
      </c>
      <c r="C6" s="1"/>
      <c r="D6" s="1"/>
      <c r="E6" s="1"/>
      <c r="F6" s="1"/>
    </row>
    <row r="7" spans="1:6" x14ac:dyDescent="0.3">
      <c r="A7" s="1" t="s">
        <v>227</v>
      </c>
      <c r="B7" s="1">
        <v>2023</v>
      </c>
      <c r="C7" s="1"/>
      <c r="D7" s="1"/>
      <c r="E7" s="1"/>
      <c r="F7" s="1"/>
    </row>
    <row r="8" spans="1:6" x14ac:dyDescent="0.3">
      <c r="A8" s="1" t="s">
        <v>228</v>
      </c>
      <c r="B8" s="1">
        <v>2023</v>
      </c>
      <c r="C8" s="1"/>
      <c r="D8" s="1"/>
      <c r="E8" s="1"/>
      <c r="F8" s="1"/>
    </row>
    <row r="9" spans="1:6" x14ac:dyDescent="0.3">
      <c r="A9" s="1" t="s">
        <v>229</v>
      </c>
      <c r="B9" s="1">
        <v>2023</v>
      </c>
      <c r="C9" s="1"/>
      <c r="D9" s="1"/>
      <c r="E9" s="1"/>
      <c r="F9" s="1"/>
    </row>
    <row r="10" spans="1:6" x14ac:dyDescent="0.3">
      <c r="A10" s="1" t="s">
        <v>230</v>
      </c>
      <c r="B10" s="1">
        <v>2023</v>
      </c>
      <c r="C10" s="1"/>
      <c r="D10" s="1"/>
      <c r="E10" s="1"/>
      <c r="F10" s="1"/>
    </row>
    <row r="11" spans="1:6" x14ac:dyDescent="0.3">
      <c r="A11" s="1" t="s">
        <v>231</v>
      </c>
      <c r="B11" s="1">
        <v>2023</v>
      </c>
      <c r="C11" s="1"/>
      <c r="D11" s="1"/>
      <c r="E11" s="1"/>
      <c r="F11" s="1"/>
    </row>
    <row r="12" spans="1:6" x14ac:dyDescent="0.3">
      <c r="A12" s="1" t="s">
        <v>232</v>
      </c>
      <c r="B12" s="1">
        <v>2023</v>
      </c>
      <c r="C12" s="1"/>
      <c r="D12" s="1"/>
      <c r="E12" s="1"/>
      <c r="F12" s="1"/>
    </row>
    <row r="13" spans="1:6" x14ac:dyDescent="0.3">
      <c r="A13" s="1" t="s">
        <v>233</v>
      </c>
      <c r="B13" s="1">
        <v>2023</v>
      </c>
      <c r="C13" s="1"/>
      <c r="D13" s="1"/>
      <c r="E13" s="1"/>
      <c r="F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Ventes</vt:lpstr>
      <vt:lpstr>Cartons</vt:lpstr>
      <vt:lpstr>TextToColumn</vt:lpstr>
      <vt:lpstr>Produits</vt:lpstr>
      <vt:lpstr>Approvisionnement</vt:lpstr>
      <vt:lpstr>Clients</vt:lpstr>
      <vt:lpstr>Fournisseurs</vt:lpstr>
      <vt:lpstr>Rapport</vt:lpstr>
      <vt:lpstr>idProduit</vt:lpstr>
      <vt:lpstr>refclient</vt:lpstr>
      <vt:lpstr>RefFournisseur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kikobya3</dc:creator>
  <cp:lastModifiedBy>kikobya3</cp:lastModifiedBy>
  <dcterms:created xsi:type="dcterms:W3CDTF">2023-04-07T05:18:49Z</dcterms:created>
  <dcterms:modified xsi:type="dcterms:W3CDTF">2023-04-07T08:43:40Z</dcterms:modified>
</cp:coreProperties>
</file>