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0730" windowHeight="117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45" i="1"/>
  <c r="D21" l="1"/>
  <c r="D42" l="1"/>
  <c r="D5"/>
  <c r="B42"/>
  <c r="F52"/>
  <c r="D9"/>
  <c r="D20" l="1"/>
  <c r="D25" s="1"/>
  <c r="D6"/>
  <c r="D7" s="1"/>
  <c r="D8" s="1"/>
  <c r="D32"/>
  <c r="C42" l="1"/>
  <c r="D10"/>
  <c r="D15" l="1"/>
  <c r="D16" s="1"/>
  <c r="D11"/>
  <c r="D12" s="1"/>
  <c r="D14" s="1"/>
  <c r="D29"/>
  <c r="D31" s="1"/>
  <c r="D22"/>
  <c r="D24" s="1"/>
  <c r="D18" l="1"/>
  <c r="D17"/>
  <c r="D13"/>
  <c r="D30"/>
  <c r="D33" s="1"/>
  <c r="D35" s="1"/>
  <c r="D23"/>
  <c r="D26" s="1"/>
  <c r="D28" s="1"/>
  <c r="D34" l="1"/>
  <c r="D27"/>
</calcChain>
</file>

<file path=xl/sharedStrings.xml><?xml version="1.0" encoding="utf-8"?>
<sst xmlns="http://schemas.openxmlformats.org/spreadsheetml/2006/main" count="57" uniqueCount="38">
  <si>
    <t>m</t>
  </si>
  <si>
    <t>z</t>
  </si>
  <si>
    <t>λ(obs)</t>
  </si>
  <si>
    <t>ν</t>
  </si>
  <si>
    <t>Energy</t>
  </si>
  <si>
    <t>Photons per joule</t>
  </si>
  <si>
    <r>
      <t>F</t>
    </r>
    <r>
      <rPr>
        <sz val="11"/>
        <color theme="1"/>
        <rFont val="Calibri"/>
        <family val="2"/>
      </rPr>
      <t>ν</t>
    </r>
  </si>
  <si>
    <r>
      <t>F</t>
    </r>
    <r>
      <rPr>
        <sz val="11"/>
        <color theme="1"/>
        <rFont val="Calibri"/>
        <family val="2"/>
      </rPr>
      <t>λ</t>
    </r>
  </si>
  <si>
    <t>VLT</t>
  </si>
  <si>
    <t>JWST</t>
  </si>
  <si>
    <t>Hubble</t>
  </si>
  <si>
    <t>QE</t>
  </si>
  <si>
    <t>Photons</t>
  </si>
  <si>
    <t>Radius(cm)</t>
  </si>
  <si>
    <t>M</t>
  </si>
  <si>
    <t>d(Kpc)</t>
  </si>
  <si>
    <t>Time (hours)</t>
  </si>
  <si>
    <t>Npix</t>
  </si>
  <si>
    <t>FWHM</t>
  </si>
  <si>
    <t>Read noise</t>
  </si>
  <si>
    <t>Dark noise</t>
  </si>
  <si>
    <t>Background</t>
  </si>
  <si>
    <t>a</t>
  </si>
  <si>
    <t>b</t>
  </si>
  <si>
    <t>c</t>
  </si>
  <si>
    <t>Time (seconds)</t>
  </si>
  <si>
    <t>Gain</t>
  </si>
  <si>
    <t># of Exposures</t>
  </si>
  <si>
    <t>Time (Hours)</t>
  </si>
  <si>
    <t>Filter</t>
  </si>
  <si>
    <t>JWST Bandwith</t>
  </si>
  <si>
    <t>Filter QE</t>
  </si>
  <si>
    <t>Group Studies - Observing Time Calculations</t>
  </si>
  <si>
    <t>SNR</t>
  </si>
  <si>
    <t>Diameter (m)</t>
  </si>
  <si>
    <t>Mirror reflectivity</t>
  </si>
  <si>
    <t>E-ELT</t>
  </si>
  <si>
    <t>Time (Seconds)</t>
  </si>
</sst>
</file>

<file path=xl/styles.xml><?xml version="1.0" encoding="utf-8"?>
<styleSheet xmlns="http://schemas.openxmlformats.org/spreadsheetml/2006/main">
  <numFmts count="1">
    <numFmt numFmtId="164" formatCode="0.000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60"/>
  <sheetViews>
    <sheetView tabSelected="1" topLeftCell="A18" workbookViewId="0">
      <selection activeCell="D27" sqref="D27"/>
    </sheetView>
  </sheetViews>
  <sheetFormatPr defaultRowHeight="15"/>
  <cols>
    <col min="1" max="1" width="16.7109375" customWidth="1"/>
    <col min="2" max="2" width="17.85546875" customWidth="1"/>
    <col min="3" max="3" width="12" bestFit="1" customWidth="1"/>
    <col min="4" max="26" width="12.7109375" customWidth="1"/>
  </cols>
  <sheetData>
    <row r="1" spans="1:20">
      <c r="A1" s="22" t="s">
        <v>32</v>
      </c>
      <c r="B1" s="22"/>
      <c r="C1" s="22"/>
      <c r="D1" s="22"/>
    </row>
    <row r="2" spans="1:20">
      <c r="A2" s="9"/>
      <c r="B2" s="9"/>
      <c r="C2" s="9"/>
      <c r="D2" s="9"/>
    </row>
    <row r="3" spans="1:20">
      <c r="A3" s="10"/>
      <c r="B3" s="10" t="s">
        <v>0</v>
      </c>
      <c r="C3" s="9"/>
      <c r="D3" s="10">
        <v>28.6</v>
      </c>
      <c r="E3" s="16"/>
      <c r="F3" s="16"/>
      <c r="G3" s="1"/>
      <c r="H3" s="1"/>
      <c r="I3" s="1"/>
      <c r="L3" s="1"/>
      <c r="M3" s="1"/>
      <c r="N3" s="1"/>
      <c r="O3" s="1"/>
      <c r="P3" s="1"/>
      <c r="Q3" s="1"/>
      <c r="R3" s="1"/>
      <c r="S3" s="1"/>
      <c r="T3" s="1"/>
    </row>
    <row r="4" spans="1:20">
      <c r="A4" s="9"/>
      <c r="B4" s="10" t="s">
        <v>1</v>
      </c>
      <c r="C4" s="9"/>
      <c r="D4" s="10">
        <v>11.9</v>
      </c>
      <c r="E4" s="16"/>
      <c r="F4" s="16"/>
      <c r="G4" s="1"/>
      <c r="H4" s="5"/>
      <c r="I4" s="1"/>
    </row>
    <row r="5" spans="1:20">
      <c r="A5" s="9"/>
      <c r="B5" s="11" t="s">
        <v>2</v>
      </c>
      <c r="C5" s="9"/>
      <c r="D5" s="12">
        <f>((1+D4)*0.00000015)</f>
        <v>1.9350000000000001E-6</v>
      </c>
      <c r="E5" s="12"/>
      <c r="F5" s="12"/>
      <c r="G5" s="4"/>
      <c r="I5" s="4"/>
    </row>
    <row r="6" spans="1:20">
      <c r="A6" s="9"/>
      <c r="B6" s="11" t="s">
        <v>3</v>
      </c>
      <c r="C6" s="9"/>
      <c r="D6" s="12">
        <f>((300000000)/D5)</f>
        <v>155038759689922.47</v>
      </c>
      <c r="E6" s="12"/>
      <c r="F6" s="12"/>
      <c r="G6" s="4"/>
      <c r="H6" s="4"/>
      <c r="I6" s="4"/>
    </row>
    <row r="7" spans="1:20">
      <c r="A7" s="9"/>
      <c r="B7" s="11" t="s">
        <v>4</v>
      </c>
      <c r="C7" s="9"/>
      <c r="D7" s="12">
        <f>((6.63E-34)*D6)</f>
        <v>1.0279069767441859E-19</v>
      </c>
      <c r="E7" s="12"/>
      <c r="F7" s="12"/>
      <c r="G7" s="4"/>
      <c r="H7" s="4"/>
      <c r="I7" s="4"/>
    </row>
    <row r="8" spans="1:20">
      <c r="A8" s="9"/>
      <c r="B8" s="11" t="s">
        <v>5</v>
      </c>
      <c r="C8" s="9"/>
      <c r="D8" s="12">
        <f>(1/D7)</f>
        <v>9.7285067873303183E+18</v>
      </c>
      <c r="E8" s="12"/>
      <c r="F8" s="12"/>
      <c r="G8" s="4"/>
      <c r="H8" s="4"/>
      <c r="I8" s="4"/>
    </row>
    <row r="9" spans="1:20">
      <c r="A9" s="9"/>
      <c r="B9" s="10" t="s">
        <v>6</v>
      </c>
      <c r="C9" s="9"/>
      <c r="D9" s="12">
        <f>10^((-48.6-D3)/2.5)</f>
        <v>1.3182567385563838E-31</v>
      </c>
      <c r="E9" s="12"/>
      <c r="F9" s="12"/>
      <c r="G9" s="4"/>
      <c r="H9" s="4"/>
      <c r="I9" s="4"/>
    </row>
    <row r="10" spans="1:20">
      <c r="A10" s="9"/>
      <c r="B10" s="10" t="s">
        <v>7</v>
      </c>
      <c r="C10" s="9"/>
      <c r="D10" s="12">
        <f>((D6*D9)/D5*(10^-6))*10^-7</f>
        <v>1.0562319881067912E-24</v>
      </c>
      <c r="E10" s="12"/>
      <c r="F10" s="12"/>
      <c r="G10" s="4"/>
      <c r="H10" s="4"/>
      <c r="I10" s="4"/>
    </row>
    <row r="11" spans="1:20" ht="18.75" customHeight="1">
      <c r="A11" s="10" t="s">
        <v>8</v>
      </c>
      <c r="B11" s="10" t="s">
        <v>12</v>
      </c>
      <c r="C11" s="9"/>
      <c r="D11" s="13">
        <f>(D10*(0.289)*($B39^2)*D8*PI()*$B40*($B48^3))</f>
        <v>1.0861056295044966</v>
      </c>
      <c r="E11" s="13"/>
      <c r="F11" s="13"/>
      <c r="G11" s="3"/>
      <c r="H11" s="3"/>
      <c r="I11" s="3"/>
    </row>
    <row r="12" spans="1:20" ht="18.75" customHeight="1">
      <c r="A12" s="10"/>
      <c r="B12" s="10" t="s">
        <v>25</v>
      </c>
      <c r="C12" s="9"/>
      <c r="D12" s="13">
        <f>((($B47^2)*$B45*$B42)/((D11)^2))</f>
        <v>48410279.569048621</v>
      </c>
      <c r="E12" s="13"/>
      <c r="F12" s="13"/>
      <c r="G12" s="3"/>
      <c r="H12" s="3"/>
      <c r="I12" s="3"/>
    </row>
    <row r="13" spans="1:20" ht="20.25" customHeight="1">
      <c r="A13" s="9"/>
      <c r="B13" s="10" t="s">
        <v>16</v>
      </c>
      <c r="C13" s="9"/>
      <c r="D13" s="15">
        <f>D12/(60*60)</f>
        <v>13447.299880291284</v>
      </c>
      <c r="E13" s="15"/>
      <c r="F13" s="15"/>
      <c r="G13" s="3"/>
      <c r="H13" s="3"/>
      <c r="I13" s="3"/>
    </row>
    <row r="14" spans="1:20" ht="20.25" customHeight="1">
      <c r="A14" s="9"/>
      <c r="B14" s="10" t="s">
        <v>27</v>
      </c>
      <c r="C14" s="9"/>
      <c r="D14" s="13">
        <f>(D12*($B45+D11)*$B48)/(65535*$B46)</f>
        <v>74068.985598860774</v>
      </c>
      <c r="E14" s="13"/>
      <c r="F14" s="13"/>
      <c r="G14" s="3"/>
      <c r="H14" s="3"/>
      <c r="I14" s="3"/>
    </row>
    <row r="15" spans="1:20" ht="20.25" customHeight="1">
      <c r="A15" s="9" t="s">
        <v>36</v>
      </c>
      <c r="B15" s="20" t="s">
        <v>12</v>
      </c>
      <c r="C15" s="9"/>
      <c r="D15" s="13">
        <f>(D10*(0.289)*(1965^2)*D8*PI()*$B40*($B48^3))</f>
        <v>24.947639555523498</v>
      </c>
      <c r="E15" s="13"/>
      <c r="F15" s="13"/>
      <c r="G15" s="3"/>
      <c r="H15" s="3"/>
      <c r="I15" s="3"/>
    </row>
    <row r="16" spans="1:20" ht="20.25" customHeight="1">
      <c r="A16" s="9"/>
      <c r="B16" s="20" t="s">
        <v>37</v>
      </c>
      <c r="C16" s="9"/>
      <c r="D16" s="13">
        <f>((($B47^2)*$B45*(39.3^2/8.2^2)*114.5)/((D15)^2))</f>
        <v>84284.474340957837</v>
      </c>
      <c r="E16" s="13"/>
      <c r="F16" s="13"/>
      <c r="G16" s="3"/>
      <c r="H16" s="3"/>
      <c r="I16" s="3"/>
    </row>
    <row r="17" spans="1:9" ht="20.25" customHeight="1">
      <c r="A17" s="9"/>
      <c r="B17" s="21" t="s">
        <v>16</v>
      </c>
      <c r="C17" s="9"/>
      <c r="D17" s="23">
        <f>(D16/3600)</f>
        <v>23.412353983599399</v>
      </c>
      <c r="E17" s="13"/>
      <c r="F17" s="13"/>
      <c r="G17" s="3"/>
      <c r="H17" s="3"/>
      <c r="I17" s="3"/>
    </row>
    <row r="18" spans="1:9" ht="20.25" customHeight="1">
      <c r="A18" s="9"/>
      <c r="B18" s="20" t="s">
        <v>27</v>
      </c>
      <c r="C18" s="9"/>
      <c r="D18" s="13">
        <f>(D16*($B45+D15)*$B48)/(65535*$B46)</f>
        <v>144.30157888896107</v>
      </c>
      <c r="E18" s="13"/>
      <c r="F18" s="13"/>
      <c r="G18" s="3"/>
      <c r="H18" s="3"/>
      <c r="I18" s="3"/>
    </row>
    <row r="19" spans="1:9" ht="20.25" customHeight="1">
      <c r="A19" s="10" t="s">
        <v>9</v>
      </c>
      <c r="B19" s="17" t="s">
        <v>18</v>
      </c>
      <c r="C19" s="9"/>
      <c r="D19" s="19">
        <v>0.16</v>
      </c>
      <c r="E19" s="19"/>
      <c r="F19" s="13"/>
      <c r="G19" s="3"/>
      <c r="H19" s="3"/>
      <c r="I19" s="3"/>
    </row>
    <row r="20" spans="1:9" ht="20.25" customHeight="1">
      <c r="A20" s="9"/>
      <c r="B20" s="17" t="s">
        <v>17</v>
      </c>
      <c r="C20" s="9"/>
      <c r="D20" s="13">
        <f>(PI()*((4*D19)/0.0648)^2)</f>
        <v>306.45012929392897</v>
      </c>
      <c r="E20" s="13"/>
      <c r="F20" s="13"/>
      <c r="G20" s="3"/>
      <c r="H20" s="3"/>
      <c r="I20" s="3"/>
    </row>
    <row r="21" spans="1:9" ht="20.25" customHeight="1">
      <c r="B21" s="10" t="s">
        <v>29</v>
      </c>
      <c r="C21" s="9"/>
      <c r="D21" s="14">
        <f>IF(AND(D4&gt;=5,D4&lt;5.83),$A51,(IF(AND(D4&gt;5.83,D4&lt;=7.5),$A52,IF(AND(D4&gt;=7.5,D4&lt;8.67),$A53,IF(AND(D4&gt;=8.67,D4&lt;9.4),$A54,IF(AND(D4&gt;=9.4,D4&lt;10.47),$A55,IF(AND(D4&gt;=10.47,D4&lt;11.74),$A56,IF(AND(D4&gt;=11.74,D4&lt;12.67),$A57,IF(AND(D4&gt;=12.67,D4&lt;=15),$A58,error)))))))))</f>
        <v>0.5</v>
      </c>
      <c r="E21" s="14"/>
      <c r="F21" s="14"/>
      <c r="G21" s="3"/>
      <c r="H21" s="3"/>
      <c r="I21" s="3"/>
    </row>
    <row r="22" spans="1:9" ht="18.75" customHeight="1">
      <c r="A22" s="9"/>
      <c r="B22" s="10" t="s">
        <v>12</v>
      </c>
      <c r="C22" s="9"/>
      <c r="D22" s="13">
        <f>(D10*D21*($C39^2)*D8*PI()*$C40)*($C48^3)</f>
        <v>1.2836904648106411</v>
      </c>
      <c r="E22" s="13"/>
      <c r="F22" s="13"/>
      <c r="G22" s="3"/>
      <c r="H22" s="3"/>
      <c r="I22" s="3"/>
    </row>
    <row r="23" spans="1:9" ht="20.25" customHeight="1">
      <c r="A23" s="9"/>
      <c r="B23" s="10" t="s">
        <v>22</v>
      </c>
      <c r="C23" s="9"/>
      <c r="D23" s="13">
        <f>(D22^2)</f>
        <v>1.6478612094457599</v>
      </c>
      <c r="E23" s="13"/>
      <c r="F23" s="13"/>
      <c r="G23" s="3"/>
      <c r="H23" s="3"/>
      <c r="I23" s="3"/>
    </row>
    <row r="24" spans="1:9" ht="20.25" customHeight="1">
      <c r="A24" s="9"/>
      <c r="B24" s="10" t="s">
        <v>23</v>
      </c>
      <c r="C24" s="9"/>
      <c r="D24" s="13">
        <f>(-1*($C47^2)*(D22+(($C44+$C45)*D20)))</f>
        <v>-833.20434385710075</v>
      </c>
      <c r="E24" s="13"/>
      <c r="F24" s="13"/>
      <c r="G24" s="3"/>
      <c r="H24" s="3"/>
      <c r="I24" s="3"/>
    </row>
    <row r="25" spans="1:9">
      <c r="A25" s="9"/>
      <c r="B25" s="10" t="s">
        <v>24</v>
      </c>
      <c r="C25" s="9"/>
      <c r="D25" s="13">
        <f>(($C43^2)*D20*($C47^2)*-1)</f>
        <v>-3064501.2929392899</v>
      </c>
      <c r="E25" s="13"/>
      <c r="F25" s="13"/>
      <c r="G25" s="3"/>
      <c r="H25" s="3"/>
      <c r="I25" s="3"/>
    </row>
    <row r="26" spans="1:9" ht="20.25" customHeight="1">
      <c r="A26" s="9"/>
      <c r="B26" s="10" t="s">
        <v>25</v>
      </c>
      <c r="C26" s="9"/>
      <c r="D26" s="13">
        <f>((-D24+SQRT((D24^2)-(4*D23*D25)))/(2*D23))</f>
        <v>1639.7525705874043</v>
      </c>
      <c r="E26" s="13"/>
      <c r="F26" s="13"/>
      <c r="G26" s="3"/>
      <c r="H26" s="3"/>
      <c r="I26" s="3"/>
    </row>
    <row r="27" spans="1:9" ht="20.25" customHeight="1">
      <c r="A27" s="9"/>
      <c r="B27" s="10" t="s">
        <v>28</v>
      </c>
      <c r="C27" s="9"/>
      <c r="D27" s="15">
        <f>D26/(60^2)</f>
        <v>0.45548682516316785</v>
      </c>
      <c r="E27" s="15"/>
      <c r="F27" s="15"/>
      <c r="G27" s="3"/>
      <c r="H27" s="3"/>
      <c r="I27" s="3"/>
    </row>
    <row r="28" spans="1:9" ht="20.25" customHeight="1">
      <c r="A28" s="9"/>
      <c r="B28" s="10" t="s">
        <v>27</v>
      </c>
      <c r="C28" s="9"/>
      <c r="D28" s="12">
        <f>(D26*($C45+D22)*$C48)/(65535*$C46)</f>
        <v>1.7555257430867565E-2</v>
      </c>
      <c r="E28" s="12"/>
      <c r="F28" s="12"/>
      <c r="G28" s="4"/>
      <c r="H28" s="4"/>
      <c r="I28" s="4"/>
    </row>
    <row r="29" spans="1:9" ht="18.75" customHeight="1">
      <c r="A29" s="10" t="s">
        <v>10</v>
      </c>
      <c r="B29" s="10" t="s">
        <v>12</v>
      </c>
      <c r="C29" s="9"/>
      <c r="D29" s="13">
        <f>(D10*0.29*($D39^2)*D8*PI()*$D40)*($D48^2)</f>
        <v>8.7355624096164541E-2</v>
      </c>
      <c r="E29" s="13"/>
      <c r="F29" s="13"/>
      <c r="G29" s="3"/>
      <c r="H29" s="3"/>
      <c r="I29" s="3"/>
    </row>
    <row r="30" spans="1:9" ht="18.75" customHeight="1">
      <c r="A30" s="10"/>
      <c r="B30" s="10" t="s">
        <v>22</v>
      </c>
      <c r="C30" s="9"/>
      <c r="D30" s="13">
        <f>(D29^2)</f>
        <v>7.6310050612304033E-3</v>
      </c>
      <c r="E30" s="13"/>
      <c r="F30" s="13"/>
      <c r="G30" s="3"/>
      <c r="H30" s="3"/>
      <c r="I30" s="3"/>
    </row>
    <row r="31" spans="1:9" ht="18.75" customHeight="1">
      <c r="A31" s="10"/>
      <c r="B31" s="10" t="s">
        <v>23</v>
      </c>
      <c r="C31" s="9"/>
      <c r="D31" s="13">
        <f>(-1*($D47^2)*(D29+(($D44+$D45)*$D42)))</f>
        <v>-6465.5598557350713</v>
      </c>
      <c r="E31" s="13"/>
      <c r="F31" s="13"/>
      <c r="G31" s="3"/>
      <c r="H31" s="3"/>
      <c r="I31" s="3"/>
    </row>
    <row r="32" spans="1:9" ht="18.75" customHeight="1">
      <c r="A32" s="10"/>
      <c r="B32" s="10" t="s">
        <v>24</v>
      </c>
      <c r="C32" s="9"/>
      <c r="D32" s="13">
        <f>(($D43^2)*$D42*($D47^2)*-1)</f>
        <v>-1096441.8611307375</v>
      </c>
      <c r="E32" s="13"/>
      <c r="F32" s="13"/>
      <c r="G32" s="3"/>
      <c r="H32" s="3"/>
      <c r="I32" s="3"/>
    </row>
    <row r="33" spans="1:9" ht="20.25" customHeight="1">
      <c r="A33" s="9"/>
      <c r="B33" s="10" t="s">
        <v>25</v>
      </c>
      <c r="C33" s="9"/>
      <c r="D33" s="13">
        <f>((-D31+SQRT((D31^2)-(4*D30*D32)))/(2*D30))</f>
        <v>847444.55352884764</v>
      </c>
      <c r="E33" s="13"/>
      <c r="F33" s="13"/>
      <c r="G33" s="3"/>
      <c r="H33" s="3"/>
      <c r="I33" s="3"/>
    </row>
    <row r="34" spans="1:9" ht="20.25" customHeight="1">
      <c r="A34" s="9"/>
      <c r="B34" s="10" t="s">
        <v>28</v>
      </c>
      <c r="C34" s="9"/>
      <c r="D34" s="15">
        <f>D33/(60^2)</f>
        <v>235.40126486912433</v>
      </c>
      <c r="E34" s="15"/>
      <c r="F34" s="15"/>
      <c r="G34" s="3"/>
      <c r="H34" s="3"/>
      <c r="I34" s="3"/>
    </row>
    <row r="35" spans="1:9">
      <c r="A35" s="9"/>
      <c r="B35" s="10" t="s">
        <v>27</v>
      </c>
      <c r="C35" s="9"/>
      <c r="D35" s="12">
        <f>(D33*($D45+D29)*$D48)/(65535*$D46)</f>
        <v>4.1308383100031287</v>
      </c>
      <c r="E35" s="12"/>
      <c r="F35" s="12"/>
      <c r="G35" s="4"/>
      <c r="H35" s="4"/>
      <c r="I35" s="4"/>
    </row>
    <row r="37" spans="1:9">
      <c r="B37" s="1" t="s">
        <v>8</v>
      </c>
      <c r="C37" s="1" t="s">
        <v>9</v>
      </c>
      <c r="D37" s="1" t="s">
        <v>10</v>
      </c>
    </row>
    <row r="38" spans="1:9">
      <c r="A38" t="s">
        <v>34</v>
      </c>
      <c r="B38" s="6">
        <v>8.1999999999999993</v>
      </c>
      <c r="C38" s="6">
        <v>6.5</v>
      </c>
      <c r="D38" s="6">
        <v>2.4</v>
      </c>
    </row>
    <row r="39" spans="1:9">
      <c r="A39" t="s">
        <v>13</v>
      </c>
      <c r="B39" s="1">
        <v>410</v>
      </c>
      <c r="C39" s="1">
        <v>325</v>
      </c>
      <c r="D39" s="1">
        <v>120</v>
      </c>
    </row>
    <row r="40" spans="1:9">
      <c r="A40" t="s">
        <v>11</v>
      </c>
      <c r="B40" s="1">
        <v>0.95</v>
      </c>
      <c r="C40" s="1">
        <v>0.8</v>
      </c>
      <c r="D40" s="1">
        <v>0.8</v>
      </c>
    </row>
    <row r="41" spans="1:9">
      <c r="A41" t="s">
        <v>18</v>
      </c>
      <c r="B41" s="1">
        <v>0.8</v>
      </c>
      <c r="C41" s="18">
        <v>0.16</v>
      </c>
      <c r="D41" s="18">
        <v>0.16</v>
      </c>
    </row>
    <row r="42" spans="1:9">
      <c r="A42" s="2" t="s">
        <v>17</v>
      </c>
      <c r="B42" s="3">
        <f>(PI()*((4*B41)/0.106)^2)</f>
        <v>2863.1104283338814</v>
      </c>
      <c r="C42" s="3">
        <f>(PI()*((4*C41)/0.0648)^2)</f>
        <v>306.45012929392897</v>
      </c>
      <c r="D42" s="3">
        <f>(PI()*((4*D41)/0.13)^2)</f>
        <v>76.141795911856775</v>
      </c>
    </row>
    <row r="43" spans="1:9">
      <c r="A43" s="2" t="s">
        <v>19</v>
      </c>
      <c r="B43" s="1"/>
      <c r="C43" s="1">
        <v>10</v>
      </c>
      <c r="D43" s="1">
        <v>12</v>
      </c>
    </row>
    <row r="44" spans="1:9">
      <c r="A44" s="2" t="s">
        <v>20</v>
      </c>
      <c r="B44" s="1"/>
      <c r="C44" s="1">
        <v>1.7999999999999999E-2</v>
      </c>
      <c r="D44" s="1">
        <v>4.8000000000000001E-2</v>
      </c>
    </row>
    <row r="45" spans="1:9">
      <c r="A45" s="2" t="s">
        <v>21</v>
      </c>
      <c r="B45" s="3">
        <f>(288*($B48^3)*$B40)</f>
        <v>199.45440000000002</v>
      </c>
      <c r="C45" s="1">
        <v>5.0000000000000001E-3</v>
      </c>
      <c r="D45" s="1">
        <v>0.8</v>
      </c>
    </row>
    <row r="46" spans="1:9">
      <c r="A46" s="2" t="s">
        <v>26</v>
      </c>
      <c r="B46" s="1">
        <v>1.8</v>
      </c>
      <c r="C46" s="1">
        <v>1.8</v>
      </c>
      <c r="D46" s="1">
        <v>2.5</v>
      </c>
    </row>
    <row r="47" spans="1:9">
      <c r="A47" s="2" t="s">
        <v>33</v>
      </c>
      <c r="B47" s="6">
        <v>10</v>
      </c>
      <c r="C47" s="6">
        <v>10</v>
      </c>
      <c r="D47" s="6">
        <v>10</v>
      </c>
    </row>
    <row r="48" spans="1:9">
      <c r="A48" s="2" t="s">
        <v>35</v>
      </c>
      <c r="B48" s="6">
        <v>0.9</v>
      </c>
      <c r="C48" s="6">
        <v>0.98</v>
      </c>
      <c r="D48" s="6">
        <v>0.9</v>
      </c>
    </row>
    <row r="50" spans="1:6">
      <c r="A50" s="6" t="s">
        <v>30</v>
      </c>
      <c r="B50" s="6" t="s">
        <v>31</v>
      </c>
    </row>
    <row r="51" spans="1:6">
      <c r="A51" s="8">
        <v>0.22500000000000001</v>
      </c>
      <c r="B51" s="6">
        <v>0.95</v>
      </c>
      <c r="D51" s="1" t="s">
        <v>14</v>
      </c>
      <c r="E51" s="1" t="s">
        <v>15</v>
      </c>
      <c r="F51" s="1" t="s">
        <v>0</v>
      </c>
    </row>
    <row r="52" spans="1:6">
      <c r="A52" s="8">
        <v>0.28699999999999998</v>
      </c>
      <c r="B52" s="6">
        <v>0.85</v>
      </c>
      <c r="D52" s="1">
        <v>30</v>
      </c>
      <c r="E52" s="1">
        <v>10</v>
      </c>
      <c r="F52" s="3">
        <f>((5*LOG(E52/10))+D52)</f>
        <v>30</v>
      </c>
    </row>
    <row r="53" spans="1:6">
      <c r="A53" s="8">
        <v>0.14000000000000001</v>
      </c>
      <c r="B53" s="6">
        <v>0.9</v>
      </c>
    </row>
    <row r="54" spans="1:6">
      <c r="A54" s="8">
        <v>0.375</v>
      </c>
      <c r="B54" s="6">
        <v>0.9</v>
      </c>
    </row>
    <row r="55" spans="1:6">
      <c r="A55" s="8">
        <v>0.151</v>
      </c>
      <c r="B55" s="6">
        <v>0.95</v>
      </c>
    </row>
    <row r="56" spans="1:6">
      <c r="A56" s="8">
        <v>0.221</v>
      </c>
      <c r="B56" s="6">
        <v>0.9</v>
      </c>
    </row>
    <row r="57" spans="1:6">
      <c r="A57" s="8">
        <v>0.5</v>
      </c>
      <c r="B57" s="6">
        <v>0.9</v>
      </c>
    </row>
    <row r="58" spans="1:6">
      <c r="A58" s="8">
        <v>0.21</v>
      </c>
      <c r="B58" s="6">
        <v>0.95</v>
      </c>
    </row>
    <row r="59" spans="1:6">
      <c r="A59" s="7"/>
    </row>
    <row r="60" spans="1:6">
      <c r="A60" s="7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Bedana</dc:creator>
  <cp:lastModifiedBy>Dorothy</cp:lastModifiedBy>
  <dcterms:created xsi:type="dcterms:W3CDTF">2013-02-11T10:06:08Z</dcterms:created>
  <dcterms:modified xsi:type="dcterms:W3CDTF">2013-03-05T18:03:53Z</dcterms:modified>
</cp:coreProperties>
</file>