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orij\Dropbox\UCSD\Meyer Lab\CoevolReplay_FastResistance\Manuscript\Figure6\"/>
    </mc:Choice>
  </mc:AlternateContent>
  <xr:revisionPtr revIDLastSave="0" documentId="8_{0107E038-0C3B-4890-8A1A-2F901CFC789E}" xr6:coauthVersionLast="45" xr6:coauthVersionMax="45" xr10:uidLastSave="{00000000-0000-0000-0000-000000000000}"/>
  <bookViews>
    <workbookView xWindow="390" yWindow="390" windowWidth="21870" windowHeight="11190" tabRatio="500" xr2:uid="{00000000-000D-0000-FFFF-FFFF00000000}"/>
  </bookViews>
  <sheets>
    <sheet name="Data and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V14" i="1"/>
  <c r="V13" i="1"/>
  <c r="V12" i="1"/>
  <c r="V11" i="1"/>
  <c r="V10" i="1"/>
  <c r="V9" i="1"/>
  <c r="V8" i="1"/>
  <c r="V7" i="1"/>
  <c r="V6" i="1"/>
  <c r="V5" i="1"/>
  <c r="V4" i="1"/>
  <c r="V3" i="1"/>
  <c r="K14" i="1" l="1"/>
  <c r="N14" i="1" s="1"/>
  <c r="F14" i="1"/>
  <c r="G14" i="1" s="1"/>
  <c r="L14" i="1"/>
  <c r="M14" i="1" s="1"/>
  <c r="K13" i="1"/>
  <c r="N13" i="1" s="1"/>
  <c r="F13" i="1"/>
  <c r="G13" i="1" s="1"/>
  <c r="L13" i="1"/>
  <c r="M13" i="1" s="1"/>
  <c r="L12" i="1"/>
  <c r="N12" i="1" s="1"/>
  <c r="F12" i="1"/>
  <c r="H12" i="1" s="1"/>
  <c r="K11" i="1"/>
  <c r="F11" i="1"/>
  <c r="H11" i="1" s="1"/>
  <c r="L11" i="1"/>
  <c r="M11" i="1" s="1"/>
  <c r="L10" i="1"/>
  <c r="N10" i="1" s="1"/>
  <c r="F10" i="1"/>
  <c r="H10" i="1" s="1"/>
  <c r="L9" i="1"/>
  <c r="N9" i="1" s="1"/>
  <c r="F9" i="1"/>
  <c r="G9" i="1" s="1"/>
  <c r="L8" i="1"/>
  <c r="M8" i="1" s="1"/>
  <c r="F8" i="1"/>
  <c r="H8" i="1" s="1"/>
  <c r="L3" i="1"/>
  <c r="N3" i="1" s="1"/>
  <c r="F3" i="1"/>
  <c r="H3" i="1" s="1"/>
  <c r="L4" i="1"/>
  <c r="M4" i="1" s="1"/>
  <c r="F4" i="1"/>
  <c r="G4" i="1" s="1"/>
  <c r="L5" i="1"/>
  <c r="N5" i="1" s="1"/>
  <c r="F5" i="1"/>
  <c r="H5" i="1" s="1"/>
  <c r="L7" i="1"/>
  <c r="N7" i="1" s="1"/>
  <c r="F7" i="1"/>
  <c r="H7" i="1" s="1"/>
  <c r="L6" i="1"/>
  <c r="M6" i="1" s="1"/>
  <c r="F6" i="1"/>
  <c r="H6" i="1" s="1"/>
  <c r="K12" i="1"/>
  <c r="K10" i="1"/>
  <c r="K9" i="1"/>
  <c r="K8" i="1"/>
  <c r="K7" i="1"/>
  <c r="K6" i="1"/>
  <c r="K4" i="1"/>
  <c r="K5" i="1"/>
  <c r="K3" i="1"/>
  <c r="M5" i="1" l="1"/>
  <c r="N6" i="1"/>
  <c r="P6" i="1" s="1"/>
  <c r="G6" i="1"/>
  <c r="M10" i="1"/>
  <c r="H14" i="1"/>
  <c r="Q14" i="1" s="1"/>
  <c r="G7" i="1"/>
  <c r="M9" i="1"/>
  <c r="H13" i="1"/>
  <c r="Q13" i="1" s="1"/>
  <c r="M7" i="1"/>
  <c r="G5" i="1"/>
  <c r="H9" i="1"/>
  <c r="T9" i="1" s="1"/>
  <c r="M3" i="1"/>
  <c r="Q10" i="1"/>
  <c r="Q11" i="1"/>
  <c r="Q4" i="1"/>
  <c r="N8" i="1"/>
  <c r="P8" i="1" s="1"/>
  <c r="G11" i="1"/>
  <c r="P11" i="1" s="1"/>
  <c r="G12" i="1"/>
  <c r="P13" i="1"/>
  <c r="P14" i="1"/>
  <c r="S14" i="1"/>
  <c r="Q12" i="1"/>
  <c r="P3" i="1"/>
  <c r="T14" i="1"/>
  <c r="P5" i="1"/>
  <c r="G3" i="1"/>
  <c r="M12" i="1"/>
  <c r="N4" i="1"/>
  <c r="P7" i="1"/>
  <c r="P9" i="1"/>
  <c r="H4" i="1"/>
  <c r="G8" i="1"/>
  <c r="G10" i="1"/>
  <c r="S7" i="1" l="1"/>
  <c r="S5" i="1"/>
  <c r="T5" i="1"/>
  <c r="T6" i="1"/>
  <c r="S13" i="1"/>
  <c r="Q6" i="1"/>
  <c r="S6" i="1"/>
  <c r="T13" i="1"/>
  <c r="S10" i="1"/>
  <c r="T7" i="1"/>
  <c r="S9" i="1"/>
  <c r="Q7" i="1"/>
  <c r="T11" i="1"/>
  <c r="S4" i="1"/>
  <c r="Q9" i="1"/>
  <c r="S11" i="1"/>
  <c r="T3" i="1"/>
  <c r="T8" i="1"/>
  <c r="Q3" i="1"/>
  <c r="Q5" i="1"/>
  <c r="S3" i="1"/>
  <c r="P4" i="1"/>
  <c r="P12" i="1"/>
  <c r="Q8" i="1"/>
  <c r="T12" i="1"/>
  <c r="T4" i="1"/>
  <c r="P10" i="1"/>
  <c r="S12" i="1"/>
  <c r="S8" i="1"/>
  <c r="T10" i="1"/>
</calcChain>
</file>

<file path=xl/sharedStrings.xml><?xml version="1.0" encoding="utf-8"?>
<sst xmlns="http://schemas.openxmlformats.org/spreadsheetml/2006/main" count="63" uniqueCount="31">
  <si>
    <t>host</t>
  </si>
  <si>
    <t>white</t>
  </si>
  <si>
    <t>blue</t>
  </si>
  <si>
    <t>S2</t>
  </si>
  <si>
    <t>L4</t>
  </si>
  <si>
    <t>L2</t>
  </si>
  <si>
    <t>S4</t>
  </si>
  <si>
    <t>dilu (low)</t>
  </si>
  <si>
    <t>dilu (high)</t>
  </si>
  <si>
    <t>white (count)</t>
  </si>
  <si>
    <t>blue (count)</t>
  </si>
  <si>
    <t>white (density)</t>
  </si>
  <si>
    <t>blue (density)</t>
  </si>
  <si>
    <t>FINAL</t>
  </si>
  <si>
    <t>INITIAL</t>
  </si>
  <si>
    <t>dilution</t>
  </si>
  <si>
    <t>ecd4</t>
  </si>
  <si>
    <t>ecc4</t>
  </si>
  <si>
    <t>*code from Meyer 2012 genomic table</t>
  </si>
  <si>
    <t>fitness Long</t>
  </si>
  <si>
    <t>fitness short</t>
  </si>
  <si>
    <t>* S is for 'short, which is pre-recombination</t>
  </si>
  <si>
    <t>*L is for 'long', which is post recombination</t>
  </si>
  <si>
    <t>explananation: the recombination inserts extra bases and makes J longer</t>
  </si>
  <si>
    <t>r short</t>
  </si>
  <si>
    <t>r long</t>
  </si>
  <si>
    <t>*** NOTE Lenski way of fitness, not selection rate</t>
  </si>
  <si>
    <t>selection coeficient of recombination</t>
  </si>
  <si>
    <t>REL606</t>
  </si>
  <si>
    <t>Selection coeficient or percentage change in growth rate due to the recombintion</t>
  </si>
  <si>
    <t>DATA to remake plot: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</si>
</sst>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70" zoomScaleNormal="70" workbookViewId="0">
      <selection activeCell="D27" sqref="D27"/>
    </sheetView>
  </sheetViews>
  <sheetFormatPr defaultColWidth="11" defaultRowHeight="15.75" x14ac:dyDescent="0.25"/>
  <cols>
    <col min="1" max="3" width="10.875" style="2"/>
    <col min="8" max="8" width="10.875" customWidth="1"/>
    <col min="13" max="13" width="15.375" customWidth="1"/>
    <col min="14" max="18" width="12.375" customWidth="1"/>
    <col min="19" max="19" width="19.125" customWidth="1"/>
    <col min="20" max="20" width="12.125" customWidth="1"/>
  </cols>
  <sheetData>
    <row r="1" spans="1:22" x14ac:dyDescent="0.25">
      <c r="D1" s="19" t="s">
        <v>14</v>
      </c>
      <c r="E1" s="19"/>
      <c r="F1" s="19"/>
      <c r="G1" s="2"/>
      <c r="H1" s="2"/>
      <c r="I1" s="19" t="s">
        <v>13</v>
      </c>
      <c r="J1" s="19"/>
      <c r="K1" s="19"/>
      <c r="L1" s="19"/>
      <c r="M1" s="19"/>
      <c r="N1" s="19"/>
      <c r="O1" s="2"/>
      <c r="P1" s="4"/>
      <c r="Q1" s="4"/>
      <c r="R1" s="5"/>
    </row>
    <row r="2" spans="1:22" x14ac:dyDescent="0.25">
      <c r="A2" s="2" t="s">
        <v>2</v>
      </c>
      <c r="B2" s="2" t="s">
        <v>1</v>
      </c>
      <c r="C2" s="2" t="s">
        <v>0</v>
      </c>
      <c r="D2" s="2" t="s">
        <v>9</v>
      </c>
      <c r="E2" s="2" t="s">
        <v>10</v>
      </c>
      <c r="F2" s="2" t="s">
        <v>15</v>
      </c>
      <c r="G2" t="s">
        <v>11</v>
      </c>
      <c r="H2" t="s">
        <v>12</v>
      </c>
      <c r="I2" s="2" t="s">
        <v>9</v>
      </c>
      <c r="J2" s="2" t="s">
        <v>10</v>
      </c>
      <c r="K2" t="s">
        <v>7</v>
      </c>
      <c r="L2" t="s">
        <v>8</v>
      </c>
      <c r="M2" t="s">
        <v>11</v>
      </c>
      <c r="N2" t="s">
        <v>12</v>
      </c>
      <c r="P2" t="s">
        <v>25</v>
      </c>
      <c r="Q2" t="s">
        <v>24</v>
      </c>
      <c r="S2" t="s">
        <v>19</v>
      </c>
      <c r="T2" t="s">
        <v>20</v>
      </c>
      <c r="V2" t="s">
        <v>29</v>
      </c>
    </row>
    <row r="3" spans="1:22" x14ac:dyDescent="0.25">
      <c r="A3" s="2" t="s">
        <v>5</v>
      </c>
      <c r="B3" s="2" t="s">
        <v>3</v>
      </c>
      <c r="C3" s="2" t="s">
        <v>16</v>
      </c>
      <c r="D3">
        <v>62</v>
      </c>
      <c r="E3">
        <v>85</v>
      </c>
      <c r="F3">
        <f t="shared" ref="F3:F14" si="0">1000/7</f>
        <v>142.85714285714286</v>
      </c>
      <c r="G3">
        <f t="shared" ref="G3:G14" si="1">F3*D3</f>
        <v>8857.1428571428569</v>
      </c>
      <c r="H3">
        <f t="shared" ref="H3:H14" si="2">F3*E3</f>
        <v>12142.857142857143</v>
      </c>
      <c r="I3">
        <v>9</v>
      </c>
      <c r="J3">
        <v>550</v>
      </c>
      <c r="K3">
        <f>100*(5^1)</f>
        <v>500</v>
      </c>
      <c r="L3">
        <f>100*(5^4)</f>
        <v>62500</v>
      </c>
      <c r="M3">
        <f t="shared" ref="M3:M14" si="3">L3*I3</f>
        <v>562500</v>
      </c>
      <c r="N3">
        <f t="shared" ref="N3:N10" si="4">L3*J3</f>
        <v>34375000</v>
      </c>
      <c r="P3">
        <f>LN(N3/H3)</f>
        <v>7.9483437275338691</v>
      </c>
      <c r="Q3">
        <f>LN(M3/G3)</f>
        <v>4.151166898088797</v>
      </c>
      <c r="S3">
        <f t="shared" ref="S3:S8" si="5">LN(N3/H3)/LN(M3/G3)</f>
        <v>1.9147251658788516</v>
      </c>
      <c r="T3">
        <f>LN(M3/G3)/(LN(N3/H3))</f>
        <v>0.52226816559388767</v>
      </c>
      <c r="V3">
        <f t="shared" ref="V3:V14" si="6">(P3-Q3)/Q3</f>
        <v>0.91472516587885144</v>
      </c>
    </row>
    <row r="4" spans="1:22" x14ac:dyDescent="0.25">
      <c r="A4" s="2" t="s">
        <v>5</v>
      </c>
      <c r="B4" s="2" t="s">
        <v>3</v>
      </c>
      <c r="C4" s="2" t="s">
        <v>17</v>
      </c>
      <c r="D4">
        <v>49</v>
      </c>
      <c r="E4">
        <v>50</v>
      </c>
      <c r="F4">
        <f t="shared" si="0"/>
        <v>142.85714285714286</v>
      </c>
      <c r="G4">
        <f t="shared" si="1"/>
        <v>7000</v>
      </c>
      <c r="H4">
        <f t="shared" si="2"/>
        <v>7142.8571428571431</v>
      </c>
      <c r="I4">
        <v>1</v>
      </c>
      <c r="J4">
        <v>19</v>
      </c>
      <c r="K4">
        <f>100*(5^4)</f>
        <v>62500</v>
      </c>
      <c r="L4">
        <f>100*(5^7)</f>
        <v>7812500</v>
      </c>
      <c r="M4">
        <f t="shared" si="3"/>
        <v>7812500</v>
      </c>
      <c r="N4">
        <f t="shared" si="4"/>
        <v>148437500</v>
      </c>
      <c r="P4">
        <f t="shared" ref="P4:P8" si="7">LN(N4/H4)</f>
        <v>9.9418064168382649</v>
      </c>
      <c r="Q4">
        <f t="shared" ref="Q4:Q8" si="8">LN(M4/G4)</f>
        <v>7.0175701449893433</v>
      </c>
      <c r="S4">
        <f t="shared" si="5"/>
        <v>1.4167021079136448</v>
      </c>
      <c r="T4">
        <f>LN(M4/G4)/LN(N4/H4)</f>
        <v>0.70586469407650165</v>
      </c>
      <c r="V4">
        <f t="shared" si="6"/>
        <v>0.41670210791364487</v>
      </c>
    </row>
    <row r="5" spans="1:22" x14ac:dyDescent="0.25">
      <c r="A5" s="2" t="s">
        <v>5</v>
      </c>
      <c r="B5" s="2" t="s">
        <v>3</v>
      </c>
      <c r="C5" s="2">
        <v>606</v>
      </c>
      <c r="D5">
        <v>63</v>
      </c>
      <c r="E5">
        <v>119</v>
      </c>
      <c r="F5">
        <f t="shared" si="0"/>
        <v>142.85714285714286</v>
      </c>
      <c r="G5">
        <f t="shared" si="1"/>
        <v>9000</v>
      </c>
      <c r="H5">
        <f t="shared" si="2"/>
        <v>17000</v>
      </c>
      <c r="I5">
        <v>5</v>
      </c>
      <c r="J5">
        <v>161</v>
      </c>
      <c r="K5">
        <f>100*(5^5)</f>
        <v>312500</v>
      </c>
      <c r="L5">
        <f>100*(5^8)</f>
        <v>39062500</v>
      </c>
      <c r="M5">
        <f t="shared" si="3"/>
        <v>195312500</v>
      </c>
      <c r="N5">
        <f t="shared" si="4"/>
        <v>6289062500</v>
      </c>
      <c r="P5">
        <f t="shared" si="7"/>
        <v>12.821109227407003</v>
      </c>
      <c r="Q5">
        <f t="shared" si="8"/>
        <v>9.9851315415766386</v>
      </c>
      <c r="S5">
        <f t="shared" si="5"/>
        <v>1.2840200626323013</v>
      </c>
      <c r="T5">
        <f>LN(M5/G5)/LN(N5/H5)</f>
        <v>0.77880403048372393</v>
      </c>
      <c r="V5">
        <f t="shared" si="6"/>
        <v>0.28402006263230134</v>
      </c>
    </row>
    <row r="6" spans="1:22" x14ac:dyDescent="0.25">
      <c r="A6" s="2" t="s">
        <v>5</v>
      </c>
      <c r="B6" s="2" t="s">
        <v>3</v>
      </c>
      <c r="C6" s="4" t="s">
        <v>16</v>
      </c>
      <c r="D6">
        <v>54</v>
      </c>
      <c r="E6">
        <v>140</v>
      </c>
      <c r="F6">
        <f t="shared" si="0"/>
        <v>142.85714285714286</v>
      </c>
      <c r="G6">
        <f t="shared" si="1"/>
        <v>7714.2857142857147</v>
      </c>
      <c r="H6">
        <f t="shared" si="2"/>
        <v>20000</v>
      </c>
      <c r="I6">
        <v>4</v>
      </c>
      <c r="J6">
        <v>145</v>
      </c>
      <c r="K6">
        <f>100*(5^1)</f>
        <v>500</v>
      </c>
      <c r="L6">
        <f>100*(5^4)</f>
        <v>62500</v>
      </c>
      <c r="M6">
        <f t="shared" si="3"/>
        <v>250000</v>
      </c>
      <c r="N6">
        <f t="shared" si="4"/>
        <v>9062500</v>
      </c>
      <c r="P6">
        <f t="shared" si="7"/>
        <v>6.116168025608939</v>
      </c>
      <c r="Q6">
        <f t="shared" si="8"/>
        <v>3.4783870203532854</v>
      </c>
      <c r="S6">
        <f t="shared" si="5"/>
        <v>1.7583345354674607</v>
      </c>
      <c r="T6">
        <f>LN(M6/G6)/LN(N6/H6)</f>
        <v>0.56871999032547338</v>
      </c>
      <c r="V6">
        <f t="shared" si="6"/>
        <v>0.75833453546746077</v>
      </c>
    </row>
    <row r="7" spans="1:22" x14ac:dyDescent="0.25">
      <c r="A7" s="2" t="s">
        <v>5</v>
      </c>
      <c r="B7" s="2" t="s">
        <v>3</v>
      </c>
      <c r="C7" s="4" t="s">
        <v>17</v>
      </c>
      <c r="D7">
        <v>101</v>
      </c>
      <c r="E7">
        <v>56</v>
      </c>
      <c r="F7">
        <f t="shared" si="0"/>
        <v>142.85714285714286</v>
      </c>
      <c r="G7">
        <f t="shared" si="1"/>
        <v>14428.571428571429</v>
      </c>
      <c r="H7">
        <f t="shared" si="2"/>
        <v>8000</v>
      </c>
      <c r="I7">
        <v>2</v>
      </c>
      <c r="J7">
        <v>7</v>
      </c>
      <c r="K7">
        <f>100*(5^4)</f>
        <v>62500</v>
      </c>
      <c r="L7">
        <f>100*(5^7)</f>
        <v>7812500</v>
      </c>
      <c r="M7">
        <f t="shared" si="3"/>
        <v>15625000</v>
      </c>
      <c r="N7">
        <f t="shared" si="4"/>
        <v>54687500</v>
      </c>
      <c r="P7">
        <f t="shared" si="7"/>
        <v>8.8299489014201349</v>
      </c>
      <c r="Q7">
        <f t="shared" si="8"/>
        <v>6.9874171068186559</v>
      </c>
      <c r="S7">
        <f t="shared" si="5"/>
        <v>1.2636928304742889</v>
      </c>
      <c r="T7">
        <f>LN(M7/G7)/LN(N7/H7)</f>
        <v>0.79133154504380632</v>
      </c>
      <c r="V7">
        <f t="shared" si="6"/>
        <v>0.26369283047428904</v>
      </c>
    </row>
    <row r="8" spans="1:22" x14ac:dyDescent="0.25">
      <c r="A8" s="2" t="s">
        <v>5</v>
      </c>
      <c r="B8" s="2" t="s">
        <v>3</v>
      </c>
      <c r="C8" s="4">
        <v>606</v>
      </c>
      <c r="D8">
        <v>114</v>
      </c>
      <c r="E8">
        <v>59</v>
      </c>
      <c r="F8">
        <f t="shared" si="0"/>
        <v>142.85714285714286</v>
      </c>
      <c r="G8">
        <f t="shared" si="1"/>
        <v>16285.714285714286</v>
      </c>
      <c r="H8">
        <f t="shared" si="2"/>
        <v>8428.5714285714294</v>
      </c>
      <c r="I8">
        <v>6</v>
      </c>
      <c r="J8">
        <v>111</v>
      </c>
      <c r="K8">
        <f>100*(5^5)</f>
        <v>312500</v>
      </c>
      <c r="L8">
        <f>100*(5^8)</f>
        <v>39062500</v>
      </c>
      <c r="M8" s="1">
        <f t="shared" si="3"/>
        <v>234375000</v>
      </c>
      <c r="N8">
        <f t="shared" si="4"/>
        <v>4335937500</v>
      </c>
      <c r="P8">
        <f t="shared" si="7"/>
        <v>13.150821112940685</v>
      </c>
      <c r="Q8">
        <f t="shared" si="8"/>
        <v>9.5743893763676304</v>
      </c>
      <c r="S8">
        <f t="shared" si="5"/>
        <v>1.3735414965888817</v>
      </c>
      <c r="T8">
        <f>LN(M8/G8)/LN(N8/H8)</f>
        <v>0.72804498625156033</v>
      </c>
      <c r="V8">
        <f t="shared" si="6"/>
        <v>0.37354149658888169</v>
      </c>
    </row>
    <row r="9" spans="1:22" x14ac:dyDescent="0.25">
      <c r="A9" s="3" t="s">
        <v>6</v>
      </c>
      <c r="B9" s="2" t="s">
        <v>4</v>
      </c>
      <c r="C9" s="4" t="s">
        <v>16</v>
      </c>
      <c r="D9">
        <v>111</v>
      </c>
      <c r="E9">
        <v>36</v>
      </c>
      <c r="F9">
        <f t="shared" si="0"/>
        <v>142.85714285714286</v>
      </c>
      <c r="G9">
        <f t="shared" si="1"/>
        <v>15857.142857142857</v>
      </c>
      <c r="H9">
        <f t="shared" si="2"/>
        <v>5142.8571428571431</v>
      </c>
      <c r="I9">
        <v>878</v>
      </c>
      <c r="J9">
        <v>2</v>
      </c>
      <c r="K9">
        <f>100*(5^1)</f>
        <v>500</v>
      </c>
      <c r="L9">
        <f>100*(5^4)</f>
        <v>62500</v>
      </c>
      <c r="M9" s="1">
        <f t="shared" si="3"/>
        <v>54875000</v>
      </c>
      <c r="N9">
        <f t="shared" si="4"/>
        <v>125000</v>
      </c>
      <c r="P9">
        <f>LN(M9/G9)</f>
        <v>8.1491930981204526</v>
      </c>
      <c r="Q9">
        <f>LN(N9/H9)</f>
        <v>3.1907049479015042</v>
      </c>
      <c r="S9">
        <f t="shared" ref="S9:S14" si="9">LN(M9/G9)/LN(N9/H9)</f>
        <v>2.5540415773887517</v>
      </c>
      <c r="T9">
        <f t="shared" ref="T9:T14" si="10">LN(N9/H9)/LN(M9/G9)</f>
        <v>0.39153630420629193</v>
      </c>
      <c r="V9">
        <f t="shared" si="6"/>
        <v>1.5540415773887517</v>
      </c>
    </row>
    <row r="10" spans="1:22" x14ac:dyDescent="0.25">
      <c r="A10" s="3" t="s">
        <v>6</v>
      </c>
      <c r="B10" s="2" t="s">
        <v>4</v>
      </c>
      <c r="C10" s="4" t="s">
        <v>17</v>
      </c>
      <c r="D10">
        <v>141</v>
      </c>
      <c r="E10">
        <v>40</v>
      </c>
      <c r="F10">
        <f t="shared" si="0"/>
        <v>142.85714285714286</v>
      </c>
      <c r="G10">
        <f t="shared" si="1"/>
        <v>20142.857142857145</v>
      </c>
      <c r="H10">
        <f t="shared" si="2"/>
        <v>5714.2857142857147</v>
      </c>
      <c r="I10">
        <v>32</v>
      </c>
      <c r="J10">
        <v>1</v>
      </c>
      <c r="K10">
        <f>100*(5^4)</f>
        <v>62500</v>
      </c>
      <c r="L10">
        <f>100*(5^7)</f>
        <v>7812500</v>
      </c>
      <c r="M10" s="1">
        <f t="shared" si="3"/>
        <v>250000000</v>
      </c>
      <c r="N10">
        <f t="shared" si="4"/>
        <v>7812500</v>
      </c>
      <c r="P10">
        <f t="shared" ref="P10:Q12" si="11">LN(M10/G10)</f>
        <v>9.4263664555215279</v>
      </c>
      <c r="Q10">
        <f t="shared" si="11"/>
        <v>7.2205109889860344</v>
      </c>
      <c r="S10">
        <f t="shared" si="9"/>
        <v>1.3054985263370202</v>
      </c>
      <c r="T10">
        <f t="shared" si="10"/>
        <v>0.76599090678854254</v>
      </c>
      <c r="V10">
        <f t="shared" si="6"/>
        <v>0.30549852633702018</v>
      </c>
    </row>
    <row r="11" spans="1:22" x14ac:dyDescent="0.25">
      <c r="A11" s="3" t="s">
        <v>6</v>
      </c>
      <c r="B11" s="2" t="s">
        <v>4</v>
      </c>
      <c r="C11" s="4">
        <v>606</v>
      </c>
      <c r="D11">
        <v>83</v>
      </c>
      <c r="E11">
        <v>41</v>
      </c>
      <c r="F11">
        <f t="shared" si="0"/>
        <v>142.85714285714286</v>
      </c>
      <c r="G11">
        <f t="shared" si="1"/>
        <v>11857.142857142857</v>
      </c>
      <c r="H11">
        <f t="shared" si="2"/>
        <v>5857.1428571428569</v>
      </c>
      <c r="I11">
        <v>36</v>
      </c>
      <c r="J11">
        <v>27</v>
      </c>
      <c r="K11">
        <f>100*(5^5)</f>
        <v>312500</v>
      </c>
      <c r="L11">
        <f>100*(5^8)</f>
        <v>39062500</v>
      </c>
      <c r="M11" s="1">
        <f t="shared" si="3"/>
        <v>1406250000</v>
      </c>
      <c r="N11">
        <f>K11*J11</f>
        <v>8437500</v>
      </c>
      <c r="P11">
        <f t="shared" si="11"/>
        <v>11.683506686193583</v>
      </c>
      <c r="Q11">
        <f t="shared" si="11"/>
        <v>7.2727794175317904</v>
      </c>
      <c r="S11">
        <f t="shared" si="9"/>
        <v>1.6064706511006337</v>
      </c>
      <c r="T11">
        <f t="shared" si="10"/>
        <v>0.62248258274427526</v>
      </c>
      <c r="V11">
        <f t="shared" si="6"/>
        <v>0.60647065110063381</v>
      </c>
    </row>
    <row r="12" spans="1:22" x14ac:dyDescent="0.25">
      <c r="A12" s="3" t="s">
        <v>6</v>
      </c>
      <c r="B12" s="2" t="s">
        <v>4</v>
      </c>
      <c r="C12" s="4" t="s">
        <v>16</v>
      </c>
      <c r="D12">
        <v>87</v>
      </c>
      <c r="E12">
        <v>34</v>
      </c>
      <c r="F12">
        <f t="shared" si="0"/>
        <v>142.85714285714286</v>
      </c>
      <c r="G12">
        <f t="shared" si="1"/>
        <v>12428.571428571429</v>
      </c>
      <c r="H12">
        <f t="shared" si="2"/>
        <v>4857.1428571428569</v>
      </c>
      <c r="I12">
        <v>453</v>
      </c>
      <c r="J12">
        <v>5</v>
      </c>
      <c r="K12">
        <f>100*(5^1)</f>
        <v>500</v>
      </c>
      <c r="L12">
        <f>100*(5^4)</f>
        <v>62500</v>
      </c>
      <c r="M12">
        <f t="shared" si="3"/>
        <v>28312500</v>
      </c>
      <c r="N12">
        <f>L12*J12</f>
        <v>312500</v>
      </c>
      <c r="P12">
        <f t="shared" si="11"/>
        <v>7.7310607126261193</v>
      </c>
      <c r="Q12">
        <f t="shared" si="11"/>
        <v>4.1641540936156085</v>
      </c>
      <c r="S12">
        <f t="shared" si="9"/>
        <v>1.8565741177732149</v>
      </c>
      <c r="T12">
        <f t="shared" si="10"/>
        <v>0.53862648974090277</v>
      </c>
      <c r="V12">
        <f t="shared" si="6"/>
        <v>0.85657411777321479</v>
      </c>
    </row>
    <row r="13" spans="1:22" x14ac:dyDescent="0.25">
      <c r="A13" s="3" t="s">
        <v>6</v>
      </c>
      <c r="B13" s="2" t="s">
        <v>4</v>
      </c>
      <c r="C13" s="4" t="s">
        <v>17</v>
      </c>
      <c r="D13">
        <v>114</v>
      </c>
      <c r="E13">
        <v>40</v>
      </c>
      <c r="F13">
        <f t="shared" si="0"/>
        <v>142.85714285714286</v>
      </c>
      <c r="G13">
        <f t="shared" si="1"/>
        <v>16285.714285714286</v>
      </c>
      <c r="H13">
        <f t="shared" si="2"/>
        <v>5714.2857142857147</v>
      </c>
      <c r="I13">
        <v>310</v>
      </c>
      <c r="J13">
        <v>411</v>
      </c>
      <c r="K13">
        <f>100*(5^4)</f>
        <v>62500</v>
      </c>
      <c r="L13">
        <f>100*(5^7)</f>
        <v>7812500</v>
      </c>
      <c r="M13" s="1">
        <f t="shared" si="3"/>
        <v>2421875000</v>
      </c>
      <c r="N13">
        <f>K13*J13</f>
        <v>25687500</v>
      </c>
      <c r="P13">
        <f>LN(M13/G13)</f>
        <v>11.909764292184667</v>
      </c>
      <c r="Q13">
        <f>LN(N13/H13)</f>
        <v>8.410790466179968</v>
      </c>
      <c r="S13">
        <f t="shared" si="9"/>
        <v>1.4160101051231955</v>
      </c>
      <c r="T13">
        <f t="shared" si="10"/>
        <v>0.70620964948057219</v>
      </c>
      <c r="V13">
        <f t="shared" si="6"/>
        <v>0.41601010512319547</v>
      </c>
    </row>
    <row r="14" spans="1:22" x14ac:dyDescent="0.25">
      <c r="A14" s="3" t="s">
        <v>6</v>
      </c>
      <c r="B14" s="2" t="s">
        <v>4</v>
      </c>
      <c r="C14" s="4">
        <v>606</v>
      </c>
      <c r="D14">
        <v>105</v>
      </c>
      <c r="E14">
        <v>34</v>
      </c>
      <c r="F14">
        <f t="shared" si="0"/>
        <v>142.85714285714286</v>
      </c>
      <c r="G14">
        <f t="shared" si="1"/>
        <v>15000</v>
      </c>
      <c r="H14">
        <f t="shared" si="2"/>
        <v>4857.1428571428569</v>
      </c>
      <c r="I14">
        <v>29</v>
      </c>
      <c r="J14">
        <v>28</v>
      </c>
      <c r="K14">
        <f>100*(5^5)</f>
        <v>312500</v>
      </c>
      <c r="L14">
        <f>100*(5^8)</f>
        <v>39062500</v>
      </c>
      <c r="M14" s="1">
        <f t="shared" si="3"/>
        <v>1132812500</v>
      </c>
      <c r="N14">
        <f>K14*J14</f>
        <v>8750000</v>
      </c>
      <c r="P14">
        <f>LN(M14/G14)</f>
        <v>11.232163835363021</v>
      </c>
      <c r="Q14">
        <f>LN(N14/H14)</f>
        <v>7.4963586037908119</v>
      </c>
      <c r="S14">
        <f t="shared" si="9"/>
        <v>1.4983493225208118</v>
      </c>
      <c r="T14">
        <f t="shared" si="10"/>
        <v>0.66740110932049368</v>
      </c>
      <c r="V14">
        <f t="shared" si="6"/>
        <v>0.49834932252081177</v>
      </c>
    </row>
    <row r="16" spans="1:22" x14ac:dyDescent="0.25">
      <c r="C16" s="6" t="s">
        <v>18</v>
      </c>
      <c r="S16" t="s">
        <v>26</v>
      </c>
    </row>
    <row r="18" spans="1:4" x14ac:dyDescent="0.25">
      <c r="A18" s="6" t="s">
        <v>21</v>
      </c>
    </row>
    <row r="19" spans="1:4" x14ac:dyDescent="0.25">
      <c r="A19" s="6" t="s">
        <v>22</v>
      </c>
    </row>
    <row r="20" spans="1:4" x14ac:dyDescent="0.25">
      <c r="A20" s="6" t="s">
        <v>23</v>
      </c>
    </row>
    <row r="22" spans="1:4" ht="16.5" thickBot="1" x14ac:dyDescent="0.3"/>
    <row r="23" spans="1:4" x14ac:dyDescent="0.25">
      <c r="B23" s="7" t="s">
        <v>30</v>
      </c>
      <c r="C23" s="8"/>
      <c r="D23" s="9"/>
    </row>
    <row r="24" spans="1:4" x14ac:dyDescent="0.25">
      <c r="B24" s="10"/>
      <c r="C24" s="11"/>
      <c r="D24" s="12"/>
    </row>
    <row r="25" spans="1:4" x14ac:dyDescent="0.25">
      <c r="B25" s="20" t="s">
        <v>27</v>
      </c>
      <c r="C25" s="21"/>
      <c r="D25" s="22"/>
    </row>
    <row r="26" spans="1:4" x14ac:dyDescent="0.25">
      <c r="B26" s="13" t="s">
        <v>28</v>
      </c>
      <c r="C26" s="14" t="s">
        <v>17</v>
      </c>
      <c r="D26" s="15" t="s">
        <v>16</v>
      </c>
    </row>
    <row r="27" spans="1:4" x14ac:dyDescent="0.25">
      <c r="B27" s="13">
        <v>0.28402006000000002</v>
      </c>
      <c r="C27" s="14">
        <v>0.41670211000000001</v>
      </c>
      <c r="D27" s="15">
        <v>0.91472516999999998</v>
      </c>
    </row>
    <row r="28" spans="1:4" x14ac:dyDescent="0.25">
      <c r="B28" s="13">
        <v>0.37354150000000003</v>
      </c>
      <c r="C28" s="14">
        <v>0.26369282999999999</v>
      </c>
      <c r="D28" s="15">
        <v>0.75833454</v>
      </c>
    </row>
    <row r="29" spans="1:4" x14ac:dyDescent="0.25">
      <c r="B29" s="13">
        <v>0.60647065</v>
      </c>
      <c r="C29" s="14">
        <v>0.30549852999999999</v>
      </c>
      <c r="D29" s="15">
        <v>1.55404158</v>
      </c>
    </row>
    <row r="30" spans="1:4" ht="16.5" thickBot="1" x14ac:dyDescent="0.3">
      <c r="B30" s="16">
        <v>0.49834931999999998</v>
      </c>
      <c r="C30" s="17">
        <v>0.41601010999999999</v>
      </c>
      <c r="D30" s="18">
        <v>0.85657411999999999</v>
      </c>
    </row>
  </sheetData>
  <mergeCells count="3">
    <mergeCell ref="I1:N1"/>
    <mergeCell ref="D1:F1"/>
    <mergeCell ref="B25:D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and notes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Meyer</dc:creator>
  <cp:lastModifiedBy>Josh Borin</cp:lastModifiedBy>
  <dcterms:created xsi:type="dcterms:W3CDTF">2013-02-07T22:20:30Z</dcterms:created>
  <dcterms:modified xsi:type="dcterms:W3CDTF">2020-10-19T16:16:52Z</dcterms:modified>
</cp:coreProperties>
</file>