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f7580da96205b7/School/Fall 2022/CIS 600/Projects/Project 6/"/>
    </mc:Choice>
  </mc:AlternateContent>
  <xr:revisionPtr revIDLastSave="786" documentId="8_{067E7844-C7C1-D64F-80EF-1A90D90FEAF8}" xr6:coauthVersionLast="47" xr6:coauthVersionMax="47" xr10:uidLastSave="{3CEA050B-54F1-3B42-A003-DFF4E87B0375}"/>
  <bookViews>
    <workbookView xWindow="0" yWindow="500" windowWidth="28800" windowHeight="17500" activeTab="1" xr2:uid="{8982F79E-808D-864D-BCA8-A9448DEE4415}"/>
  </bookViews>
  <sheets>
    <sheet name="Sheet1" sheetId="1" r:id="rId1"/>
    <sheet name="main" sheetId="5" r:id="rId2"/>
  </sheets>
  <definedNames>
    <definedName name="_xlnm._FilterDatabase" localSheetId="0" hidden="1">Sheet1!$A$5:$E$200</definedName>
    <definedName name="Salary">Sheet1!$C$6:$C$200</definedName>
    <definedName name="solver_adj" localSheetId="1" hidden="1">main!$G$6:$G$200</definedName>
    <definedName name="solver_adj" localSheetId="0" hidden="1">Sheet1!$I$6:$M$200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itr" localSheetId="1" hidden="1">2147483647</definedName>
    <definedName name="solver_itr" localSheetId="0" hidden="1">2147483647</definedName>
    <definedName name="solver_lhs1" localSheetId="1" hidden="1">main!$G$6:$G$200</definedName>
    <definedName name="solver_lhs1" localSheetId="0" hidden="1">Sheet1!$O$7</definedName>
    <definedName name="solver_lhs2" localSheetId="1" hidden="1">main!$P$1</definedName>
    <definedName name="solver_lhs2" localSheetId="0" hidden="1">Sheet1!$J$201</definedName>
    <definedName name="solver_lhs3" localSheetId="1" hidden="1">main!$P$4</definedName>
    <definedName name="solver_lhs3" localSheetId="0" hidden="1">Sheet1!$K$201</definedName>
    <definedName name="solver_lhs4" localSheetId="1" hidden="1">main!$P$6</definedName>
    <definedName name="solver_lhs4" localSheetId="0" hidden="1">Sheet1!$L$201</definedName>
    <definedName name="solver_lhs5" localSheetId="1" hidden="1">main!$P$7</definedName>
    <definedName name="solver_lhs5" localSheetId="0" hidden="1">Sheet1!$M$201</definedName>
    <definedName name="solver_lhs6" localSheetId="1" hidden="1">main!$P$8</definedName>
    <definedName name="solver_lhs6" localSheetId="0" hidden="1">Sheet1!$O$7</definedName>
    <definedName name="solver_lhs7" localSheetId="1" hidden="1">main!$P$9</definedName>
    <definedName name="solver_lhs8" localSheetId="1" hidden="1">main!$P$10</definedName>
    <definedName name="solver_lin" localSheetId="1" hidden="1">1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8</definedName>
    <definedName name="solver_num" localSheetId="0" hidden="1">1</definedName>
    <definedName name="solver_opt" localSheetId="1" hidden="1">main!$O$3</definedName>
    <definedName name="solver_opt" localSheetId="0" hidden="1">Sheet1!$O$14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5</definedName>
    <definedName name="solver_rel1" localSheetId="0" hidden="1">1</definedName>
    <definedName name="solver_rel2" localSheetId="1" hidden="1">1</definedName>
    <definedName name="solver_rel2" localSheetId="0" hidden="1">2</definedName>
    <definedName name="solver_rel3" localSheetId="1" hidden="1">2</definedName>
    <definedName name="solver_rel3" localSheetId="0" hidden="1">2</definedName>
    <definedName name="solver_rel4" localSheetId="1" hidden="1">2</definedName>
    <definedName name="solver_rel4" localSheetId="0" hidden="1">2</definedName>
    <definedName name="solver_rel5" localSheetId="1" hidden="1">2</definedName>
    <definedName name="solver_rel5" localSheetId="0" hidden="1">2</definedName>
    <definedName name="solver_rel6" localSheetId="1" hidden="1">2</definedName>
    <definedName name="solver_rel6" localSheetId="0" hidden="1">1</definedName>
    <definedName name="solver_rel7" localSheetId="1" hidden="1">2</definedName>
    <definedName name="solver_rel8" localSheetId="1" hidden="1">2</definedName>
    <definedName name="solver_rhs1" localSheetId="1" hidden="1">"binary"</definedName>
    <definedName name="solver_rhs1" localSheetId="0" hidden="1">Sheet1!$P$7</definedName>
    <definedName name="solver_rhs2" localSheetId="1" hidden="1">main!$O$1</definedName>
    <definedName name="solver_rhs2" localSheetId="0" hidden="1">2</definedName>
    <definedName name="solver_rhs3" localSheetId="1" hidden="1">10</definedName>
    <definedName name="solver_rhs3" localSheetId="0" hidden="1">2</definedName>
    <definedName name="solver_rhs4" localSheetId="1" hidden="1">2</definedName>
    <definedName name="solver_rhs4" localSheetId="0" hidden="1">2</definedName>
    <definedName name="solver_rhs5" localSheetId="1" hidden="1">main!$O$7</definedName>
    <definedName name="solver_rhs5" localSheetId="0" hidden="1">2</definedName>
    <definedName name="solver_rhs6" localSheetId="1" hidden="1">main!$O$8</definedName>
    <definedName name="solver_rhs6" localSheetId="0" hidden="1">Sheet1!$P$7</definedName>
    <definedName name="solver_rhs7" localSheetId="1" hidden="1">main!$O$9</definedName>
    <definedName name="solver_rhs8" localSheetId="1" hidden="1">main!$O$10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  <definedName name="Value">Sheet1!$D$6:$D$200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5" l="1"/>
  <c r="O2" i="5"/>
  <c r="O3" i="5"/>
  <c r="P4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6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6" i="5"/>
  <c r="F199" i="5"/>
  <c r="F190" i="5"/>
  <c r="F172" i="5"/>
  <c r="F193" i="5"/>
  <c r="F162" i="5"/>
  <c r="F137" i="5"/>
  <c r="F194" i="5"/>
  <c r="F200" i="5"/>
  <c r="F181" i="5"/>
  <c r="F159" i="5"/>
  <c r="F166" i="5"/>
  <c r="F192" i="5"/>
  <c r="F114" i="5"/>
  <c r="F170" i="5"/>
  <c r="F188" i="5"/>
  <c r="F168" i="5"/>
  <c r="F198" i="5"/>
  <c r="F154" i="5"/>
  <c r="F149" i="5"/>
  <c r="F184" i="5"/>
  <c r="F167" i="5"/>
  <c r="F178" i="5"/>
  <c r="F148" i="5"/>
  <c r="F187" i="5"/>
  <c r="F183" i="5"/>
  <c r="F123" i="5"/>
  <c r="F145" i="5"/>
  <c r="F196" i="5"/>
  <c r="F189" i="5"/>
  <c r="F120" i="5"/>
  <c r="F173" i="5"/>
  <c r="F180" i="5"/>
  <c r="F143" i="5"/>
  <c r="F185" i="5"/>
  <c r="F128" i="5"/>
  <c r="F116" i="5"/>
  <c r="F182" i="5"/>
  <c r="F147" i="5"/>
  <c r="F161" i="5"/>
  <c r="F176" i="5"/>
  <c r="F191" i="5"/>
  <c r="F157" i="5"/>
  <c r="F129" i="5"/>
  <c r="F195" i="5"/>
  <c r="F186" i="5"/>
  <c r="F150" i="5"/>
  <c r="F158" i="5"/>
  <c r="F165" i="5"/>
  <c r="F131" i="5"/>
  <c r="F174" i="5"/>
  <c r="F125" i="5"/>
  <c r="F138" i="5"/>
  <c r="F127" i="5"/>
  <c r="F164" i="5"/>
  <c r="F136" i="5"/>
  <c r="F126" i="5"/>
  <c r="F124" i="5"/>
  <c r="F133" i="5"/>
  <c r="F142" i="5"/>
  <c r="F153" i="5"/>
  <c r="F97" i="5"/>
  <c r="F163" i="5"/>
  <c r="F122" i="5"/>
  <c r="F104" i="5"/>
  <c r="F179" i="5"/>
  <c r="F152" i="5"/>
  <c r="F155" i="5"/>
  <c r="F134" i="5"/>
  <c r="F135" i="5"/>
  <c r="F177" i="5"/>
  <c r="F107" i="5"/>
  <c r="F139" i="5"/>
  <c r="F197" i="5"/>
  <c r="F91" i="5"/>
  <c r="F105" i="5"/>
  <c r="F88" i="5"/>
  <c r="F113" i="5"/>
  <c r="F90" i="5"/>
  <c r="F130" i="5"/>
  <c r="F146" i="5"/>
  <c r="F109" i="5"/>
  <c r="F70" i="5"/>
  <c r="F87" i="5"/>
  <c r="F171" i="5"/>
  <c r="F144" i="5"/>
  <c r="F84" i="5"/>
  <c r="F108" i="5"/>
  <c r="F115" i="5"/>
  <c r="F86" i="5"/>
  <c r="F117" i="5"/>
  <c r="F78" i="5"/>
  <c r="F102" i="5"/>
  <c r="F103" i="5"/>
  <c r="F169" i="5"/>
  <c r="F93" i="5"/>
  <c r="F95" i="5"/>
  <c r="F110" i="5"/>
  <c r="F151" i="5"/>
  <c r="F89" i="5"/>
  <c r="F49" i="5"/>
  <c r="F99" i="5"/>
  <c r="F112" i="5"/>
  <c r="F160" i="5"/>
  <c r="F74" i="5"/>
  <c r="F119" i="5"/>
  <c r="F65" i="5"/>
  <c r="F85" i="5"/>
  <c r="F77" i="5"/>
  <c r="F132" i="5"/>
  <c r="F79" i="5"/>
  <c r="F156" i="5"/>
  <c r="F94" i="5"/>
  <c r="F81" i="5"/>
  <c r="F96" i="5"/>
  <c r="F56" i="5"/>
  <c r="F121" i="5"/>
  <c r="F80" i="5"/>
  <c r="F76" i="5"/>
  <c r="F92" i="5"/>
  <c r="F106" i="5"/>
  <c r="F118" i="5"/>
  <c r="F60" i="5"/>
  <c r="F101" i="5"/>
  <c r="F73" i="5"/>
  <c r="F58" i="5"/>
  <c r="F82" i="5"/>
  <c r="F66" i="5"/>
  <c r="F59" i="5"/>
  <c r="F100" i="5"/>
  <c r="F50" i="5"/>
  <c r="F83" i="5"/>
  <c r="F111" i="5"/>
  <c r="F63" i="5"/>
  <c r="F68" i="5"/>
  <c r="F48" i="5"/>
  <c r="F69" i="5"/>
  <c r="F71" i="5"/>
  <c r="F64" i="5"/>
  <c r="F45" i="5"/>
  <c r="F98" i="5"/>
  <c r="F62" i="5"/>
  <c r="F57" i="5"/>
  <c r="F75" i="5"/>
  <c r="F52" i="5"/>
  <c r="F55" i="5"/>
  <c r="F47" i="5"/>
  <c r="F61" i="5"/>
  <c r="F67" i="5"/>
  <c r="F46" i="5"/>
  <c r="F43" i="5"/>
  <c r="F41" i="5"/>
  <c r="F42" i="5"/>
  <c r="F37" i="5"/>
  <c r="F40" i="5"/>
  <c r="F27" i="5"/>
  <c r="F44" i="5"/>
  <c r="F51" i="5"/>
  <c r="F54" i="5"/>
  <c r="F140" i="5"/>
  <c r="F36" i="5"/>
  <c r="F34" i="5"/>
  <c r="F32" i="5"/>
  <c r="F22" i="5"/>
  <c r="F53" i="5"/>
  <c r="F29" i="5"/>
  <c r="F28" i="5"/>
  <c r="F38" i="5"/>
  <c r="F33" i="5"/>
  <c r="F39" i="5"/>
  <c r="F21" i="5"/>
  <c r="F72" i="5"/>
  <c r="F17" i="5"/>
  <c r="F30" i="5"/>
  <c r="F31" i="5"/>
  <c r="F7" i="5"/>
  <c r="F25" i="5"/>
  <c r="F8" i="5"/>
  <c r="F141" i="5"/>
  <c r="F26" i="5"/>
  <c r="F23" i="5"/>
  <c r="F12" i="5"/>
  <c r="F14" i="5"/>
  <c r="F10" i="5"/>
  <c r="F11" i="5"/>
  <c r="F19" i="5"/>
  <c r="F35" i="5"/>
  <c r="F18" i="5"/>
  <c r="F13" i="5"/>
  <c r="F20" i="5"/>
  <c r="F6" i="5"/>
  <c r="F24" i="5"/>
  <c r="F15" i="5"/>
  <c r="F16" i="5"/>
  <c r="F9" i="5"/>
  <c r="F175" i="5"/>
  <c r="N10" i="1"/>
  <c r="O7" i="1" s="1"/>
  <c r="G19" i="1"/>
  <c r="G7" i="1"/>
  <c r="G8" i="1"/>
  <c r="G9" i="1"/>
  <c r="G10" i="1"/>
  <c r="G11" i="1"/>
  <c r="O14" i="1" s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6" i="1"/>
  <c r="R10" i="1"/>
  <c r="XFD1048550" i="1" a="1"/>
  <c r="XFD1048550" i="1" s="1"/>
  <c r="XFD1048551" i="1" a="1"/>
  <c r="XFD1048551" i="1" s="1"/>
  <c r="XFD1048552" i="1" a="1"/>
  <c r="XFD1048552" i="1" s="1"/>
  <c r="XFD1048553" i="1" a="1"/>
  <c r="XFD1048553" i="1" s="1"/>
  <c r="XFD1048554" i="1" a="1"/>
  <c r="XFD1048554" i="1" s="1"/>
  <c r="XFD1048555" i="1" a="1"/>
  <c r="XFD1048555" i="1" s="1"/>
  <c r="XFD1048556" i="1" a="1"/>
  <c r="XFD1048556" i="1" s="1"/>
  <c r="XFD1048557" i="1" a="1"/>
  <c r="XFD1048557" i="1" s="1"/>
  <c r="XFD1048558" i="1" a="1"/>
  <c r="XFD1048558" i="1" s="1"/>
  <c r="XFD1048559" i="1" a="1"/>
  <c r="XFD1048559" i="1" s="1"/>
  <c r="XFD1048560" i="1" a="1"/>
  <c r="XFD1048560" i="1" s="1"/>
  <c r="XFD1048561" i="1" a="1"/>
  <c r="XFD1048561" i="1" s="1"/>
  <c r="XFD1048562" i="1" a="1"/>
  <c r="XFD1048562" i="1" s="1"/>
  <c r="XFD1048563" i="1" a="1"/>
  <c r="XFD1048563" i="1" s="1"/>
  <c r="XFD1048564" i="1" a="1"/>
  <c r="XFD1048564" i="1"/>
  <c r="XFD1048565" i="1" a="1"/>
  <c r="XFD1048565" i="1" s="1"/>
  <c r="XFD1048566" i="1" a="1"/>
  <c r="XFD1048566" i="1" s="1"/>
  <c r="XFD1048567" i="1" a="1"/>
  <c r="XFD1048567" i="1" s="1"/>
  <c r="XFD1048568" i="1" a="1"/>
  <c r="XFD1048568" i="1"/>
  <c r="XFD1048569" i="1" a="1"/>
  <c r="XFD1048569" i="1"/>
  <c r="XFD1048570" i="1" a="1"/>
  <c r="XFD1048570" i="1" s="1"/>
  <c r="XFD1048571" i="1" a="1"/>
  <c r="XFD1048571" i="1" s="1"/>
  <c r="XFD1048572" i="1" a="1"/>
  <c r="XFD1048572" i="1" s="1"/>
  <c r="XFD1048573" i="1" a="1"/>
  <c r="XFD1048573" i="1"/>
  <c r="XFD1048574" i="1" a="1"/>
  <c r="XFD1048574" i="1"/>
  <c r="XFD1048575" i="1" a="1"/>
  <c r="XFD1048575" i="1" s="1"/>
  <c r="J201" i="1"/>
  <c r="K201" i="1"/>
  <c r="L201" i="1"/>
  <c r="M201" i="1"/>
  <c r="I201" i="1"/>
  <c r="G201" i="1" s="1"/>
  <c r="O10" i="1"/>
  <c r="P10" i="1"/>
  <c r="Q10" i="1"/>
  <c r="P6" i="5" l="1"/>
  <c r="P8" i="5"/>
  <c r="P7" i="5"/>
  <c r="P10" i="5"/>
  <c r="P9" i="5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<sst xmlns="http://schemas.openxmlformats.org/spreadsheetml/2006/main" count="1244" uniqueCount="268">
  <si>
    <t>Player</t>
  </si>
  <si>
    <t>Tm</t>
  </si>
  <si>
    <t>2022-23</t>
  </si>
  <si>
    <t>Stephen Curry</t>
  </si>
  <si>
    <t>GSW</t>
  </si>
  <si>
    <t>Russell Westbrook</t>
  </si>
  <si>
    <t>LAL</t>
  </si>
  <si>
    <t>LeBron James</t>
  </si>
  <si>
    <t>Kevin Durant</t>
  </si>
  <si>
    <t>BRK</t>
  </si>
  <si>
    <t>Bradley Beal</t>
  </si>
  <si>
    <t>WAS</t>
  </si>
  <si>
    <t>Damian Lillard</t>
  </si>
  <si>
    <t>POR</t>
  </si>
  <si>
    <t>Giannis Antetokounmpo</t>
  </si>
  <si>
    <t>MIL</t>
  </si>
  <si>
    <t>LAC</t>
  </si>
  <si>
    <t>Paul George</t>
  </si>
  <si>
    <t>HOU</t>
  </si>
  <si>
    <t>Klay Thompson</t>
  </si>
  <si>
    <t>Rudy Gobert</t>
  </si>
  <si>
    <t>MIN</t>
  </si>
  <si>
    <t>Anthony Davis</t>
  </si>
  <si>
    <t>Jimmy Butler</t>
  </si>
  <si>
    <t>MIA</t>
  </si>
  <si>
    <t>Tobias Harris</t>
  </si>
  <si>
    <t>PHI</t>
  </si>
  <si>
    <t>Luka Dončić</t>
  </si>
  <si>
    <t>DAL</t>
  </si>
  <si>
    <t>Trae Young</t>
  </si>
  <si>
    <t>ATL</t>
  </si>
  <si>
    <t>Zach LaVine</t>
  </si>
  <si>
    <t>CHI</t>
  </si>
  <si>
    <t>Kyrie Irving</t>
  </si>
  <si>
    <t>Ben Simmons</t>
  </si>
  <si>
    <t>Pascal Siakam</t>
  </si>
  <si>
    <t>TOR</t>
  </si>
  <si>
    <t>Devin Booker</t>
  </si>
  <si>
    <t>PHO</t>
  </si>
  <si>
    <t>Karl-Anthony Towns</t>
  </si>
  <si>
    <t>Kristaps Porziņģis</t>
  </si>
  <si>
    <t>Jrue Holiday</t>
  </si>
  <si>
    <t>Joel Embiid</t>
  </si>
  <si>
    <t>Andrew Wiggins</t>
  </si>
  <si>
    <t>CJ McCollum</t>
  </si>
  <si>
    <t>NOP</t>
  </si>
  <si>
    <t>Nikola Jokić</t>
  </si>
  <si>
    <t>DEN</t>
  </si>
  <si>
    <t>James Harden</t>
  </si>
  <si>
    <t>Jamal Murray</t>
  </si>
  <si>
    <t>D'Angelo Russell</t>
  </si>
  <si>
    <t>Shai Gilgeous-Alexander</t>
  </si>
  <si>
    <t>OKC</t>
  </si>
  <si>
    <t>Michael Porter Jr.</t>
  </si>
  <si>
    <t>Deandre Ayton</t>
  </si>
  <si>
    <t>De'Aaron Fox</t>
  </si>
  <si>
    <t>SAC</t>
  </si>
  <si>
    <t>Bam Adebayo</t>
  </si>
  <si>
    <t>Donovan Mitchell</t>
  </si>
  <si>
    <t>CLE</t>
  </si>
  <si>
    <t>Jayson Tatum</t>
  </si>
  <si>
    <t>BOS</t>
  </si>
  <si>
    <t>Gordon Hayward</t>
  </si>
  <si>
    <t>CHO</t>
  </si>
  <si>
    <t>MEM</t>
  </si>
  <si>
    <t>Kevin Love</t>
  </si>
  <si>
    <t>Jaylen Brown</t>
  </si>
  <si>
    <t>Chris Paul</t>
  </si>
  <si>
    <t>Kyle Lowry</t>
  </si>
  <si>
    <t>Jalen Brunson</t>
  </si>
  <si>
    <t>NYK</t>
  </si>
  <si>
    <t>DeMar DeRozan</t>
  </si>
  <si>
    <t>Al Horford</t>
  </si>
  <si>
    <t>Draymond Green</t>
  </si>
  <si>
    <t>Julius Randle</t>
  </si>
  <si>
    <t>John Collins</t>
  </si>
  <si>
    <t>Mike Conley</t>
  </si>
  <si>
    <t>UTA</t>
  </si>
  <si>
    <t>Malcolm Brogdon</t>
  </si>
  <si>
    <t>Anfernee Simons</t>
  </si>
  <si>
    <t>Nikola Vučević</t>
  </si>
  <si>
    <t>Fred VanVleet</t>
  </si>
  <si>
    <t>Buddy Hield</t>
  </si>
  <si>
    <t>IND</t>
  </si>
  <si>
    <t>Jerami Grant</t>
  </si>
  <si>
    <t>Spencer Dinwiddie</t>
  </si>
  <si>
    <t>Mikal Bridges</t>
  </si>
  <si>
    <t>Jarrett Allen</t>
  </si>
  <si>
    <t>Aaron Gordon</t>
  </si>
  <si>
    <t>Tim Hardaway Jr.</t>
  </si>
  <si>
    <t>Eric Gordon</t>
  </si>
  <si>
    <t>Bojan Bogdanović</t>
  </si>
  <si>
    <t>DET</t>
  </si>
  <si>
    <t>Caris LeVert</t>
  </si>
  <si>
    <t>Clint Capela</t>
  </si>
  <si>
    <t>Domantas Sabonis</t>
  </si>
  <si>
    <t>Harrison Barnes</t>
  </si>
  <si>
    <t>Evan Fournier</t>
  </si>
  <si>
    <t>Steven Adams</t>
  </si>
  <si>
    <t>Gary Trent Jr.</t>
  </si>
  <si>
    <t>ORL</t>
  </si>
  <si>
    <t>OG Anunoby</t>
  </si>
  <si>
    <t>Marcus Smart</t>
  </si>
  <si>
    <t>Mitchell Robinson</t>
  </si>
  <si>
    <t>Derrick White</t>
  </si>
  <si>
    <t>Norman Powell</t>
  </si>
  <si>
    <t>Dejounte Murray</t>
  </si>
  <si>
    <t>Collin Sexton</t>
  </si>
  <si>
    <t>Lauri Markkanen</t>
  </si>
  <si>
    <t>Marcus Morris</t>
  </si>
  <si>
    <t>Jusuf Nurkić</t>
  </si>
  <si>
    <t>Malik Beasley</t>
  </si>
  <si>
    <t>Luguentz Dort</t>
  </si>
  <si>
    <t>Tyus Jones</t>
  </si>
  <si>
    <t>Jonas Valančiūnas</t>
  </si>
  <si>
    <t>Kevin Huerter</t>
  </si>
  <si>
    <t>Luke Kennard</t>
  </si>
  <si>
    <t>Will Barton</t>
  </si>
  <si>
    <t>Christian Wood</t>
  </si>
  <si>
    <t>Wendell Carter Jr.</t>
  </si>
  <si>
    <t>Kentavious Caldwell-Pope</t>
  </si>
  <si>
    <t>Brook Lopez</t>
  </si>
  <si>
    <t>Doug McDermott</t>
  </si>
  <si>
    <t>SAS</t>
  </si>
  <si>
    <t>Zion Williamson</t>
  </si>
  <si>
    <t>Jordan Clarkson</t>
  </si>
  <si>
    <t>Kyle Kuzma</t>
  </si>
  <si>
    <t>Patrick Beverley</t>
  </si>
  <si>
    <t>Josh Hart</t>
  </si>
  <si>
    <t>Kelly Olynyk</t>
  </si>
  <si>
    <t>Kelly Oubre Jr.</t>
  </si>
  <si>
    <t>Dorian Finney-Smith</t>
  </si>
  <si>
    <t>Josh Richardson</t>
  </si>
  <si>
    <t>Ja Morant</t>
  </si>
  <si>
    <t>Devonte' Graham</t>
  </si>
  <si>
    <t>Terrence Ross</t>
  </si>
  <si>
    <t>Reggie Jackson</t>
  </si>
  <si>
    <t>Paolo Banchero</t>
  </si>
  <si>
    <t>RJ Barrett</t>
  </si>
  <si>
    <t>Bobby Portis</t>
  </si>
  <si>
    <t>Anthony Edwards</t>
  </si>
  <si>
    <t>Cade Cunningham</t>
  </si>
  <si>
    <t>P.J. Tucker</t>
  </si>
  <si>
    <t>Ivica Zubac</t>
  </si>
  <si>
    <t>Reggie Bullock</t>
  </si>
  <si>
    <t>De'Andre Hunter</t>
  </si>
  <si>
    <t>Larry Nance Jr.</t>
  </si>
  <si>
    <t>Jalen Green</t>
  </si>
  <si>
    <t>Jakob Poeltl</t>
  </si>
  <si>
    <t>Royce O'Neale</t>
  </si>
  <si>
    <t>Monte Morris</t>
  </si>
  <si>
    <t>Mason Plumlee</t>
  </si>
  <si>
    <t>Alex Caruso</t>
  </si>
  <si>
    <t>Maxi Kleber</t>
  </si>
  <si>
    <t>Jabari Smith Jr.</t>
  </si>
  <si>
    <t>Nic Claxton</t>
  </si>
  <si>
    <t>Grayson Allen</t>
  </si>
  <si>
    <t>Evan Mobley</t>
  </si>
  <si>
    <t>De'Anthony Melton</t>
  </si>
  <si>
    <t>Keegan Murray</t>
  </si>
  <si>
    <t>Kevon Looney</t>
  </si>
  <si>
    <t>Isaiah Hartenstein</t>
  </si>
  <si>
    <t>Patrick Williams</t>
  </si>
  <si>
    <t>Scottie Barnes</t>
  </si>
  <si>
    <t>Cedi Osman</t>
  </si>
  <si>
    <t>Coby White</t>
  </si>
  <si>
    <t>Taurean Prince</t>
  </si>
  <si>
    <t>Jaden Ivey</t>
  </si>
  <si>
    <t>Bennedict Mathurin</t>
  </si>
  <si>
    <t>Caleb Martin</t>
  </si>
  <si>
    <t>Lonnie Walker IV</t>
  </si>
  <si>
    <t>Bruce Brown</t>
  </si>
  <si>
    <t>Onyeka Okongwu</t>
  </si>
  <si>
    <t>Justin Holiday</t>
  </si>
  <si>
    <t>Rui Hachimura</t>
  </si>
  <si>
    <t>Shaedon Sharpe</t>
  </si>
  <si>
    <t>Cam Reddish</t>
  </si>
  <si>
    <t>Cameron Johnson</t>
  </si>
  <si>
    <t>P.J. Washington</t>
  </si>
  <si>
    <t>Tyler Herro</t>
  </si>
  <si>
    <t>Franz Wagner</t>
  </si>
  <si>
    <t>Jeremy Sochan</t>
  </si>
  <si>
    <t>Jalen Smith</t>
  </si>
  <si>
    <t>Jeff Green</t>
  </si>
  <si>
    <t>Devin Vassell</t>
  </si>
  <si>
    <t>Jarred Vanderbilt</t>
  </si>
  <si>
    <t>Grant Williams</t>
  </si>
  <si>
    <t>Darius Bazley</t>
  </si>
  <si>
    <t>Tyrese Haliburton</t>
  </si>
  <si>
    <t>Justise Winslow</t>
  </si>
  <si>
    <t>George Hill</t>
  </si>
  <si>
    <t>Chris Duarte</t>
  </si>
  <si>
    <t>Jevon Carter</t>
  </si>
  <si>
    <t>Jordan Poole</t>
  </si>
  <si>
    <t>Keldon Johnson</t>
  </si>
  <si>
    <t>Isaiah Stewart</t>
  </si>
  <si>
    <t>Alperen Şengün</t>
  </si>
  <si>
    <t>Aleksej Pokusevski</t>
  </si>
  <si>
    <t>Kevin Porter Jr.</t>
  </si>
  <si>
    <t>Trey Murphy III</t>
  </si>
  <si>
    <t>Tre Mann</t>
  </si>
  <si>
    <t>Saddiq Bey</t>
  </si>
  <si>
    <t>Precious Achiuwa</t>
  </si>
  <si>
    <t>Tyrese Maxey</t>
  </si>
  <si>
    <t>David Roddy</t>
  </si>
  <si>
    <t>Isaiah Jackson</t>
  </si>
  <si>
    <t>Immanuel Quickley</t>
  </si>
  <si>
    <t>John Konchar</t>
  </si>
  <si>
    <t>Bol Bol</t>
  </si>
  <si>
    <t>Jaden McDaniels</t>
  </si>
  <si>
    <t>Desmond Bane</t>
  </si>
  <si>
    <t>Santi Aldama</t>
  </si>
  <si>
    <t>Kenrich Williams</t>
  </si>
  <si>
    <t>Dean Wade</t>
  </si>
  <si>
    <t>Jalen McDaniels</t>
  </si>
  <si>
    <t>Jaylen Nowell</t>
  </si>
  <si>
    <t>Dennis Smith Jr.</t>
  </si>
  <si>
    <t>Max Strus</t>
  </si>
  <si>
    <t>Gabe Vincent</t>
  </si>
  <si>
    <t>Tre Jones</t>
  </si>
  <si>
    <t>Naji Marshall</t>
  </si>
  <si>
    <t>Kenyon Martin Jr.</t>
  </si>
  <si>
    <t>Nick Richards</t>
  </si>
  <si>
    <t>Jose Alvarado</t>
  </si>
  <si>
    <t>Aaron Wiggins</t>
  </si>
  <si>
    <t>Austin Reaves</t>
  </si>
  <si>
    <t>Ayo Dosunmu</t>
  </si>
  <si>
    <t>POS</t>
  </si>
  <si>
    <t>PG</t>
  </si>
  <si>
    <t>SG</t>
  </si>
  <si>
    <t>PF</t>
  </si>
  <si>
    <t>C</t>
  </si>
  <si>
    <t>SF</t>
  </si>
  <si>
    <t>PER</t>
  </si>
  <si>
    <t>Resources Available</t>
  </si>
  <si>
    <t>all players</t>
  </si>
  <si>
    <t>demand:</t>
  </si>
  <si>
    <t>supply</t>
  </si>
  <si>
    <t>Point Guard (PG)</t>
  </si>
  <si>
    <t>Shooting Guard (SG)</t>
  </si>
  <si>
    <t>Small Forward (SF)</t>
  </si>
  <si>
    <t>Power Forward (PF)</t>
  </si>
  <si>
    <t>Center (C)</t>
  </si>
  <si>
    <t>Sum:</t>
  </si>
  <si>
    <t>Expected Sum:</t>
  </si>
  <si>
    <t>Resources Used</t>
  </si>
  <si>
    <t>Total PER</t>
  </si>
  <si>
    <t>&lt;-- What we want to maximize while bound to the constraint of Resources Available</t>
  </si>
  <si>
    <t>PG Cost</t>
  </si>
  <si>
    <t>SG Cost</t>
  </si>
  <si>
    <t>SF Cost</t>
  </si>
  <si>
    <t>PF Cost</t>
  </si>
  <si>
    <t>Center Cost</t>
  </si>
  <si>
    <t>Ratio</t>
  </si>
  <si>
    <t>Rank</t>
  </si>
  <si>
    <t>2022-23 Salary</t>
  </si>
  <si>
    <t>Salary</t>
  </si>
  <si>
    <t>Players</t>
  </si>
  <si>
    <t>Final Team</t>
  </si>
  <si>
    <t>Position</t>
  </si>
  <si>
    <t>Salary Limit</t>
  </si>
  <si>
    <t>Current Salary</t>
  </si>
  <si>
    <t>Current Points</t>
  </si>
  <si>
    <t>Constraints Set Up</t>
  </si>
  <si>
    <t>In this project, I used NBA data from the 2022-2023 season to find the optimal 10-man roster. There are five positions in basketball: Point Guard (PG), Shooting Guard (SG), Small Forward (SF),</t>
  </si>
  <si>
    <t>Small Forward (SF), and Center (C). I chose to select two players for each position for a total of 10 players. The performance measure used is "PER" which stands for "Player Efficiency Rating"</t>
  </si>
  <si>
    <t>The PER is a standardized measure of per-minute production. The data comes from basketball-reference.com. The solver was able to select 2 players for each position and found the maximum</t>
  </si>
  <si>
    <t>PER of 241.3, while spending just below the salary cap of 100 million. --Josh Cohen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</si>
</sst>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79" formatCode="&quot;$&quot;#,##0.00000_);[Red]\(&quot;$&quot;#,##0.00000\)"/>
    <numFmt numFmtId="181" formatCode="&quot;$&quot;#,##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729FCF"/>
        <bgColor rgb="FF729FCF"/>
      </patternFill>
    </fill>
    <fill>
      <patternFill patternType="solid">
        <fgColor rgb="FFDEE7E5"/>
        <bgColor rgb="FFDEE7E5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1" applyFont="1" applyBorder="1"/>
    <xf numFmtId="6" fontId="0" fillId="0" borderId="1" xfId="0" applyNumberFormat="1" applyBorder="1"/>
    <xf numFmtId="0" fontId="0" fillId="4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Border="1"/>
    <xf numFmtId="179" fontId="0" fillId="0" borderId="1" xfId="0" applyNumberFormat="1" applyBorder="1"/>
    <xf numFmtId="181" fontId="0" fillId="0" borderId="0" xfId="0" applyNumberFormat="1"/>
    <xf numFmtId="0" fontId="0" fillId="4" borderId="1" xfId="0" applyFill="1" applyBorder="1"/>
    <xf numFmtId="6" fontId="0" fillId="4" borderId="1" xfId="0" applyNumberFormat="1" applyFill="1" applyBorder="1"/>
    <xf numFmtId="179" fontId="0" fillId="4" borderId="1" xfId="0" applyNumberFormat="1" applyFill="1" applyBorder="1"/>
    <xf numFmtId="0" fontId="0" fillId="4" borderId="0" xfId="0" applyFill="1"/>
    <xf numFmtId="0" fontId="0" fillId="0" borderId="1" xfId="0" applyFill="1" applyBorder="1"/>
    <xf numFmtId="6" fontId="0" fillId="0" borderId="1" xfId="0" applyNumberFormat="1" applyFill="1" applyBorder="1"/>
    <xf numFmtId="6" fontId="0" fillId="5" borderId="1" xfId="0" applyNumberFormat="1" applyFill="1" applyBorder="1"/>
    <xf numFmtId="0" fontId="1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179" fontId="0" fillId="0" borderId="1" xfId="0" applyNumberFormat="1" applyFill="1" applyBorder="1"/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1" fillId="6" borderId="1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181" fontId="0" fillId="8" borderId="0" xfId="0" applyNumberFormat="1" applyFill="1"/>
    <xf numFmtId="6" fontId="0" fillId="8" borderId="0" xfId="0" applyNumberFormat="1" applyFill="1"/>
    <xf numFmtId="0" fontId="0" fillId="0" borderId="5" xfId="0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1" fillId="0" borderId="8" xfId="0" applyFont="1" applyBorder="1"/>
    <xf numFmtId="0" fontId="1" fillId="0" borderId="8" xfId="0" applyFont="1" applyFill="1" applyBorder="1"/>
    <xf numFmtId="0" fontId="0" fillId="0" borderId="10" xfId="0" applyBorder="1"/>
    <xf numFmtId="0" fontId="0" fillId="0" borderId="9" xfId="0" applyBorder="1"/>
    <xf numFmtId="0" fontId="0" fillId="0" borderId="1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12" xfId="0" applyBorder="1"/>
    <xf numFmtId="0" fontId="1" fillId="9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0B2BA6D-5ED6-494B-87F1-2172D193402A}">
  <we:reference id="wa104100404" version="3.0.0.1" store="en-US" storeType="OMEX"/>
  <we:alternateReferences>
    <we:reference id="WA104100404" version="3.0.0.1" store="" storeType="OMEX"/>
  </we:alternateReferences>
  <we:properties>
    <we:property name="UniqueID" value="&quot;20221011667328295668&quot;"/>
    <we:property name="ZwlSER5+SB5fKkEdKjg+CVA=" value="&quot;BA==&quot;"/>
    <we:property name="ZwlSER5+SB5fKkEdKjg+Fkw=" value="&quot;BA==&quot;"/>
    <we:property name="ZwlSER5+SB5fKkEdKjg+GEI=" value="&quot;BQ==&quot;"/>
    <we:property name="ZwlSER5+SB5fKkEdKjg+H0c=" value="&quot;AQ==&quot;"/>
    <we:property name="ZwlSER5+SB5fKkEdKjg/CU4=" value="&quot;BVEH&quot;"/>
    <we:property name="ZwlSER5+SB5fKkEdKjg/DlU=" value="&quot;BA==&quot;"/>
    <we:property name="ZwlSER5+SB5fKkEdKjg/FVc=" value="&quot;BA==&quot;"/>
    <we:property name="ZwlSER5+SB5fKkEdKjg/GVg=" value="&quot;BQ==&quot;"/>
    <we:property name="ZwlSER5+SB5fKkEdKjg4FVg=" value="&quot;BE8HRQ==&quot;"/>
    <we:property name="ZwlSER5+SB5fKkEdKjg8CFE=" value="&quot;BE8HRFp/WVw=&quot;"/>
    <we:property name="ZwlSER5+SB5fKkEdKjggCkA=" value="&quot;BA==&quot;"/>
    <we:property name="ZwlSER5+SB5fKkEdKjggCkQ=" value="&quot;BA==&quot;"/>
    <we:property name="ZwlSER5+SB5fKkEdKjghCEA=" value="&quot;BE8HQ18=&quot;"/>
    <we:property name="ZwlSER5+SB5fKkEdKjghCVg=" value="&quot;BA==&quot;"/>
    <we:property name="ZwlSER5+SB5fKkEdKjghFF0=" value="&quot;B1E=&quot;"/>
    <we:property name="ZwlSER5+SB5fKkEdKjghH0A=" value="&quot;Bg==&quot;"/>
    <we:property name="ZwlSER5+SB5fKkEdKjgiDkY=" value="&quot;Bg==&quot;"/>
    <we:property name="ZwlSER5+SB5fKkEdKjgiH1M=" value="&quot;BQ==&quot;"/>
    <we:property name="ZwlSER5+SB5fKkEdKjglCkc=" value="&quot;BE8OTQ==&quot;"/>
    <we:property name="ZwlSER5+SB5fKkEdKjglCl0=" value="&quot;BQ==&quot;"/>
    <we:property name="ZwlSER5+SB5fKkEdKjglClA=" value="&quot;Bw==&quot;"/>
    <we:property name="ZwlSER5+SB5fKkEdKjgpFFM=" value="&quot;czNw&quot;"/>
    <we:property name="ZwlSER5+SB5fKkEdKjgqH1U=" value="&quot;BE8HRFp/WVw=&quot;"/>
    <we:property name="ZwlSER5+SB5fKkEdKjgrG0Q=" value="&quot;BE8HRFp/WVw=&quot;"/>
    <we:property name="ZwlSER5+SB5fKkEdKjgtCEc=" value="&quot;BQ==&quot;"/>
    <we:property name="ZwlSER5+SB5fKkEdKjgtGVc=" value="&quot;BE8HRFs=&quot;"/>
    <we:property name="ZwlSER5+SB5fKkEdKjgvDFM=" value="&quot;BE8HRFp+&quot;"/>
    <we:property name="ZwlSER5+SCBRPnoRNg==" value="&quot;BQ==&quot;"/>
    <we:property name="ZwlSER5+SCJSLA==" value="&quot;&quot;"/>
    <we:property name="ZwlSER59SCJSLA==" value="&quot;ECYTQQ==&quot;"/>
    <we:property name="ZwlSER59SB5fKkEdKjgpFFM=" value="&quot;eDE=&quot;"/>
    <we:property name="ZwlSER59SCBRPnoRNg==" value="&quot;BQ==&quot;"/>
  </we:properties>
  <we:bindings>
    <we:binding id="refEdit" type="matrix" appref="{E14FBFC6-48E3-0D45-AE30-3A4767EEB5FC}"/>
    <we:binding id="Worker" type="matrix" appref="{F0A17A37-3813-1C47-B366-0B5599523912}"/>
    <we:binding id="Obj" type="matrix" appref="{8D5742E0-B455-EA40-AEDD-B14EEC8BC2FF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contracts/BRK.html" TargetMode="External"/><Relationship Id="rId21" Type="http://schemas.openxmlformats.org/officeDocument/2006/relationships/hyperlink" Target="https://www.basketball-reference.com/contracts/MIN.html" TargetMode="External"/><Relationship Id="rId42" Type="http://schemas.openxmlformats.org/officeDocument/2006/relationships/hyperlink" Target="https://www.basketball-reference.com/contracts/MIA.html" TargetMode="External"/><Relationship Id="rId63" Type="http://schemas.openxmlformats.org/officeDocument/2006/relationships/hyperlink" Target="https://www.basketball-reference.com/contracts/CLE.html" TargetMode="External"/><Relationship Id="rId84" Type="http://schemas.openxmlformats.org/officeDocument/2006/relationships/hyperlink" Target="https://www.basketball-reference.com/contracts/SAC.html" TargetMode="External"/><Relationship Id="rId138" Type="http://schemas.openxmlformats.org/officeDocument/2006/relationships/hyperlink" Target="https://www.basketball-reference.com/contracts/LAL.html" TargetMode="External"/><Relationship Id="rId159" Type="http://schemas.openxmlformats.org/officeDocument/2006/relationships/hyperlink" Target="https://www.basketball-reference.com/contracts/IND.html" TargetMode="External"/><Relationship Id="rId170" Type="http://schemas.openxmlformats.org/officeDocument/2006/relationships/hyperlink" Target="https://www.basketball-reference.com/contracts/TOR.html" TargetMode="External"/><Relationship Id="rId191" Type="http://schemas.openxmlformats.org/officeDocument/2006/relationships/hyperlink" Target="https://www.basketball-reference.com/contracts/CHO.html" TargetMode="External"/><Relationship Id="rId107" Type="http://schemas.openxmlformats.org/officeDocument/2006/relationships/hyperlink" Target="https://www.basketball-reference.com/contracts/MIL.html" TargetMode="External"/><Relationship Id="rId11" Type="http://schemas.openxmlformats.org/officeDocument/2006/relationships/hyperlink" Target="https://www.basketball-reference.com/contracts/LAL.html" TargetMode="External"/><Relationship Id="rId32" Type="http://schemas.openxmlformats.org/officeDocument/2006/relationships/hyperlink" Target="https://www.basketball-reference.com/contracts/DEN.html" TargetMode="External"/><Relationship Id="rId53" Type="http://schemas.openxmlformats.org/officeDocument/2006/relationships/hyperlink" Target="https://www.basketball-reference.com/contracts/TOR.html" TargetMode="External"/><Relationship Id="rId74" Type="http://schemas.openxmlformats.org/officeDocument/2006/relationships/hyperlink" Target="https://www.basketball-reference.com/contracts/LAC.html" TargetMode="External"/><Relationship Id="rId128" Type="http://schemas.openxmlformats.org/officeDocument/2006/relationships/hyperlink" Target="https://www.basketball-reference.com/contracts/GSW.html" TargetMode="External"/><Relationship Id="rId149" Type="http://schemas.openxmlformats.org/officeDocument/2006/relationships/hyperlink" Target="https://www.basketball-reference.com/contracts/SAS.html" TargetMode="External"/><Relationship Id="rId5" Type="http://schemas.openxmlformats.org/officeDocument/2006/relationships/hyperlink" Target="https://www.basketball-reference.com/contracts/WAS.html" TargetMode="External"/><Relationship Id="rId95" Type="http://schemas.openxmlformats.org/officeDocument/2006/relationships/hyperlink" Target="https://www.basketball-reference.com/contracts/LAL.html" TargetMode="External"/><Relationship Id="rId160" Type="http://schemas.openxmlformats.org/officeDocument/2006/relationships/hyperlink" Target="https://www.basketball-reference.com/contracts/BRK.html" TargetMode="External"/><Relationship Id="rId181" Type="http://schemas.openxmlformats.org/officeDocument/2006/relationships/hyperlink" Target="https://www.basketball-reference.com/contracts/OKC.html" TargetMode="External"/><Relationship Id="rId22" Type="http://schemas.openxmlformats.org/officeDocument/2006/relationships/hyperlink" Target="https://www.basketball-reference.com/contracts/WAS.html" TargetMode="External"/><Relationship Id="rId43" Type="http://schemas.openxmlformats.org/officeDocument/2006/relationships/hyperlink" Target="https://www.basketball-reference.com/contracts/NYK.html" TargetMode="External"/><Relationship Id="rId64" Type="http://schemas.openxmlformats.org/officeDocument/2006/relationships/hyperlink" Target="https://www.basketball-reference.com/contracts/ATL.html" TargetMode="External"/><Relationship Id="rId118" Type="http://schemas.openxmlformats.org/officeDocument/2006/relationships/hyperlink" Target="https://www.basketball-reference.com/contracts/WAS.html" TargetMode="External"/><Relationship Id="rId139" Type="http://schemas.openxmlformats.org/officeDocument/2006/relationships/hyperlink" Target="https://www.basketball-reference.com/contracts/DEN.html" TargetMode="External"/><Relationship Id="rId85" Type="http://schemas.openxmlformats.org/officeDocument/2006/relationships/hyperlink" Target="https://www.basketball-reference.com/contracts/LAC.html" TargetMode="External"/><Relationship Id="rId150" Type="http://schemas.openxmlformats.org/officeDocument/2006/relationships/hyperlink" Target="https://www.basketball-reference.com/contracts/IND.html" TargetMode="External"/><Relationship Id="rId171" Type="http://schemas.openxmlformats.org/officeDocument/2006/relationships/hyperlink" Target="https://www.basketball-reference.com/contracts/PHI.html" TargetMode="External"/><Relationship Id="rId192" Type="http://schemas.openxmlformats.org/officeDocument/2006/relationships/hyperlink" Target="https://www.basketball-reference.com/contracts/NOP.html" TargetMode="External"/><Relationship Id="rId12" Type="http://schemas.openxmlformats.org/officeDocument/2006/relationships/hyperlink" Target="https://www.basketball-reference.com/contracts/MIA.html" TargetMode="External"/><Relationship Id="rId33" Type="http://schemas.openxmlformats.org/officeDocument/2006/relationships/hyperlink" Target="https://www.basketball-reference.com/contracts/PHO.html" TargetMode="External"/><Relationship Id="rId108" Type="http://schemas.openxmlformats.org/officeDocument/2006/relationships/hyperlink" Target="https://www.basketball-reference.com/contracts/MIN.html" TargetMode="External"/><Relationship Id="rId129" Type="http://schemas.openxmlformats.org/officeDocument/2006/relationships/hyperlink" Target="https://www.basketball-reference.com/contracts/NYK.html" TargetMode="External"/><Relationship Id="rId54" Type="http://schemas.openxmlformats.org/officeDocument/2006/relationships/hyperlink" Target="https://www.basketball-reference.com/contracts/IND.html" TargetMode="External"/><Relationship Id="rId75" Type="http://schemas.openxmlformats.org/officeDocument/2006/relationships/hyperlink" Target="https://www.basketball-reference.com/contracts/ATL.html" TargetMode="External"/><Relationship Id="rId96" Type="http://schemas.openxmlformats.org/officeDocument/2006/relationships/hyperlink" Target="https://www.basketball-reference.com/contracts/POR.html" TargetMode="External"/><Relationship Id="rId140" Type="http://schemas.openxmlformats.org/officeDocument/2006/relationships/hyperlink" Target="https://www.basketball-reference.com/contracts/ATL.html" TargetMode="External"/><Relationship Id="rId161" Type="http://schemas.openxmlformats.org/officeDocument/2006/relationships/hyperlink" Target="https://www.basketball-reference.com/contracts/GSW.html" TargetMode="External"/><Relationship Id="rId182" Type="http://schemas.openxmlformats.org/officeDocument/2006/relationships/hyperlink" Target="https://www.basketball-reference.com/contracts/CLE.html" TargetMode="External"/><Relationship Id="rId6" Type="http://schemas.openxmlformats.org/officeDocument/2006/relationships/hyperlink" Target="https://www.basketball-reference.com/contracts/POR.html" TargetMode="External"/><Relationship Id="rId23" Type="http://schemas.openxmlformats.org/officeDocument/2006/relationships/hyperlink" Target="https://www.basketball-reference.com/contracts/MIL.html" TargetMode="External"/><Relationship Id="rId119" Type="http://schemas.openxmlformats.org/officeDocument/2006/relationships/hyperlink" Target="https://www.basketball-reference.com/contracts/CHO.html" TargetMode="External"/><Relationship Id="rId44" Type="http://schemas.openxmlformats.org/officeDocument/2006/relationships/hyperlink" Target="https://www.basketball-reference.com/contracts/CHI.html" TargetMode="External"/><Relationship Id="rId65" Type="http://schemas.openxmlformats.org/officeDocument/2006/relationships/hyperlink" Target="https://www.basketball-reference.com/contracts/SAC.html" TargetMode="External"/><Relationship Id="rId86" Type="http://schemas.openxmlformats.org/officeDocument/2006/relationships/hyperlink" Target="https://www.basketball-reference.com/contracts/WAS.html" TargetMode="External"/><Relationship Id="rId130" Type="http://schemas.openxmlformats.org/officeDocument/2006/relationships/hyperlink" Target="https://www.basketball-reference.com/contracts/CHI.html" TargetMode="External"/><Relationship Id="rId151" Type="http://schemas.openxmlformats.org/officeDocument/2006/relationships/hyperlink" Target="https://www.basketball-reference.com/contracts/DEN.html" TargetMode="External"/><Relationship Id="rId172" Type="http://schemas.openxmlformats.org/officeDocument/2006/relationships/hyperlink" Target="https://www.basketball-reference.com/contracts/MEM.html" TargetMode="External"/><Relationship Id="rId193" Type="http://schemas.openxmlformats.org/officeDocument/2006/relationships/hyperlink" Target="https://www.basketball-reference.com/contracts/OKC.html" TargetMode="External"/><Relationship Id="rId13" Type="http://schemas.openxmlformats.org/officeDocument/2006/relationships/hyperlink" Target="https://www.basketball-reference.com/contracts/PHI.html" TargetMode="External"/><Relationship Id="rId109" Type="http://schemas.openxmlformats.org/officeDocument/2006/relationships/hyperlink" Target="https://www.basketball-reference.com/contracts/DET.html" TargetMode="External"/><Relationship Id="rId34" Type="http://schemas.openxmlformats.org/officeDocument/2006/relationships/hyperlink" Target="https://www.basketball-reference.com/contracts/SAC.html" TargetMode="External"/><Relationship Id="rId50" Type="http://schemas.openxmlformats.org/officeDocument/2006/relationships/hyperlink" Target="https://www.basketball-reference.com/contracts/BOS.html" TargetMode="External"/><Relationship Id="rId55" Type="http://schemas.openxmlformats.org/officeDocument/2006/relationships/hyperlink" Target="https://www.basketball-reference.com/contracts/POR.html" TargetMode="External"/><Relationship Id="rId76" Type="http://schemas.openxmlformats.org/officeDocument/2006/relationships/hyperlink" Target="https://www.basketball-reference.com/contracts/UTA.html" TargetMode="External"/><Relationship Id="rId97" Type="http://schemas.openxmlformats.org/officeDocument/2006/relationships/hyperlink" Target="https://www.basketball-reference.com/contracts/UTA.html" TargetMode="External"/><Relationship Id="rId104" Type="http://schemas.openxmlformats.org/officeDocument/2006/relationships/hyperlink" Target="https://www.basketball-reference.com/contracts/LAC.html" TargetMode="External"/><Relationship Id="rId120" Type="http://schemas.openxmlformats.org/officeDocument/2006/relationships/hyperlink" Target="https://www.basketball-reference.com/contracts/CHI.html" TargetMode="External"/><Relationship Id="rId125" Type="http://schemas.openxmlformats.org/officeDocument/2006/relationships/hyperlink" Target="https://www.basketball-reference.com/contracts/CLE.html" TargetMode="External"/><Relationship Id="rId141" Type="http://schemas.openxmlformats.org/officeDocument/2006/relationships/hyperlink" Target="https://www.basketball-reference.com/contracts/ATL.html" TargetMode="External"/><Relationship Id="rId146" Type="http://schemas.openxmlformats.org/officeDocument/2006/relationships/hyperlink" Target="https://www.basketball-reference.com/contracts/CHO.html" TargetMode="External"/><Relationship Id="rId167" Type="http://schemas.openxmlformats.org/officeDocument/2006/relationships/hyperlink" Target="https://www.basketball-reference.com/contracts/NOP.html" TargetMode="External"/><Relationship Id="rId188" Type="http://schemas.openxmlformats.org/officeDocument/2006/relationships/hyperlink" Target="https://www.basketball-reference.com/contracts/SAS.html" TargetMode="External"/><Relationship Id="rId7" Type="http://schemas.openxmlformats.org/officeDocument/2006/relationships/hyperlink" Target="https://www.basketball-reference.com/contracts/MIL.html" TargetMode="External"/><Relationship Id="rId71" Type="http://schemas.openxmlformats.org/officeDocument/2006/relationships/hyperlink" Target="https://www.basketball-reference.com/contracts/BOS.html" TargetMode="External"/><Relationship Id="rId92" Type="http://schemas.openxmlformats.org/officeDocument/2006/relationships/hyperlink" Target="https://www.basketball-reference.com/contracts/NOP.html" TargetMode="External"/><Relationship Id="rId162" Type="http://schemas.openxmlformats.org/officeDocument/2006/relationships/hyperlink" Target="https://www.basketball-reference.com/contracts/SAS.html" TargetMode="External"/><Relationship Id="rId183" Type="http://schemas.openxmlformats.org/officeDocument/2006/relationships/hyperlink" Target="https://www.basketball-reference.com/contracts/CHO.html" TargetMode="External"/><Relationship Id="rId2" Type="http://schemas.openxmlformats.org/officeDocument/2006/relationships/hyperlink" Target="https://www.basketball-reference.com/contracts/LAL.html" TargetMode="External"/><Relationship Id="rId29" Type="http://schemas.openxmlformats.org/officeDocument/2006/relationships/hyperlink" Target="https://www.basketball-reference.com/contracts/DEN.html" TargetMode="External"/><Relationship Id="rId24" Type="http://schemas.openxmlformats.org/officeDocument/2006/relationships/hyperlink" Target="https://www.basketball-reference.com/contracts/PHI.html" TargetMode="External"/><Relationship Id="rId40" Type="http://schemas.openxmlformats.org/officeDocument/2006/relationships/hyperlink" Target="https://www.basketball-reference.com/contracts/BOS.html" TargetMode="External"/><Relationship Id="rId45" Type="http://schemas.openxmlformats.org/officeDocument/2006/relationships/hyperlink" Target="https://www.basketball-reference.com/contracts/BOS.html" TargetMode="External"/><Relationship Id="rId66" Type="http://schemas.openxmlformats.org/officeDocument/2006/relationships/hyperlink" Target="https://www.basketball-reference.com/contracts/SAC.html" TargetMode="External"/><Relationship Id="rId87" Type="http://schemas.openxmlformats.org/officeDocument/2006/relationships/hyperlink" Target="https://www.basketball-reference.com/contracts/DAL.html" TargetMode="External"/><Relationship Id="rId110" Type="http://schemas.openxmlformats.org/officeDocument/2006/relationships/hyperlink" Target="https://www.basketball-reference.com/contracts/PHI.html" TargetMode="External"/><Relationship Id="rId115" Type="http://schemas.openxmlformats.org/officeDocument/2006/relationships/hyperlink" Target="https://www.basketball-reference.com/contracts/HOU.html" TargetMode="External"/><Relationship Id="rId131" Type="http://schemas.openxmlformats.org/officeDocument/2006/relationships/hyperlink" Target="https://www.basketball-reference.com/contracts/TOR.html" TargetMode="External"/><Relationship Id="rId136" Type="http://schemas.openxmlformats.org/officeDocument/2006/relationships/hyperlink" Target="https://www.basketball-reference.com/contracts/IND.html" TargetMode="External"/><Relationship Id="rId157" Type="http://schemas.openxmlformats.org/officeDocument/2006/relationships/hyperlink" Target="https://www.basketball-reference.com/contracts/POR.html" TargetMode="External"/><Relationship Id="rId178" Type="http://schemas.openxmlformats.org/officeDocument/2006/relationships/hyperlink" Target="https://www.basketball-reference.com/contracts/MEM.html" TargetMode="External"/><Relationship Id="rId61" Type="http://schemas.openxmlformats.org/officeDocument/2006/relationships/hyperlink" Target="https://www.basketball-reference.com/contracts/HOU.html" TargetMode="External"/><Relationship Id="rId82" Type="http://schemas.openxmlformats.org/officeDocument/2006/relationships/hyperlink" Target="https://www.basketball-reference.com/contracts/MEM.html" TargetMode="External"/><Relationship Id="rId152" Type="http://schemas.openxmlformats.org/officeDocument/2006/relationships/hyperlink" Target="https://www.basketball-reference.com/contracts/SAS.html" TargetMode="External"/><Relationship Id="rId173" Type="http://schemas.openxmlformats.org/officeDocument/2006/relationships/hyperlink" Target="https://www.basketball-reference.com/contracts/IND.html" TargetMode="External"/><Relationship Id="rId194" Type="http://schemas.openxmlformats.org/officeDocument/2006/relationships/hyperlink" Target="https://www.basketball-reference.com/contracts/LAL.html" TargetMode="External"/><Relationship Id="rId19" Type="http://schemas.openxmlformats.org/officeDocument/2006/relationships/hyperlink" Target="https://www.basketball-reference.com/contracts/TOR.html" TargetMode="External"/><Relationship Id="rId14" Type="http://schemas.openxmlformats.org/officeDocument/2006/relationships/hyperlink" Target="https://www.basketball-reference.com/contracts/DAL.html" TargetMode="External"/><Relationship Id="rId30" Type="http://schemas.openxmlformats.org/officeDocument/2006/relationships/hyperlink" Target="https://www.basketball-reference.com/contracts/MIN.html" TargetMode="External"/><Relationship Id="rId35" Type="http://schemas.openxmlformats.org/officeDocument/2006/relationships/hyperlink" Target="https://www.basketball-reference.com/contracts/MIA.html" TargetMode="External"/><Relationship Id="rId56" Type="http://schemas.openxmlformats.org/officeDocument/2006/relationships/hyperlink" Target="https://www.basketball-reference.com/contracts/DAL.html" TargetMode="External"/><Relationship Id="rId77" Type="http://schemas.openxmlformats.org/officeDocument/2006/relationships/hyperlink" Target="https://www.basketball-reference.com/contracts/UTA.html" TargetMode="External"/><Relationship Id="rId100" Type="http://schemas.openxmlformats.org/officeDocument/2006/relationships/hyperlink" Target="https://www.basketball-reference.com/contracts/SAS.html" TargetMode="External"/><Relationship Id="rId105" Type="http://schemas.openxmlformats.org/officeDocument/2006/relationships/hyperlink" Target="https://www.basketball-reference.com/contracts/ORL.html" TargetMode="External"/><Relationship Id="rId126" Type="http://schemas.openxmlformats.org/officeDocument/2006/relationships/hyperlink" Target="https://www.basketball-reference.com/contracts/PHI.html" TargetMode="External"/><Relationship Id="rId147" Type="http://schemas.openxmlformats.org/officeDocument/2006/relationships/hyperlink" Target="https://www.basketball-reference.com/contracts/MIA.html" TargetMode="External"/><Relationship Id="rId168" Type="http://schemas.openxmlformats.org/officeDocument/2006/relationships/hyperlink" Target="https://www.basketball-reference.com/contracts/OKC.html" TargetMode="External"/><Relationship Id="rId8" Type="http://schemas.openxmlformats.org/officeDocument/2006/relationships/hyperlink" Target="https://www.basketball-reference.com/contracts/LAC.html" TargetMode="External"/><Relationship Id="rId51" Type="http://schemas.openxmlformats.org/officeDocument/2006/relationships/hyperlink" Target="https://www.basketball-reference.com/contracts/POR.html" TargetMode="External"/><Relationship Id="rId72" Type="http://schemas.openxmlformats.org/officeDocument/2006/relationships/hyperlink" Target="https://www.basketball-reference.com/contracts/NYK.html" TargetMode="External"/><Relationship Id="rId93" Type="http://schemas.openxmlformats.org/officeDocument/2006/relationships/hyperlink" Target="https://www.basketball-reference.com/contracts/UTA.html" TargetMode="External"/><Relationship Id="rId98" Type="http://schemas.openxmlformats.org/officeDocument/2006/relationships/hyperlink" Target="https://www.basketball-reference.com/contracts/CHO.html" TargetMode="External"/><Relationship Id="rId121" Type="http://schemas.openxmlformats.org/officeDocument/2006/relationships/hyperlink" Target="https://www.basketball-reference.com/contracts/DAL.html" TargetMode="External"/><Relationship Id="rId142" Type="http://schemas.openxmlformats.org/officeDocument/2006/relationships/hyperlink" Target="https://www.basketball-reference.com/contracts/WAS.html" TargetMode="External"/><Relationship Id="rId163" Type="http://schemas.openxmlformats.org/officeDocument/2006/relationships/hyperlink" Target="https://www.basketball-reference.com/contracts/DET.html" TargetMode="External"/><Relationship Id="rId184" Type="http://schemas.openxmlformats.org/officeDocument/2006/relationships/hyperlink" Target="https://www.basketball-reference.com/contracts/MIN.html" TargetMode="External"/><Relationship Id="rId189" Type="http://schemas.openxmlformats.org/officeDocument/2006/relationships/hyperlink" Target="https://www.basketball-reference.com/contracts/NOP.html" TargetMode="External"/><Relationship Id="rId3" Type="http://schemas.openxmlformats.org/officeDocument/2006/relationships/hyperlink" Target="https://www.basketball-reference.com/contracts/LAL.html" TargetMode="External"/><Relationship Id="rId25" Type="http://schemas.openxmlformats.org/officeDocument/2006/relationships/hyperlink" Target="https://www.basketball-reference.com/contracts/GSW.html" TargetMode="External"/><Relationship Id="rId46" Type="http://schemas.openxmlformats.org/officeDocument/2006/relationships/hyperlink" Target="https://www.basketball-reference.com/contracts/GSW.html" TargetMode="External"/><Relationship Id="rId67" Type="http://schemas.openxmlformats.org/officeDocument/2006/relationships/hyperlink" Target="https://www.basketball-reference.com/contracts/NYK.html" TargetMode="External"/><Relationship Id="rId116" Type="http://schemas.openxmlformats.org/officeDocument/2006/relationships/hyperlink" Target="https://www.basketball-reference.com/contracts/SAS.html" TargetMode="External"/><Relationship Id="rId137" Type="http://schemas.openxmlformats.org/officeDocument/2006/relationships/hyperlink" Target="https://www.basketball-reference.com/contracts/MIA.html" TargetMode="External"/><Relationship Id="rId158" Type="http://schemas.openxmlformats.org/officeDocument/2006/relationships/hyperlink" Target="https://www.basketball-reference.com/contracts/MIL.html" TargetMode="External"/><Relationship Id="rId20" Type="http://schemas.openxmlformats.org/officeDocument/2006/relationships/hyperlink" Target="https://www.basketball-reference.com/contracts/PHO.html" TargetMode="External"/><Relationship Id="rId41" Type="http://schemas.openxmlformats.org/officeDocument/2006/relationships/hyperlink" Target="https://www.basketball-reference.com/contracts/PHO.html" TargetMode="External"/><Relationship Id="rId62" Type="http://schemas.openxmlformats.org/officeDocument/2006/relationships/hyperlink" Target="https://www.basketball-reference.com/contracts/DET.html" TargetMode="External"/><Relationship Id="rId83" Type="http://schemas.openxmlformats.org/officeDocument/2006/relationships/hyperlink" Target="https://www.basketball-reference.com/contracts/NOP.html" TargetMode="External"/><Relationship Id="rId88" Type="http://schemas.openxmlformats.org/officeDocument/2006/relationships/hyperlink" Target="https://www.basketball-reference.com/contracts/ORL.html" TargetMode="External"/><Relationship Id="rId111" Type="http://schemas.openxmlformats.org/officeDocument/2006/relationships/hyperlink" Target="https://www.basketball-reference.com/contracts/LAC.html" TargetMode="External"/><Relationship Id="rId132" Type="http://schemas.openxmlformats.org/officeDocument/2006/relationships/hyperlink" Target="https://www.basketball-reference.com/contracts/CLE.html" TargetMode="External"/><Relationship Id="rId153" Type="http://schemas.openxmlformats.org/officeDocument/2006/relationships/hyperlink" Target="https://www.basketball-reference.com/contracts/UTA.html" TargetMode="External"/><Relationship Id="rId174" Type="http://schemas.openxmlformats.org/officeDocument/2006/relationships/hyperlink" Target="https://www.basketball-reference.com/contracts/NYK.html" TargetMode="External"/><Relationship Id="rId179" Type="http://schemas.openxmlformats.org/officeDocument/2006/relationships/hyperlink" Target="https://www.basketball-reference.com/contracts/MIL.html" TargetMode="External"/><Relationship Id="rId195" Type="http://schemas.openxmlformats.org/officeDocument/2006/relationships/hyperlink" Target="https://www.basketball-reference.com/contracts/CHI.html" TargetMode="External"/><Relationship Id="rId190" Type="http://schemas.openxmlformats.org/officeDocument/2006/relationships/hyperlink" Target="https://www.basketball-reference.com/contracts/HOU.html" TargetMode="External"/><Relationship Id="rId15" Type="http://schemas.openxmlformats.org/officeDocument/2006/relationships/hyperlink" Target="https://www.basketball-reference.com/contracts/ATL.html" TargetMode="External"/><Relationship Id="rId36" Type="http://schemas.openxmlformats.org/officeDocument/2006/relationships/hyperlink" Target="https://www.basketball-reference.com/contracts/CLE.html" TargetMode="External"/><Relationship Id="rId57" Type="http://schemas.openxmlformats.org/officeDocument/2006/relationships/hyperlink" Target="https://www.basketball-reference.com/contracts/PHO.html" TargetMode="External"/><Relationship Id="rId106" Type="http://schemas.openxmlformats.org/officeDocument/2006/relationships/hyperlink" Target="https://www.basketball-reference.com/contracts/NYK.html" TargetMode="External"/><Relationship Id="rId127" Type="http://schemas.openxmlformats.org/officeDocument/2006/relationships/hyperlink" Target="https://www.basketball-reference.com/contracts/SAC.html" TargetMode="External"/><Relationship Id="rId10" Type="http://schemas.openxmlformats.org/officeDocument/2006/relationships/hyperlink" Target="https://www.basketball-reference.com/contracts/MIN.html" TargetMode="External"/><Relationship Id="rId31" Type="http://schemas.openxmlformats.org/officeDocument/2006/relationships/hyperlink" Target="https://www.basketball-reference.com/contracts/OKC.html" TargetMode="External"/><Relationship Id="rId52" Type="http://schemas.openxmlformats.org/officeDocument/2006/relationships/hyperlink" Target="https://www.basketball-reference.com/contracts/CHI.html" TargetMode="External"/><Relationship Id="rId73" Type="http://schemas.openxmlformats.org/officeDocument/2006/relationships/hyperlink" Target="https://www.basketball-reference.com/contracts/BOS.html" TargetMode="External"/><Relationship Id="rId78" Type="http://schemas.openxmlformats.org/officeDocument/2006/relationships/hyperlink" Target="https://www.basketball-reference.com/contracts/LAC.html" TargetMode="External"/><Relationship Id="rId94" Type="http://schemas.openxmlformats.org/officeDocument/2006/relationships/hyperlink" Target="https://www.basketball-reference.com/contracts/WAS.html" TargetMode="External"/><Relationship Id="rId99" Type="http://schemas.openxmlformats.org/officeDocument/2006/relationships/hyperlink" Target="https://www.basketball-reference.com/contracts/DAL.html" TargetMode="External"/><Relationship Id="rId101" Type="http://schemas.openxmlformats.org/officeDocument/2006/relationships/hyperlink" Target="https://www.basketball-reference.com/contracts/MEM.html" TargetMode="External"/><Relationship Id="rId122" Type="http://schemas.openxmlformats.org/officeDocument/2006/relationships/hyperlink" Target="https://www.basketball-reference.com/contracts/HOU.html" TargetMode="External"/><Relationship Id="rId143" Type="http://schemas.openxmlformats.org/officeDocument/2006/relationships/hyperlink" Target="https://www.basketball-reference.com/contracts/POR.html" TargetMode="External"/><Relationship Id="rId148" Type="http://schemas.openxmlformats.org/officeDocument/2006/relationships/hyperlink" Target="https://www.basketball-reference.com/contracts/ORL.html" TargetMode="External"/><Relationship Id="rId164" Type="http://schemas.openxmlformats.org/officeDocument/2006/relationships/hyperlink" Target="https://www.basketball-reference.com/contracts/HOU.html" TargetMode="External"/><Relationship Id="rId169" Type="http://schemas.openxmlformats.org/officeDocument/2006/relationships/hyperlink" Target="https://www.basketball-reference.com/contracts/DET.html" TargetMode="External"/><Relationship Id="rId185" Type="http://schemas.openxmlformats.org/officeDocument/2006/relationships/hyperlink" Target="https://www.basketball-reference.com/contracts/CHO.html" TargetMode="External"/><Relationship Id="rId4" Type="http://schemas.openxmlformats.org/officeDocument/2006/relationships/hyperlink" Target="https://www.basketball-reference.com/contracts/BRK.html" TargetMode="External"/><Relationship Id="rId9" Type="http://schemas.openxmlformats.org/officeDocument/2006/relationships/hyperlink" Target="https://www.basketball-reference.com/contracts/GSW.html" TargetMode="External"/><Relationship Id="rId180" Type="http://schemas.openxmlformats.org/officeDocument/2006/relationships/hyperlink" Target="https://www.basketball-reference.com/contracts/MEM.html" TargetMode="External"/><Relationship Id="rId26" Type="http://schemas.openxmlformats.org/officeDocument/2006/relationships/hyperlink" Target="https://www.basketball-reference.com/contracts/NOP.html" TargetMode="External"/><Relationship Id="rId47" Type="http://schemas.openxmlformats.org/officeDocument/2006/relationships/hyperlink" Target="https://www.basketball-reference.com/contracts/NYK.html" TargetMode="External"/><Relationship Id="rId68" Type="http://schemas.openxmlformats.org/officeDocument/2006/relationships/hyperlink" Target="https://www.basketball-reference.com/contracts/MEM.html" TargetMode="External"/><Relationship Id="rId89" Type="http://schemas.openxmlformats.org/officeDocument/2006/relationships/hyperlink" Target="https://www.basketball-reference.com/contracts/DEN.html" TargetMode="External"/><Relationship Id="rId112" Type="http://schemas.openxmlformats.org/officeDocument/2006/relationships/hyperlink" Target="https://www.basketball-reference.com/contracts/DAL.html" TargetMode="External"/><Relationship Id="rId133" Type="http://schemas.openxmlformats.org/officeDocument/2006/relationships/hyperlink" Target="https://www.basketball-reference.com/contracts/CHI.html" TargetMode="External"/><Relationship Id="rId154" Type="http://schemas.openxmlformats.org/officeDocument/2006/relationships/hyperlink" Target="https://www.basketball-reference.com/contracts/BOS.html" TargetMode="External"/><Relationship Id="rId175" Type="http://schemas.openxmlformats.org/officeDocument/2006/relationships/hyperlink" Target="https://www.basketball-reference.com/contracts/MEM.html" TargetMode="External"/><Relationship Id="rId16" Type="http://schemas.openxmlformats.org/officeDocument/2006/relationships/hyperlink" Target="https://www.basketball-reference.com/contracts/CHI.html" TargetMode="External"/><Relationship Id="rId37" Type="http://schemas.openxmlformats.org/officeDocument/2006/relationships/hyperlink" Target="https://www.basketball-reference.com/contracts/BOS.html" TargetMode="External"/><Relationship Id="rId58" Type="http://schemas.openxmlformats.org/officeDocument/2006/relationships/hyperlink" Target="https://www.basketball-reference.com/contracts/CLE.html" TargetMode="External"/><Relationship Id="rId79" Type="http://schemas.openxmlformats.org/officeDocument/2006/relationships/hyperlink" Target="https://www.basketball-reference.com/contracts/POR.html" TargetMode="External"/><Relationship Id="rId102" Type="http://schemas.openxmlformats.org/officeDocument/2006/relationships/hyperlink" Target="https://www.basketball-reference.com/contracts/NOP.html" TargetMode="External"/><Relationship Id="rId123" Type="http://schemas.openxmlformats.org/officeDocument/2006/relationships/hyperlink" Target="https://www.basketball-reference.com/contracts/BRK.html" TargetMode="External"/><Relationship Id="rId144" Type="http://schemas.openxmlformats.org/officeDocument/2006/relationships/hyperlink" Target="https://www.basketball-reference.com/contracts/NYK.html" TargetMode="External"/><Relationship Id="rId90" Type="http://schemas.openxmlformats.org/officeDocument/2006/relationships/hyperlink" Target="https://www.basketball-reference.com/contracts/MIL.html" TargetMode="External"/><Relationship Id="rId165" Type="http://schemas.openxmlformats.org/officeDocument/2006/relationships/hyperlink" Target="https://www.basketball-reference.com/contracts/OKC.html" TargetMode="External"/><Relationship Id="rId186" Type="http://schemas.openxmlformats.org/officeDocument/2006/relationships/hyperlink" Target="https://www.basketball-reference.com/contracts/MIA.html" TargetMode="External"/><Relationship Id="rId27" Type="http://schemas.openxmlformats.org/officeDocument/2006/relationships/hyperlink" Target="https://www.basketball-reference.com/contracts/DEN.html" TargetMode="External"/><Relationship Id="rId48" Type="http://schemas.openxmlformats.org/officeDocument/2006/relationships/hyperlink" Target="https://www.basketball-reference.com/contracts/ATL.html" TargetMode="External"/><Relationship Id="rId69" Type="http://schemas.openxmlformats.org/officeDocument/2006/relationships/hyperlink" Target="https://www.basketball-reference.com/contracts/TOR.html" TargetMode="External"/><Relationship Id="rId113" Type="http://schemas.openxmlformats.org/officeDocument/2006/relationships/hyperlink" Target="https://www.basketball-reference.com/contracts/ATL.html" TargetMode="External"/><Relationship Id="rId134" Type="http://schemas.openxmlformats.org/officeDocument/2006/relationships/hyperlink" Target="https://www.basketball-reference.com/contracts/MIN.html" TargetMode="External"/><Relationship Id="rId80" Type="http://schemas.openxmlformats.org/officeDocument/2006/relationships/hyperlink" Target="https://www.basketball-reference.com/contracts/UTA.html" TargetMode="External"/><Relationship Id="rId155" Type="http://schemas.openxmlformats.org/officeDocument/2006/relationships/hyperlink" Target="https://www.basketball-reference.com/contracts/OKC.html" TargetMode="External"/><Relationship Id="rId176" Type="http://schemas.openxmlformats.org/officeDocument/2006/relationships/hyperlink" Target="https://www.basketball-reference.com/contracts/ORL.html" TargetMode="External"/><Relationship Id="rId17" Type="http://schemas.openxmlformats.org/officeDocument/2006/relationships/hyperlink" Target="https://www.basketball-reference.com/contracts/BRK.html" TargetMode="External"/><Relationship Id="rId38" Type="http://schemas.openxmlformats.org/officeDocument/2006/relationships/hyperlink" Target="https://www.basketball-reference.com/contracts/CHO.html" TargetMode="External"/><Relationship Id="rId59" Type="http://schemas.openxmlformats.org/officeDocument/2006/relationships/hyperlink" Target="https://www.basketball-reference.com/contracts/DEN.html" TargetMode="External"/><Relationship Id="rId103" Type="http://schemas.openxmlformats.org/officeDocument/2006/relationships/hyperlink" Target="https://www.basketball-reference.com/contracts/ORL.html" TargetMode="External"/><Relationship Id="rId124" Type="http://schemas.openxmlformats.org/officeDocument/2006/relationships/hyperlink" Target="https://www.basketball-reference.com/contracts/MIL.html" TargetMode="External"/><Relationship Id="rId70" Type="http://schemas.openxmlformats.org/officeDocument/2006/relationships/hyperlink" Target="https://www.basketball-reference.com/contracts/TOR.html" TargetMode="External"/><Relationship Id="rId91" Type="http://schemas.openxmlformats.org/officeDocument/2006/relationships/hyperlink" Target="https://www.basketball-reference.com/contracts/SAS.html" TargetMode="External"/><Relationship Id="rId145" Type="http://schemas.openxmlformats.org/officeDocument/2006/relationships/hyperlink" Target="https://www.basketball-reference.com/contracts/PHO.html" TargetMode="External"/><Relationship Id="rId166" Type="http://schemas.openxmlformats.org/officeDocument/2006/relationships/hyperlink" Target="https://www.basketball-reference.com/contracts/HOU.html" TargetMode="External"/><Relationship Id="rId187" Type="http://schemas.openxmlformats.org/officeDocument/2006/relationships/hyperlink" Target="https://www.basketball-reference.com/contracts/MIA.html" TargetMode="External"/><Relationship Id="rId1" Type="http://schemas.openxmlformats.org/officeDocument/2006/relationships/hyperlink" Target="https://www.basketball-reference.com/contracts/GSW.html" TargetMode="External"/><Relationship Id="rId28" Type="http://schemas.openxmlformats.org/officeDocument/2006/relationships/hyperlink" Target="https://www.basketball-reference.com/contracts/PHI.html" TargetMode="External"/><Relationship Id="rId49" Type="http://schemas.openxmlformats.org/officeDocument/2006/relationships/hyperlink" Target="https://www.basketball-reference.com/contracts/UTA.html" TargetMode="External"/><Relationship Id="rId114" Type="http://schemas.openxmlformats.org/officeDocument/2006/relationships/hyperlink" Target="https://www.basketball-reference.com/contracts/NOP.html" TargetMode="External"/><Relationship Id="rId60" Type="http://schemas.openxmlformats.org/officeDocument/2006/relationships/hyperlink" Target="https://www.basketball-reference.com/contracts/DAL.html" TargetMode="External"/><Relationship Id="rId81" Type="http://schemas.openxmlformats.org/officeDocument/2006/relationships/hyperlink" Target="https://www.basketball-reference.com/contracts/OKC.html" TargetMode="External"/><Relationship Id="rId135" Type="http://schemas.openxmlformats.org/officeDocument/2006/relationships/hyperlink" Target="https://www.basketball-reference.com/contracts/DET.html" TargetMode="External"/><Relationship Id="rId156" Type="http://schemas.openxmlformats.org/officeDocument/2006/relationships/hyperlink" Target="https://www.basketball-reference.com/contracts/IND.html" TargetMode="External"/><Relationship Id="rId177" Type="http://schemas.openxmlformats.org/officeDocument/2006/relationships/hyperlink" Target="https://www.basketball-reference.com/contracts/MIN.html" TargetMode="External"/><Relationship Id="rId18" Type="http://schemas.openxmlformats.org/officeDocument/2006/relationships/hyperlink" Target="https://www.basketball-reference.com/contracts/BRK.html" TargetMode="External"/><Relationship Id="rId39" Type="http://schemas.openxmlformats.org/officeDocument/2006/relationships/hyperlink" Target="https://www.basketball-reference.com/contracts/CL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47060-6277-3448-BD2A-5845F55517D0}">
  <dimension ref="A2:XFD1048575"/>
  <sheetViews>
    <sheetView workbookViewId="0">
      <selection activeCell="A5" sqref="A5:E200"/>
    </sheetView>
  </sheetViews>
  <sheetFormatPr baseColWidth="10" defaultRowHeight="16"/>
  <cols>
    <col min="1" max="1" width="22.5" bestFit="1" customWidth="1"/>
    <col min="3" max="3" width="15.33203125" bestFit="1" customWidth="1"/>
    <col min="6" max="6" width="13.1640625" bestFit="1" customWidth="1"/>
    <col min="9" max="9" width="16.5" bestFit="1" customWidth="1"/>
    <col min="10" max="10" width="20" bestFit="1" customWidth="1"/>
    <col min="11" max="11" width="18.1640625" bestFit="1" customWidth="1"/>
    <col min="12" max="12" width="18.83203125" bestFit="1" customWidth="1"/>
    <col min="13" max="13" width="10.1640625" bestFit="1" customWidth="1"/>
    <col min="15" max="15" width="14.1640625" bestFit="1" customWidth="1"/>
    <col min="16" max="16" width="15.33203125" bestFit="1" customWidth="1"/>
    <col min="17" max="17" width="13.83203125" bestFit="1" customWidth="1"/>
    <col min="18" max="18" width="14.5" bestFit="1" customWidth="1"/>
    <col min="19" max="19" width="7" bestFit="1" customWidth="1"/>
  </cols>
  <sheetData>
    <row r="2" spans="1:18">
      <c r="G2" s="2" t="s">
        <v>235</v>
      </c>
      <c r="H2" s="2"/>
      <c r="I2" s="2" t="s">
        <v>238</v>
      </c>
      <c r="J2" s="2" t="s">
        <v>239</v>
      </c>
      <c r="K2" s="2" t="s">
        <v>240</v>
      </c>
      <c r="L2" s="2" t="s">
        <v>241</v>
      </c>
      <c r="M2" s="2" t="s">
        <v>242</v>
      </c>
    </row>
    <row r="3" spans="1:18">
      <c r="F3" s="3" t="s">
        <v>236</v>
      </c>
      <c r="G3" s="4">
        <v>10</v>
      </c>
      <c r="H3" s="4"/>
      <c r="I3" s="4">
        <v>2</v>
      </c>
      <c r="J3" s="4">
        <v>2</v>
      </c>
      <c r="K3" s="4">
        <v>2</v>
      </c>
      <c r="L3" s="4">
        <v>2</v>
      </c>
      <c r="M3" s="4">
        <v>2</v>
      </c>
    </row>
    <row r="4" spans="1:18">
      <c r="F4" s="3" t="s">
        <v>237</v>
      </c>
      <c r="G4" s="4">
        <v>10</v>
      </c>
      <c r="H4" s="4"/>
      <c r="I4" s="4">
        <v>2</v>
      </c>
      <c r="J4" s="4">
        <v>2</v>
      </c>
      <c r="K4" s="4">
        <v>2</v>
      </c>
      <c r="L4" s="4">
        <v>2</v>
      </c>
      <c r="M4" s="4">
        <v>2</v>
      </c>
    </row>
    <row r="5" spans="1:18">
      <c r="A5" s="7" t="s">
        <v>0</v>
      </c>
      <c r="B5" s="7" t="s">
        <v>1</v>
      </c>
      <c r="C5" s="7" t="s">
        <v>2</v>
      </c>
      <c r="D5" s="7" t="s">
        <v>233</v>
      </c>
      <c r="E5" s="7" t="s">
        <v>227</v>
      </c>
      <c r="G5" s="14"/>
    </row>
    <row r="6" spans="1:18">
      <c r="A6" s="8" t="s">
        <v>3</v>
      </c>
      <c r="B6" s="9" t="s">
        <v>4</v>
      </c>
      <c r="C6" s="10">
        <v>48070014</v>
      </c>
      <c r="D6" s="8">
        <v>26.6</v>
      </c>
      <c r="E6" s="8" t="s">
        <v>228</v>
      </c>
      <c r="G6" s="6">
        <f>SUM(I6:M6)</f>
        <v>0</v>
      </c>
      <c r="H6" s="5"/>
      <c r="I6" s="6">
        <v>0</v>
      </c>
      <c r="J6" s="6">
        <v>0</v>
      </c>
      <c r="K6" s="6">
        <v>0</v>
      </c>
      <c r="L6" s="6">
        <v>0</v>
      </c>
      <c r="M6" s="6">
        <v>0</v>
      </c>
      <c r="O6" s="1" t="s">
        <v>245</v>
      </c>
      <c r="P6" s="1" t="s">
        <v>234</v>
      </c>
    </row>
    <row r="7" spans="1:18">
      <c r="A7" s="8" t="s">
        <v>5</v>
      </c>
      <c r="B7" s="9" t="s">
        <v>6</v>
      </c>
      <c r="C7" s="10">
        <v>47063478</v>
      </c>
      <c r="D7" s="8">
        <v>10.8</v>
      </c>
      <c r="E7" s="8" t="s">
        <v>228</v>
      </c>
      <c r="G7" s="6">
        <f t="shared" ref="G7:G70" si="0">SUM(I7:M7)</f>
        <v>0</v>
      </c>
      <c r="H7" s="5"/>
      <c r="I7" s="6">
        <v>0</v>
      </c>
      <c r="J7" s="6">
        <v>0</v>
      </c>
      <c r="K7" s="6">
        <v>0</v>
      </c>
      <c r="L7" s="6">
        <v>0</v>
      </c>
      <c r="M7" s="6">
        <v>0</v>
      </c>
      <c r="O7">
        <f>SUM(N10:R10)</f>
        <v>173999854</v>
      </c>
      <c r="P7" s="13">
        <v>100000000</v>
      </c>
    </row>
    <row r="8" spans="1:18">
      <c r="A8" s="8" t="s">
        <v>7</v>
      </c>
      <c r="B8" s="9" t="s">
        <v>6</v>
      </c>
      <c r="C8" s="10">
        <v>44474988</v>
      </c>
      <c r="D8" s="8">
        <v>20.3</v>
      </c>
      <c r="E8" s="8" t="s">
        <v>230</v>
      </c>
      <c r="G8" s="6">
        <f t="shared" si="0"/>
        <v>0</v>
      </c>
      <c r="H8" s="5"/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8">
      <c r="A9" s="8" t="s">
        <v>8</v>
      </c>
      <c r="B9" s="9" t="s">
        <v>9</v>
      </c>
      <c r="C9" s="10">
        <v>44119845</v>
      </c>
      <c r="D9" s="8">
        <v>26.6</v>
      </c>
      <c r="E9" s="8" t="s">
        <v>230</v>
      </c>
      <c r="G9" s="6">
        <f t="shared" si="0"/>
        <v>0</v>
      </c>
      <c r="H9" s="5"/>
      <c r="I9" s="6">
        <v>0</v>
      </c>
      <c r="J9" s="6">
        <v>0</v>
      </c>
      <c r="K9" s="6">
        <v>0</v>
      </c>
      <c r="L9" s="6">
        <v>0</v>
      </c>
      <c r="M9" s="6">
        <v>0</v>
      </c>
      <c r="N9" s="1" t="s">
        <v>248</v>
      </c>
      <c r="O9" s="1" t="s">
        <v>249</v>
      </c>
      <c r="P9" s="1" t="s">
        <v>250</v>
      </c>
      <c r="Q9" s="1" t="s">
        <v>251</v>
      </c>
      <c r="R9" s="1" t="s">
        <v>252</v>
      </c>
    </row>
    <row r="10" spans="1:18">
      <c r="A10" s="8" t="s">
        <v>10</v>
      </c>
      <c r="B10" s="9" t="s">
        <v>11</v>
      </c>
      <c r="C10" s="10">
        <v>43279250</v>
      </c>
      <c r="D10" s="8">
        <v>18.399999999999999</v>
      </c>
      <c r="E10" s="8" t="s">
        <v>229</v>
      </c>
      <c r="G10" s="6">
        <f t="shared" si="0"/>
        <v>0</v>
      </c>
      <c r="H10" s="5"/>
      <c r="I10" s="6">
        <v>0</v>
      </c>
      <c r="J10" s="6">
        <v>0</v>
      </c>
      <c r="K10" s="6">
        <v>0</v>
      </c>
      <c r="L10" s="6">
        <v>0</v>
      </c>
      <c r="M10" s="6">
        <v>0</v>
      </c>
      <c r="N10">
        <f>SUMPRODUCT(Salary,I6:I200)</f>
        <v>43121500</v>
      </c>
      <c r="O10">
        <f>SUMPRODUCT(Salary,J6:J200)</f>
        <v>19233400</v>
      </c>
      <c r="P10">
        <f>SUMPRODUCT(Salary,K6:K200)</f>
        <v>4774757</v>
      </c>
      <c r="Q10">
        <f>SUMPRODUCT(Salary,L6:L200)</f>
        <v>33249111</v>
      </c>
      <c r="R10">
        <f>SUMPRODUCT(Salary,M6:M200)</f>
        <v>73621086</v>
      </c>
    </row>
    <row r="11" spans="1:18">
      <c r="A11" s="8" t="s">
        <v>12</v>
      </c>
      <c r="B11" s="9" t="s">
        <v>13</v>
      </c>
      <c r="C11" s="10">
        <v>42492492</v>
      </c>
      <c r="D11" s="8">
        <v>27.2</v>
      </c>
      <c r="E11" s="8" t="s">
        <v>228</v>
      </c>
      <c r="G11" s="6">
        <f t="shared" si="0"/>
        <v>0</v>
      </c>
      <c r="H11" s="5"/>
      <c r="I11" s="6">
        <v>0</v>
      </c>
      <c r="J11" s="6">
        <v>0</v>
      </c>
      <c r="K11" s="6">
        <v>0</v>
      </c>
      <c r="L11" s="6">
        <v>0</v>
      </c>
      <c r="M11" s="6">
        <v>0</v>
      </c>
    </row>
    <row r="12" spans="1:18">
      <c r="A12" s="8" t="s">
        <v>14</v>
      </c>
      <c r="B12" s="9" t="s">
        <v>15</v>
      </c>
      <c r="C12" s="10">
        <v>42492492</v>
      </c>
      <c r="D12" s="8">
        <v>33.1</v>
      </c>
      <c r="E12" s="8" t="s">
        <v>230</v>
      </c>
      <c r="G12" s="6">
        <f t="shared" si="0"/>
        <v>0</v>
      </c>
      <c r="H12" s="5"/>
      <c r="I12" s="6">
        <v>0</v>
      </c>
      <c r="J12" s="6">
        <v>0</v>
      </c>
      <c r="K12" s="6">
        <v>0</v>
      </c>
      <c r="L12" s="6">
        <v>0</v>
      </c>
      <c r="M12" s="6">
        <v>0</v>
      </c>
    </row>
    <row r="13" spans="1:18">
      <c r="A13" s="8" t="s">
        <v>17</v>
      </c>
      <c r="B13" s="9" t="s">
        <v>16</v>
      </c>
      <c r="C13" s="10">
        <v>42492492</v>
      </c>
      <c r="D13" s="8">
        <v>18</v>
      </c>
      <c r="E13" s="8" t="s">
        <v>232</v>
      </c>
      <c r="G13" s="6">
        <f t="shared" si="0"/>
        <v>0</v>
      </c>
      <c r="H13" s="5"/>
      <c r="I13" s="6">
        <v>0</v>
      </c>
      <c r="J13" s="6">
        <v>0</v>
      </c>
      <c r="K13" s="6">
        <v>0</v>
      </c>
      <c r="L13" s="6">
        <v>0</v>
      </c>
      <c r="M13" s="6">
        <v>0</v>
      </c>
      <c r="O13" t="s">
        <v>246</v>
      </c>
      <c r="P13" t="s">
        <v>247</v>
      </c>
    </row>
    <row r="14" spans="1:18">
      <c r="A14" s="8" t="s">
        <v>19</v>
      </c>
      <c r="B14" s="9" t="s">
        <v>4</v>
      </c>
      <c r="C14" s="10">
        <v>40600080</v>
      </c>
      <c r="D14" s="8">
        <v>7.3</v>
      </c>
      <c r="E14" s="8" t="s">
        <v>229</v>
      </c>
      <c r="G14" s="6">
        <f t="shared" si="0"/>
        <v>0</v>
      </c>
      <c r="H14" s="5"/>
      <c r="I14" s="6">
        <v>0</v>
      </c>
      <c r="J14" s="6">
        <v>0</v>
      </c>
      <c r="K14" s="6">
        <v>0</v>
      </c>
      <c r="L14" s="6">
        <v>0</v>
      </c>
      <c r="M14" s="6">
        <v>0</v>
      </c>
      <c r="O14">
        <f>SUMPRODUCT(Value,G6:G200)</f>
        <v>173.4</v>
      </c>
    </row>
    <row r="15" spans="1:18">
      <c r="A15" s="8" t="s">
        <v>20</v>
      </c>
      <c r="B15" s="9" t="s">
        <v>21</v>
      </c>
      <c r="C15" s="10">
        <v>38172414</v>
      </c>
      <c r="D15" s="8">
        <v>20.2</v>
      </c>
      <c r="E15" s="8" t="s">
        <v>231</v>
      </c>
      <c r="G15" s="6">
        <f t="shared" si="0"/>
        <v>1</v>
      </c>
      <c r="H15" s="5"/>
      <c r="I15" s="6">
        <v>0</v>
      </c>
      <c r="J15" s="6">
        <v>0</v>
      </c>
      <c r="K15" s="6">
        <v>0</v>
      </c>
      <c r="L15" s="6">
        <v>0</v>
      </c>
      <c r="M15" s="6">
        <v>1</v>
      </c>
    </row>
    <row r="16" spans="1:18">
      <c r="A16" s="8" t="s">
        <v>22</v>
      </c>
      <c r="B16" s="9" t="s">
        <v>6</v>
      </c>
      <c r="C16" s="10">
        <v>37980720</v>
      </c>
      <c r="D16" s="8">
        <v>24.4</v>
      </c>
      <c r="E16" s="8" t="s">
        <v>231</v>
      </c>
      <c r="G16" s="6">
        <f t="shared" si="0"/>
        <v>0</v>
      </c>
      <c r="H16" s="5"/>
      <c r="I16" s="6">
        <v>0</v>
      </c>
      <c r="J16" s="6">
        <v>0</v>
      </c>
      <c r="K16" s="6">
        <v>0</v>
      </c>
      <c r="L16" s="6">
        <v>0</v>
      </c>
      <c r="M16" s="6">
        <v>0</v>
      </c>
    </row>
    <row r="17" spans="1:13">
      <c r="A17" s="8" t="s">
        <v>23</v>
      </c>
      <c r="B17" s="9" t="s">
        <v>24</v>
      </c>
      <c r="C17" s="10">
        <v>37653300</v>
      </c>
      <c r="D17" s="8">
        <v>23.7</v>
      </c>
      <c r="E17" s="8" t="s">
        <v>232</v>
      </c>
      <c r="G17" s="6">
        <f t="shared" si="0"/>
        <v>0</v>
      </c>
      <c r="H17" s="5"/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>
      <c r="A18" s="8" t="s">
        <v>25</v>
      </c>
      <c r="B18" s="9" t="s">
        <v>26</v>
      </c>
      <c r="C18" s="10">
        <v>37633050</v>
      </c>
      <c r="D18" s="8">
        <v>16.399999999999999</v>
      </c>
      <c r="E18" s="8" t="s">
        <v>230</v>
      </c>
      <c r="G18" s="6">
        <f t="shared" si="0"/>
        <v>0</v>
      </c>
      <c r="H18" s="5"/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1:13">
      <c r="A19" s="8" t="s">
        <v>27</v>
      </c>
      <c r="B19" s="9" t="s">
        <v>28</v>
      </c>
      <c r="C19" s="10">
        <v>37096500</v>
      </c>
      <c r="D19" s="8">
        <v>36</v>
      </c>
      <c r="E19" s="8" t="s">
        <v>228</v>
      </c>
      <c r="G19" s="6">
        <f>SUM(I19:M19)</f>
        <v>1</v>
      </c>
      <c r="H19" s="5"/>
      <c r="I19" s="6">
        <v>1</v>
      </c>
      <c r="J19" s="6">
        <v>0</v>
      </c>
      <c r="K19" s="6">
        <v>0</v>
      </c>
      <c r="L19" s="6">
        <v>0</v>
      </c>
      <c r="M19" s="6">
        <v>0</v>
      </c>
    </row>
    <row r="20" spans="1:13">
      <c r="A20" s="8" t="s">
        <v>29</v>
      </c>
      <c r="B20" s="9" t="s">
        <v>30</v>
      </c>
      <c r="C20" s="10">
        <v>37096500</v>
      </c>
      <c r="D20" s="8">
        <v>22.7</v>
      </c>
      <c r="E20" s="8" t="s">
        <v>228</v>
      </c>
      <c r="G20" s="6">
        <f t="shared" si="0"/>
        <v>0</v>
      </c>
      <c r="H20" s="5"/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>
      <c r="A21" s="8" t="s">
        <v>31</v>
      </c>
      <c r="B21" s="9" t="s">
        <v>32</v>
      </c>
      <c r="C21" s="10">
        <v>37096500</v>
      </c>
      <c r="D21" s="8">
        <v>17.899999999999999</v>
      </c>
      <c r="E21" s="8" t="s">
        <v>229</v>
      </c>
      <c r="G21" s="6">
        <f t="shared" si="0"/>
        <v>0</v>
      </c>
      <c r="H21" s="5"/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>
      <c r="A22" s="8" t="s">
        <v>33</v>
      </c>
      <c r="B22" s="9" t="s">
        <v>9</v>
      </c>
      <c r="C22" s="10">
        <v>36934550</v>
      </c>
      <c r="D22" s="8">
        <v>23.1</v>
      </c>
      <c r="E22" s="8" t="s">
        <v>228</v>
      </c>
      <c r="G22" s="6">
        <f t="shared" si="0"/>
        <v>0</v>
      </c>
      <c r="H22" s="5"/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>
      <c r="A23" s="8" t="s">
        <v>34</v>
      </c>
      <c r="B23" s="9" t="s">
        <v>9</v>
      </c>
      <c r="C23" s="10">
        <v>35448672</v>
      </c>
      <c r="D23" s="8">
        <v>9.6</v>
      </c>
      <c r="E23" s="8" t="s">
        <v>228</v>
      </c>
      <c r="G23" s="6">
        <f t="shared" si="0"/>
        <v>0</v>
      </c>
      <c r="H23" s="5"/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>
      <c r="A24" s="8" t="s">
        <v>35</v>
      </c>
      <c r="B24" s="9" t="s">
        <v>36</v>
      </c>
      <c r="C24" s="10">
        <v>35448672</v>
      </c>
      <c r="D24" s="8">
        <v>23.7</v>
      </c>
      <c r="E24" s="8" t="s">
        <v>231</v>
      </c>
      <c r="G24" s="6">
        <f t="shared" si="0"/>
        <v>1</v>
      </c>
      <c r="H24" s="5"/>
      <c r="I24" s="6">
        <v>0</v>
      </c>
      <c r="J24" s="6">
        <v>0</v>
      </c>
      <c r="K24" s="6">
        <v>0</v>
      </c>
      <c r="L24" s="6">
        <v>0</v>
      </c>
      <c r="M24" s="6">
        <v>1</v>
      </c>
    </row>
    <row r="25" spans="1:13">
      <c r="A25" s="8" t="s">
        <v>37</v>
      </c>
      <c r="B25" s="9" t="s">
        <v>38</v>
      </c>
      <c r="C25" s="10">
        <v>33833400</v>
      </c>
      <c r="D25" s="8">
        <v>23.7</v>
      </c>
      <c r="E25" s="8" t="s">
        <v>229</v>
      </c>
      <c r="G25" s="6">
        <f t="shared" si="0"/>
        <v>0</v>
      </c>
      <c r="H25" s="5"/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>
      <c r="A26" s="8" t="s">
        <v>39</v>
      </c>
      <c r="B26" s="9" t="s">
        <v>21</v>
      </c>
      <c r="C26" s="10">
        <v>33833400</v>
      </c>
      <c r="D26" s="8">
        <v>17.7</v>
      </c>
      <c r="E26" s="8" t="s">
        <v>230</v>
      </c>
      <c r="G26" s="6">
        <f t="shared" si="0"/>
        <v>0</v>
      </c>
      <c r="H26" s="5"/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>
      <c r="A27" s="8" t="s">
        <v>40</v>
      </c>
      <c r="B27" s="9" t="s">
        <v>11</v>
      </c>
      <c r="C27" s="10">
        <v>33833400</v>
      </c>
      <c r="D27" s="8">
        <v>21.2</v>
      </c>
      <c r="E27" s="8" t="s">
        <v>230</v>
      </c>
      <c r="G27" s="6">
        <f t="shared" si="0"/>
        <v>0</v>
      </c>
      <c r="H27" s="5"/>
      <c r="I27" s="6">
        <v>0</v>
      </c>
      <c r="J27" s="6">
        <v>0</v>
      </c>
      <c r="K27" s="6">
        <v>0</v>
      </c>
      <c r="L27" s="6">
        <v>0</v>
      </c>
      <c r="M27" s="6">
        <v>0</v>
      </c>
    </row>
    <row r="28" spans="1:13">
      <c r="A28" s="8" t="s">
        <v>41</v>
      </c>
      <c r="B28" s="9" t="s">
        <v>15</v>
      </c>
      <c r="C28" s="10">
        <v>33665040</v>
      </c>
      <c r="D28" s="8">
        <v>18.3</v>
      </c>
      <c r="E28" s="8" t="s">
        <v>228</v>
      </c>
      <c r="G28" s="6">
        <f t="shared" si="0"/>
        <v>0</v>
      </c>
      <c r="H28" s="5"/>
      <c r="I28" s="6">
        <v>0</v>
      </c>
      <c r="J28" s="6">
        <v>0</v>
      </c>
      <c r="K28" s="6">
        <v>0</v>
      </c>
      <c r="L28" s="6">
        <v>0</v>
      </c>
      <c r="M28" s="6">
        <v>0</v>
      </c>
    </row>
    <row r="29" spans="1:13">
      <c r="A29" s="8" t="s">
        <v>42</v>
      </c>
      <c r="B29" s="9" t="s">
        <v>26</v>
      </c>
      <c r="C29" s="10">
        <v>33616770</v>
      </c>
      <c r="D29" s="8">
        <v>23.7</v>
      </c>
      <c r="E29" s="8" t="s">
        <v>231</v>
      </c>
      <c r="G29" s="6">
        <f t="shared" si="0"/>
        <v>0</v>
      </c>
      <c r="H29" s="5"/>
      <c r="I29" s="6">
        <v>0</v>
      </c>
      <c r="J29" s="6">
        <v>0</v>
      </c>
      <c r="K29" s="6">
        <v>0</v>
      </c>
      <c r="L29" s="6">
        <v>0</v>
      </c>
      <c r="M29" s="6">
        <v>0</v>
      </c>
    </row>
    <row r="30" spans="1:13">
      <c r="A30" s="8" t="s">
        <v>43</v>
      </c>
      <c r="B30" s="9" t="s">
        <v>4</v>
      </c>
      <c r="C30" s="10">
        <v>33616770</v>
      </c>
      <c r="D30" s="8">
        <v>16.8</v>
      </c>
      <c r="E30" s="8" t="s">
        <v>232</v>
      </c>
      <c r="G30" s="6">
        <f t="shared" si="0"/>
        <v>0</v>
      </c>
      <c r="H30" s="5"/>
      <c r="I30" s="6">
        <v>0</v>
      </c>
      <c r="J30" s="6">
        <v>0</v>
      </c>
      <c r="K30" s="6">
        <v>0</v>
      </c>
      <c r="L30" s="6">
        <v>0</v>
      </c>
      <c r="M30" s="6">
        <v>0</v>
      </c>
    </row>
    <row r="31" spans="1:13">
      <c r="A31" s="8" t="s">
        <v>44</v>
      </c>
      <c r="B31" s="9" t="s">
        <v>45</v>
      </c>
      <c r="C31" s="10">
        <v>33333333</v>
      </c>
      <c r="D31" s="8">
        <v>17.5</v>
      </c>
      <c r="E31" s="8" t="s">
        <v>229</v>
      </c>
      <c r="G31" s="6">
        <f t="shared" si="0"/>
        <v>0</v>
      </c>
      <c r="H31" s="5"/>
      <c r="I31" s="6">
        <v>0</v>
      </c>
      <c r="J31" s="6">
        <v>0</v>
      </c>
      <c r="K31" s="6">
        <v>0</v>
      </c>
      <c r="L31" s="6">
        <v>0</v>
      </c>
      <c r="M31" s="6">
        <v>0</v>
      </c>
    </row>
    <row r="32" spans="1:13">
      <c r="A32" s="8" t="s">
        <v>46</v>
      </c>
      <c r="B32" s="9" t="s">
        <v>47</v>
      </c>
      <c r="C32" s="10">
        <v>33047803</v>
      </c>
      <c r="D32" s="8">
        <v>29</v>
      </c>
      <c r="E32" s="8" t="s">
        <v>231</v>
      </c>
      <c r="G32" s="6">
        <f t="shared" si="0"/>
        <v>0</v>
      </c>
      <c r="H32" s="5"/>
      <c r="I32" s="6">
        <v>0</v>
      </c>
      <c r="J32" s="6">
        <v>0</v>
      </c>
      <c r="K32" s="6">
        <v>0</v>
      </c>
      <c r="L32" s="6">
        <v>0</v>
      </c>
      <c r="M32" s="6">
        <v>0</v>
      </c>
    </row>
    <row r="33" spans="1:13">
      <c r="A33" s="8" t="s">
        <v>48</v>
      </c>
      <c r="B33" s="9" t="s">
        <v>26</v>
      </c>
      <c r="C33" s="10">
        <v>33000000</v>
      </c>
      <c r="D33" s="8">
        <v>23.6</v>
      </c>
      <c r="E33" s="8" t="s">
        <v>229</v>
      </c>
      <c r="G33" s="6">
        <f t="shared" si="0"/>
        <v>0</v>
      </c>
      <c r="H33" s="5"/>
      <c r="I33" s="6">
        <v>0</v>
      </c>
      <c r="J33" s="6">
        <v>0</v>
      </c>
      <c r="K33" s="6">
        <v>0</v>
      </c>
      <c r="L33" s="6">
        <v>0</v>
      </c>
      <c r="M33" s="6">
        <v>0</v>
      </c>
    </row>
    <row r="34" spans="1:13">
      <c r="A34" s="8" t="s">
        <v>49</v>
      </c>
      <c r="B34" s="9" t="s">
        <v>47</v>
      </c>
      <c r="C34" s="10">
        <v>31650600</v>
      </c>
      <c r="D34" s="8">
        <v>10.5</v>
      </c>
      <c r="E34" s="8" t="s">
        <v>228</v>
      </c>
      <c r="G34" s="6">
        <f t="shared" si="0"/>
        <v>0</v>
      </c>
      <c r="H34" s="5"/>
      <c r="I34" s="6">
        <v>0</v>
      </c>
      <c r="J34" s="6">
        <v>0</v>
      </c>
      <c r="K34" s="6">
        <v>0</v>
      </c>
      <c r="L34" s="6">
        <v>0</v>
      </c>
      <c r="M34" s="6">
        <v>0</v>
      </c>
    </row>
    <row r="35" spans="1:13">
      <c r="A35" s="8" t="s">
        <v>50</v>
      </c>
      <c r="B35" s="9" t="s">
        <v>21</v>
      </c>
      <c r="C35" s="10">
        <v>31377750</v>
      </c>
      <c r="D35" s="8">
        <v>14.9</v>
      </c>
      <c r="E35" s="8" t="s">
        <v>228</v>
      </c>
      <c r="G35" s="6">
        <f t="shared" si="0"/>
        <v>0</v>
      </c>
      <c r="H35" s="5"/>
      <c r="I35" s="6">
        <v>0</v>
      </c>
      <c r="J35" s="6">
        <v>0</v>
      </c>
      <c r="K35" s="6">
        <v>0</v>
      </c>
      <c r="L35" s="6">
        <v>0</v>
      </c>
      <c r="M35" s="6">
        <v>0</v>
      </c>
    </row>
    <row r="36" spans="1:13">
      <c r="A36" s="8" t="s">
        <v>51</v>
      </c>
      <c r="B36" s="9" t="s">
        <v>52</v>
      </c>
      <c r="C36" s="10">
        <v>30913750</v>
      </c>
      <c r="D36" s="8">
        <v>28</v>
      </c>
      <c r="E36" s="8" t="s">
        <v>229</v>
      </c>
      <c r="G36" s="6">
        <f t="shared" si="0"/>
        <v>0</v>
      </c>
      <c r="H36" s="5"/>
      <c r="I36" s="6">
        <v>0</v>
      </c>
      <c r="J36" s="6">
        <v>0</v>
      </c>
      <c r="K36" s="6">
        <v>0</v>
      </c>
      <c r="L36" s="6">
        <v>0</v>
      </c>
      <c r="M36" s="6">
        <v>0</v>
      </c>
    </row>
    <row r="37" spans="1:13">
      <c r="A37" s="8" t="s">
        <v>53</v>
      </c>
      <c r="B37" s="9" t="s">
        <v>47</v>
      </c>
      <c r="C37" s="10">
        <v>30913750</v>
      </c>
      <c r="D37" s="8">
        <v>18.600000000000001</v>
      </c>
      <c r="E37" s="8" t="s">
        <v>232</v>
      </c>
      <c r="G37" s="6">
        <f t="shared" si="0"/>
        <v>0</v>
      </c>
      <c r="H37" s="5"/>
      <c r="I37" s="6">
        <v>0</v>
      </c>
      <c r="J37" s="6">
        <v>0</v>
      </c>
      <c r="K37" s="6">
        <v>0</v>
      </c>
      <c r="L37" s="6">
        <v>0</v>
      </c>
      <c r="M37" s="6">
        <v>0</v>
      </c>
    </row>
    <row r="38" spans="1:13">
      <c r="A38" s="8" t="s">
        <v>54</v>
      </c>
      <c r="B38" s="9" t="s">
        <v>38</v>
      </c>
      <c r="C38" s="10">
        <v>30913750</v>
      </c>
      <c r="D38" s="8">
        <v>16.5</v>
      </c>
      <c r="E38" s="8" t="s">
        <v>231</v>
      </c>
      <c r="G38" s="6">
        <f t="shared" si="0"/>
        <v>0</v>
      </c>
      <c r="H38" s="5"/>
      <c r="I38" s="6">
        <v>0</v>
      </c>
      <c r="J38" s="6">
        <v>0</v>
      </c>
      <c r="K38" s="6">
        <v>0</v>
      </c>
      <c r="L38" s="6">
        <v>0</v>
      </c>
      <c r="M38" s="6">
        <v>0</v>
      </c>
    </row>
    <row r="39" spans="1:13">
      <c r="A39" s="8" t="s">
        <v>55</v>
      </c>
      <c r="B39" s="9" t="s">
        <v>56</v>
      </c>
      <c r="C39" s="10">
        <v>30351780</v>
      </c>
      <c r="D39" s="8">
        <v>21.9</v>
      </c>
      <c r="E39" s="8" t="s">
        <v>228</v>
      </c>
      <c r="G39" s="6">
        <f t="shared" si="0"/>
        <v>0</v>
      </c>
      <c r="H39" s="5"/>
      <c r="I39" s="6">
        <v>0</v>
      </c>
      <c r="J39" s="6">
        <v>0</v>
      </c>
      <c r="K39" s="6">
        <v>0</v>
      </c>
      <c r="L39" s="6">
        <v>0</v>
      </c>
      <c r="M39" s="6">
        <v>0</v>
      </c>
    </row>
    <row r="40" spans="1:13">
      <c r="A40" s="8" t="s">
        <v>57</v>
      </c>
      <c r="B40" s="9" t="s">
        <v>24</v>
      </c>
      <c r="C40" s="10">
        <v>30351780</v>
      </c>
      <c r="D40" s="8">
        <v>15.8</v>
      </c>
      <c r="E40" s="8" t="s">
        <v>231</v>
      </c>
      <c r="G40" s="6">
        <f t="shared" si="0"/>
        <v>0</v>
      </c>
      <c r="H40" s="5"/>
      <c r="I40" s="6">
        <v>0</v>
      </c>
      <c r="J40" s="6">
        <v>0</v>
      </c>
      <c r="K40" s="6">
        <v>0</v>
      </c>
      <c r="L40" s="6">
        <v>0</v>
      </c>
      <c r="M40" s="6">
        <v>0</v>
      </c>
    </row>
    <row r="41" spans="1:13">
      <c r="A41" s="8" t="s">
        <v>58</v>
      </c>
      <c r="B41" s="9" t="s">
        <v>59</v>
      </c>
      <c r="C41" s="10">
        <v>30351780</v>
      </c>
      <c r="D41" s="8">
        <v>25.6</v>
      </c>
      <c r="E41" s="8" t="s">
        <v>229</v>
      </c>
      <c r="G41" s="6">
        <f t="shared" si="0"/>
        <v>0</v>
      </c>
      <c r="H41" s="5"/>
      <c r="I41" s="6">
        <v>0</v>
      </c>
      <c r="J41" s="6">
        <v>0</v>
      </c>
      <c r="K41" s="6">
        <v>0</v>
      </c>
      <c r="L41" s="6">
        <v>0</v>
      </c>
      <c r="M41" s="6">
        <v>0</v>
      </c>
    </row>
    <row r="42" spans="1:13">
      <c r="A42" s="8" t="s">
        <v>60</v>
      </c>
      <c r="B42" s="9" t="s">
        <v>61</v>
      </c>
      <c r="C42" s="10">
        <v>30351780</v>
      </c>
      <c r="D42" s="8">
        <v>28.5</v>
      </c>
      <c r="E42" s="8" t="s">
        <v>230</v>
      </c>
      <c r="G42" s="6">
        <f t="shared" si="0"/>
        <v>0</v>
      </c>
      <c r="H42" s="5"/>
      <c r="I42" s="6">
        <v>0</v>
      </c>
      <c r="J42" s="6">
        <v>0</v>
      </c>
      <c r="K42" s="6">
        <v>0</v>
      </c>
      <c r="L42" s="6">
        <v>0</v>
      </c>
      <c r="M42" s="6">
        <v>0</v>
      </c>
    </row>
    <row r="43" spans="1:13">
      <c r="A43" s="8" t="s">
        <v>62</v>
      </c>
      <c r="B43" s="9" t="s">
        <v>63</v>
      </c>
      <c r="C43" s="10">
        <v>30075000</v>
      </c>
      <c r="D43" s="8">
        <v>15.9</v>
      </c>
      <c r="E43" s="8" t="s">
        <v>232</v>
      </c>
      <c r="G43" s="6">
        <f t="shared" si="0"/>
        <v>0</v>
      </c>
      <c r="H43" s="5"/>
      <c r="I43" s="6">
        <v>0</v>
      </c>
      <c r="J43" s="6">
        <v>0</v>
      </c>
      <c r="K43" s="6">
        <v>0</v>
      </c>
      <c r="L43" s="6">
        <v>0</v>
      </c>
      <c r="M43" s="6">
        <v>0</v>
      </c>
    </row>
    <row r="44" spans="1:13">
      <c r="A44" s="8" t="s">
        <v>65</v>
      </c>
      <c r="B44" s="9" t="s">
        <v>59</v>
      </c>
      <c r="C44" s="10">
        <v>28942830</v>
      </c>
      <c r="D44" s="8">
        <v>20.6</v>
      </c>
      <c r="E44" s="8" t="s">
        <v>230</v>
      </c>
      <c r="G44" s="6">
        <f t="shared" si="0"/>
        <v>1</v>
      </c>
      <c r="H44" s="5"/>
      <c r="I44" s="6">
        <v>0</v>
      </c>
      <c r="J44" s="6">
        <v>0</v>
      </c>
      <c r="K44" s="6">
        <v>0</v>
      </c>
      <c r="L44" s="6">
        <v>1</v>
      </c>
      <c r="M44" s="6">
        <v>0</v>
      </c>
    </row>
    <row r="45" spans="1:13">
      <c r="A45" s="8" t="s">
        <v>66</v>
      </c>
      <c r="B45" s="9" t="s">
        <v>61</v>
      </c>
      <c r="C45" s="10">
        <v>28741071</v>
      </c>
      <c r="D45" s="8">
        <v>18.399999999999999</v>
      </c>
      <c r="E45" s="8" t="s">
        <v>232</v>
      </c>
      <c r="G45" s="6">
        <f t="shared" si="0"/>
        <v>0</v>
      </c>
      <c r="H45" s="5"/>
      <c r="I45" s="6">
        <v>0</v>
      </c>
      <c r="J45" s="6">
        <v>0</v>
      </c>
      <c r="K45" s="6">
        <v>0</v>
      </c>
      <c r="L45" s="6">
        <v>0</v>
      </c>
      <c r="M45" s="6">
        <v>0</v>
      </c>
    </row>
    <row r="46" spans="1:13">
      <c r="A46" s="8" t="s">
        <v>67</v>
      </c>
      <c r="B46" s="9" t="s">
        <v>38</v>
      </c>
      <c r="C46" s="10">
        <v>28400000</v>
      </c>
      <c r="D46" s="8">
        <v>15.7</v>
      </c>
      <c r="E46" s="8" t="s">
        <v>228</v>
      </c>
      <c r="G46" s="6">
        <f t="shared" si="0"/>
        <v>0</v>
      </c>
      <c r="H46" s="5"/>
      <c r="I46" s="6">
        <v>0</v>
      </c>
      <c r="J46" s="6">
        <v>0</v>
      </c>
      <c r="K46" s="6">
        <v>0</v>
      </c>
      <c r="L46" s="6">
        <v>0</v>
      </c>
      <c r="M46" s="6">
        <v>0</v>
      </c>
    </row>
    <row r="47" spans="1:13">
      <c r="A47" s="8" t="s">
        <v>68</v>
      </c>
      <c r="B47" s="9" t="s">
        <v>24</v>
      </c>
      <c r="C47" s="10">
        <v>28333334</v>
      </c>
      <c r="D47" s="8">
        <v>12.9</v>
      </c>
      <c r="E47" s="8" t="s">
        <v>228</v>
      </c>
      <c r="G47" s="6">
        <f t="shared" si="0"/>
        <v>0</v>
      </c>
      <c r="H47" s="5"/>
      <c r="I47" s="6">
        <v>0</v>
      </c>
      <c r="J47" s="6">
        <v>0</v>
      </c>
      <c r="K47" s="6">
        <v>0</v>
      </c>
      <c r="L47" s="6">
        <v>0</v>
      </c>
      <c r="M47" s="6">
        <v>0</v>
      </c>
    </row>
    <row r="48" spans="1:13">
      <c r="A48" s="8" t="s">
        <v>69</v>
      </c>
      <c r="B48" s="9" t="s">
        <v>70</v>
      </c>
      <c r="C48" s="10">
        <v>27733332</v>
      </c>
      <c r="D48" s="8">
        <v>18</v>
      </c>
      <c r="E48" s="8" t="s">
        <v>228</v>
      </c>
      <c r="G48" s="6">
        <f t="shared" si="0"/>
        <v>0</v>
      </c>
      <c r="H48" s="5"/>
      <c r="I48" s="6">
        <v>0</v>
      </c>
      <c r="J48" s="6">
        <v>0</v>
      </c>
      <c r="K48" s="6">
        <v>0</v>
      </c>
      <c r="L48" s="6">
        <v>0</v>
      </c>
      <c r="M48" s="6">
        <v>0</v>
      </c>
    </row>
    <row r="49" spans="1:13">
      <c r="A49" s="8" t="s">
        <v>71</v>
      </c>
      <c r="B49" s="9" t="s">
        <v>32</v>
      </c>
      <c r="C49" s="10">
        <v>27300000</v>
      </c>
      <c r="D49" s="8">
        <v>23</v>
      </c>
      <c r="E49" s="8" t="s">
        <v>232</v>
      </c>
      <c r="G49" s="6">
        <f t="shared" si="0"/>
        <v>0</v>
      </c>
      <c r="H49" s="5"/>
      <c r="I49" s="6">
        <v>0</v>
      </c>
      <c r="J49" s="6">
        <v>0</v>
      </c>
      <c r="K49" s="6">
        <v>0</v>
      </c>
      <c r="L49" s="6">
        <v>0</v>
      </c>
      <c r="M49" s="6">
        <v>0</v>
      </c>
    </row>
    <row r="50" spans="1:13">
      <c r="A50" s="8" t="s">
        <v>72</v>
      </c>
      <c r="B50" s="9" t="s">
        <v>61</v>
      </c>
      <c r="C50" s="10">
        <v>26500000</v>
      </c>
      <c r="D50" s="8">
        <v>9.1999999999999993</v>
      </c>
      <c r="E50" s="8" t="s">
        <v>231</v>
      </c>
      <c r="G50" s="6">
        <f t="shared" si="0"/>
        <v>0</v>
      </c>
      <c r="H50" s="5"/>
      <c r="I50" s="6">
        <v>0</v>
      </c>
      <c r="J50" s="6">
        <v>0</v>
      </c>
      <c r="K50" s="6">
        <v>0</v>
      </c>
      <c r="L50" s="6">
        <v>0</v>
      </c>
      <c r="M50" s="6">
        <v>0</v>
      </c>
    </row>
    <row r="51" spans="1:13">
      <c r="A51" s="8" t="s">
        <v>73</v>
      </c>
      <c r="B51" s="9" t="s">
        <v>4</v>
      </c>
      <c r="C51" s="10">
        <v>25806468</v>
      </c>
      <c r="D51" s="8">
        <v>12.9</v>
      </c>
      <c r="E51" s="8" t="s">
        <v>230</v>
      </c>
      <c r="G51" s="6">
        <f t="shared" si="0"/>
        <v>0</v>
      </c>
      <c r="H51" s="5"/>
      <c r="I51" s="6">
        <v>0</v>
      </c>
      <c r="J51" s="6">
        <v>0</v>
      </c>
      <c r="K51" s="6">
        <v>0</v>
      </c>
      <c r="L51" s="6">
        <v>0</v>
      </c>
      <c r="M51" s="6">
        <v>0</v>
      </c>
    </row>
    <row r="52" spans="1:13">
      <c r="A52" s="8" t="s">
        <v>74</v>
      </c>
      <c r="B52" s="9" t="s">
        <v>70</v>
      </c>
      <c r="C52" s="10">
        <v>23760000</v>
      </c>
      <c r="D52" s="8">
        <v>16.3</v>
      </c>
      <c r="E52" s="8" t="s">
        <v>230</v>
      </c>
      <c r="G52" s="6">
        <f t="shared" si="0"/>
        <v>0</v>
      </c>
      <c r="H52" s="5"/>
      <c r="I52" s="6">
        <v>0</v>
      </c>
      <c r="J52" s="6">
        <v>0</v>
      </c>
      <c r="K52" s="6">
        <v>0</v>
      </c>
      <c r="L52" s="6">
        <v>0</v>
      </c>
      <c r="M52" s="6">
        <v>0</v>
      </c>
    </row>
    <row r="53" spans="1:13">
      <c r="A53" s="8" t="s">
        <v>75</v>
      </c>
      <c r="B53" s="9" t="s">
        <v>30</v>
      </c>
      <c r="C53" s="10">
        <v>23500000</v>
      </c>
      <c r="D53" s="8">
        <v>15.1</v>
      </c>
      <c r="E53" s="8" t="s">
        <v>230</v>
      </c>
      <c r="G53" s="6">
        <f t="shared" si="0"/>
        <v>0</v>
      </c>
      <c r="H53" s="5"/>
      <c r="I53" s="6">
        <v>0</v>
      </c>
      <c r="J53" s="6">
        <v>0</v>
      </c>
      <c r="K53" s="6">
        <v>0</v>
      </c>
      <c r="L53" s="6">
        <v>0</v>
      </c>
      <c r="M53" s="6">
        <v>0</v>
      </c>
    </row>
    <row r="54" spans="1:13">
      <c r="A54" s="8" t="s">
        <v>76</v>
      </c>
      <c r="B54" s="9" t="s">
        <v>77</v>
      </c>
      <c r="C54" s="10">
        <v>22680000</v>
      </c>
      <c r="D54" s="8">
        <v>14.3</v>
      </c>
      <c r="E54" s="8" t="s">
        <v>228</v>
      </c>
      <c r="G54" s="6">
        <f t="shared" si="0"/>
        <v>0</v>
      </c>
      <c r="H54" s="5"/>
      <c r="I54" s="6">
        <v>0</v>
      </c>
      <c r="J54" s="6">
        <v>0</v>
      </c>
      <c r="K54" s="6">
        <v>0</v>
      </c>
      <c r="L54" s="6">
        <v>0</v>
      </c>
      <c r="M54" s="6">
        <v>0</v>
      </c>
    </row>
    <row r="55" spans="1:13">
      <c r="A55" s="8" t="s">
        <v>78</v>
      </c>
      <c r="B55" s="9" t="s">
        <v>61</v>
      </c>
      <c r="C55" s="10">
        <v>22600000</v>
      </c>
      <c r="D55" s="8">
        <v>18.8</v>
      </c>
      <c r="E55" s="8" t="s">
        <v>228</v>
      </c>
      <c r="G55" s="6">
        <f t="shared" si="0"/>
        <v>0</v>
      </c>
      <c r="H55" s="5"/>
      <c r="I55" s="6">
        <v>0</v>
      </c>
      <c r="J55" s="6">
        <v>0</v>
      </c>
      <c r="K55" s="6">
        <v>0</v>
      </c>
      <c r="L55" s="6">
        <v>0</v>
      </c>
      <c r="M55" s="6">
        <v>0</v>
      </c>
    </row>
    <row r="56" spans="1:13">
      <c r="A56" s="8" t="s">
        <v>79</v>
      </c>
      <c r="B56" s="9" t="s">
        <v>13</v>
      </c>
      <c r="C56" s="10">
        <v>22321429</v>
      </c>
      <c r="D56" s="8">
        <v>13.3</v>
      </c>
      <c r="E56" s="8" t="s">
        <v>229</v>
      </c>
      <c r="G56" s="6">
        <f t="shared" si="0"/>
        <v>0</v>
      </c>
      <c r="H56" s="5"/>
      <c r="I56" s="6">
        <v>0</v>
      </c>
      <c r="J56" s="6">
        <v>0</v>
      </c>
      <c r="K56" s="6">
        <v>0</v>
      </c>
      <c r="L56" s="6">
        <v>0</v>
      </c>
      <c r="M56" s="6">
        <v>0</v>
      </c>
    </row>
    <row r="57" spans="1:13">
      <c r="A57" s="8" t="s">
        <v>80</v>
      </c>
      <c r="B57" s="9" t="s">
        <v>32</v>
      </c>
      <c r="C57" s="10">
        <v>22000000</v>
      </c>
      <c r="D57" s="8">
        <v>19.100000000000001</v>
      </c>
      <c r="E57" s="8" t="s">
        <v>231</v>
      </c>
      <c r="G57" s="6">
        <f t="shared" si="0"/>
        <v>0</v>
      </c>
      <c r="H57" s="5"/>
      <c r="I57" s="6">
        <v>0</v>
      </c>
      <c r="J57" s="6">
        <v>0</v>
      </c>
      <c r="K57" s="6">
        <v>0</v>
      </c>
      <c r="L57" s="6">
        <v>0</v>
      </c>
      <c r="M57" s="6">
        <v>0</v>
      </c>
    </row>
    <row r="58" spans="1:13">
      <c r="A58" s="8" t="s">
        <v>81</v>
      </c>
      <c r="B58" s="9" t="s">
        <v>36</v>
      </c>
      <c r="C58" s="10">
        <v>21250000</v>
      </c>
      <c r="D58" s="8">
        <v>16.5</v>
      </c>
      <c r="E58" s="8" t="s">
        <v>228</v>
      </c>
      <c r="G58" s="6">
        <f t="shared" si="0"/>
        <v>0</v>
      </c>
      <c r="H58" s="5"/>
      <c r="I58" s="6">
        <v>0</v>
      </c>
      <c r="J58" s="6">
        <v>0</v>
      </c>
      <c r="K58" s="6">
        <v>0</v>
      </c>
      <c r="L58" s="6">
        <v>0</v>
      </c>
      <c r="M58" s="6">
        <v>0</v>
      </c>
    </row>
    <row r="59" spans="1:13">
      <c r="A59" s="8" t="s">
        <v>82</v>
      </c>
      <c r="B59" s="9" t="s">
        <v>83</v>
      </c>
      <c r="C59" s="10">
        <v>21177750</v>
      </c>
      <c r="D59" s="8">
        <v>18</v>
      </c>
      <c r="E59" s="8" t="s">
        <v>229</v>
      </c>
      <c r="G59" s="6">
        <f t="shared" si="0"/>
        <v>0</v>
      </c>
      <c r="H59" s="5"/>
      <c r="I59" s="6">
        <v>0</v>
      </c>
      <c r="J59" s="6">
        <v>0</v>
      </c>
      <c r="K59" s="6">
        <v>0</v>
      </c>
      <c r="L59" s="6">
        <v>0</v>
      </c>
      <c r="M59" s="6">
        <v>0</v>
      </c>
    </row>
    <row r="60" spans="1:13">
      <c r="A60" s="8" t="s">
        <v>84</v>
      </c>
      <c r="B60" s="9" t="s">
        <v>13</v>
      </c>
      <c r="C60" s="10">
        <v>20955000</v>
      </c>
      <c r="D60" s="8">
        <v>13.3</v>
      </c>
      <c r="E60" s="8" t="s">
        <v>230</v>
      </c>
      <c r="G60" s="6">
        <f t="shared" si="0"/>
        <v>0</v>
      </c>
      <c r="H60" s="5"/>
      <c r="I60" s="6">
        <v>0</v>
      </c>
      <c r="J60" s="6">
        <v>0</v>
      </c>
      <c r="K60" s="6">
        <v>0</v>
      </c>
      <c r="L60" s="6">
        <v>0</v>
      </c>
      <c r="M60" s="6">
        <v>0</v>
      </c>
    </row>
    <row r="61" spans="1:13">
      <c r="A61" s="8" t="s">
        <v>85</v>
      </c>
      <c r="B61" s="9" t="s">
        <v>28</v>
      </c>
      <c r="C61" s="10">
        <v>20171427</v>
      </c>
      <c r="D61" s="8">
        <v>15.8</v>
      </c>
      <c r="E61" s="8" t="s">
        <v>228</v>
      </c>
      <c r="G61" s="6">
        <f t="shared" si="0"/>
        <v>0</v>
      </c>
      <c r="H61" s="5"/>
      <c r="I61" s="6">
        <v>0</v>
      </c>
      <c r="J61" s="6">
        <v>0</v>
      </c>
      <c r="K61" s="6">
        <v>0</v>
      </c>
      <c r="L61" s="6">
        <v>0</v>
      </c>
      <c r="M61" s="6">
        <v>0</v>
      </c>
    </row>
    <row r="62" spans="1:13">
      <c r="A62" s="8" t="s">
        <v>86</v>
      </c>
      <c r="B62" s="9" t="s">
        <v>38</v>
      </c>
      <c r="C62" s="10">
        <v>20100000</v>
      </c>
      <c r="D62" s="8">
        <v>17.399999999999999</v>
      </c>
      <c r="E62" s="8" t="s">
        <v>232</v>
      </c>
      <c r="G62" s="6">
        <f t="shared" si="0"/>
        <v>0</v>
      </c>
      <c r="H62" s="5"/>
      <c r="I62" s="6">
        <v>0</v>
      </c>
      <c r="J62" s="6">
        <v>0</v>
      </c>
      <c r="K62" s="6">
        <v>0</v>
      </c>
      <c r="L62" s="6">
        <v>0</v>
      </c>
      <c r="M62" s="6">
        <v>0</v>
      </c>
    </row>
    <row r="63" spans="1:13">
      <c r="A63" s="8" t="s">
        <v>87</v>
      </c>
      <c r="B63" s="9" t="s">
        <v>59</v>
      </c>
      <c r="C63" s="10">
        <v>20000000</v>
      </c>
      <c r="D63" s="8">
        <v>17.399999999999999</v>
      </c>
      <c r="E63" s="8" t="s">
        <v>231</v>
      </c>
      <c r="G63" s="6">
        <f t="shared" si="0"/>
        <v>0</v>
      </c>
      <c r="H63" s="5"/>
      <c r="I63" s="6">
        <v>0</v>
      </c>
      <c r="J63" s="6">
        <v>0</v>
      </c>
      <c r="K63" s="6">
        <v>0</v>
      </c>
      <c r="L63" s="6">
        <v>0</v>
      </c>
      <c r="M63" s="6">
        <v>0</v>
      </c>
    </row>
    <row r="64" spans="1:13">
      <c r="A64" s="8" t="s">
        <v>88</v>
      </c>
      <c r="B64" s="9" t="s">
        <v>47</v>
      </c>
      <c r="C64" s="10">
        <v>19690909</v>
      </c>
      <c r="D64" s="8">
        <v>15.9</v>
      </c>
      <c r="E64" s="8" t="s">
        <v>230</v>
      </c>
      <c r="G64" s="6">
        <f t="shared" si="0"/>
        <v>0</v>
      </c>
      <c r="H64" s="5"/>
      <c r="I64" s="6">
        <v>0</v>
      </c>
      <c r="J64" s="6">
        <v>0</v>
      </c>
      <c r="K64" s="6">
        <v>0</v>
      </c>
      <c r="L64" s="6">
        <v>0</v>
      </c>
      <c r="M64" s="6">
        <v>0</v>
      </c>
    </row>
    <row r="65" spans="1:13">
      <c r="A65" s="8" t="s">
        <v>89</v>
      </c>
      <c r="B65" s="9" t="s">
        <v>28</v>
      </c>
      <c r="C65" s="10">
        <v>19602273</v>
      </c>
      <c r="D65" s="8">
        <v>14.3</v>
      </c>
      <c r="E65" s="8" t="s">
        <v>229</v>
      </c>
      <c r="G65" s="6">
        <f t="shared" si="0"/>
        <v>0</v>
      </c>
      <c r="H65" s="5"/>
      <c r="I65" s="6">
        <v>0</v>
      </c>
      <c r="J65" s="6">
        <v>0</v>
      </c>
      <c r="K65" s="6">
        <v>0</v>
      </c>
      <c r="L65" s="6">
        <v>0</v>
      </c>
      <c r="M65" s="6">
        <v>0</v>
      </c>
    </row>
    <row r="66" spans="1:13">
      <c r="A66" s="8" t="s">
        <v>90</v>
      </c>
      <c r="B66" s="9" t="s">
        <v>18</v>
      </c>
      <c r="C66" s="10">
        <v>19568360</v>
      </c>
      <c r="D66" s="8">
        <v>13.1</v>
      </c>
      <c r="E66" s="8" t="s">
        <v>229</v>
      </c>
      <c r="G66" s="6">
        <f t="shared" si="0"/>
        <v>0</v>
      </c>
      <c r="H66" s="5"/>
      <c r="I66" s="6">
        <v>0</v>
      </c>
      <c r="J66" s="6">
        <v>0</v>
      </c>
      <c r="K66" s="6">
        <v>0</v>
      </c>
      <c r="L66" s="6">
        <v>0</v>
      </c>
      <c r="M66" s="6">
        <v>0</v>
      </c>
    </row>
    <row r="67" spans="1:13">
      <c r="A67" s="8" t="s">
        <v>91</v>
      </c>
      <c r="B67" s="9" t="s">
        <v>92</v>
      </c>
      <c r="C67" s="10">
        <v>19550000</v>
      </c>
      <c r="D67" s="8">
        <v>22.1</v>
      </c>
      <c r="E67" s="8" t="s">
        <v>230</v>
      </c>
      <c r="G67" s="6">
        <f t="shared" si="0"/>
        <v>0</v>
      </c>
      <c r="H67" s="5"/>
      <c r="I67" s="6">
        <v>0</v>
      </c>
      <c r="J67" s="6">
        <v>0</v>
      </c>
      <c r="K67" s="6">
        <v>0</v>
      </c>
      <c r="L67" s="6">
        <v>0</v>
      </c>
      <c r="M67" s="6">
        <v>0</v>
      </c>
    </row>
    <row r="68" spans="1:13">
      <c r="A68" s="8" t="s">
        <v>93</v>
      </c>
      <c r="B68" s="9" t="s">
        <v>59</v>
      </c>
      <c r="C68" s="10">
        <v>18796296</v>
      </c>
      <c r="D68" s="8">
        <v>12</v>
      </c>
      <c r="E68" s="8" t="s">
        <v>229</v>
      </c>
      <c r="G68" s="6">
        <f t="shared" si="0"/>
        <v>0</v>
      </c>
      <c r="H68" s="5"/>
      <c r="I68" s="6">
        <v>0</v>
      </c>
      <c r="J68" s="6">
        <v>0</v>
      </c>
      <c r="K68" s="6">
        <v>0</v>
      </c>
      <c r="L68" s="6">
        <v>0</v>
      </c>
      <c r="M68" s="6">
        <v>0</v>
      </c>
    </row>
    <row r="69" spans="1:13">
      <c r="A69" s="8" t="s">
        <v>94</v>
      </c>
      <c r="B69" s="9" t="s">
        <v>30</v>
      </c>
      <c r="C69" s="10">
        <v>18706896</v>
      </c>
      <c r="D69" s="8">
        <v>16.5</v>
      </c>
      <c r="E69" s="8" t="s">
        <v>231</v>
      </c>
      <c r="G69" s="6">
        <f t="shared" si="0"/>
        <v>0</v>
      </c>
      <c r="H69" s="5"/>
      <c r="I69" s="6">
        <v>0</v>
      </c>
      <c r="J69" s="6">
        <v>0</v>
      </c>
      <c r="K69" s="6">
        <v>0</v>
      </c>
      <c r="L69" s="6">
        <v>0</v>
      </c>
      <c r="M69" s="6">
        <v>0</v>
      </c>
    </row>
    <row r="70" spans="1:13">
      <c r="A70" s="8" t="s">
        <v>95</v>
      </c>
      <c r="B70" s="9" t="s">
        <v>56</v>
      </c>
      <c r="C70" s="10">
        <v>18500000</v>
      </c>
      <c r="D70" s="8">
        <v>19.3</v>
      </c>
      <c r="E70" s="8" t="s">
        <v>230</v>
      </c>
      <c r="G70" s="6">
        <f t="shared" si="0"/>
        <v>0</v>
      </c>
      <c r="H70" s="5"/>
      <c r="I70" s="6">
        <v>0</v>
      </c>
      <c r="J70" s="6">
        <v>0</v>
      </c>
      <c r="K70" s="6">
        <v>0</v>
      </c>
      <c r="L70" s="6">
        <v>0</v>
      </c>
      <c r="M70" s="6">
        <v>0</v>
      </c>
    </row>
    <row r="71" spans="1:13">
      <c r="A71" s="8" t="s">
        <v>96</v>
      </c>
      <c r="B71" s="9" t="s">
        <v>56</v>
      </c>
      <c r="C71" s="10">
        <v>18352273</v>
      </c>
      <c r="D71" s="8">
        <v>9.9</v>
      </c>
      <c r="E71" s="8" t="s">
        <v>230</v>
      </c>
      <c r="G71" s="6">
        <f t="shared" ref="G71:G134" si="1">SUM(I71:M71)</f>
        <v>0</v>
      </c>
      <c r="H71" s="5"/>
      <c r="I71" s="6">
        <v>0</v>
      </c>
      <c r="J71" s="6">
        <v>0</v>
      </c>
      <c r="K71" s="6">
        <v>0</v>
      </c>
      <c r="L71" s="6">
        <v>0</v>
      </c>
      <c r="M71" s="6">
        <v>0</v>
      </c>
    </row>
    <row r="72" spans="1:13">
      <c r="A72" s="8" t="s">
        <v>97</v>
      </c>
      <c r="B72" s="9" t="s">
        <v>70</v>
      </c>
      <c r="C72" s="10">
        <v>18000000</v>
      </c>
      <c r="D72" s="8">
        <v>12.1</v>
      </c>
      <c r="E72" s="8" t="s">
        <v>229</v>
      </c>
      <c r="G72" s="6">
        <f t="shared" si="1"/>
        <v>0</v>
      </c>
      <c r="H72" s="5"/>
      <c r="I72" s="6">
        <v>0</v>
      </c>
      <c r="J72" s="6">
        <v>0</v>
      </c>
      <c r="K72" s="6">
        <v>0</v>
      </c>
      <c r="L72" s="6">
        <v>0</v>
      </c>
      <c r="M72" s="6">
        <v>0</v>
      </c>
    </row>
    <row r="73" spans="1:13">
      <c r="A73" s="8" t="s">
        <v>98</v>
      </c>
      <c r="B73" s="9" t="s">
        <v>64</v>
      </c>
      <c r="C73" s="10">
        <v>17926829</v>
      </c>
      <c r="D73" s="8">
        <v>11.9</v>
      </c>
      <c r="E73" s="8" t="s">
        <v>231</v>
      </c>
      <c r="G73" s="6">
        <f t="shared" si="1"/>
        <v>0</v>
      </c>
      <c r="H73" s="5"/>
      <c r="I73" s="6">
        <v>0</v>
      </c>
      <c r="J73" s="6">
        <v>0</v>
      </c>
      <c r="K73" s="6">
        <v>0</v>
      </c>
      <c r="L73" s="6">
        <v>0</v>
      </c>
      <c r="M73" s="6">
        <v>0</v>
      </c>
    </row>
    <row r="74" spans="1:13">
      <c r="A74" s="8" t="s">
        <v>99</v>
      </c>
      <c r="B74" s="9" t="s">
        <v>36</v>
      </c>
      <c r="C74" s="10">
        <v>17505000</v>
      </c>
      <c r="D74" s="8">
        <v>14</v>
      </c>
      <c r="E74" s="8" t="s">
        <v>229</v>
      </c>
      <c r="G74" s="6">
        <f t="shared" si="1"/>
        <v>0</v>
      </c>
      <c r="H74" s="5"/>
      <c r="I74" s="6">
        <v>0</v>
      </c>
      <c r="J74" s="6">
        <v>0</v>
      </c>
      <c r="K74" s="6">
        <v>0</v>
      </c>
      <c r="L74" s="6">
        <v>0</v>
      </c>
      <c r="M74" s="6">
        <v>0</v>
      </c>
    </row>
    <row r="75" spans="1:13">
      <c r="A75" s="8" t="s">
        <v>101</v>
      </c>
      <c r="B75" s="9" t="s">
        <v>36</v>
      </c>
      <c r="C75" s="10">
        <v>17357143</v>
      </c>
      <c r="D75" s="8">
        <v>13.6</v>
      </c>
      <c r="E75" s="8" t="s">
        <v>232</v>
      </c>
      <c r="G75" s="6">
        <f t="shared" si="1"/>
        <v>0</v>
      </c>
      <c r="H75" s="5"/>
      <c r="I75" s="6">
        <v>0</v>
      </c>
      <c r="J75" s="6">
        <v>0</v>
      </c>
      <c r="K75" s="6">
        <v>0</v>
      </c>
      <c r="L75" s="6">
        <v>0</v>
      </c>
      <c r="M75" s="6">
        <v>0</v>
      </c>
    </row>
    <row r="76" spans="1:13">
      <c r="A76" s="8" t="s">
        <v>102</v>
      </c>
      <c r="B76" s="9" t="s">
        <v>61</v>
      </c>
      <c r="C76" s="10">
        <v>17207142</v>
      </c>
      <c r="D76" s="8">
        <v>9.5</v>
      </c>
      <c r="E76" s="8" t="s">
        <v>228</v>
      </c>
      <c r="G76" s="6">
        <f t="shared" si="1"/>
        <v>0</v>
      </c>
      <c r="H76" s="5"/>
      <c r="I76" s="6">
        <v>0</v>
      </c>
      <c r="J76" s="6">
        <v>0</v>
      </c>
      <c r="K76" s="6">
        <v>0</v>
      </c>
      <c r="L76" s="6">
        <v>0</v>
      </c>
      <c r="M76" s="6">
        <v>0</v>
      </c>
    </row>
    <row r="77" spans="1:13">
      <c r="A77" s="8" t="s">
        <v>103</v>
      </c>
      <c r="B77" s="9" t="s">
        <v>70</v>
      </c>
      <c r="C77" s="10">
        <v>17045454</v>
      </c>
      <c r="D77" s="8">
        <v>17.600000000000001</v>
      </c>
      <c r="E77" s="8" t="s">
        <v>231</v>
      </c>
      <c r="G77" s="6">
        <f t="shared" si="1"/>
        <v>0</v>
      </c>
      <c r="H77" s="5"/>
      <c r="I77" s="6">
        <v>0</v>
      </c>
      <c r="J77" s="6">
        <v>0</v>
      </c>
      <c r="K77" s="6">
        <v>0</v>
      </c>
      <c r="L77" s="6">
        <v>0</v>
      </c>
      <c r="M77" s="6">
        <v>0</v>
      </c>
    </row>
    <row r="78" spans="1:13">
      <c r="A78" s="8" t="s">
        <v>104</v>
      </c>
      <c r="B78" s="9" t="s">
        <v>61</v>
      </c>
      <c r="C78" s="10">
        <v>16892857</v>
      </c>
      <c r="D78" s="8">
        <v>12.8</v>
      </c>
      <c r="E78" s="8" t="s">
        <v>229</v>
      </c>
      <c r="G78" s="6">
        <f t="shared" si="1"/>
        <v>0</v>
      </c>
      <c r="H78" s="5"/>
      <c r="I78" s="6">
        <v>0</v>
      </c>
      <c r="J78" s="6">
        <v>0</v>
      </c>
      <c r="K78" s="6">
        <v>0</v>
      </c>
      <c r="L78" s="6">
        <v>0</v>
      </c>
      <c r="M78" s="6">
        <v>0</v>
      </c>
    </row>
    <row r="79" spans="1:13">
      <c r="A79" s="8" t="s">
        <v>105</v>
      </c>
      <c r="B79" s="9" t="s">
        <v>16</v>
      </c>
      <c r="C79" s="10">
        <v>16758621</v>
      </c>
      <c r="D79" s="8">
        <v>5</v>
      </c>
      <c r="E79" s="8" t="s">
        <v>229</v>
      </c>
      <c r="G79" s="6">
        <f t="shared" si="1"/>
        <v>0</v>
      </c>
      <c r="H79" s="5"/>
      <c r="I79" s="6">
        <v>0</v>
      </c>
      <c r="J79" s="6">
        <v>0</v>
      </c>
      <c r="K79" s="6">
        <v>0</v>
      </c>
      <c r="L79" s="6">
        <v>0</v>
      </c>
      <c r="M79" s="6">
        <v>0</v>
      </c>
    </row>
    <row r="80" spans="1:13">
      <c r="A80" s="8" t="s">
        <v>106</v>
      </c>
      <c r="B80" s="9" t="s">
        <v>30</v>
      </c>
      <c r="C80" s="10">
        <v>16571120</v>
      </c>
      <c r="D80" s="8">
        <v>19.100000000000001</v>
      </c>
      <c r="E80" s="8" t="s">
        <v>229</v>
      </c>
      <c r="G80" s="6">
        <f t="shared" si="1"/>
        <v>0</v>
      </c>
      <c r="H80" s="5"/>
      <c r="I80" s="6">
        <v>0</v>
      </c>
      <c r="J80" s="6">
        <v>0</v>
      </c>
      <c r="K80" s="6">
        <v>0</v>
      </c>
      <c r="L80" s="6">
        <v>0</v>
      </c>
      <c r="M80" s="6">
        <v>0</v>
      </c>
    </row>
    <row r="81" spans="1:13">
      <c r="A81" s="8" t="s">
        <v>107</v>
      </c>
      <c r="B81" s="9" t="s">
        <v>77</v>
      </c>
      <c r="C81" s="10">
        <v>16500000</v>
      </c>
      <c r="D81" s="8">
        <v>17.2</v>
      </c>
      <c r="E81" s="8" t="s">
        <v>229</v>
      </c>
      <c r="G81" s="6">
        <f t="shared" si="1"/>
        <v>0</v>
      </c>
      <c r="H81" s="5"/>
      <c r="I81" s="6">
        <v>0</v>
      </c>
      <c r="J81" s="6">
        <v>0</v>
      </c>
      <c r="K81" s="6">
        <v>0</v>
      </c>
      <c r="L81" s="6">
        <v>0</v>
      </c>
      <c r="M81" s="6">
        <v>0</v>
      </c>
    </row>
    <row r="82" spans="1:13">
      <c r="A82" s="8" t="s">
        <v>108</v>
      </c>
      <c r="B82" s="9" t="s">
        <v>77</v>
      </c>
      <c r="C82" s="10">
        <v>16475454</v>
      </c>
      <c r="D82" s="8">
        <v>21.6</v>
      </c>
      <c r="E82" s="8" t="s">
        <v>232</v>
      </c>
      <c r="G82" s="6">
        <f t="shared" si="1"/>
        <v>0</v>
      </c>
      <c r="H82" s="5"/>
      <c r="I82" s="6">
        <v>0</v>
      </c>
      <c r="J82" s="6">
        <v>0</v>
      </c>
      <c r="K82" s="6">
        <v>0</v>
      </c>
      <c r="L82" s="6">
        <v>0</v>
      </c>
      <c r="M82" s="6">
        <v>0</v>
      </c>
    </row>
    <row r="83" spans="1:13">
      <c r="A83" s="8" t="s">
        <v>109</v>
      </c>
      <c r="B83" s="9" t="s">
        <v>16</v>
      </c>
      <c r="C83" s="10">
        <v>16372093</v>
      </c>
      <c r="D83" s="8">
        <v>15.9</v>
      </c>
      <c r="E83" s="8" t="s">
        <v>230</v>
      </c>
      <c r="G83" s="6">
        <f t="shared" si="1"/>
        <v>0</v>
      </c>
      <c r="H83" s="5"/>
      <c r="I83" s="6">
        <v>0</v>
      </c>
      <c r="J83" s="6">
        <v>0</v>
      </c>
      <c r="K83" s="6">
        <v>0</v>
      </c>
      <c r="L83" s="6">
        <v>0</v>
      </c>
      <c r="M83" s="6">
        <v>0</v>
      </c>
    </row>
    <row r="84" spans="1:13">
      <c r="A84" s="8" t="s">
        <v>110</v>
      </c>
      <c r="B84" s="9" t="s">
        <v>13</v>
      </c>
      <c r="C84" s="10">
        <v>15625000</v>
      </c>
      <c r="D84" s="8">
        <v>18.2</v>
      </c>
      <c r="E84" s="8" t="s">
        <v>231</v>
      </c>
      <c r="G84" s="6">
        <f t="shared" si="1"/>
        <v>0</v>
      </c>
      <c r="H84" s="5"/>
      <c r="I84" s="6">
        <v>0</v>
      </c>
      <c r="J84" s="6">
        <v>0</v>
      </c>
      <c r="K84" s="6">
        <v>0</v>
      </c>
      <c r="L84" s="6">
        <v>0</v>
      </c>
      <c r="M84" s="6">
        <v>0</v>
      </c>
    </row>
    <row r="85" spans="1:13">
      <c r="A85" s="8" t="s">
        <v>111</v>
      </c>
      <c r="B85" s="9" t="s">
        <v>77</v>
      </c>
      <c r="C85" s="10">
        <v>15558035</v>
      </c>
      <c r="D85" s="8">
        <v>13.1</v>
      </c>
      <c r="E85" s="8" t="s">
        <v>229</v>
      </c>
      <c r="G85" s="6">
        <f t="shared" si="1"/>
        <v>0</v>
      </c>
      <c r="H85" s="5"/>
      <c r="I85" s="6">
        <v>0</v>
      </c>
      <c r="J85" s="6">
        <v>0</v>
      </c>
      <c r="K85" s="6">
        <v>0</v>
      </c>
      <c r="L85" s="6">
        <v>0</v>
      </c>
      <c r="M85" s="6">
        <v>0</v>
      </c>
    </row>
    <row r="86" spans="1:13">
      <c r="A86" s="8" t="s">
        <v>112</v>
      </c>
      <c r="B86" s="9" t="s">
        <v>52</v>
      </c>
      <c r="C86" s="10">
        <v>15277778</v>
      </c>
      <c r="D86" s="8">
        <v>10.9</v>
      </c>
      <c r="E86" s="8" t="s">
        <v>229</v>
      </c>
      <c r="G86" s="6">
        <f t="shared" si="1"/>
        <v>0</v>
      </c>
      <c r="H86" s="5"/>
      <c r="I86" s="6">
        <v>0</v>
      </c>
      <c r="J86" s="6">
        <v>0</v>
      </c>
      <c r="K86" s="6">
        <v>0</v>
      </c>
      <c r="L86" s="6">
        <v>0</v>
      </c>
      <c r="M86" s="6">
        <v>0</v>
      </c>
    </row>
    <row r="87" spans="1:13">
      <c r="A87" s="8" t="s">
        <v>113</v>
      </c>
      <c r="B87" s="9" t="s">
        <v>64</v>
      </c>
      <c r="C87" s="10">
        <v>15000000</v>
      </c>
      <c r="D87" s="8">
        <v>15.4</v>
      </c>
      <c r="E87" s="8" t="s">
        <v>228</v>
      </c>
      <c r="G87" s="6">
        <f t="shared" si="1"/>
        <v>0</v>
      </c>
      <c r="H87" s="5"/>
      <c r="I87" s="6">
        <v>0</v>
      </c>
      <c r="J87" s="6">
        <v>0</v>
      </c>
      <c r="K87" s="6">
        <v>0</v>
      </c>
      <c r="L87" s="6">
        <v>0</v>
      </c>
      <c r="M87" s="6">
        <v>0</v>
      </c>
    </row>
    <row r="88" spans="1:13">
      <c r="A88" s="8" t="s">
        <v>114</v>
      </c>
      <c r="B88" s="9" t="s">
        <v>45</v>
      </c>
      <c r="C88" s="10">
        <v>14700000</v>
      </c>
      <c r="D88" s="8">
        <v>26.9</v>
      </c>
      <c r="E88" s="8" t="s">
        <v>231</v>
      </c>
      <c r="G88" s="6">
        <f t="shared" si="1"/>
        <v>0</v>
      </c>
      <c r="H88" s="5"/>
      <c r="I88" s="6">
        <v>0</v>
      </c>
      <c r="J88" s="6">
        <v>0</v>
      </c>
      <c r="K88" s="6">
        <v>0</v>
      </c>
      <c r="L88" s="6">
        <v>0</v>
      </c>
      <c r="M88" s="6">
        <v>0</v>
      </c>
    </row>
    <row r="89" spans="1:13">
      <c r="A89" s="8" t="s">
        <v>115</v>
      </c>
      <c r="B89" s="9" t="s">
        <v>56</v>
      </c>
      <c r="C89" s="10">
        <v>14508929</v>
      </c>
      <c r="D89" s="8">
        <v>19.100000000000001</v>
      </c>
      <c r="E89" s="8" t="s">
        <v>229</v>
      </c>
      <c r="G89" s="6">
        <f t="shared" si="1"/>
        <v>0</v>
      </c>
      <c r="H89" s="5"/>
      <c r="I89" s="6">
        <v>0</v>
      </c>
      <c r="J89" s="6">
        <v>0</v>
      </c>
      <c r="K89" s="6">
        <v>0</v>
      </c>
      <c r="L89" s="6">
        <v>0</v>
      </c>
      <c r="M89" s="6">
        <v>0</v>
      </c>
    </row>
    <row r="90" spans="1:13">
      <c r="A90" s="8" t="s">
        <v>116</v>
      </c>
      <c r="B90" s="9" t="s">
        <v>16</v>
      </c>
      <c r="C90" s="10">
        <v>14415545</v>
      </c>
      <c r="D90" s="8">
        <v>8.6999999999999993</v>
      </c>
      <c r="E90" s="8" t="s">
        <v>229</v>
      </c>
      <c r="G90" s="6">
        <f t="shared" si="1"/>
        <v>0</v>
      </c>
      <c r="H90" s="5"/>
      <c r="I90" s="6">
        <v>0</v>
      </c>
      <c r="J90" s="6">
        <v>0</v>
      </c>
      <c r="K90" s="6">
        <v>0</v>
      </c>
      <c r="L90" s="6">
        <v>0</v>
      </c>
      <c r="M90" s="6">
        <v>0</v>
      </c>
    </row>
    <row r="91" spans="1:13">
      <c r="A91" s="8" t="s">
        <v>117</v>
      </c>
      <c r="B91" s="9" t="s">
        <v>11</v>
      </c>
      <c r="C91" s="10">
        <v>14375000</v>
      </c>
      <c r="D91" s="8">
        <v>10.3</v>
      </c>
      <c r="E91" s="8" t="s">
        <v>229</v>
      </c>
      <c r="G91" s="6">
        <f t="shared" si="1"/>
        <v>0</v>
      </c>
      <c r="H91" s="5"/>
      <c r="I91" s="6">
        <v>0</v>
      </c>
      <c r="J91" s="6">
        <v>0</v>
      </c>
      <c r="K91" s="6">
        <v>0</v>
      </c>
      <c r="L91" s="6">
        <v>0</v>
      </c>
      <c r="M91" s="6">
        <v>0</v>
      </c>
    </row>
    <row r="92" spans="1:13">
      <c r="A92" s="8" t="s">
        <v>118</v>
      </c>
      <c r="B92" s="9" t="s">
        <v>28</v>
      </c>
      <c r="C92" s="10">
        <v>14317459</v>
      </c>
      <c r="D92" s="8">
        <v>20.6</v>
      </c>
      <c r="E92" s="8" t="s">
        <v>230</v>
      </c>
      <c r="G92" s="6">
        <f t="shared" si="1"/>
        <v>0</v>
      </c>
      <c r="H92" s="5"/>
      <c r="I92" s="6">
        <v>0</v>
      </c>
      <c r="J92" s="6">
        <v>0</v>
      </c>
      <c r="K92" s="6">
        <v>0</v>
      </c>
      <c r="L92" s="6">
        <v>0</v>
      </c>
      <c r="M92" s="6">
        <v>0</v>
      </c>
    </row>
    <row r="93" spans="1:13">
      <c r="A93" s="8" t="s">
        <v>119</v>
      </c>
      <c r="B93" s="9" t="s">
        <v>100</v>
      </c>
      <c r="C93" s="10">
        <v>14150000</v>
      </c>
      <c r="D93" s="8">
        <v>14.6</v>
      </c>
      <c r="E93" s="8" t="s">
        <v>231</v>
      </c>
      <c r="G93" s="6">
        <f t="shared" si="1"/>
        <v>0</v>
      </c>
      <c r="H93" s="5"/>
      <c r="I93" s="6">
        <v>0</v>
      </c>
      <c r="J93" s="6">
        <v>0</v>
      </c>
      <c r="K93" s="6">
        <v>0</v>
      </c>
      <c r="L93" s="6">
        <v>0</v>
      </c>
      <c r="M93" s="6">
        <v>0</v>
      </c>
    </row>
    <row r="94" spans="1:13">
      <c r="A94" s="8" t="s">
        <v>120</v>
      </c>
      <c r="B94" s="9" t="s">
        <v>47</v>
      </c>
      <c r="C94" s="10">
        <v>14004703</v>
      </c>
      <c r="D94" s="8">
        <v>13.2</v>
      </c>
      <c r="E94" s="8" t="s">
        <v>229</v>
      </c>
      <c r="G94" s="6">
        <f t="shared" si="1"/>
        <v>0</v>
      </c>
      <c r="H94" s="5"/>
      <c r="I94" s="6">
        <v>0</v>
      </c>
      <c r="J94" s="6">
        <v>0</v>
      </c>
      <c r="K94" s="6">
        <v>0</v>
      </c>
      <c r="L94" s="6">
        <v>0</v>
      </c>
      <c r="M94" s="6">
        <v>0</v>
      </c>
    </row>
    <row r="95" spans="1:13">
      <c r="A95" s="8" t="s">
        <v>121</v>
      </c>
      <c r="B95" s="9" t="s">
        <v>15</v>
      </c>
      <c r="C95" s="10">
        <v>13906976</v>
      </c>
      <c r="D95" s="8">
        <v>19</v>
      </c>
      <c r="E95" s="8" t="s">
        <v>231</v>
      </c>
      <c r="G95" s="6">
        <f t="shared" si="1"/>
        <v>0</v>
      </c>
      <c r="H95" s="5"/>
      <c r="I95" s="6">
        <v>0</v>
      </c>
      <c r="J95" s="6">
        <v>0</v>
      </c>
      <c r="K95" s="6">
        <v>0</v>
      </c>
      <c r="L95" s="6">
        <v>0</v>
      </c>
      <c r="M95" s="6">
        <v>0</v>
      </c>
    </row>
    <row r="96" spans="1:13">
      <c r="A96" s="8" t="s">
        <v>122</v>
      </c>
      <c r="B96" s="9" t="s">
        <v>123</v>
      </c>
      <c r="C96" s="10">
        <v>13750000</v>
      </c>
      <c r="D96" s="8">
        <v>12.9</v>
      </c>
      <c r="E96" s="8" t="s">
        <v>232</v>
      </c>
      <c r="G96" s="6">
        <f t="shared" si="1"/>
        <v>0</v>
      </c>
      <c r="H96" s="5"/>
      <c r="I96" s="6">
        <v>0</v>
      </c>
      <c r="J96" s="6">
        <v>0</v>
      </c>
      <c r="K96" s="6">
        <v>0</v>
      </c>
      <c r="L96" s="6">
        <v>0</v>
      </c>
      <c r="M96" s="6">
        <v>0</v>
      </c>
    </row>
    <row r="97" spans="1:13">
      <c r="A97" s="8" t="s">
        <v>124</v>
      </c>
      <c r="B97" s="9" t="s">
        <v>45</v>
      </c>
      <c r="C97" s="10">
        <v>13534817</v>
      </c>
      <c r="D97" s="8">
        <v>22.4</v>
      </c>
      <c r="E97" s="8" t="s">
        <v>230</v>
      </c>
      <c r="G97" s="6">
        <f t="shared" si="1"/>
        <v>0</v>
      </c>
      <c r="H97" s="5"/>
      <c r="I97" s="6">
        <v>0</v>
      </c>
      <c r="J97" s="6">
        <v>0</v>
      </c>
      <c r="K97" s="6">
        <v>0</v>
      </c>
      <c r="L97" s="6">
        <v>0</v>
      </c>
      <c r="M97" s="6">
        <v>0</v>
      </c>
    </row>
    <row r="98" spans="1:13">
      <c r="A98" s="8" t="s">
        <v>125</v>
      </c>
      <c r="B98" s="9" t="s">
        <v>77</v>
      </c>
      <c r="C98" s="10">
        <v>13340000</v>
      </c>
      <c r="D98" s="8">
        <v>14.4</v>
      </c>
      <c r="E98" s="8" t="s">
        <v>229</v>
      </c>
      <c r="G98" s="6">
        <f t="shared" si="1"/>
        <v>0</v>
      </c>
      <c r="H98" s="5"/>
      <c r="I98" s="6">
        <v>0</v>
      </c>
      <c r="J98" s="6">
        <v>0</v>
      </c>
      <c r="K98" s="6">
        <v>0</v>
      </c>
      <c r="L98" s="6">
        <v>0</v>
      </c>
      <c r="M98" s="6">
        <v>0</v>
      </c>
    </row>
    <row r="99" spans="1:13">
      <c r="A99" s="8" t="s">
        <v>126</v>
      </c>
      <c r="B99" s="9" t="s">
        <v>11</v>
      </c>
      <c r="C99" s="10">
        <v>13000000</v>
      </c>
      <c r="D99" s="8">
        <v>13.8</v>
      </c>
      <c r="E99" s="8" t="s">
        <v>230</v>
      </c>
      <c r="G99" s="6">
        <f t="shared" si="1"/>
        <v>0</v>
      </c>
      <c r="H99" s="5"/>
      <c r="I99" s="6">
        <v>0</v>
      </c>
      <c r="J99" s="6">
        <v>0</v>
      </c>
      <c r="K99" s="6">
        <v>0</v>
      </c>
      <c r="L99" s="6">
        <v>0</v>
      </c>
      <c r="M99" s="6">
        <v>0</v>
      </c>
    </row>
    <row r="100" spans="1:13">
      <c r="A100" s="8" t="s">
        <v>127</v>
      </c>
      <c r="B100" s="9" t="s">
        <v>6</v>
      </c>
      <c r="C100" s="10">
        <v>13000000</v>
      </c>
      <c r="D100" s="8">
        <v>8.1</v>
      </c>
      <c r="E100" s="8" t="s">
        <v>228</v>
      </c>
      <c r="G100" s="6">
        <f t="shared" si="1"/>
        <v>0</v>
      </c>
      <c r="H100" s="5"/>
      <c r="I100" s="6">
        <v>0</v>
      </c>
      <c r="J100" s="6">
        <v>0</v>
      </c>
      <c r="K100" s="6">
        <v>0</v>
      </c>
      <c r="L100" s="6">
        <v>0</v>
      </c>
      <c r="M100" s="6">
        <v>0</v>
      </c>
    </row>
    <row r="101" spans="1:13">
      <c r="A101" s="8" t="s">
        <v>128</v>
      </c>
      <c r="B101" s="9" t="s">
        <v>13</v>
      </c>
      <c r="C101" s="10">
        <v>12960000</v>
      </c>
      <c r="D101" s="8">
        <v>14.9</v>
      </c>
      <c r="E101" s="8" t="s">
        <v>229</v>
      </c>
      <c r="G101" s="6">
        <f t="shared" si="1"/>
        <v>0</v>
      </c>
      <c r="H101" s="5"/>
      <c r="I101" s="6">
        <v>0</v>
      </c>
      <c r="J101" s="6">
        <v>0</v>
      </c>
      <c r="K101" s="6">
        <v>0</v>
      </c>
      <c r="L101" s="6">
        <v>0</v>
      </c>
      <c r="M101" s="6">
        <v>0</v>
      </c>
    </row>
    <row r="102" spans="1:13">
      <c r="A102" s="8" t="s">
        <v>129</v>
      </c>
      <c r="B102" s="9" t="s">
        <v>77</v>
      </c>
      <c r="C102" s="10">
        <v>12804878</v>
      </c>
      <c r="D102" s="8">
        <v>14.6</v>
      </c>
      <c r="E102" s="8" t="s">
        <v>230</v>
      </c>
      <c r="G102" s="6">
        <f t="shared" si="1"/>
        <v>0</v>
      </c>
      <c r="H102" s="5"/>
      <c r="I102" s="6">
        <v>0</v>
      </c>
      <c r="J102" s="6">
        <v>0</v>
      </c>
      <c r="K102" s="6">
        <v>0</v>
      </c>
      <c r="L102" s="6">
        <v>0</v>
      </c>
      <c r="M102" s="6">
        <v>0</v>
      </c>
    </row>
    <row r="103" spans="1:13">
      <c r="A103" s="8" t="s">
        <v>130</v>
      </c>
      <c r="B103" s="9" t="s">
        <v>63</v>
      </c>
      <c r="C103" s="10">
        <v>12600000</v>
      </c>
      <c r="D103" s="8">
        <v>12.8</v>
      </c>
      <c r="E103" s="8" t="s">
        <v>232</v>
      </c>
      <c r="G103" s="6">
        <f t="shared" si="1"/>
        <v>0</v>
      </c>
      <c r="H103" s="5"/>
      <c r="I103" s="6">
        <v>0</v>
      </c>
      <c r="J103" s="6">
        <v>0</v>
      </c>
      <c r="K103" s="6">
        <v>0</v>
      </c>
      <c r="L103" s="6">
        <v>0</v>
      </c>
      <c r="M103" s="6">
        <v>0</v>
      </c>
    </row>
    <row r="104" spans="1:13">
      <c r="A104" s="8" t="s">
        <v>131</v>
      </c>
      <c r="B104" s="9" t="s">
        <v>28</v>
      </c>
      <c r="C104" s="10">
        <v>12402000</v>
      </c>
      <c r="D104" s="8">
        <v>8.4</v>
      </c>
      <c r="E104" s="8" t="s">
        <v>230</v>
      </c>
      <c r="G104" s="6">
        <f t="shared" si="1"/>
        <v>0</v>
      </c>
      <c r="H104" s="5"/>
      <c r="I104" s="6">
        <v>0</v>
      </c>
      <c r="J104" s="6">
        <v>0</v>
      </c>
      <c r="K104" s="6">
        <v>0</v>
      </c>
      <c r="L104" s="6">
        <v>0</v>
      </c>
      <c r="M104" s="6">
        <v>0</v>
      </c>
    </row>
    <row r="105" spans="1:13">
      <c r="A105" s="8" t="s">
        <v>132</v>
      </c>
      <c r="B105" s="9" t="s">
        <v>123</v>
      </c>
      <c r="C105" s="10">
        <v>12196094</v>
      </c>
      <c r="D105" s="8">
        <v>15.6</v>
      </c>
      <c r="E105" s="8" t="s">
        <v>229</v>
      </c>
      <c r="G105" s="6">
        <f t="shared" si="1"/>
        <v>0</v>
      </c>
      <c r="H105" s="5"/>
      <c r="I105" s="6">
        <v>0</v>
      </c>
      <c r="J105" s="6">
        <v>0</v>
      </c>
      <c r="K105" s="6">
        <v>0</v>
      </c>
      <c r="L105" s="6">
        <v>0</v>
      </c>
      <c r="M105" s="6">
        <v>0</v>
      </c>
    </row>
    <row r="106" spans="1:13">
      <c r="A106" s="8" t="s">
        <v>133</v>
      </c>
      <c r="B106" s="9" t="s">
        <v>64</v>
      </c>
      <c r="C106" s="10">
        <v>12119440</v>
      </c>
      <c r="D106" s="8">
        <v>33.1</v>
      </c>
      <c r="E106" s="8" t="s">
        <v>228</v>
      </c>
      <c r="G106" s="6">
        <f t="shared" si="1"/>
        <v>0</v>
      </c>
      <c r="H106" s="5"/>
      <c r="I106" s="6">
        <v>0</v>
      </c>
      <c r="J106" s="6">
        <v>0</v>
      </c>
      <c r="K106" s="6">
        <v>0</v>
      </c>
      <c r="L106" s="6">
        <v>0</v>
      </c>
      <c r="M106" s="6">
        <v>0</v>
      </c>
    </row>
    <row r="107" spans="1:13">
      <c r="A107" s="8" t="s">
        <v>134</v>
      </c>
      <c r="B107" s="9" t="s">
        <v>45</v>
      </c>
      <c r="C107" s="10">
        <v>11550000</v>
      </c>
      <c r="D107" s="8">
        <v>12.8</v>
      </c>
      <c r="E107" s="8" t="s">
        <v>228</v>
      </c>
      <c r="G107" s="6">
        <f t="shared" si="1"/>
        <v>0</v>
      </c>
      <c r="H107" s="5"/>
      <c r="I107" s="6">
        <v>0</v>
      </c>
      <c r="J107" s="6">
        <v>0</v>
      </c>
      <c r="K107" s="6">
        <v>0</v>
      </c>
      <c r="L107" s="6">
        <v>0</v>
      </c>
      <c r="M107" s="6">
        <v>0</v>
      </c>
    </row>
    <row r="108" spans="1:13">
      <c r="A108" s="8" t="s">
        <v>135</v>
      </c>
      <c r="B108" s="9" t="s">
        <v>100</v>
      </c>
      <c r="C108" s="10">
        <v>11500000</v>
      </c>
      <c r="D108" s="8">
        <v>11.5</v>
      </c>
      <c r="E108" s="8" t="s">
        <v>229</v>
      </c>
      <c r="G108" s="6">
        <f t="shared" si="1"/>
        <v>0</v>
      </c>
      <c r="H108" s="5"/>
      <c r="I108" s="6">
        <v>0</v>
      </c>
      <c r="J108" s="6">
        <v>0</v>
      </c>
      <c r="K108" s="6">
        <v>0</v>
      </c>
      <c r="L108" s="6">
        <v>0</v>
      </c>
      <c r="M108" s="6">
        <v>0</v>
      </c>
    </row>
    <row r="109" spans="1:13">
      <c r="A109" s="8" t="s">
        <v>136</v>
      </c>
      <c r="B109" s="9" t="s">
        <v>16</v>
      </c>
      <c r="C109" s="10">
        <v>11215260</v>
      </c>
      <c r="D109" s="8">
        <v>7.2</v>
      </c>
      <c r="E109" s="8" t="s">
        <v>228</v>
      </c>
      <c r="G109" s="6">
        <f t="shared" si="1"/>
        <v>0</v>
      </c>
      <c r="H109" s="5"/>
      <c r="I109" s="6">
        <v>0</v>
      </c>
      <c r="J109" s="6">
        <v>0</v>
      </c>
      <c r="K109" s="6">
        <v>0</v>
      </c>
      <c r="L109" s="6">
        <v>0</v>
      </c>
      <c r="M109" s="6">
        <v>0</v>
      </c>
    </row>
    <row r="110" spans="1:13">
      <c r="A110" s="8" t="s">
        <v>137</v>
      </c>
      <c r="B110" s="9" t="s">
        <v>100</v>
      </c>
      <c r="C110" s="10">
        <v>11055120</v>
      </c>
      <c r="D110" s="8">
        <v>19.7</v>
      </c>
      <c r="E110" s="8" t="s">
        <v>230</v>
      </c>
      <c r="G110" s="6">
        <f t="shared" si="1"/>
        <v>0</v>
      </c>
      <c r="H110" s="5"/>
      <c r="I110" s="6">
        <v>0</v>
      </c>
      <c r="J110" s="6">
        <v>0</v>
      </c>
      <c r="K110" s="6">
        <v>0</v>
      </c>
      <c r="L110" s="6">
        <v>0</v>
      </c>
      <c r="M110" s="6">
        <v>0</v>
      </c>
    </row>
    <row r="111" spans="1:13">
      <c r="A111" s="8" t="s">
        <v>138</v>
      </c>
      <c r="B111" s="9" t="s">
        <v>70</v>
      </c>
      <c r="C111" s="10">
        <v>10900635</v>
      </c>
      <c r="D111" s="8">
        <v>9.9</v>
      </c>
      <c r="E111" s="8" t="s">
        <v>229</v>
      </c>
      <c r="G111" s="6">
        <f t="shared" si="1"/>
        <v>0</v>
      </c>
      <c r="H111" s="5"/>
      <c r="I111" s="6">
        <v>0</v>
      </c>
      <c r="J111" s="6">
        <v>0</v>
      </c>
      <c r="K111" s="6">
        <v>0</v>
      </c>
      <c r="L111" s="6">
        <v>0</v>
      </c>
      <c r="M111" s="6">
        <v>0</v>
      </c>
    </row>
    <row r="112" spans="1:13">
      <c r="A112" s="8" t="s">
        <v>139</v>
      </c>
      <c r="B112" s="9" t="s">
        <v>15</v>
      </c>
      <c r="C112" s="10">
        <v>10843350</v>
      </c>
      <c r="D112" s="8">
        <v>20.7</v>
      </c>
      <c r="E112" s="8" t="s">
        <v>230</v>
      </c>
      <c r="G112" s="6">
        <f t="shared" si="1"/>
        <v>0</v>
      </c>
      <c r="H112" s="5"/>
      <c r="I112" s="6">
        <v>0</v>
      </c>
      <c r="J112" s="6">
        <v>0</v>
      </c>
      <c r="K112" s="6">
        <v>0</v>
      </c>
      <c r="L112" s="6">
        <v>0</v>
      </c>
      <c r="M112" s="6">
        <v>0</v>
      </c>
    </row>
    <row r="113" spans="1:13">
      <c r="A113" s="8" t="s">
        <v>140</v>
      </c>
      <c r="B113" s="9" t="s">
        <v>21</v>
      </c>
      <c r="C113" s="10">
        <v>10733400</v>
      </c>
      <c r="D113" s="8">
        <v>14.7</v>
      </c>
      <c r="E113" s="8" t="s">
        <v>229</v>
      </c>
      <c r="G113" s="6">
        <f t="shared" si="1"/>
        <v>1</v>
      </c>
      <c r="H113" s="5"/>
      <c r="I113" s="6">
        <v>0</v>
      </c>
      <c r="J113" s="6">
        <v>1</v>
      </c>
      <c r="K113" s="6">
        <v>0</v>
      </c>
      <c r="L113" s="6">
        <v>0</v>
      </c>
      <c r="M113" s="6">
        <v>0</v>
      </c>
    </row>
    <row r="114" spans="1:13">
      <c r="A114" s="8" t="s">
        <v>141</v>
      </c>
      <c r="B114" s="9" t="s">
        <v>92</v>
      </c>
      <c r="C114" s="10">
        <v>10552800</v>
      </c>
      <c r="D114" s="8">
        <v>17.600000000000001</v>
      </c>
      <c r="E114" s="8" t="s">
        <v>228</v>
      </c>
      <c r="G114" s="6">
        <f t="shared" si="1"/>
        <v>0</v>
      </c>
      <c r="H114" s="5"/>
      <c r="I114" s="6">
        <v>0</v>
      </c>
      <c r="J114" s="6">
        <v>0</v>
      </c>
      <c r="K114" s="6">
        <v>0</v>
      </c>
      <c r="L114" s="6">
        <v>0</v>
      </c>
      <c r="M114" s="6">
        <v>0</v>
      </c>
    </row>
    <row r="115" spans="1:13">
      <c r="A115" s="8" t="s">
        <v>142</v>
      </c>
      <c r="B115" s="9" t="s">
        <v>26</v>
      </c>
      <c r="C115" s="10">
        <v>10490000</v>
      </c>
      <c r="D115" s="8">
        <v>8.6999999999999993</v>
      </c>
      <c r="E115" s="8" t="s">
        <v>230</v>
      </c>
      <c r="G115" s="6">
        <f t="shared" si="1"/>
        <v>0</v>
      </c>
      <c r="H115" s="5"/>
      <c r="I115" s="6">
        <v>0</v>
      </c>
      <c r="J115" s="6">
        <v>0</v>
      </c>
      <c r="K115" s="6">
        <v>0</v>
      </c>
      <c r="L115" s="6">
        <v>0</v>
      </c>
      <c r="M115" s="6">
        <v>0</v>
      </c>
    </row>
    <row r="116" spans="1:13">
      <c r="A116" s="8" t="s">
        <v>143</v>
      </c>
      <c r="B116" s="9" t="s">
        <v>16</v>
      </c>
      <c r="C116" s="10">
        <v>10123457</v>
      </c>
      <c r="D116" s="8">
        <v>16.7</v>
      </c>
      <c r="E116" s="8" t="s">
        <v>231</v>
      </c>
      <c r="G116" s="6">
        <f t="shared" si="1"/>
        <v>0</v>
      </c>
      <c r="H116" s="5"/>
      <c r="I116" s="6">
        <v>0</v>
      </c>
      <c r="J116" s="6">
        <v>0</v>
      </c>
      <c r="K116" s="6">
        <v>0</v>
      </c>
      <c r="L116" s="6">
        <v>0</v>
      </c>
      <c r="M116" s="6">
        <v>0</v>
      </c>
    </row>
    <row r="117" spans="1:13">
      <c r="A117" s="8" t="s">
        <v>144</v>
      </c>
      <c r="B117" s="9" t="s">
        <v>28</v>
      </c>
      <c r="C117" s="10">
        <v>10012800</v>
      </c>
      <c r="D117" s="8">
        <v>6.5</v>
      </c>
      <c r="E117" s="8" t="s">
        <v>232</v>
      </c>
      <c r="G117" s="6">
        <f t="shared" si="1"/>
        <v>0</v>
      </c>
      <c r="H117" s="5"/>
      <c r="I117" s="6">
        <v>0</v>
      </c>
      <c r="J117" s="6">
        <v>0</v>
      </c>
      <c r="K117" s="6">
        <v>0</v>
      </c>
      <c r="L117" s="6">
        <v>0</v>
      </c>
      <c r="M117" s="6">
        <v>0</v>
      </c>
    </row>
    <row r="118" spans="1:13">
      <c r="A118" s="8" t="s">
        <v>145</v>
      </c>
      <c r="B118" s="9" t="s">
        <v>30</v>
      </c>
      <c r="C118" s="10">
        <v>9835881</v>
      </c>
      <c r="D118" s="8">
        <v>11.3</v>
      </c>
      <c r="E118" s="8" t="s">
        <v>232</v>
      </c>
      <c r="G118" s="6">
        <f t="shared" si="1"/>
        <v>0</v>
      </c>
      <c r="H118" s="5"/>
      <c r="I118" s="6">
        <v>0</v>
      </c>
      <c r="J118" s="6">
        <v>0</v>
      </c>
      <c r="K118" s="6">
        <v>0</v>
      </c>
      <c r="L118" s="6">
        <v>0</v>
      </c>
      <c r="M118" s="6">
        <v>0</v>
      </c>
    </row>
    <row r="119" spans="1:13">
      <c r="A119" s="8" t="s">
        <v>146</v>
      </c>
      <c r="B119" s="9" t="s">
        <v>45</v>
      </c>
      <c r="C119" s="10">
        <v>9672727</v>
      </c>
      <c r="D119" s="8">
        <v>15</v>
      </c>
      <c r="E119" s="8" t="s">
        <v>230</v>
      </c>
      <c r="G119" s="6">
        <f t="shared" si="1"/>
        <v>0</v>
      </c>
      <c r="H119" s="5"/>
      <c r="I119" s="6">
        <v>0</v>
      </c>
      <c r="J119" s="6">
        <v>0</v>
      </c>
      <c r="K119" s="6">
        <v>0</v>
      </c>
      <c r="L119" s="6">
        <v>0</v>
      </c>
      <c r="M119" s="6">
        <v>0</v>
      </c>
    </row>
    <row r="120" spans="1:13">
      <c r="A120" s="8" t="s">
        <v>147</v>
      </c>
      <c r="B120" s="9" t="s">
        <v>18</v>
      </c>
      <c r="C120" s="10">
        <v>9441840</v>
      </c>
      <c r="D120" s="8">
        <v>10.7</v>
      </c>
      <c r="E120" s="8" t="s">
        <v>229</v>
      </c>
      <c r="G120" s="6">
        <f t="shared" si="1"/>
        <v>0</v>
      </c>
      <c r="H120" s="5"/>
      <c r="I120" s="6">
        <v>0</v>
      </c>
      <c r="J120" s="6">
        <v>0</v>
      </c>
      <c r="K120" s="6">
        <v>0</v>
      </c>
      <c r="L120" s="6">
        <v>0</v>
      </c>
      <c r="M120" s="6">
        <v>0</v>
      </c>
    </row>
    <row r="121" spans="1:13">
      <c r="A121" s="8" t="s">
        <v>148</v>
      </c>
      <c r="B121" s="9" t="s">
        <v>123</v>
      </c>
      <c r="C121" s="10">
        <v>9398148</v>
      </c>
      <c r="D121" s="8">
        <v>21.8</v>
      </c>
      <c r="E121" s="8" t="s">
        <v>231</v>
      </c>
      <c r="G121" s="6">
        <f t="shared" si="1"/>
        <v>0</v>
      </c>
      <c r="H121" s="5"/>
      <c r="I121" s="6">
        <v>0</v>
      </c>
      <c r="J121" s="6">
        <v>0</v>
      </c>
      <c r="K121" s="6">
        <v>0</v>
      </c>
      <c r="L121" s="6">
        <v>0</v>
      </c>
      <c r="M121" s="6">
        <v>0</v>
      </c>
    </row>
    <row r="122" spans="1:13">
      <c r="A122" s="8" t="s">
        <v>149</v>
      </c>
      <c r="B122" s="9" t="s">
        <v>9</v>
      </c>
      <c r="C122" s="10">
        <v>9200000</v>
      </c>
      <c r="D122" s="8">
        <v>8.1999999999999993</v>
      </c>
      <c r="E122" s="8" t="s">
        <v>232</v>
      </c>
      <c r="G122" s="6">
        <f t="shared" si="1"/>
        <v>0</v>
      </c>
      <c r="H122" s="5"/>
      <c r="I122" s="6">
        <v>0</v>
      </c>
      <c r="J122" s="6">
        <v>0</v>
      </c>
      <c r="K122" s="6">
        <v>0</v>
      </c>
      <c r="L122" s="6">
        <v>0</v>
      </c>
      <c r="M122" s="6">
        <v>0</v>
      </c>
    </row>
    <row r="123" spans="1:13">
      <c r="A123" s="8" t="s">
        <v>150</v>
      </c>
      <c r="B123" s="9" t="s">
        <v>11</v>
      </c>
      <c r="C123" s="10">
        <v>9125000</v>
      </c>
      <c r="D123" s="8">
        <v>14.2</v>
      </c>
      <c r="E123" s="8" t="s">
        <v>228</v>
      </c>
      <c r="G123" s="6">
        <f t="shared" si="1"/>
        <v>0</v>
      </c>
      <c r="H123" s="5"/>
      <c r="I123" s="6">
        <v>0</v>
      </c>
      <c r="J123" s="6">
        <v>0</v>
      </c>
      <c r="K123" s="6">
        <v>0</v>
      </c>
      <c r="L123" s="6">
        <v>0</v>
      </c>
      <c r="M123" s="6">
        <v>0</v>
      </c>
    </row>
    <row r="124" spans="1:13">
      <c r="A124" s="8" t="s">
        <v>151</v>
      </c>
      <c r="B124" s="9" t="s">
        <v>63</v>
      </c>
      <c r="C124" s="10">
        <v>9080417</v>
      </c>
      <c r="D124" s="8">
        <v>15.2</v>
      </c>
      <c r="E124" s="8" t="s">
        <v>231</v>
      </c>
      <c r="G124" s="6">
        <f t="shared" si="1"/>
        <v>0</v>
      </c>
      <c r="H124" s="5"/>
      <c r="I124" s="6">
        <v>0</v>
      </c>
      <c r="J124" s="6">
        <v>0</v>
      </c>
      <c r="K124" s="6">
        <v>0</v>
      </c>
      <c r="L124" s="6">
        <v>0</v>
      </c>
      <c r="M124" s="6">
        <v>0</v>
      </c>
    </row>
    <row r="125" spans="1:13">
      <c r="A125" s="8" t="s">
        <v>152</v>
      </c>
      <c r="B125" s="9" t="s">
        <v>32</v>
      </c>
      <c r="C125" s="10">
        <v>9030000</v>
      </c>
      <c r="D125" s="8">
        <v>10.4</v>
      </c>
      <c r="E125" s="8" t="s">
        <v>228</v>
      </c>
      <c r="G125" s="6">
        <f t="shared" si="1"/>
        <v>0</v>
      </c>
      <c r="H125" s="5"/>
      <c r="I125" s="6">
        <v>0</v>
      </c>
      <c r="J125" s="6">
        <v>0</v>
      </c>
      <c r="K125" s="6">
        <v>0</v>
      </c>
      <c r="L125" s="6">
        <v>0</v>
      </c>
      <c r="M125" s="6">
        <v>0</v>
      </c>
    </row>
    <row r="126" spans="1:13">
      <c r="A126" s="8" t="s">
        <v>153</v>
      </c>
      <c r="B126" s="9" t="s">
        <v>28</v>
      </c>
      <c r="C126" s="10">
        <v>9000000</v>
      </c>
      <c r="D126" s="8">
        <v>9.3000000000000007</v>
      </c>
      <c r="E126" s="8" t="s">
        <v>231</v>
      </c>
      <c r="G126" s="6">
        <f t="shared" si="1"/>
        <v>0</v>
      </c>
      <c r="H126" s="5"/>
      <c r="I126" s="6">
        <v>0</v>
      </c>
      <c r="J126" s="6">
        <v>0</v>
      </c>
      <c r="K126" s="6">
        <v>0</v>
      </c>
      <c r="L126" s="6">
        <v>0</v>
      </c>
      <c r="M126" s="6">
        <v>0</v>
      </c>
    </row>
    <row r="127" spans="1:13">
      <c r="A127" s="8" t="s">
        <v>154</v>
      </c>
      <c r="B127" s="9" t="s">
        <v>18</v>
      </c>
      <c r="C127" s="10">
        <v>8882640</v>
      </c>
      <c r="D127" s="8">
        <v>8.1999999999999993</v>
      </c>
      <c r="E127" s="8" t="s">
        <v>230</v>
      </c>
      <c r="G127" s="6">
        <f t="shared" si="1"/>
        <v>0</v>
      </c>
      <c r="H127" s="5"/>
      <c r="I127" s="6">
        <v>0</v>
      </c>
      <c r="J127" s="6">
        <v>0</v>
      </c>
      <c r="K127" s="6">
        <v>0</v>
      </c>
      <c r="L127" s="6">
        <v>0</v>
      </c>
      <c r="M127" s="6">
        <v>0</v>
      </c>
    </row>
    <row r="128" spans="1:13">
      <c r="A128" s="8" t="s">
        <v>155</v>
      </c>
      <c r="B128" s="9" t="s">
        <v>9</v>
      </c>
      <c r="C128" s="10">
        <v>8500000</v>
      </c>
      <c r="D128" s="8">
        <v>19.2</v>
      </c>
      <c r="E128" s="8" t="s">
        <v>231</v>
      </c>
      <c r="G128" s="6">
        <f t="shared" si="1"/>
        <v>0</v>
      </c>
      <c r="H128" s="5"/>
      <c r="I128" s="6">
        <v>0</v>
      </c>
      <c r="J128" s="6">
        <v>0</v>
      </c>
      <c r="K128" s="6">
        <v>0</v>
      </c>
      <c r="L128" s="6">
        <v>0</v>
      </c>
      <c r="M128" s="6">
        <v>0</v>
      </c>
    </row>
    <row r="129" spans="1:13">
      <c r="A129" s="8" t="s">
        <v>156</v>
      </c>
      <c r="B129" s="9" t="s">
        <v>15</v>
      </c>
      <c r="C129" s="10">
        <v>8500000</v>
      </c>
      <c r="D129" s="8">
        <v>9.1999999999999993</v>
      </c>
      <c r="E129" s="8" t="s">
        <v>229</v>
      </c>
      <c r="G129" s="6">
        <f t="shared" si="1"/>
        <v>1</v>
      </c>
      <c r="H129" s="5"/>
      <c r="I129" s="6">
        <v>0</v>
      </c>
      <c r="J129" s="6">
        <v>1</v>
      </c>
      <c r="K129" s="6">
        <v>0</v>
      </c>
      <c r="L129" s="6">
        <v>0</v>
      </c>
      <c r="M129" s="6">
        <v>0</v>
      </c>
    </row>
    <row r="130" spans="1:13">
      <c r="A130" s="8" t="s">
        <v>157</v>
      </c>
      <c r="B130" s="9" t="s">
        <v>59</v>
      </c>
      <c r="C130" s="10">
        <v>8478720</v>
      </c>
      <c r="D130" s="8">
        <v>15.3</v>
      </c>
      <c r="E130" s="8" t="s">
        <v>230</v>
      </c>
      <c r="G130" s="6">
        <f t="shared" si="1"/>
        <v>0</v>
      </c>
      <c r="H130" s="5"/>
      <c r="I130" s="6">
        <v>0</v>
      </c>
      <c r="J130" s="6">
        <v>0</v>
      </c>
      <c r="K130" s="6">
        <v>0</v>
      </c>
      <c r="L130" s="6">
        <v>0</v>
      </c>
      <c r="M130" s="6">
        <v>0</v>
      </c>
    </row>
    <row r="131" spans="1:13">
      <c r="A131" s="8" t="s">
        <v>158</v>
      </c>
      <c r="B131" s="9" t="s">
        <v>26</v>
      </c>
      <c r="C131" s="10">
        <v>8250000</v>
      </c>
      <c r="D131" s="8">
        <v>18.899999999999999</v>
      </c>
      <c r="E131" s="8" t="s">
        <v>228</v>
      </c>
      <c r="G131" s="6">
        <f t="shared" si="1"/>
        <v>0</v>
      </c>
      <c r="H131" s="5"/>
      <c r="I131" s="6">
        <v>0</v>
      </c>
      <c r="J131" s="6">
        <v>0</v>
      </c>
      <c r="K131" s="6">
        <v>0</v>
      </c>
      <c r="L131" s="6">
        <v>0</v>
      </c>
      <c r="M131" s="6">
        <v>0</v>
      </c>
    </row>
    <row r="132" spans="1:13">
      <c r="A132" s="8" t="s">
        <v>159</v>
      </c>
      <c r="B132" s="9" t="s">
        <v>56</v>
      </c>
      <c r="C132" s="10">
        <v>8008440</v>
      </c>
      <c r="D132" s="8">
        <v>12</v>
      </c>
      <c r="E132" s="8" t="s">
        <v>232</v>
      </c>
      <c r="G132" s="6">
        <f t="shared" si="1"/>
        <v>0</v>
      </c>
      <c r="H132" s="5"/>
      <c r="I132" s="6">
        <v>0</v>
      </c>
      <c r="J132" s="6">
        <v>0</v>
      </c>
      <c r="K132" s="6">
        <v>0</v>
      </c>
      <c r="L132" s="6">
        <v>0</v>
      </c>
      <c r="M132" s="6">
        <v>0</v>
      </c>
    </row>
    <row r="133" spans="1:13">
      <c r="A133" s="8" t="s">
        <v>160</v>
      </c>
      <c r="B133" s="9" t="s">
        <v>4</v>
      </c>
      <c r="C133" s="10">
        <v>8000000</v>
      </c>
      <c r="D133" s="8">
        <v>15.2</v>
      </c>
      <c r="E133" s="8" t="s">
        <v>231</v>
      </c>
      <c r="G133" s="6">
        <f t="shared" si="1"/>
        <v>0</v>
      </c>
      <c r="H133" s="5"/>
      <c r="I133" s="6">
        <v>0</v>
      </c>
      <c r="J133" s="6">
        <v>0</v>
      </c>
      <c r="K133" s="6">
        <v>0</v>
      </c>
      <c r="L133" s="6">
        <v>0</v>
      </c>
      <c r="M133" s="6">
        <v>0</v>
      </c>
    </row>
    <row r="134" spans="1:13">
      <c r="A134" s="8" t="s">
        <v>161</v>
      </c>
      <c r="B134" s="9" t="s">
        <v>70</v>
      </c>
      <c r="C134" s="10">
        <v>7804879</v>
      </c>
      <c r="D134" s="8">
        <v>17.7</v>
      </c>
      <c r="E134" s="8" t="s">
        <v>231</v>
      </c>
      <c r="G134" s="6">
        <f t="shared" si="1"/>
        <v>0</v>
      </c>
      <c r="H134" s="5"/>
      <c r="I134" s="6">
        <v>0</v>
      </c>
      <c r="J134" s="6">
        <v>0</v>
      </c>
      <c r="K134" s="6">
        <v>0</v>
      </c>
      <c r="L134" s="6">
        <v>0</v>
      </c>
      <c r="M134" s="6">
        <v>0</v>
      </c>
    </row>
    <row r="135" spans="1:13">
      <c r="A135" s="8" t="s">
        <v>162</v>
      </c>
      <c r="B135" s="9" t="s">
        <v>32</v>
      </c>
      <c r="C135" s="10">
        <v>7775400</v>
      </c>
      <c r="D135" s="8">
        <v>8.5</v>
      </c>
      <c r="E135" s="8" t="s">
        <v>230</v>
      </c>
      <c r="G135" s="6">
        <f t="shared" ref="G135:G198" si="2">SUM(I135:M135)</f>
        <v>0</v>
      </c>
      <c r="H135" s="5"/>
      <c r="I135" s="6">
        <v>0</v>
      </c>
      <c r="J135" s="6">
        <v>0</v>
      </c>
      <c r="K135" s="6">
        <v>0</v>
      </c>
      <c r="L135" s="6">
        <v>0</v>
      </c>
      <c r="M135" s="6">
        <v>0</v>
      </c>
    </row>
    <row r="136" spans="1:13">
      <c r="A136" s="8" t="s">
        <v>163</v>
      </c>
      <c r="B136" s="9" t="s">
        <v>36</v>
      </c>
      <c r="C136" s="10">
        <v>7644600</v>
      </c>
      <c r="D136" s="8">
        <v>20.3</v>
      </c>
      <c r="E136" s="8" t="s">
        <v>230</v>
      </c>
      <c r="G136" s="6">
        <f t="shared" si="2"/>
        <v>0</v>
      </c>
      <c r="H136" s="5"/>
      <c r="I136" s="6">
        <v>0</v>
      </c>
      <c r="J136" s="6">
        <v>0</v>
      </c>
      <c r="K136" s="6">
        <v>0</v>
      </c>
      <c r="L136" s="6">
        <v>0</v>
      </c>
      <c r="M136" s="6">
        <v>0</v>
      </c>
    </row>
    <row r="137" spans="1:13">
      <c r="A137" s="8" t="s">
        <v>164</v>
      </c>
      <c r="B137" s="9" t="s">
        <v>59</v>
      </c>
      <c r="C137" s="10">
        <v>7426088</v>
      </c>
      <c r="D137" s="8">
        <v>11</v>
      </c>
      <c r="E137" s="8" t="s">
        <v>232</v>
      </c>
      <c r="G137" s="6">
        <f t="shared" si="2"/>
        <v>0</v>
      </c>
      <c r="H137" s="5"/>
      <c r="I137" s="6">
        <v>0</v>
      </c>
      <c r="J137" s="6">
        <v>0</v>
      </c>
      <c r="K137" s="6">
        <v>0</v>
      </c>
      <c r="L137" s="6">
        <v>0</v>
      </c>
      <c r="M137" s="6">
        <v>0</v>
      </c>
    </row>
    <row r="138" spans="1:13">
      <c r="A138" s="8" t="s">
        <v>165</v>
      </c>
      <c r="B138" s="9" t="s">
        <v>32</v>
      </c>
      <c r="C138" s="10">
        <v>7413955</v>
      </c>
      <c r="D138" s="8">
        <v>7.5</v>
      </c>
      <c r="E138" s="8" t="s">
        <v>228</v>
      </c>
      <c r="G138" s="6">
        <f t="shared" si="2"/>
        <v>0</v>
      </c>
      <c r="H138" s="5"/>
      <c r="I138" s="6">
        <v>0</v>
      </c>
      <c r="J138" s="6">
        <v>0</v>
      </c>
      <c r="K138" s="6">
        <v>0</v>
      </c>
      <c r="L138" s="6">
        <v>0</v>
      </c>
      <c r="M138" s="6">
        <v>0</v>
      </c>
    </row>
    <row r="139" spans="1:13">
      <c r="A139" s="8" t="s">
        <v>166</v>
      </c>
      <c r="B139" s="9" t="s">
        <v>21</v>
      </c>
      <c r="C139" s="10">
        <v>7295000</v>
      </c>
      <c r="D139" s="8">
        <v>14.3</v>
      </c>
      <c r="E139" s="8" t="s">
        <v>232</v>
      </c>
      <c r="G139" s="6">
        <f t="shared" si="2"/>
        <v>0</v>
      </c>
      <c r="H139" s="5"/>
      <c r="I139" s="6">
        <v>0</v>
      </c>
      <c r="J139" s="6">
        <v>0</v>
      </c>
      <c r="K139" s="6">
        <v>0</v>
      </c>
      <c r="L139" s="6">
        <v>0</v>
      </c>
      <c r="M139" s="6">
        <v>0</v>
      </c>
    </row>
    <row r="140" spans="1:13">
      <c r="A140" s="8" t="s">
        <v>167</v>
      </c>
      <c r="B140" s="9" t="s">
        <v>92</v>
      </c>
      <c r="C140" s="10">
        <v>7252200</v>
      </c>
      <c r="D140" s="8">
        <v>13.7</v>
      </c>
      <c r="E140" s="8" t="s">
        <v>229</v>
      </c>
      <c r="G140" s="6">
        <f t="shared" si="2"/>
        <v>0</v>
      </c>
      <c r="H140" s="5"/>
      <c r="I140" s="6">
        <v>0</v>
      </c>
      <c r="J140" s="6">
        <v>0</v>
      </c>
      <c r="K140" s="6">
        <v>0</v>
      </c>
      <c r="L140" s="6">
        <v>0</v>
      </c>
      <c r="M140" s="6">
        <v>0</v>
      </c>
    </row>
    <row r="141" spans="1:13">
      <c r="A141" s="8" t="s">
        <v>168</v>
      </c>
      <c r="B141" s="9" t="s">
        <v>83</v>
      </c>
      <c r="C141" s="10">
        <v>6586800</v>
      </c>
      <c r="D141" s="8">
        <v>18.600000000000001</v>
      </c>
      <c r="E141" s="8" t="s">
        <v>229</v>
      </c>
      <c r="G141" s="6">
        <f t="shared" si="2"/>
        <v>0</v>
      </c>
      <c r="H141" s="5"/>
      <c r="I141" s="6">
        <v>0</v>
      </c>
      <c r="J141" s="6">
        <v>0</v>
      </c>
      <c r="K141" s="6">
        <v>0</v>
      </c>
      <c r="L141" s="6">
        <v>0</v>
      </c>
      <c r="M141" s="6">
        <v>0</v>
      </c>
    </row>
    <row r="142" spans="1:13">
      <c r="A142" s="8" t="s">
        <v>169</v>
      </c>
      <c r="B142" s="9" t="s">
        <v>24</v>
      </c>
      <c r="C142" s="10">
        <v>6479000</v>
      </c>
      <c r="D142" s="8">
        <v>12.2</v>
      </c>
      <c r="E142" s="8" t="s">
        <v>230</v>
      </c>
      <c r="G142" s="6">
        <f t="shared" si="2"/>
        <v>0</v>
      </c>
      <c r="H142" s="5"/>
      <c r="I142" s="6">
        <v>0</v>
      </c>
      <c r="J142" s="6">
        <v>0</v>
      </c>
      <c r="K142" s="6">
        <v>0</v>
      </c>
      <c r="L142" s="6">
        <v>0</v>
      </c>
      <c r="M142" s="6">
        <v>0</v>
      </c>
    </row>
    <row r="143" spans="1:13">
      <c r="A143" s="8" t="s">
        <v>170</v>
      </c>
      <c r="B143" s="9" t="s">
        <v>6</v>
      </c>
      <c r="C143" s="10">
        <v>6479000</v>
      </c>
      <c r="D143" s="8">
        <v>11.8</v>
      </c>
      <c r="E143" s="8" t="s">
        <v>229</v>
      </c>
      <c r="G143" s="6">
        <f t="shared" si="2"/>
        <v>0</v>
      </c>
      <c r="H143" s="5"/>
      <c r="I143" s="6">
        <v>0</v>
      </c>
      <c r="J143" s="6">
        <v>0</v>
      </c>
      <c r="K143" s="6">
        <v>0</v>
      </c>
      <c r="L143" s="6">
        <v>0</v>
      </c>
      <c r="M143" s="6">
        <v>0</v>
      </c>
    </row>
    <row r="144" spans="1:13">
      <c r="A144" s="8" t="s">
        <v>171</v>
      </c>
      <c r="B144" s="9" t="s">
        <v>47</v>
      </c>
      <c r="C144" s="10">
        <v>6479000</v>
      </c>
      <c r="D144" s="8">
        <v>12.6</v>
      </c>
      <c r="E144" s="8" t="s">
        <v>228</v>
      </c>
      <c r="G144" s="6">
        <f t="shared" si="2"/>
        <v>0</v>
      </c>
      <c r="H144" s="5"/>
      <c r="I144" s="6">
        <v>0</v>
      </c>
      <c r="J144" s="6">
        <v>0</v>
      </c>
      <c r="K144" s="6">
        <v>0</v>
      </c>
      <c r="L144" s="6">
        <v>0</v>
      </c>
      <c r="M144" s="6">
        <v>0</v>
      </c>
    </row>
    <row r="145" spans="1:13">
      <c r="A145" s="8" t="s">
        <v>172</v>
      </c>
      <c r="B145" s="9" t="s">
        <v>30</v>
      </c>
      <c r="C145" s="10">
        <v>6395160</v>
      </c>
      <c r="D145" s="8">
        <v>19.600000000000001</v>
      </c>
      <c r="E145" s="8" t="s">
        <v>231</v>
      </c>
      <c r="G145" s="6">
        <f t="shared" si="2"/>
        <v>0</v>
      </c>
      <c r="H145" s="5"/>
      <c r="I145" s="6">
        <v>0</v>
      </c>
      <c r="J145" s="6">
        <v>0</v>
      </c>
      <c r="K145" s="6">
        <v>0</v>
      </c>
      <c r="L145" s="6">
        <v>0</v>
      </c>
      <c r="M145" s="6">
        <v>0</v>
      </c>
    </row>
    <row r="146" spans="1:13">
      <c r="A146" s="8" t="s">
        <v>173</v>
      </c>
      <c r="B146" s="9" t="s">
        <v>30</v>
      </c>
      <c r="C146" s="10">
        <v>6292440</v>
      </c>
      <c r="D146" s="8">
        <v>7.1</v>
      </c>
      <c r="E146" s="8" t="s">
        <v>229</v>
      </c>
      <c r="G146" s="6">
        <f t="shared" si="2"/>
        <v>0</v>
      </c>
      <c r="H146" s="5"/>
      <c r="I146" s="6">
        <v>0</v>
      </c>
      <c r="J146" s="6">
        <v>0</v>
      </c>
      <c r="K146" s="6">
        <v>0</v>
      </c>
      <c r="L146" s="6">
        <v>0</v>
      </c>
      <c r="M146" s="6">
        <v>0</v>
      </c>
    </row>
    <row r="147" spans="1:13">
      <c r="A147" s="8" t="s">
        <v>174</v>
      </c>
      <c r="B147" s="9" t="s">
        <v>11</v>
      </c>
      <c r="C147" s="10">
        <v>6263188</v>
      </c>
      <c r="D147" s="8">
        <v>13.3</v>
      </c>
      <c r="E147" s="8" t="s">
        <v>230</v>
      </c>
      <c r="G147" s="6">
        <f t="shared" si="2"/>
        <v>0</v>
      </c>
      <c r="H147" s="5"/>
      <c r="I147" s="6">
        <v>0</v>
      </c>
      <c r="J147" s="6">
        <v>0</v>
      </c>
      <c r="K147" s="6">
        <v>0</v>
      </c>
      <c r="L147" s="6">
        <v>0</v>
      </c>
      <c r="M147" s="6">
        <v>0</v>
      </c>
    </row>
    <row r="148" spans="1:13">
      <c r="A148" s="8" t="s">
        <v>175</v>
      </c>
      <c r="B148" s="9" t="s">
        <v>13</v>
      </c>
      <c r="C148" s="10">
        <v>6012960</v>
      </c>
      <c r="D148" s="8">
        <v>13.9</v>
      </c>
      <c r="E148" s="8" t="s">
        <v>229</v>
      </c>
      <c r="G148" s="6">
        <f t="shared" si="2"/>
        <v>0</v>
      </c>
      <c r="H148" s="5"/>
      <c r="I148" s="6">
        <v>0</v>
      </c>
      <c r="J148" s="6">
        <v>0</v>
      </c>
      <c r="K148" s="6">
        <v>0</v>
      </c>
      <c r="L148" s="6">
        <v>0</v>
      </c>
      <c r="M148" s="6">
        <v>0</v>
      </c>
    </row>
    <row r="149" spans="1:13">
      <c r="A149" s="8" t="s">
        <v>176</v>
      </c>
      <c r="B149" s="9" t="s">
        <v>70</v>
      </c>
      <c r="C149" s="10">
        <v>5954454</v>
      </c>
      <c r="D149" s="8">
        <v>10.6</v>
      </c>
      <c r="E149" s="8" t="s">
        <v>232</v>
      </c>
      <c r="G149" s="6">
        <f t="shared" si="2"/>
        <v>0</v>
      </c>
      <c r="H149" s="5"/>
      <c r="I149" s="6">
        <v>0</v>
      </c>
      <c r="J149" s="6">
        <v>0</v>
      </c>
      <c r="K149" s="6">
        <v>0</v>
      </c>
      <c r="L149" s="6">
        <v>0</v>
      </c>
      <c r="M149" s="6">
        <v>0</v>
      </c>
    </row>
    <row r="150" spans="1:13">
      <c r="A150" s="8" t="s">
        <v>177</v>
      </c>
      <c r="B150" s="9" t="s">
        <v>38</v>
      </c>
      <c r="C150" s="10">
        <v>5887899</v>
      </c>
      <c r="D150" s="8">
        <v>14.4</v>
      </c>
      <c r="E150" s="8" t="s">
        <v>230</v>
      </c>
      <c r="G150" s="6">
        <f t="shared" si="2"/>
        <v>0</v>
      </c>
      <c r="H150" s="5"/>
      <c r="I150" s="6">
        <v>0</v>
      </c>
      <c r="J150" s="6">
        <v>0</v>
      </c>
      <c r="K150" s="6">
        <v>0</v>
      </c>
      <c r="L150" s="6">
        <v>0</v>
      </c>
      <c r="M150" s="6">
        <v>0</v>
      </c>
    </row>
    <row r="151" spans="1:13">
      <c r="A151" s="8" t="s">
        <v>178</v>
      </c>
      <c r="B151" s="9" t="s">
        <v>63</v>
      </c>
      <c r="C151" s="10">
        <v>5808435</v>
      </c>
      <c r="D151" s="8">
        <v>13.7</v>
      </c>
      <c r="E151" s="8" t="s">
        <v>230</v>
      </c>
      <c r="G151" s="6">
        <f t="shared" si="2"/>
        <v>0</v>
      </c>
      <c r="H151" s="5"/>
      <c r="I151" s="6">
        <v>0</v>
      </c>
      <c r="J151" s="6">
        <v>0</v>
      </c>
      <c r="K151" s="6">
        <v>0</v>
      </c>
      <c r="L151" s="6">
        <v>0</v>
      </c>
      <c r="M151" s="6">
        <v>0</v>
      </c>
    </row>
    <row r="152" spans="1:13">
      <c r="A152" s="8" t="s">
        <v>179</v>
      </c>
      <c r="B152" s="9" t="s">
        <v>24</v>
      </c>
      <c r="C152" s="10">
        <v>5722116</v>
      </c>
      <c r="D152" s="8">
        <v>16.600000000000001</v>
      </c>
      <c r="E152" s="8" t="s">
        <v>229</v>
      </c>
      <c r="G152" s="6">
        <f t="shared" si="2"/>
        <v>0</v>
      </c>
      <c r="H152" s="5"/>
      <c r="I152" s="6">
        <v>0</v>
      </c>
      <c r="J152" s="6">
        <v>0</v>
      </c>
      <c r="K152" s="6">
        <v>0</v>
      </c>
      <c r="L152" s="6">
        <v>0</v>
      </c>
      <c r="M152" s="6">
        <v>0</v>
      </c>
    </row>
    <row r="153" spans="1:13">
      <c r="A153" s="8" t="s">
        <v>180</v>
      </c>
      <c r="B153" s="9" t="s">
        <v>100</v>
      </c>
      <c r="C153" s="10">
        <v>5258280</v>
      </c>
      <c r="D153" s="8">
        <v>11.7</v>
      </c>
      <c r="E153" s="8" t="s">
        <v>232</v>
      </c>
      <c r="G153" s="6">
        <f t="shared" si="2"/>
        <v>0</v>
      </c>
      <c r="H153" s="5"/>
      <c r="I153" s="6">
        <v>0</v>
      </c>
      <c r="J153" s="6">
        <v>0</v>
      </c>
      <c r="K153" s="6">
        <v>0</v>
      </c>
      <c r="L153" s="6">
        <v>0</v>
      </c>
      <c r="M153" s="6">
        <v>0</v>
      </c>
    </row>
    <row r="154" spans="1:13">
      <c r="A154" s="8" t="s">
        <v>181</v>
      </c>
      <c r="B154" s="9" t="s">
        <v>123</v>
      </c>
      <c r="C154" s="10">
        <v>5063520</v>
      </c>
      <c r="D154" s="8">
        <v>9.6</v>
      </c>
      <c r="E154" s="8" t="s">
        <v>230</v>
      </c>
      <c r="G154" s="6">
        <f t="shared" si="2"/>
        <v>0</v>
      </c>
      <c r="H154" s="5"/>
      <c r="I154" s="6">
        <v>0</v>
      </c>
      <c r="J154" s="6">
        <v>0</v>
      </c>
      <c r="K154" s="6">
        <v>0</v>
      </c>
      <c r="L154" s="6">
        <v>0</v>
      </c>
      <c r="M154" s="6">
        <v>0</v>
      </c>
    </row>
    <row r="155" spans="1:13">
      <c r="A155" s="8" t="s">
        <v>182</v>
      </c>
      <c r="B155" s="9" t="s">
        <v>83</v>
      </c>
      <c r="C155" s="10">
        <v>4670160</v>
      </c>
      <c r="D155" s="8">
        <v>14.3</v>
      </c>
      <c r="E155" s="8" t="s">
        <v>230</v>
      </c>
      <c r="G155" s="6">
        <f t="shared" si="2"/>
        <v>0</v>
      </c>
      <c r="H155" s="5"/>
      <c r="I155" s="6">
        <v>0</v>
      </c>
      <c r="J155" s="6">
        <v>0</v>
      </c>
      <c r="K155" s="6">
        <v>0</v>
      </c>
      <c r="L155" s="6">
        <v>0</v>
      </c>
      <c r="M155" s="6">
        <v>0</v>
      </c>
    </row>
    <row r="156" spans="1:13">
      <c r="A156" s="8" t="s">
        <v>183</v>
      </c>
      <c r="B156" s="9" t="s">
        <v>47</v>
      </c>
      <c r="C156" s="10">
        <v>4500000</v>
      </c>
      <c r="D156" s="8">
        <v>15.2</v>
      </c>
      <c r="E156" s="8" t="s">
        <v>230</v>
      </c>
      <c r="G156" s="6">
        <f t="shared" si="2"/>
        <v>0</v>
      </c>
      <c r="H156" s="5"/>
      <c r="I156" s="6">
        <v>0</v>
      </c>
      <c r="J156" s="6">
        <v>0</v>
      </c>
      <c r="K156" s="6">
        <v>0</v>
      </c>
      <c r="L156" s="6">
        <v>0</v>
      </c>
      <c r="M156" s="6">
        <v>0</v>
      </c>
    </row>
    <row r="157" spans="1:13">
      <c r="A157" s="8" t="s">
        <v>184</v>
      </c>
      <c r="B157" s="9" t="s">
        <v>123</v>
      </c>
      <c r="C157" s="10">
        <v>4437000</v>
      </c>
      <c r="D157" s="8">
        <v>16.7</v>
      </c>
      <c r="E157" s="8" t="s">
        <v>229</v>
      </c>
      <c r="G157" s="6">
        <f t="shared" si="2"/>
        <v>0</v>
      </c>
      <c r="H157" s="5"/>
      <c r="I157" s="6">
        <v>0</v>
      </c>
      <c r="J157" s="6">
        <v>0</v>
      </c>
      <c r="K157" s="6">
        <v>0</v>
      </c>
      <c r="L157" s="6">
        <v>0</v>
      </c>
      <c r="M157" s="6">
        <v>0</v>
      </c>
    </row>
    <row r="158" spans="1:13">
      <c r="A158" s="8" t="s">
        <v>185</v>
      </c>
      <c r="B158" s="9" t="s">
        <v>77</v>
      </c>
      <c r="C158" s="10">
        <v>4374000</v>
      </c>
      <c r="D158" s="8">
        <v>15.4</v>
      </c>
      <c r="E158" s="8" t="s">
        <v>230</v>
      </c>
      <c r="G158" s="6">
        <f t="shared" si="2"/>
        <v>0</v>
      </c>
      <c r="H158" s="5"/>
      <c r="I158" s="6">
        <v>0</v>
      </c>
      <c r="J158" s="6">
        <v>0</v>
      </c>
      <c r="K158" s="6">
        <v>0</v>
      </c>
      <c r="L158" s="6">
        <v>0</v>
      </c>
      <c r="M158" s="6">
        <v>0</v>
      </c>
    </row>
    <row r="159" spans="1:13">
      <c r="A159" s="8" t="s">
        <v>186</v>
      </c>
      <c r="B159" s="9" t="s">
        <v>61</v>
      </c>
      <c r="C159" s="10">
        <v>4306281</v>
      </c>
      <c r="D159" s="8">
        <v>17.8</v>
      </c>
      <c r="E159" s="8" t="s">
        <v>230</v>
      </c>
      <c r="G159" s="6">
        <f t="shared" si="2"/>
        <v>1</v>
      </c>
      <c r="H159" s="5"/>
      <c r="I159" s="6">
        <v>0</v>
      </c>
      <c r="J159" s="6">
        <v>0</v>
      </c>
      <c r="K159" s="6">
        <v>0</v>
      </c>
      <c r="L159" s="6">
        <v>1</v>
      </c>
      <c r="M159" s="6">
        <v>0</v>
      </c>
    </row>
    <row r="160" spans="1:13">
      <c r="A160" s="8" t="s">
        <v>187</v>
      </c>
      <c r="B160" s="9" t="s">
        <v>52</v>
      </c>
      <c r="C160" s="10">
        <v>4264629</v>
      </c>
      <c r="D160" s="8">
        <v>16.5</v>
      </c>
      <c r="E160" s="8" t="s">
        <v>230</v>
      </c>
      <c r="G160" s="6">
        <f t="shared" si="2"/>
        <v>0</v>
      </c>
      <c r="H160" s="5"/>
      <c r="I160" s="6">
        <v>0</v>
      </c>
      <c r="J160" s="6">
        <v>0</v>
      </c>
      <c r="K160" s="6">
        <v>0</v>
      </c>
      <c r="L160" s="6">
        <v>0</v>
      </c>
      <c r="M160" s="6">
        <v>0</v>
      </c>
    </row>
    <row r="161" spans="1:13">
      <c r="A161" s="8" t="s">
        <v>188</v>
      </c>
      <c r="B161" s="9" t="s">
        <v>83</v>
      </c>
      <c r="C161" s="10">
        <v>4215120</v>
      </c>
      <c r="D161" s="8">
        <v>23.4</v>
      </c>
      <c r="E161" s="8" t="s">
        <v>228</v>
      </c>
      <c r="G161" s="6">
        <f t="shared" si="2"/>
        <v>0</v>
      </c>
      <c r="H161" s="5"/>
      <c r="I161" s="6">
        <v>0</v>
      </c>
      <c r="J161" s="6">
        <v>0</v>
      </c>
      <c r="K161" s="6">
        <v>0</v>
      </c>
      <c r="L161" s="6">
        <v>0</v>
      </c>
      <c r="M161" s="6">
        <v>0</v>
      </c>
    </row>
    <row r="162" spans="1:13">
      <c r="A162" s="8" t="s">
        <v>189</v>
      </c>
      <c r="B162" s="9" t="s">
        <v>13</v>
      </c>
      <c r="C162" s="10">
        <v>4097561</v>
      </c>
      <c r="D162" s="8">
        <v>13.6</v>
      </c>
      <c r="E162" s="8" t="s">
        <v>232</v>
      </c>
      <c r="G162" s="6">
        <f t="shared" si="2"/>
        <v>0</v>
      </c>
      <c r="H162" s="5"/>
      <c r="I162" s="6">
        <v>0</v>
      </c>
      <c r="J162" s="6">
        <v>0</v>
      </c>
      <c r="K162" s="6">
        <v>0</v>
      </c>
      <c r="L162" s="6">
        <v>0</v>
      </c>
      <c r="M162" s="6">
        <v>0</v>
      </c>
    </row>
    <row r="163" spans="1:13">
      <c r="A163" s="8" t="s">
        <v>190</v>
      </c>
      <c r="B163" s="9" t="s">
        <v>15</v>
      </c>
      <c r="C163" s="10">
        <v>4000000</v>
      </c>
      <c r="D163" s="8">
        <v>9.9</v>
      </c>
      <c r="E163" s="8" t="s">
        <v>228</v>
      </c>
      <c r="G163" s="6">
        <f t="shared" si="2"/>
        <v>0</v>
      </c>
      <c r="H163" s="5"/>
      <c r="I163" s="6">
        <v>0</v>
      </c>
      <c r="J163" s="6">
        <v>0</v>
      </c>
      <c r="K163" s="6">
        <v>0</v>
      </c>
      <c r="L163" s="6">
        <v>0</v>
      </c>
      <c r="M163" s="6">
        <v>0</v>
      </c>
    </row>
    <row r="164" spans="1:13">
      <c r="A164" s="8" t="s">
        <v>191</v>
      </c>
      <c r="B164" s="9" t="s">
        <v>83</v>
      </c>
      <c r="C164" s="10">
        <v>3936960</v>
      </c>
      <c r="D164" s="8">
        <v>9.3000000000000007</v>
      </c>
      <c r="E164" s="8" t="s">
        <v>232</v>
      </c>
      <c r="G164" s="6">
        <f t="shared" si="2"/>
        <v>0</v>
      </c>
      <c r="H164" s="5"/>
      <c r="I164" s="6">
        <v>0</v>
      </c>
      <c r="J164" s="6">
        <v>0</v>
      </c>
      <c r="K164" s="6">
        <v>0</v>
      </c>
      <c r="L164" s="6">
        <v>0</v>
      </c>
      <c r="M164" s="6">
        <v>0</v>
      </c>
    </row>
    <row r="165" spans="1:13">
      <c r="A165" s="8" t="s">
        <v>192</v>
      </c>
      <c r="B165" s="9" t="s">
        <v>9</v>
      </c>
      <c r="C165" s="10">
        <v>6025000</v>
      </c>
      <c r="D165" s="8">
        <v>4.4000000000000004</v>
      </c>
      <c r="E165" s="8" t="s">
        <v>228</v>
      </c>
      <c r="G165" s="6">
        <f t="shared" si="2"/>
        <v>0</v>
      </c>
      <c r="H165" s="5"/>
      <c r="I165" s="6">
        <v>0</v>
      </c>
      <c r="J165" s="6">
        <v>0</v>
      </c>
      <c r="K165" s="6">
        <v>0</v>
      </c>
      <c r="L165" s="6">
        <v>0</v>
      </c>
      <c r="M165" s="6">
        <v>0</v>
      </c>
    </row>
    <row r="166" spans="1:13">
      <c r="A166" s="8" t="s">
        <v>193</v>
      </c>
      <c r="B166" s="9" t="s">
        <v>4</v>
      </c>
      <c r="C166" s="10">
        <v>3901399</v>
      </c>
      <c r="D166" s="8">
        <v>16.5</v>
      </c>
      <c r="E166" s="8" t="s">
        <v>229</v>
      </c>
      <c r="G166" s="6">
        <f t="shared" si="2"/>
        <v>0</v>
      </c>
      <c r="H166" s="5"/>
      <c r="I166" s="6">
        <v>0</v>
      </c>
      <c r="J166" s="6">
        <v>0</v>
      </c>
      <c r="K166" s="6">
        <v>0</v>
      </c>
      <c r="L166" s="6">
        <v>0</v>
      </c>
      <c r="M166" s="6">
        <v>0</v>
      </c>
    </row>
    <row r="167" spans="1:13">
      <c r="A167" s="8" t="s">
        <v>194</v>
      </c>
      <c r="B167" s="9" t="s">
        <v>123</v>
      </c>
      <c r="C167" s="10">
        <v>3873025</v>
      </c>
      <c r="D167" s="8">
        <v>18.3</v>
      </c>
      <c r="E167" s="8" t="s">
        <v>232</v>
      </c>
      <c r="G167" s="6">
        <f t="shared" si="2"/>
        <v>0</v>
      </c>
      <c r="H167" s="5"/>
      <c r="I167" s="6">
        <v>0</v>
      </c>
      <c r="J167" s="6">
        <v>0</v>
      </c>
      <c r="K167" s="6">
        <v>0</v>
      </c>
      <c r="L167" s="6">
        <v>0</v>
      </c>
      <c r="M167" s="6">
        <v>0</v>
      </c>
    </row>
    <row r="168" spans="1:13">
      <c r="A168" s="8" t="s">
        <v>195</v>
      </c>
      <c r="B168" s="9" t="s">
        <v>92</v>
      </c>
      <c r="C168" s="10">
        <v>3433320</v>
      </c>
      <c r="D168" s="8">
        <v>17.399999999999999</v>
      </c>
      <c r="E168" s="8" t="s">
        <v>231</v>
      </c>
      <c r="G168" s="6">
        <f t="shared" si="2"/>
        <v>0</v>
      </c>
      <c r="H168" s="5"/>
      <c r="I168" s="6">
        <v>0</v>
      </c>
      <c r="J168" s="6">
        <v>0</v>
      </c>
      <c r="K168" s="6">
        <v>0</v>
      </c>
      <c r="L168" s="6">
        <v>0</v>
      </c>
      <c r="M168" s="6">
        <v>0</v>
      </c>
    </row>
    <row r="169" spans="1:13">
      <c r="A169" s="8" t="s">
        <v>196</v>
      </c>
      <c r="B169" s="9" t="s">
        <v>18</v>
      </c>
      <c r="C169" s="10">
        <v>3375360</v>
      </c>
      <c r="D169" s="8">
        <v>22.4</v>
      </c>
      <c r="E169" s="8" t="s">
        <v>231</v>
      </c>
      <c r="G169" s="6">
        <f t="shared" si="2"/>
        <v>0</v>
      </c>
      <c r="H169" s="5"/>
      <c r="I169" s="6">
        <v>0</v>
      </c>
      <c r="J169" s="6">
        <v>0</v>
      </c>
      <c r="K169" s="6">
        <v>0</v>
      </c>
      <c r="L169" s="6">
        <v>0</v>
      </c>
      <c r="M169" s="6">
        <v>0</v>
      </c>
    </row>
    <row r="170" spans="1:13">
      <c r="A170" s="8" t="s">
        <v>197</v>
      </c>
      <c r="B170" s="9" t="s">
        <v>52</v>
      </c>
      <c r="C170" s="10">
        <v>3261480</v>
      </c>
      <c r="D170" s="8">
        <v>7.9</v>
      </c>
      <c r="E170" s="8" t="s">
        <v>230</v>
      </c>
      <c r="G170" s="6">
        <f t="shared" si="2"/>
        <v>0</v>
      </c>
      <c r="H170" s="5"/>
      <c r="I170" s="6">
        <v>0</v>
      </c>
      <c r="J170" s="6">
        <v>0</v>
      </c>
      <c r="K170" s="6">
        <v>0</v>
      </c>
      <c r="L170" s="6">
        <v>0</v>
      </c>
      <c r="M170" s="6">
        <v>0</v>
      </c>
    </row>
    <row r="171" spans="1:13">
      <c r="A171" s="8" t="s">
        <v>198</v>
      </c>
      <c r="B171" s="9" t="s">
        <v>18</v>
      </c>
      <c r="C171" s="10">
        <v>3217631</v>
      </c>
      <c r="D171" s="8">
        <v>16.8</v>
      </c>
      <c r="E171" s="8" t="s">
        <v>228</v>
      </c>
      <c r="G171" s="6">
        <f t="shared" si="2"/>
        <v>0</v>
      </c>
      <c r="H171" s="5"/>
      <c r="I171" s="6">
        <v>0</v>
      </c>
      <c r="J171" s="6">
        <v>0</v>
      </c>
      <c r="K171" s="6">
        <v>0</v>
      </c>
      <c r="L171" s="6">
        <v>0</v>
      </c>
      <c r="M171" s="6">
        <v>0</v>
      </c>
    </row>
    <row r="172" spans="1:13">
      <c r="A172" s="8" t="s">
        <v>199</v>
      </c>
      <c r="B172" s="9" t="s">
        <v>45</v>
      </c>
      <c r="C172" s="10">
        <v>3206520</v>
      </c>
      <c r="D172" s="8">
        <v>16.8</v>
      </c>
      <c r="E172" s="8" t="s">
        <v>232</v>
      </c>
      <c r="G172" s="6">
        <f t="shared" si="2"/>
        <v>0</v>
      </c>
      <c r="H172" s="5"/>
      <c r="I172" s="6">
        <v>0</v>
      </c>
      <c r="J172" s="6">
        <v>0</v>
      </c>
      <c r="K172" s="6">
        <v>0</v>
      </c>
      <c r="L172" s="6">
        <v>0</v>
      </c>
      <c r="M172" s="6">
        <v>0</v>
      </c>
    </row>
    <row r="173" spans="1:13">
      <c r="A173" s="8" t="s">
        <v>200</v>
      </c>
      <c r="B173" s="9" t="s">
        <v>52</v>
      </c>
      <c r="C173" s="10">
        <v>3046200</v>
      </c>
      <c r="D173" s="8">
        <v>12.2</v>
      </c>
      <c r="E173" s="8" t="s">
        <v>228</v>
      </c>
      <c r="G173" s="6">
        <f t="shared" si="2"/>
        <v>0</v>
      </c>
      <c r="H173" s="5"/>
      <c r="I173" s="6">
        <v>0</v>
      </c>
      <c r="J173" s="6">
        <v>0</v>
      </c>
      <c r="K173" s="6">
        <v>0</v>
      </c>
      <c r="L173" s="6">
        <v>0</v>
      </c>
      <c r="M173" s="6">
        <v>0</v>
      </c>
    </row>
    <row r="174" spans="1:13">
      <c r="A174" s="8" t="s">
        <v>201</v>
      </c>
      <c r="B174" s="9" t="s">
        <v>92</v>
      </c>
      <c r="C174" s="10">
        <v>2959080</v>
      </c>
      <c r="D174" s="8">
        <v>14.6</v>
      </c>
      <c r="E174" s="8" t="s">
        <v>232</v>
      </c>
      <c r="G174" s="6">
        <f t="shared" si="2"/>
        <v>1</v>
      </c>
      <c r="H174" s="5"/>
      <c r="I174" s="6">
        <v>0</v>
      </c>
      <c r="J174" s="6">
        <v>0</v>
      </c>
      <c r="K174" s="6">
        <v>1</v>
      </c>
      <c r="L174" s="6">
        <v>0</v>
      </c>
      <c r="M174" s="6">
        <v>0</v>
      </c>
    </row>
    <row r="175" spans="1:13">
      <c r="A175" s="8" t="s">
        <v>202</v>
      </c>
      <c r="B175" s="9" t="s">
        <v>36</v>
      </c>
      <c r="C175" s="10">
        <v>2840160</v>
      </c>
      <c r="D175" s="8">
        <v>11.2</v>
      </c>
      <c r="E175" s="8" t="s">
        <v>231</v>
      </c>
      <c r="G175" s="6">
        <f t="shared" si="2"/>
        <v>0</v>
      </c>
      <c r="H175" s="5"/>
      <c r="I175" s="6">
        <v>0</v>
      </c>
      <c r="J175" s="6">
        <v>0</v>
      </c>
      <c r="K175" s="6">
        <v>0</v>
      </c>
      <c r="L175" s="6">
        <v>0</v>
      </c>
      <c r="M175" s="6">
        <v>0</v>
      </c>
    </row>
    <row r="176" spans="1:13">
      <c r="A176" s="8" t="s">
        <v>203</v>
      </c>
      <c r="B176" s="9" t="s">
        <v>26</v>
      </c>
      <c r="C176" s="10">
        <v>2726880</v>
      </c>
      <c r="D176" s="8">
        <v>18.100000000000001</v>
      </c>
      <c r="E176" s="8" t="s">
        <v>229</v>
      </c>
      <c r="G176" s="6">
        <f t="shared" si="2"/>
        <v>0</v>
      </c>
      <c r="H176" s="5"/>
      <c r="I176" s="6">
        <v>0</v>
      </c>
      <c r="J176" s="6">
        <v>0</v>
      </c>
      <c r="K176" s="6">
        <v>0</v>
      </c>
      <c r="L176" s="6">
        <v>0</v>
      </c>
      <c r="M176" s="6">
        <v>0</v>
      </c>
    </row>
    <row r="177" spans="1:13">
      <c r="A177" s="8" t="s">
        <v>204</v>
      </c>
      <c r="B177" s="9" t="s">
        <v>64</v>
      </c>
      <c r="C177" s="10">
        <v>2588640</v>
      </c>
      <c r="D177" s="8">
        <v>4.7</v>
      </c>
      <c r="E177" s="8" t="s">
        <v>230</v>
      </c>
      <c r="G177" s="6">
        <f t="shared" si="2"/>
        <v>0</v>
      </c>
      <c r="H177" s="5"/>
      <c r="I177" s="6">
        <v>0</v>
      </c>
      <c r="J177" s="6">
        <v>0</v>
      </c>
      <c r="K177" s="6">
        <v>0</v>
      </c>
      <c r="L177" s="6">
        <v>0</v>
      </c>
      <c r="M177" s="6">
        <v>0</v>
      </c>
    </row>
    <row r="178" spans="1:13">
      <c r="A178" s="8" t="s">
        <v>205</v>
      </c>
      <c r="B178" s="9" t="s">
        <v>83</v>
      </c>
      <c r="C178" s="10">
        <v>2573760</v>
      </c>
      <c r="D178" s="8">
        <v>18.2</v>
      </c>
      <c r="E178" s="8" t="s">
        <v>230</v>
      </c>
      <c r="G178" s="6">
        <f t="shared" si="2"/>
        <v>0</v>
      </c>
      <c r="H178" s="5"/>
      <c r="I178" s="6">
        <v>0</v>
      </c>
      <c r="J178" s="6">
        <v>0</v>
      </c>
      <c r="K178" s="6">
        <v>0</v>
      </c>
      <c r="L178" s="6">
        <v>0</v>
      </c>
      <c r="M178" s="6">
        <v>0</v>
      </c>
    </row>
    <row r="179" spans="1:13">
      <c r="A179" s="8" t="s">
        <v>206</v>
      </c>
      <c r="B179" s="9" t="s">
        <v>70</v>
      </c>
      <c r="C179" s="10">
        <v>2316240</v>
      </c>
      <c r="D179" s="8">
        <v>11.9</v>
      </c>
      <c r="E179" s="8" t="s">
        <v>228</v>
      </c>
      <c r="G179" s="6">
        <f t="shared" si="2"/>
        <v>0</v>
      </c>
      <c r="H179" s="5"/>
      <c r="I179" s="6">
        <v>0</v>
      </c>
      <c r="J179" s="6">
        <v>0</v>
      </c>
      <c r="K179" s="6">
        <v>0</v>
      </c>
      <c r="L179" s="6">
        <v>0</v>
      </c>
      <c r="M179" s="6">
        <v>0</v>
      </c>
    </row>
    <row r="180" spans="1:13">
      <c r="A180" s="8" t="s">
        <v>207</v>
      </c>
      <c r="B180" s="9" t="s">
        <v>64</v>
      </c>
      <c r="C180" s="10">
        <v>2300000</v>
      </c>
      <c r="D180" s="8">
        <v>11.8</v>
      </c>
      <c r="E180" s="8" t="s">
        <v>229</v>
      </c>
      <c r="G180" s="6">
        <f t="shared" si="2"/>
        <v>0</v>
      </c>
      <c r="H180" s="5"/>
      <c r="I180" s="6">
        <v>0</v>
      </c>
      <c r="J180" s="6">
        <v>0</v>
      </c>
      <c r="K180" s="6">
        <v>0</v>
      </c>
      <c r="L180" s="6">
        <v>0</v>
      </c>
      <c r="M180" s="6">
        <v>0</v>
      </c>
    </row>
    <row r="181" spans="1:13">
      <c r="A181" s="8" t="s">
        <v>208</v>
      </c>
      <c r="B181" s="9" t="s">
        <v>100</v>
      </c>
      <c r="C181" s="10">
        <v>2200000</v>
      </c>
      <c r="D181" s="8">
        <v>23.7</v>
      </c>
      <c r="E181" s="8" t="s">
        <v>230</v>
      </c>
      <c r="G181" s="6">
        <f t="shared" si="2"/>
        <v>0</v>
      </c>
      <c r="H181" s="5"/>
      <c r="I181" s="6">
        <v>0</v>
      </c>
      <c r="J181" s="6">
        <v>0</v>
      </c>
      <c r="K181" s="6">
        <v>0</v>
      </c>
      <c r="L181" s="6">
        <v>0</v>
      </c>
      <c r="M181" s="6">
        <v>0</v>
      </c>
    </row>
    <row r="182" spans="1:13">
      <c r="A182" s="8" t="s">
        <v>209</v>
      </c>
      <c r="B182" s="9" t="s">
        <v>21</v>
      </c>
      <c r="C182" s="10">
        <v>2161440</v>
      </c>
      <c r="D182" s="8">
        <v>13.2</v>
      </c>
      <c r="E182" s="8" t="s">
        <v>230</v>
      </c>
      <c r="G182" s="6">
        <f t="shared" si="2"/>
        <v>0</v>
      </c>
      <c r="H182" s="5"/>
      <c r="I182" s="6">
        <v>0</v>
      </c>
      <c r="J182" s="6">
        <v>0</v>
      </c>
      <c r="K182" s="6">
        <v>0</v>
      </c>
      <c r="L182" s="6">
        <v>0</v>
      </c>
      <c r="M182" s="6">
        <v>0</v>
      </c>
    </row>
    <row r="183" spans="1:13">
      <c r="A183" s="8" t="s">
        <v>210</v>
      </c>
      <c r="B183" s="9" t="s">
        <v>64</v>
      </c>
      <c r="C183" s="10">
        <v>2130240</v>
      </c>
      <c r="D183" s="8">
        <v>21</v>
      </c>
      <c r="E183" s="8" t="s">
        <v>229</v>
      </c>
      <c r="G183" s="6">
        <f t="shared" si="2"/>
        <v>0</v>
      </c>
      <c r="H183" s="5"/>
      <c r="I183" s="6">
        <v>0</v>
      </c>
      <c r="J183" s="6">
        <v>0</v>
      </c>
      <c r="K183" s="6">
        <v>0</v>
      </c>
      <c r="L183" s="6">
        <v>0</v>
      </c>
      <c r="M183" s="6">
        <v>0</v>
      </c>
    </row>
    <row r="184" spans="1:13">
      <c r="A184" s="8" t="s">
        <v>192</v>
      </c>
      <c r="B184" s="9" t="s">
        <v>15</v>
      </c>
      <c r="C184" s="10">
        <v>6025000</v>
      </c>
      <c r="D184" s="8">
        <v>4.4000000000000004</v>
      </c>
      <c r="E184" s="8" t="s">
        <v>228</v>
      </c>
      <c r="G184" s="6">
        <f t="shared" si="2"/>
        <v>1</v>
      </c>
      <c r="H184" s="5"/>
      <c r="I184" s="6">
        <v>1</v>
      </c>
      <c r="J184" s="6">
        <v>0</v>
      </c>
      <c r="K184" s="6">
        <v>0</v>
      </c>
      <c r="L184" s="6">
        <v>0</v>
      </c>
      <c r="M184" s="6">
        <v>0</v>
      </c>
    </row>
    <row r="185" spans="1:13">
      <c r="A185" s="8" t="s">
        <v>211</v>
      </c>
      <c r="B185" s="9" t="s">
        <v>64</v>
      </c>
      <c r="C185" s="10">
        <v>2094120</v>
      </c>
      <c r="D185" s="8">
        <v>11.8</v>
      </c>
      <c r="E185" s="8" t="s">
        <v>230</v>
      </c>
      <c r="G185" s="6">
        <f t="shared" si="2"/>
        <v>0</v>
      </c>
      <c r="H185" s="5"/>
      <c r="I185" s="6">
        <v>0</v>
      </c>
      <c r="J185" s="6">
        <v>0</v>
      </c>
      <c r="K185" s="6">
        <v>0</v>
      </c>
      <c r="L185" s="6">
        <v>0</v>
      </c>
      <c r="M185" s="6">
        <v>0</v>
      </c>
    </row>
    <row r="186" spans="1:13">
      <c r="A186" s="8" t="s">
        <v>212</v>
      </c>
      <c r="B186" s="9" t="s">
        <v>52</v>
      </c>
      <c r="C186" s="10">
        <v>2000000</v>
      </c>
      <c r="D186" s="8">
        <v>12.6</v>
      </c>
      <c r="E186" s="8" t="s">
        <v>230</v>
      </c>
      <c r="G186" s="6">
        <f t="shared" si="2"/>
        <v>0</v>
      </c>
      <c r="H186" s="5"/>
      <c r="I186" s="6">
        <v>0</v>
      </c>
      <c r="J186" s="6">
        <v>0</v>
      </c>
      <c r="K186" s="6">
        <v>0</v>
      </c>
      <c r="L186" s="6">
        <v>0</v>
      </c>
      <c r="M186" s="6">
        <v>0</v>
      </c>
    </row>
    <row r="187" spans="1:13">
      <c r="A187" s="8" t="s">
        <v>213</v>
      </c>
      <c r="B187" s="9" t="s">
        <v>59</v>
      </c>
      <c r="C187" s="10">
        <v>1930681</v>
      </c>
      <c r="D187" s="8">
        <v>17.2</v>
      </c>
      <c r="E187" s="8" t="s">
        <v>230</v>
      </c>
      <c r="G187" s="6">
        <f t="shared" si="2"/>
        <v>0</v>
      </c>
      <c r="H187" s="5"/>
      <c r="I187" s="6">
        <v>0</v>
      </c>
      <c r="J187" s="6">
        <v>0</v>
      </c>
      <c r="K187" s="6">
        <v>0</v>
      </c>
      <c r="L187" s="6">
        <v>0</v>
      </c>
      <c r="M187" s="6">
        <v>0</v>
      </c>
    </row>
    <row r="188" spans="1:13">
      <c r="A188" s="8" t="s">
        <v>214</v>
      </c>
      <c r="B188" s="9" t="s">
        <v>63</v>
      </c>
      <c r="C188" s="10">
        <v>1930681</v>
      </c>
      <c r="D188" s="8">
        <v>15.1</v>
      </c>
      <c r="E188" s="8" t="s">
        <v>232</v>
      </c>
      <c r="G188" s="6">
        <f t="shared" si="2"/>
        <v>0</v>
      </c>
      <c r="H188" s="5"/>
      <c r="I188" s="6">
        <v>0</v>
      </c>
      <c r="J188" s="6">
        <v>0</v>
      </c>
      <c r="K188" s="6">
        <v>0</v>
      </c>
      <c r="L188" s="6">
        <v>0</v>
      </c>
      <c r="M188" s="6">
        <v>0</v>
      </c>
    </row>
    <row r="189" spans="1:13">
      <c r="A189" s="8" t="s">
        <v>215</v>
      </c>
      <c r="B189" s="9" t="s">
        <v>21</v>
      </c>
      <c r="C189" s="10">
        <v>1930681</v>
      </c>
      <c r="D189" s="8">
        <v>17.5</v>
      </c>
      <c r="E189" s="8" t="s">
        <v>229</v>
      </c>
      <c r="G189" s="6">
        <f t="shared" si="2"/>
        <v>0</v>
      </c>
      <c r="H189" s="5"/>
      <c r="I189" s="6">
        <v>0</v>
      </c>
      <c r="J189" s="6">
        <v>0</v>
      </c>
      <c r="K189" s="6">
        <v>0</v>
      </c>
      <c r="L189" s="6">
        <v>0</v>
      </c>
      <c r="M189" s="6">
        <v>0</v>
      </c>
    </row>
    <row r="190" spans="1:13">
      <c r="A190" s="8" t="s">
        <v>216</v>
      </c>
      <c r="B190" s="9" t="s">
        <v>63</v>
      </c>
      <c r="C190" s="10">
        <v>1836090</v>
      </c>
      <c r="D190" s="8">
        <v>16.600000000000001</v>
      </c>
      <c r="E190" s="8" t="s">
        <v>228</v>
      </c>
      <c r="G190" s="6">
        <f t="shared" si="2"/>
        <v>0</v>
      </c>
      <c r="H190" s="5"/>
      <c r="I190" s="6">
        <v>0</v>
      </c>
      <c r="J190" s="6">
        <v>0</v>
      </c>
      <c r="K190" s="6">
        <v>0</v>
      </c>
      <c r="L190" s="6">
        <v>0</v>
      </c>
      <c r="M190" s="6">
        <v>0</v>
      </c>
    </row>
    <row r="191" spans="1:13">
      <c r="A191" s="8" t="s">
        <v>217</v>
      </c>
      <c r="B191" s="9" t="s">
        <v>24</v>
      </c>
      <c r="C191" s="10">
        <v>1815677</v>
      </c>
      <c r="D191" s="8">
        <v>12.2</v>
      </c>
      <c r="E191" s="8" t="s">
        <v>232</v>
      </c>
      <c r="G191" s="6">
        <f t="shared" si="2"/>
        <v>1</v>
      </c>
      <c r="H191" s="5"/>
      <c r="I191" s="6">
        <v>0</v>
      </c>
      <c r="J191" s="6">
        <v>0</v>
      </c>
      <c r="K191" s="6">
        <v>1</v>
      </c>
      <c r="L191" s="6">
        <v>0</v>
      </c>
      <c r="M191" s="6">
        <v>0</v>
      </c>
    </row>
    <row r="192" spans="1:13">
      <c r="A192" s="8" t="s">
        <v>218</v>
      </c>
      <c r="B192" s="9" t="s">
        <v>24</v>
      </c>
      <c r="C192" s="10">
        <v>1815677</v>
      </c>
      <c r="D192" s="8">
        <v>8.4</v>
      </c>
      <c r="E192" s="8" t="s">
        <v>228</v>
      </c>
      <c r="G192" s="6">
        <f t="shared" si="2"/>
        <v>0</v>
      </c>
      <c r="H192" s="5"/>
      <c r="I192" s="6">
        <v>0</v>
      </c>
      <c r="J192" s="6">
        <v>0</v>
      </c>
      <c r="K192" s="6">
        <v>0</v>
      </c>
      <c r="L192" s="6">
        <v>0</v>
      </c>
      <c r="M192" s="6">
        <v>0</v>
      </c>
    </row>
    <row r="193" spans="1:13">
      <c r="A193" s="8" t="s">
        <v>219</v>
      </c>
      <c r="B193" s="9" t="s">
        <v>123</v>
      </c>
      <c r="C193" s="10">
        <v>1782621</v>
      </c>
      <c r="D193" s="8">
        <v>12.5</v>
      </c>
      <c r="E193" s="8" t="s">
        <v>228</v>
      </c>
      <c r="G193" s="6">
        <f t="shared" si="2"/>
        <v>0</v>
      </c>
      <c r="H193" s="5"/>
      <c r="I193" s="6">
        <v>0</v>
      </c>
      <c r="J193" s="6">
        <v>0</v>
      </c>
      <c r="K193" s="6">
        <v>0</v>
      </c>
      <c r="L193" s="6">
        <v>0</v>
      </c>
      <c r="M193" s="6">
        <v>0</v>
      </c>
    </row>
    <row r="194" spans="1:13">
      <c r="A194" s="8" t="s">
        <v>220</v>
      </c>
      <c r="B194" s="9" t="s">
        <v>45</v>
      </c>
      <c r="C194" s="10">
        <v>1782621</v>
      </c>
      <c r="D194" s="8">
        <v>15.3</v>
      </c>
      <c r="E194" s="8" t="s">
        <v>232</v>
      </c>
      <c r="G194" s="6">
        <f t="shared" si="2"/>
        <v>0</v>
      </c>
      <c r="H194" s="5"/>
      <c r="I194" s="6">
        <v>0</v>
      </c>
      <c r="J194" s="6">
        <v>0</v>
      </c>
      <c r="K194" s="6">
        <v>0</v>
      </c>
      <c r="L194" s="6">
        <v>0</v>
      </c>
      <c r="M194" s="6">
        <v>0</v>
      </c>
    </row>
    <row r="195" spans="1:13">
      <c r="A195" s="8" t="s">
        <v>221</v>
      </c>
      <c r="B195" s="9" t="s">
        <v>18</v>
      </c>
      <c r="C195" s="10">
        <v>1782621</v>
      </c>
      <c r="D195" s="8">
        <v>11.9</v>
      </c>
      <c r="E195" s="8" t="s">
        <v>232</v>
      </c>
      <c r="G195" s="6">
        <f t="shared" si="2"/>
        <v>0</v>
      </c>
      <c r="H195" s="5"/>
      <c r="I195" s="6">
        <v>0</v>
      </c>
      <c r="J195" s="6">
        <v>0</v>
      </c>
      <c r="K195" s="6">
        <v>0</v>
      </c>
      <c r="L195" s="6">
        <v>0</v>
      </c>
      <c r="M195" s="6">
        <v>0</v>
      </c>
    </row>
    <row r="196" spans="1:13">
      <c r="A196" s="8" t="s">
        <v>222</v>
      </c>
      <c r="B196" s="9" t="s">
        <v>63</v>
      </c>
      <c r="C196" s="10">
        <v>1782621</v>
      </c>
      <c r="D196" s="8">
        <v>22.9</v>
      </c>
      <c r="E196" s="8" t="s">
        <v>231</v>
      </c>
      <c r="G196" s="6">
        <f t="shared" si="2"/>
        <v>0</v>
      </c>
      <c r="H196" s="5"/>
      <c r="I196" s="6">
        <v>0</v>
      </c>
      <c r="J196" s="6">
        <v>0</v>
      </c>
      <c r="K196" s="6">
        <v>0</v>
      </c>
      <c r="L196" s="6">
        <v>0</v>
      </c>
      <c r="M196" s="6">
        <v>0</v>
      </c>
    </row>
    <row r="197" spans="1:13">
      <c r="A197" s="8" t="s">
        <v>223</v>
      </c>
      <c r="B197" s="9" t="s">
        <v>45</v>
      </c>
      <c r="C197" s="10">
        <v>1563518</v>
      </c>
      <c r="D197" s="8">
        <v>9.6</v>
      </c>
      <c r="E197" s="8" t="s">
        <v>228</v>
      </c>
      <c r="G197" s="6">
        <f t="shared" si="2"/>
        <v>0</v>
      </c>
      <c r="H197" s="5"/>
      <c r="I197" s="6">
        <v>0</v>
      </c>
      <c r="J197" s="6">
        <v>0</v>
      </c>
      <c r="K197" s="6">
        <v>0</v>
      </c>
      <c r="L197" s="6">
        <v>0</v>
      </c>
      <c r="M197" s="6">
        <v>0</v>
      </c>
    </row>
    <row r="198" spans="1:13">
      <c r="A198" s="8" t="s">
        <v>224</v>
      </c>
      <c r="B198" s="9" t="s">
        <v>52</v>
      </c>
      <c r="C198" s="10">
        <v>1563518</v>
      </c>
      <c r="D198" s="8">
        <v>11.7</v>
      </c>
      <c r="E198" s="8" t="s">
        <v>229</v>
      </c>
      <c r="G198" s="6">
        <f t="shared" si="2"/>
        <v>0</v>
      </c>
      <c r="H198" s="5"/>
      <c r="I198" s="6">
        <v>0</v>
      </c>
      <c r="J198" s="6">
        <v>0</v>
      </c>
      <c r="K198" s="6">
        <v>0</v>
      </c>
      <c r="L198" s="6">
        <v>0</v>
      </c>
      <c r="M198" s="6">
        <v>0</v>
      </c>
    </row>
    <row r="199" spans="1:13">
      <c r="A199" s="8" t="s">
        <v>225</v>
      </c>
      <c r="B199" s="9" t="s">
        <v>6</v>
      </c>
      <c r="C199" s="10">
        <v>1563518</v>
      </c>
      <c r="D199" s="8">
        <v>11.3</v>
      </c>
      <c r="E199" s="8" t="s">
        <v>229</v>
      </c>
      <c r="G199" s="6">
        <f t="shared" ref="G199:G202" si="3">SUM(I199:M199)</f>
        <v>0</v>
      </c>
      <c r="H199" s="5"/>
      <c r="I199" s="11">
        <v>0</v>
      </c>
      <c r="J199" s="11">
        <v>0</v>
      </c>
      <c r="K199" s="11">
        <v>0</v>
      </c>
      <c r="L199" s="11">
        <v>0</v>
      </c>
      <c r="M199" s="11">
        <v>0</v>
      </c>
    </row>
    <row r="200" spans="1:13">
      <c r="A200" s="8" t="s">
        <v>226</v>
      </c>
      <c r="B200" s="9" t="s">
        <v>32</v>
      </c>
      <c r="C200" s="10">
        <v>1563518</v>
      </c>
      <c r="D200" s="8">
        <v>14.6</v>
      </c>
      <c r="E200" s="8" t="s">
        <v>228</v>
      </c>
      <c r="G200" s="6">
        <f t="shared" si="3"/>
        <v>0</v>
      </c>
      <c r="H200" s="5"/>
      <c r="I200" s="6">
        <v>0</v>
      </c>
      <c r="J200" s="6">
        <v>0</v>
      </c>
      <c r="K200" s="6">
        <v>0</v>
      </c>
      <c r="L200" s="6">
        <v>0</v>
      </c>
      <c r="M200" s="6">
        <v>0</v>
      </c>
    </row>
    <row r="201" spans="1:13">
      <c r="F201" t="s">
        <v>243</v>
      </c>
      <c r="G201" s="6">
        <f t="shared" si="3"/>
        <v>10</v>
      </c>
      <c r="I201" s="12">
        <f>SUM(I6:I200)</f>
        <v>2</v>
      </c>
      <c r="J201" s="12">
        <f t="shared" ref="J201:M201" si="4">SUM(J6:J200)</f>
        <v>2</v>
      </c>
      <c r="K201" s="12">
        <f t="shared" si="4"/>
        <v>2</v>
      </c>
      <c r="L201" s="12">
        <f t="shared" si="4"/>
        <v>2</v>
      </c>
      <c r="M201" s="12">
        <f t="shared" si="4"/>
        <v>2</v>
      </c>
    </row>
    <row r="202" spans="1:13">
      <c r="F202" t="s">
        <v>244</v>
      </c>
      <c r="G202" s="6">
        <f t="shared" si="3"/>
        <v>10</v>
      </c>
      <c r="I202" s="12">
        <v>2</v>
      </c>
      <c r="J202" s="12">
        <v>2</v>
      </c>
      <c r="K202" s="12">
        <v>2</v>
      </c>
      <c r="L202" s="12">
        <v>2</v>
      </c>
      <c r="M202" s="12">
        <v>2</v>
      </c>
    </row>
    <row r="1048550" spans="16384:16384">
      <c r="XFD1048550" cm="1">
        <f t="array" ref="XFD1048550">solver_pre</f>
        <v>9.9999999999999995E-7</v>
      </c>
    </row>
    <row r="1048551" spans="16384:16384">
      <c r="XFD1048551" cm="1">
        <f t="array" ref="XFD1048551">solver_scl</f>
        <v>1</v>
      </c>
    </row>
    <row r="1048552" spans="16384:16384">
      <c r="XFD1048552" cm="1">
        <f t="array" ref="XFD1048552">solver_rlx</f>
        <v>2</v>
      </c>
    </row>
    <row r="1048553" spans="16384:16384">
      <c r="XFD1048553" cm="1">
        <f t="array" ref="XFD1048553">solver_tol</f>
        <v>0.01</v>
      </c>
    </row>
    <row r="1048554" spans="16384:16384">
      <c r="XFD1048554" cm="1">
        <f t="array" ref="XFD1048554">solver_cvg</f>
        <v>1E-4</v>
      </c>
    </row>
    <row r="1048555" spans="16384:16384">
      <c r="XFD1048555" t="e" cm="1">
        <f t="array" ref="XFD1048555">AREAS(solver_adj1)</f>
        <v>#NAME?</v>
      </c>
    </row>
    <row r="1048556" spans="16384:16384">
      <c r="XFD1048556" cm="1">
        <f t="array" ref="XFD1048556">solver_ssz</f>
        <v>100</v>
      </c>
    </row>
    <row r="1048557" spans="16384:16384">
      <c r="XFD1048557" cm="1">
        <f t="array" ref="XFD1048557">solver_rsd</f>
        <v>0</v>
      </c>
    </row>
    <row r="1048558" spans="16384:16384">
      <c r="XFD1048558" cm="1">
        <f t="array" ref="XFD1048558">solver_mrt</f>
        <v>7.4999999999999997E-2</v>
      </c>
    </row>
    <row r="1048559" spans="16384:16384">
      <c r="XFD1048559" cm="1">
        <f t="array" ref="XFD1048559">solver_mni</f>
        <v>30</v>
      </c>
    </row>
    <row r="1048560" spans="16384:16384">
      <c r="XFD1048560" cm="1">
        <f t="array" ref="XFD1048560">solver_rbv</f>
        <v>1</v>
      </c>
    </row>
    <row r="1048561" spans="16384:16384">
      <c r="XFD1048561" cm="1">
        <f t="array" ref="XFD1048561">solver_neg</f>
        <v>1</v>
      </c>
    </row>
    <row r="1048562" spans="16384:16384">
      <c r="XFD1048562" t="e" cm="1">
        <f t="array" ref="XFD1048562">solver_ntr</f>
        <v>#NAME?</v>
      </c>
    </row>
    <row r="1048563" spans="16384:16384">
      <c r="XFD1048563" t="e" cm="1">
        <f t="array" ref="XFD1048563">solver_acc</f>
        <v>#NAME?</v>
      </c>
    </row>
    <row r="1048564" spans="16384:16384">
      <c r="XFD1048564" t="e" cm="1">
        <f t="array" ref="XFD1048564">solver_res</f>
        <v>#NAME?</v>
      </c>
    </row>
    <row r="1048565" spans="16384:16384">
      <c r="XFD1048565" t="e" cm="1">
        <f t="array" ref="XFD1048565">solver_ars</f>
        <v>#NAME?</v>
      </c>
    </row>
    <row r="1048566" spans="16384:16384">
      <c r="XFD1048566" t="e" cm="1">
        <f t="array" ref="XFD1048566">solver_sta</f>
        <v>#NAME?</v>
      </c>
    </row>
    <row r="1048567" spans="16384:16384">
      <c r="XFD1048567" t="e" cm="1">
        <f t="array" ref="XFD1048567">solver_met</f>
        <v>#NAME?</v>
      </c>
    </row>
    <row r="1048568" spans="16384:16384">
      <c r="XFD1048568" t="e" cm="1">
        <f t="array" ref="XFD1048568">solver_soc</f>
        <v>#NAME?</v>
      </c>
    </row>
    <row r="1048569" spans="16384:16384">
      <c r="XFD1048569" t="e" cm="1">
        <f t="array" ref="XFD1048569">solver_lpt</f>
        <v>#NAME?</v>
      </c>
    </row>
    <row r="1048570" spans="16384:16384">
      <c r="XFD1048570" t="e" cm="1">
        <f t="array" ref="XFD1048570">solver_lpp</f>
        <v>#NAME?</v>
      </c>
    </row>
    <row r="1048571" spans="16384:16384">
      <c r="XFD1048571" t="e" cm="1">
        <f t="array" ref="XFD1048571">solver_gap</f>
        <v>#NAME?</v>
      </c>
    </row>
    <row r="1048572" spans="16384:16384">
      <c r="XFD1048572" t="e" cm="1">
        <f t="array" ref="XFD1048572">solver_ips</f>
        <v>#NAME?</v>
      </c>
    </row>
    <row r="1048573" spans="16384:16384">
      <c r="XFD1048573" t="e" cm="1">
        <f t="array" ref="XFD1048573">solver_fea</f>
        <v>#NAME?</v>
      </c>
    </row>
    <row r="1048574" spans="16384:16384">
      <c r="XFD1048574" t="e" cm="1">
        <f t="array" ref="XFD1048574">solver_ipi</f>
        <v>#NAME?</v>
      </c>
    </row>
    <row r="1048575" spans="16384:16384">
      <c r="XFD1048575" t="e" cm="1">
        <f t="array" ref="XFD1048575">solver_ipd</f>
        <v>#NAME?</v>
      </c>
    </row>
  </sheetData>
  <hyperlinks>
    <hyperlink ref="B6" r:id="rId1" display="https://www.basketball-reference.com/contracts/GSW.html" xr:uid="{8653CE72-B369-064D-9BC5-3EEBDB2A86ED}"/>
    <hyperlink ref="B7" r:id="rId2" display="https://www.basketball-reference.com/contracts/LAL.html" xr:uid="{4AD8F94F-ADD8-E840-AD68-65BDC92F585B}"/>
    <hyperlink ref="B8" r:id="rId3" display="https://www.basketball-reference.com/contracts/LAL.html" xr:uid="{E28054C3-F542-E047-A19C-50A462A838C5}"/>
    <hyperlink ref="B9" r:id="rId4" display="https://www.basketball-reference.com/contracts/BRK.html" xr:uid="{42B2B573-63E3-A54D-BA15-60240DB361E5}"/>
    <hyperlink ref="B10" r:id="rId5" display="https://www.basketball-reference.com/contracts/WAS.html" xr:uid="{61430B45-44B5-D449-8E93-AC677EDF44D1}"/>
    <hyperlink ref="B11" r:id="rId6" display="https://www.basketball-reference.com/contracts/POR.html" xr:uid="{1A05D3DE-CAFB-9341-B18C-39AC1139AFE5}"/>
    <hyperlink ref="B12" r:id="rId7" display="https://www.basketball-reference.com/contracts/MIL.html" xr:uid="{30B824EE-C67C-C54D-8825-649644F41E9A}"/>
    <hyperlink ref="B13" r:id="rId8" display="https://www.basketball-reference.com/contracts/LAC.html" xr:uid="{9070BC57-8AD0-4747-ABDC-F466E1A734A5}"/>
    <hyperlink ref="B14" r:id="rId9" display="https://www.basketball-reference.com/contracts/GSW.html" xr:uid="{E6C14E9A-1853-AE41-9401-624CB60AA8BF}"/>
    <hyperlink ref="B15" r:id="rId10" display="https://www.basketball-reference.com/contracts/MIN.html" xr:uid="{8275BFD6-FF8B-0B40-A7B5-DB24FE479944}"/>
    <hyperlink ref="B16" r:id="rId11" display="https://www.basketball-reference.com/contracts/LAL.html" xr:uid="{AC997312-3A05-154B-A9AE-F6AF19C38798}"/>
    <hyperlink ref="B17" r:id="rId12" display="https://www.basketball-reference.com/contracts/MIA.html" xr:uid="{896EC33D-6426-8644-9F2F-28423B8B597A}"/>
    <hyperlink ref="B18" r:id="rId13" display="https://www.basketball-reference.com/contracts/PHI.html" xr:uid="{E15E6318-5DEC-C940-93C3-AC69FB0A481F}"/>
    <hyperlink ref="B19" r:id="rId14" display="https://www.basketball-reference.com/contracts/DAL.html" xr:uid="{D21B859A-4EC3-A441-A721-C04E11207A27}"/>
    <hyperlink ref="B20" r:id="rId15" display="https://www.basketball-reference.com/contracts/ATL.html" xr:uid="{1B6C14E6-24EC-3C4C-8E73-1155B5D2CBC3}"/>
    <hyperlink ref="B21" r:id="rId16" display="https://www.basketball-reference.com/contracts/CHI.html" xr:uid="{75A7B3C5-E0AE-1145-8DB1-D6064B83E5B2}"/>
    <hyperlink ref="B22" r:id="rId17" display="https://www.basketball-reference.com/contracts/BRK.html" xr:uid="{34011C39-86AD-C942-90F7-D182996CF6EB}"/>
    <hyperlink ref="B23" r:id="rId18" display="https://www.basketball-reference.com/contracts/BRK.html" xr:uid="{0846774A-AD67-AB45-AEC1-DD7B6F0F75F4}"/>
    <hyperlink ref="B24" r:id="rId19" display="https://www.basketball-reference.com/contracts/TOR.html" xr:uid="{A582295F-6EB6-1A48-96E3-704842DE069F}"/>
    <hyperlink ref="B25" r:id="rId20" display="https://www.basketball-reference.com/contracts/PHO.html" xr:uid="{771C7DFA-D481-AA4C-B3E9-1BDFA9F74F3F}"/>
    <hyperlink ref="B26" r:id="rId21" display="https://www.basketball-reference.com/contracts/MIN.html" xr:uid="{7EF097D5-12F2-B240-8A43-29A5993AE817}"/>
    <hyperlink ref="B27" r:id="rId22" display="https://www.basketball-reference.com/contracts/WAS.html" xr:uid="{A755F26D-3620-3E40-9FCD-225B86FAED46}"/>
    <hyperlink ref="B28" r:id="rId23" display="https://www.basketball-reference.com/contracts/MIL.html" xr:uid="{5A90E10A-748E-C64C-AA51-6B951675066E}"/>
    <hyperlink ref="B29" r:id="rId24" display="https://www.basketball-reference.com/contracts/PHI.html" xr:uid="{F5FF2FEA-1833-C041-B9EC-2CAC30B052D2}"/>
    <hyperlink ref="B30" r:id="rId25" display="https://www.basketball-reference.com/contracts/GSW.html" xr:uid="{9DD665D1-16B1-2347-8AF2-1A8BD8A6CD72}"/>
    <hyperlink ref="B31" r:id="rId26" display="https://www.basketball-reference.com/contracts/NOP.html" xr:uid="{7BF0402D-35C8-9846-9FF9-05E7F69823BA}"/>
    <hyperlink ref="B32" r:id="rId27" display="https://www.basketball-reference.com/contracts/DEN.html" xr:uid="{121F6E1B-D955-754B-8126-CF749F700327}"/>
    <hyperlink ref="B33" r:id="rId28" display="https://www.basketball-reference.com/contracts/PHI.html" xr:uid="{AA5909EC-7B23-3B42-868F-E6E5E7E1BDCC}"/>
    <hyperlink ref="B34" r:id="rId29" display="https://www.basketball-reference.com/contracts/DEN.html" xr:uid="{59034E97-D4E6-F946-AE55-ADA3C5061E83}"/>
    <hyperlink ref="B35" r:id="rId30" display="https://www.basketball-reference.com/contracts/MIN.html" xr:uid="{82B6BFDA-04AF-0D4C-A391-08CE69BA6646}"/>
    <hyperlink ref="B36" r:id="rId31" display="https://www.basketball-reference.com/contracts/OKC.html" xr:uid="{470770DE-AB84-424E-A82D-6DCDCEBBA2E0}"/>
    <hyperlink ref="B37" r:id="rId32" display="https://www.basketball-reference.com/contracts/DEN.html" xr:uid="{DCD3F742-B88E-F847-9D4A-C1E07BD5A396}"/>
    <hyperlink ref="B38" r:id="rId33" display="https://www.basketball-reference.com/contracts/PHO.html" xr:uid="{324D2937-1247-2D44-8A7C-896D5624828A}"/>
    <hyperlink ref="B39" r:id="rId34" display="https://www.basketball-reference.com/contracts/SAC.html" xr:uid="{9F1CB017-B42C-CD49-8516-DE3ED13DE778}"/>
    <hyperlink ref="B40" r:id="rId35" display="https://www.basketball-reference.com/contracts/MIA.html" xr:uid="{9BB43ECE-3697-9D46-9FDC-28CBD3D86528}"/>
    <hyperlink ref="B41" r:id="rId36" display="https://www.basketball-reference.com/contracts/CLE.html" xr:uid="{43BD26A0-DA44-6943-AAD2-2FCF9A094D9B}"/>
    <hyperlink ref="B42" r:id="rId37" display="https://www.basketball-reference.com/contracts/BOS.html" xr:uid="{A8FAB354-E7AD-A044-B694-2C4F1A154D9E}"/>
    <hyperlink ref="B43" r:id="rId38" display="https://www.basketball-reference.com/contracts/CHO.html" xr:uid="{96E4F21E-7AC4-AE45-A2FE-8DB698C3D24C}"/>
    <hyperlink ref="B44" r:id="rId39" display="https://www.basketball-reference.com/contracts/CLE.html" xr:uid="{ECC1E08F-D89E-9F43-BCEF-6436F61639D5}"/>
    <hyperlink ref="B45" r:id="rId40" display="https://www.basketball-reference.com/contracts/BOS.html" xr:uid="{AF1943D0-5A37-4041-8A67-73CFF1D6A6DA}"/>
    <hyperlink ref="B46" r:id="rId41" display="https://www.basketball-reference.com/contracts/PHO.html" xr:uid="{AFFAB751-E652-AA4D-ABBA-5F8A507CA4FB}"/>
    <hyperlink ref="B47" r:id="rId42" display="https://www.basketball-reference.com/contracts/MIA.html" xr:uid="{1AFCB5E0-3308-9245-BF93-8DA678B418D0}"/>
    <hyperlink ref="B48" r:id="rId43" display="https://www.basketball-reference.com/contracts/NYK.html" xr:uid="{49A52CD5-E5AE-1640-A452-086294AC884D}"/>
    <hyperlink ref="B49" r:id="rId44" display="https://www.basketball-reference.com/contracts/CHI.html" xr:uid="{29CA736E-661E-B049-9F3C-8F55299B7F11}"/>
    <hyperlink ref="B50" r:id="rId45" display="https://www.basketball-reference.com/contracts/BOS.html" xr:uid="{CB6B8AAF-457D-4E44-AC07-C74DA7A007B5}"/>
    <hyperlink ref="B51" r:id="rId46" display="https://www.basketball-reference.com/contracts/GSW.html" xr:uid="{CDB8799D-B5E1-4D46-A677-A060ED175609}"/>
    <hyperlink ref="B52" r:id="rId47" display="https://www.basketball-reference.com/contracts/NYK.html" xr:uid="{30CC53F6-640B-0C41-A60F-47B84E3AEABC}"/>
    <hyperlink ref="B53" r:id="rId48" display="https://www.basketball-reference.com/contracts/ATL.html" xr:uid="{97115BBC-D6FE-004F-BC7D-CC1448F0A1C1}"/>
    <hyperlink ref="B54" r:id="rId49" display="https://www.basketball-reference.com/contracts/UTA.html" xr:uid="{75FEBC1F-CE82-7748-BDB1-F365AAE60BD2}"/>
    <hyperlink ref="B55" r:id="rId50" display="https://www.basketball-reference.com/contracts/BOS.html" xr:uid="{2BFE40F3-D6E3-AB44-A28D-57640C60EE58}"/>
    <hyperlink ref="B56" r:id="rId51" display="https://www.basketball-reference.com/contracts/POR.html" xr:uid="{9EA2778F-5732-3849-9F3A-BADB75B6D53A}"/>
    <hyperlink ref="B57" r:id="rId52" display="https://www.basketball-reference.com/contracts/CHI.html" xr:uid="{8011DABE-69DB-B546-A083-A64F9B522DD9}"/>
    <hyperlink ref="B58" r:id="rId53" display="https://www.basketball-reference.com/contracts/TOR.html" xr:uid="{4128A6C7-3798-694E-AC76-62DD1AA0A5BF}"/>
    <hyperlink ref="B59" r:id="rId54" display="https://www.basketball-reference.com/contracts/IND.html" xr:uid="{ACB9E9B3-1B4A-D746-AF4E-AD981EF85F8D}"/>
    <hyperlink ref="B60" r:id="rId55" display="https://www.basketball-reference.com/contracts/POR.html" xr:uid="{2173C3DE-C24A-7D4E-BD3A-CB3677085E70}"/>
    <hyperlink ref="B61" r:id="rId56" display="https://www.basketball-reference.com/contracts/DAL.html" xr:uid="{CC137A1E-76CF-D848-B351-95512779628D}"/>
    <hyperlink ref="B62" r:id="rId57" display="https://www.basketball-reference.com/contracts/PHO.html" xr:uid="{33838ECB-5DFA-AC47-81C4-32829B5195AB}"/>
    <hyperlink ref="B63" r:id="rId58" display="https://www.basketball-reference.com/contracts/CLE.html" xr:uid="{DC711399-ECF3-7E4F-BB48-F9B99B20022C}"/>
    <hyperlink ref="B64" r:id="rId59" display="https://www.basketball-reference.com/contracts/DEN.html" xr:uid="{47570873-9D27-1344-B91C-7DF5DCBEB55E}"/>
    <hyperlink ref="B65" r:id="rId60" display="https://www.basketball-reference.com/contracts/DAL.html" xr:uid="{9A94A8C6-40F5-0E4B-A0BB-7901D243E3AF}"/>
    <hyperlink ref="B66" r:id="rId61" display="https://www.basketball-reference.com/contracts/HOU.html" xr:uid="{8E94FA84-DE5A-7D49-BDF9-85727A0034EA}"/>
    <hyperlink ref="B67" r:id="rId62" display="https://www.basketball-reference.com/contracts/DET.html" xr:uid="{7E1EDB51-C15C-5543-B0F3-53EE424DA48E}"/>
    <hyperlink ref="B68" r:id="rId63" display="https://www.basketball-reference.com/contracts/CLE.html" xr:uid="{0E9C8D4A-5A41-364B-8FD2-D088C1157388}"/>
    <hyperlink ref="B69" r:id="rId64" display="https://www.basketball-reference.com/contracts/ATL.html" xr:uid="{73F5A477-4DF6-9043-BF36-48AB816AA41C}"/>
    <hyperlink ref="B70" r:id="rId65" display="https://www.basketball-reference.com/contracts/SAC.html" xr:uid="{D866F651-8BF3-9747-988D-963804714DC5}"/>
    <hyperlink ref="B71" r:id="rId66" display="https://www.basketball-reference.com/contracts/SAC.html" xr:uid="{C8B4914B-287C-3E44-B38E-FADB1EA4C6AB}"/>
    <hyperlink ref="B72" r:id="rId67" display="https://www.basketball-reference.com/contracts/NYK.html" xr:uid="{538B14B9-24ED-C641-8D91-D55BD420B449}"/>
    <hyperlink ref="B73" r:id="rId68" display="https://www.basketball-reference.com/contracts/MEM.html" xr:uid="{76D57EAB-CCB0-C14F-97AB-11973DE63C1D}"/>
    <hyperlink ref="B74" r:id="rId69" display="https://www.basketball-reference.com/contracts/TOR.html" xr:uid="{F8A78F48-7E6D-8D40-A38F-D019927BF056}"/>
    <hyperlink ref="B75" r:id="rId70" display="https://www.basketball-reference.com/contracts/TOR.html" xr:uid="{AF9F6BBD-A3D0-024C-9D9C-F09C46D25F0A}"/>
    <hyperlink ref="B76" r:id="rId71" display="https://www.basketball-reference.com/contracts/BOS.html" xr:uid="{A1ED6383-D1D7-124B-BD72-9B4BFFE6AD79}"/>
    <hyperlink ref="B77" r:id="rId72" display="https://www.basketball-reference.com/contracts/NYK.html" xr:uid="{435E8B49-3C63-2044-AA0A-5314FB2F70EE}"/>
    <hyperlink ref="B78" r:id="rId73" display="https://www.basketball-reference.com/contracts/BOS.html" xr:uid="{87A778A2-E689-C742-84A8-8CC210A9ABD5}"/>
    <hyperlink ref="B79" r:id="rId74" display="https://www.basketball-reference.com/contracts/LAC.html" xr:uid="{71453770-5C5F-EB4F-BE14-48C04C16C9BE}"/>
    <hyperlink ref="B80" r:id="rId75" display="https://www.basketball-reference.com/contracts/ATL.html" xr:uid="{FE00406A-D435-B04B-AA3D-FFC76C42DD29}"/>
    <hyperlink ref="B81" r:id="rId76" display="https://www.basketball-reference.com/contracts/UTA.html" xr:uid="{531DFDD7-5033-7D49-B890-4890F2B137C8}"/>
    <hyperlink ref="B82" r:id="rId77" display="https://www.basketball-reference.com/contracts/UTA.html" xr:uid="{F962A400-D61C-B443-93CE-25CFC21B79C5}"/>
    <hyperlink ref="B83" r:id="rId78" display="https://www.basketball-reference.com/contracts/LAC.html" xr:uid="{C1215F5B-7A27-F140-8B9B-4CC394E36353}"/>
    <hyperlink ref="B84" r:id="rId79" display="https://www.basketball-reference.com/contracts/POR.html" xr:uid="{86BA3B8F-5D9C-C845-B243-50F9823B6730}"/>
    <hyperlink ref="B85" r:id="rId80" display="https://www.basketball-reference.com/contracts/UTA.html" xr:uid="{4BC5F4D3-F223-044C-AEE8-9F27C9254A55}"/>
    <hyperlink ref="B86" r:id="rId81" display="https://www.basketball-reference.com/contracts/OKC.html" xr:uid="{91751675-6B39-2B45-83BB-DA928C125885}"/>
    <hyperlink ref="B87" r:id="rId82" display="https://www.basketball-reference.com/contracts/MEM.html" xr:uid="{6739C4FC-F444-234A-8192-E1A5C2120047}"/>
    <hyperlink ref="B88" r:id="rId83" display="https://www.basketball-reference.com/contracts/NOP.html" xr:uid="{CD1025F9-49FB-A149-B444-02425502C72F}"/>
    <hyperlink ref="B89" r:id="rId84" display="https://www.basketball-reference.com/contracts/SAC.html" xr:uid="{3DC1AB1E-D004-CE46-99AE-F8F59CA2217F}"/>
    <hyperlink ref="B90" r:id="rId85" display="https://www.basketball-reference.com/contracts/LAC.html" xr:uid="{B3AD7F29-EE3C-8C4B-8ED8-3BC34FD1055A}"/>
    <hyperlink ref="B91" r:id="rId86" display="https://www.basketball-reference.com/contracts/WAS.html" xr:uid="{258E9012-8530-0446-B61A-52CB0FAF7EE7}"/>
    <hyperlink ref="B92" r:id="rId87" display="https://www.basketball-reference.com/contracts/DAL.html" xr:uid="{C08AE462-DA94-AD4F-8E27-998A19DC5985}"/>
    <hyperlink ref="B93" r:id="rId88" display="https://www.basketball-reference.com/contracts/ORL.html" xr:uid="{07C8D992-4671-F24A-A321-42B1ED129396}"/>
    <hyperlink ref="B94" r:id="rId89" display="https://www.basketball-reference.com/contracts/DEN.html" xr:uid="{642A1485-C4A8-4845-8033-CA1B5C121537}"/>
    <hyperlink ref="B95" r:id="rId90" display="https://www.basketball-reference.com/contracts/MIL.html" xr:uid="{DE85F7B3-B479-804B-BE90-FC0652248902}"/>
    <hyperlink ref="B96" r:id="rId91" display="https://www.basketball-reference.com/contracts/SAS.html" xr:uid="{9130D6D0-F710-BF4E-ACFD-9EB972B389B7}"/>
    <hyperlink ref="B97" r:id="rId92" display="https://www.basketball-reference.com/contracts/NOP.html" xr:uid="{306EC324-C2AA-0244-9662-96B8EB8DDDCC}"/>
    <hyperlink ref="B98" r:id="rId93" display="https://www.basketball-reference.com/contracts/UTA.html" xr:uid="{9E6622D3-7908-0041-97B1-F985B34CC779}"/>
    <hyperlink ref="B99" r:id="rId94" display="https://www.basketball-reference.com/contracts/WAS.html" xr:uid="{6CCDE878-763C-D240-B2AD-03D99F641234}"/>
    <hyperlink ref="B100" r:id="rId95" display="https://www.basketball-reference.com/contracts/LAL.html" xr:uid="{1FF9F3A3-DF0C-1345-B31E-CE6C379DCAB5}"/>
    <hyperlink ref="B101" r:id="rId96" display="https://www.basketball-reference.com/contracts/POR.html" xr:uid="{C3C0B715-7737-9449-88C6-CB8C40439B6D}"/>
    <hyperlink ref="B102" r:id="rId97" display="https://www.basketball-reference.com/contracts/UTA.html" xr:uid="{D275F9E3-61CE-B242-84B9-5379FAB45ABE}"/>
    <hyperlink ref="B103" r:id="rId98" display="https://www.basketball-reference.com/contracts/CHO.html" xr:uid="{E49BC291-8B22-C248-848C-50A5409B92E5}"/>
    <hyperlink ref="B104" r:id="rId99" display="https://www.basketball-reference.com/contracts/DAL.html" xr:uid="{AA268654-6E5C-4644-9A01-DD7E121A4355}"/>
    <hyperlink ref="B105" r:id="rId100" display="https://www.basketball-reference.com/contracts/SAS.html" xr:uid="{2536F1AD-747F-BD49-BBC2-674BC4403F03}"/>
    <hyperlink ref="B106" r:id="rId101" display="https://www.basketball-reference.com/contracts/MEM.html" xr:uid="{43BDC804-ECBE-EE4A-8803-54487AA56EC3}"/>
    <hyperlink ref="B107" r:id="rId102" display="https://www.basketball-reference.com/contracts/NOP.html" xr:uid="{530FEAF0-D90A-C747-9636-D16F0A22D03A}"/>
    <hyperlink ref="B108" r:id="rId103" display="https://www.basketball-reference.com/contracts/ORL.html" xr:uid="{3F404096-6E98-BA4D-82B3-EC01A1C5AD8C}"/>
    <hyperlink ref="B109" r:id="rId104" display="https://www.basketball-reference.com/contracts/LAC.html" xr:uid="{977EE18F-603D-AF4E-A33A-76C12CEDBD54}"/>
    <hyperlink ref="B110" r:id="rId105" display="https://www.basketball-reference.com/contracts/ORL.html" xr:uid="{85AAA7C5-C426-3F4D-90C3-A9743174764A}"/>
    <hyperlink ref="B111" r:id="rId106" display="https://www.basketball-reference.com/contracts/NYK.html" xr:uid="{7325B965-AB26-D346-88D4-D308F1BBB233}"/>
    <hyperlink ref="B112" r:id="rId107" display="https://www.basketball-reference.com/contracts/MIL.html" xr:uid="{7E62A71A-4C50-A342-9AA5-605F60B3183F}"/>
    <hyperlink ref="B113" r:id="rId108" display="https://www.basketball-reference.com/contracts/MIN.html" xr:uid="{0C5C5A92-F56A-D845-80F3-0D56F80E68BF}"/>
    <hyperlink ref="B114" r:id="rId109" display="https://www.basketball-reference.com/contracts/DET.html" xr:uid="{0760283D-CDC5-E744-828F-1E9033242D9B}"/>
    <hyperlink ref="B115" r:id="rId110" display="https://www.basketball-reference.com/contracts/PHI.html" xr:uid="{53B58BCC-178C-3348-8D2F-C812DC1EF0C1}"/>
    <hyperlink ref="B116" r:id="rId111" display="https://www.basketball-reference.com/contracts/LAC.html" xr:uid="{03EC46D5-4D78-0049-9C41-05D8020A885B}"/>
    <hyperlink ref="B117" r:id="rId112" display="https://www.basketball-reference.com/contracts/DAL.html" xr:uid="{60D70B67-4C95-5343-B160-79A69E881D20}"/>
    <hyperlink ref="B118" r:id="rId113" display="https://www.basketball-reference.com/contracts/ATL.html" xr:uid="{856C3AAE-46D7-8B4E-A497-019F94606F02}"/>
    <hyperlink ref="B119" r:id="rId114" display="https://www.basketball-reference.com/contracts/NOP.html" xr:uid="{98B8650D-06FF-B441-9317-60C5266FA269}"/>
    <hyperlink ref="B120" r:id="rId115" display="https://www.basketball-reference.com/contracts/HOU.html" xr:uid="{AEB5D1B1-E678-8843-983E-40BBD7735001}"/>
    <hyperlink ref="B121" r:id="rId116" display="https://www.basketball-reference.com/contracts/SAS.html" xr:uid="{76CA7B58-5E83-BD4A-B27E-AB2271DE35D9}"/>
    <hyperlink ref="B122" r:id="rId117" display="https://www.basketball-reference.com/contracts/BRK.html" xr:uid="{600D7FBC-2044-A74C-9B5F-336FB0A56D28}"/>
    <hyperlink ref="B123" r:id="rId118" display="https://www.basketball-reference.com/contracts/WAS.html" xr:uid="{70E7CADB-4634-114E-AB69-09D2C11C6DC6}"/>
    <hyperlink ref="B124" r:id="rId119" display="https://www.basketball-reference.com/contracts/CHO.html" xr:uid="{E1096673-DC79-4249-893D-DCEBA63EAECA}"/>
    <hyperlink ref="B125" r:id="rId120" display="https://www.basketball-reference.com/contracts/CHI.html" xr:uid="{55A88207-3C72-5E4F-8B54-B7077A88751D}"/>
    <hyperlink ref="B126" r:id="rId121" display="https://www.basketball-reference.com/contracts/DAL.html" xr:uid="{4A472843-9A36-C749-BA13-6AFDFE4EE1CF}"/>
    <hyperlink ref="B127" r:id="rId122" display="https://www.basketball-reference.com/contracts/HOU.html" xr:uid="{36B5CEF2-BEF8-D945-999D-0CE0DA09C84A}"/>
    <hyperlink ref="B128" r:id="rId123" display="https://www.basketball-reference.com/contracts/BRK.html" xr:uid="{831C7E39-0323-F743-9578-3700151DF715}"/>
    <hyperlink ref="B129" r:id="rId124" display="https://www.basketball-reference.com/contracts/MIL.html" xr:uid="{35A25ABC-4AFF-0141-8709-C2B09EC76186}"/>
    <hyperlink ref="B130" r:id="rId125" display="https://www.basketball-reference.com/contracts/CLE.html" xr:uid="{F05D5FA4-3246-194F-95E5-ABE394293D58}"/>
    <hyperlink ref="B131" r:id="rId126" display="https://www.basketball-reference.com/contracts/PHI.html" xr:uid="{549D5881-A6EA-134C-86CC-EF808B8F844D}"/>
    <hyperlink ref="B132" r:id="rId127" display="https://www.basketball-reference.com/contracts/SAC.html" xr:uid="{D885E3A9-AE06-774C-BA83-9B435DDF3ACC}"/>
    <hyperlink ref="B133" r:id="rId128" display="https://www.basketball-reference.com/contracts/GSW.html" xr:uid="{E56E5568-986E-D74F-BCE9-79C89BC04D78}"/>
    <hyperlink ref="B134" r:id="rId129" display="https://www.basketball-reference.com/contracts/NYK.html" xr:uid="{97BA94CC-4EEB-6C46-830E-63E7B5436D11}"/>
    <hyperlink ref="B135" r:id="rId130" display="https://www.basketball-reference.com/contracts/CHI.html" xr:uid="{A00C8593-BFF3-FF4B-8022-C0F0FF6B8CF9}"/>
    <hyperlink ref="B136" r:id="rId131" display="https://www.basketball-reference.com/contracts/TOR.html" xr:uid="{24367DB2-A923-9F4D-BA39-9A062631995E}"/>
    <hyperlink ref="B137" r:id="rId132" display="https://www.basketball-reference.com/contracts/CLE.html" xr:uid="{A12A6DAA-37BC-D24E-86FD-CD58E78DB4F3}"/>
    <hyperlink ref="B138" r:id="rId133" display="https://www.basketball-reference.com/contracts/CHI.html" xr:uid="{402C844F-E8F4-F547-856F-D6395253CFA7}"/>
    <hyperlink ref="B139" r:id="rId134" display="https://www.basketball-reference.com/contracts/MIN.html" xr:uid="{6C3211E7-6B83-4D46-88ED-FF90346C97BE}"/>
    <hyperlink ref="B140" r:id="rId135" display="https://www.basketball-reference.com/contracts/DET.html" xr:uid="{7B1E40E4-73CB-FD42-93B5-810ED7154B5A}"/>
    <hyperlink ref="B141" r:id="rId136" display="https://www.basketball-reference.com/contracts/IND.html" xr:uid="{E979C788-173A-9743-B3EF-7953812CA222}"/>
    <hyperlink ref="B142" r:id="rId137" display="https://www.basketball-reference.com/contracts/MIA.html" xr:uid="{911CDD1F-1759-3146-98B4-773A4532B288}"/>
    <hyperlink ref="B143" r:id="rId138" display="https://www.basketball-reference.com/contracts/LAL.html" xr:uid="{B5AF6AD5-694F-8C4F-98B6-B8A77E800F31}"/>
    <hyperlink ref="B144" r:id="rId139" display="https://www.basketball-reference.com/contracts/DEN.html" xr:uid="{9DC73E73-D082-5240-8FBD-966BCBE84CE5}"/>
    <hyperlink ref="B145" r:id="rId140" display="https://www.basketball-reference.com/contracts/ATL.html" xr:uid="{5CD33C4A-BEA4-1D4C-AB24-FD7A2ABA5FEC}"/>
    <hyperlink ref="B146" r:id="rId141" display="https://www.basketball-reference.com/contracts/ATL.html" xr:uid="{986ADEAC-C9F8-674B-9CB4-56CBB4A60AF1}"/>
    <hyperlink ref="B147" r:id="rId142" display="https://www.basketball-reference.com/contracts/WAS.html" xr:uid="{5CC1BBB6-992C-9F48-9E96-7F1C7071DE0F}"/>
    <hyperlink ref="B148" r:id="rId143" display="https://www.basketball-reference.com/contracts/POR.html" xr:uid="{266600E8-44BA-904B-8290-70C094CF17C7}"/>
    <hyperlink ref="B149" r:id="rId144" display="https://www.basketball-reference.com/contracts/NYK.html" xr:uid="{1D43B1D4-23AA-6141-A035-F2937FCF8527}"/>
    <hyperlink ref="B150" r:id="rId145" display="https://www.basketball-reference.com/contracts/PHO.html" xr:uid="{A05C3823-D16E-0248-BF74-3AC7595F8CFD}"/>
    <hyperlink ref="B151" r:id="rId146" display="https://www.basketball-reference.com/contracts/CHO.html" xr:uid="{56481196-21BD-7343-84CA-29BF177BAA2E}"/>
    <hyperlink ref="B152" r:id="rId147" display="https://www.basketball-reference.com/contracts/MIA.html" xr:uid="{B7B559AA-3793-C441-8921-D111160D07EF}"/>
    <hyperlink ref="B153" r:id="rId148" display="https://www.basketball-reference.com/contracts/ORL.html" xr:uid="{19FC1D0E-5A39-A247-9494-85F94F4D25BD}"/>
    <hyperlink ref="B154" r:id="rId149" display="https://www.basketball-reference.com/contracts/SAS.html" xr:uid="{1FD7C2E0-D264-1449-8779-EFCAED3FDAB1}"/>
    <hyperlink ref="B155" r:id="rId150" display="https://www.basketball-reference.com/contracts/IND.html" xr:uid="{EE1D7DB9-53F4-064C-8CF4-4EB6D0C59884}"/>
    <hyperlink ref="B156" r:id="rId151" display="https://www.basketball-reference.com/contracts/DEN.html" xr:uid="{1283CCB9-1A42-8A4C-8FFD-5CE6F7E2749A}"/>
    <hyperlink ref="B157" r:id="rId152" display="https://www.basketball-reference.com/contracts/SAS.html" xr:uid="{2475F243-435D-964C-8222-E18EB56D0C48}"/>
    <hyperlink ref="B158" r:id="rId153" display="https://www.basketball-reference.com/contracts/UTA.html" xr:uid="{56259FD4-8A2E-0443-AE39-363E499AC8E1}"/>
    <hyperlink ref="B159" r:id="rId154" display="https://www.basketball-reference.com/contracts/BOS.html" xr:uid="{16A3EFB9-897A-CD46-97BD-7E06F469D1D2}"/>
    <hyperlink ref="B160" r:id="rId155" display="https://www.basketball-reference.com/contracts/OKC.html" xr:uid="{BF394A02-65BA-9042-978E-B868E2884750}"/>
    <hyperlink ref="B161" r:id="rId156" display="https://www.basketball-reference.com/contracts/IND.html" xr:uid="{0F5C31B6-E8D3-814F-83BC-A1372C97DC28}"/>
    <hyperlink ref="B162" r:id="rId157" display="https://www.basketball-reference.com/contracts/POR.html" xr:uid="{A5C9F4D7-BFA2-754A-9B51-1273F0085248}"/>
    <hyperlink ref="B163" r:id="rId158" display="https://www.basketball-reference.com/contracts/MIL.html" xr:uid="{EA6A1B84-B08C-4C42-9236-47A0E4DACEE9}"/>
    <hyperlink ref="B164" r:id="rId159" display="https://www.basketball-reference.com/contracts/IND.html" xr:uid="{54F74F00-069D-3347-BCC0-6E0CDD259DF9}"/>
    <hyperlink ref="B165" r:id="rId160" display="https://www.basketball-reference.com/contracts/BRK.html" xr:uid="{7785325C-5845-9248-9940-90735AEFBDF6}"/>
    <hyperlink ref="B166" r:id="rId161" display="https://www.basketball-reference.com/contracts/GSW.html" xr:uid="{DB4B998C-F4B1-2847-B3B1-6F98EB33C2F0}"/>
    <hyperlink ref="B167" r:id="rId162" display="https://www.basketball-reference.com/contracts/SAS.html" xr:uid="{D103FB01-6DC3-874C-84CA-1D4AA2D342BA}"/>
    <hyperlink ref="B168" r:id="rId163" display="https://www.basketball-reference.com/contracts/DET.html" xr:uid="{E6254595-F0C9-AB45-84F4-242F107EF00E}"/>
    <hyperlink ref="B169" r:id="rId164" display="https://www.basketball-reference.com/contracts/HOU.html" xr:uid="{40F74786-9890-2146-AC44-9F1426BDB74B}"/>
    <hyperlink ref="B170" r:id="rId165" display="https://www.basketball-reference.com/contracts/OKC.html" xr:uid="{6716DBF3-75DE-8A44-9ECB-C87BE535D9AC}"/>
    <hyperlink ref="B171" r:id="rId166" display="https://www.basketball-reference.com/contracts/HOU.html" xr:uid="{7CA9D678-D650-F141-9DDF-7EC43765C88A}"/>
    <hyperlink ref="B172" r:id="rId167" display="https://www.basketball-reference.com/contracts/NOP.html" xr:uid="{34F95B15-82D4-0A4E-98F3-8BFB09369E2D}"/>
    <hyperlink ref="B173" r:id="rId168" display="https://www.basketball-reference.com/contracts/OKC.html" xr:uid="{EFD2D07B-96F3-2A47-9861-D34EE8E20975}"/>
    <hyperlink ref="B174" r:id="rId169" display="https://www.basketball-reference.com/contracts/DET.html" xr:uid="{40287CC9-25A5-0947-AA36-473A213A0C18}"/>
    <hyperlink ref="B175" r:id="rId170" display="https://www.basketball-reference.com/contracts/TOR.html" xr:uid="{9AC95833-3BD5-F249-B260-F3415CD88EA5}"/>
    <hyperlink ref="B176" r:id="rId171" display="https://www.basketball-reference.com/contracts/PHI.html" xr:uid="{6315A11B-9670-4247-8C9C-C0364E01921E}"/>
    <hyperlink ref="B177" r:id="rId172" display="https://www.basketball-reference.com/contracts/MEM.html" xr:uid="{F20A5859-5BB1-C64F-86D6-2C0FB579C9CF}"/>
    <hyperlink ref="B178" r:id="rId173" display="https://www.basketball-reference.com/contracts/IND.html" xr:uid="{A4A11E78-7D35-F448-86FC-1F6939444EE9}"/>
    <hyperlink ref="B179" r:id="rId174" display="https://www.basketball-reference.com/contracts/NYK.html" xr:uid="{022CE8AA-9840-8B45-9699-B7FAEA039B09}"/>
    <hyperlink ref="B180" r:id="rId175" display="https://www.basketball-reference.com/contracts/MEM.html" xr:uid="{0E9AC2D8-70B1-7C48-A11E-7AA5F8DCBD72}"/>
    <hyperlink ref="B181" r:id="rId176" display="https://www.basketball-reference.com/contracts/ORL.html" xr:uid="{746DFEED-6040-8148-99DE-335A19B4C879}"/>
    <hyperlink ref="B182" r:id="rId177" display="https://www.basketball-reference.com/contracts/MIN.html" xr:uid="{CE3EFFE9-B5AF-A546-AB4F-D5F2AC0411F9}"/>
    <hyperlink ref="B183" r:id="rId178" display="https://www.basketball-reference.com/contracts/MEM.html" xr:uid="{2B9E7392-20ED-474D-A662-2DD0E3EB6017}"/>
    <hyperlink ref="B184" r:id="rId179" display="https://www.basketball-reference.com/contracts/MIL.html" xr:uid="{FBB03E42-85A5-F34F-A56D-D98B7B29F036}"/>
    <hyperlink ref="B185" r:id="rId180" display="https://www.basketball-reference.com/contracts/MEM.html" xr:uid="{F9CEDDF8-208C-9541-B2E6-BDF04248D560}"/>
    <hyperlink ref="B186" r:id="rId181" display="https://www.basketball-reference.com/contracts/OKC.html" xr:uid="{5CE59489-0E41-B74E-B4DE-859D80F3CD0E}"/>
    <hyperlink ref="B187" r:id="rId182" display="https://www.basketball-reference.com/contracts/CLE.html" xr:uid="{2A39F2E7-C441-8D44-BE20-125060541C1A}"/>
    <hyperlink ref="B188" r:id="rId183" display="https://www.basketball-reference.com/contracts/CHO.html" xr:uid="{A8237D58-6B8C-184B-8177-A5E447232921}"/>
    <hyperlink ref="B189" r:id="rId184" display="https://www.basketball-reference.com/contracts/MIN.html" xr:uid="{0E648975-3059-A645-82FA-F6A98E2AC934}"/>
    <hyperlink ref="B190" r:id="rId185" display="https://www.basketball-reference.com/contracts/CHO.html" xr:uid="{EE42F7F8-6494-004C-B9D6-666FBFD975CA}"/>
    <hyperlink ref="B191" r:id="rId186" display="https://www.basketball-reference.com/contracts/MIA.html" xr:uid="{2BAB59AE-0784-AE4B-BB1F-3E967F2293CD}"/>
    <hyperlink ref="B192" r:id="rId187" display="https://www.basketball-reference.com/contracts/MIA.html" xr:uid="{F53FCA09-ED20-5B4D-8F02-BF77574B7124}"/>
    <hyperlink ref="B193" r:id="rId188" display="https://www.basketball-reference.com/contracts/SAS.html" xr:uid="{EE492370-99FA-D445-A439-2C45D945DC43}"/>
    <hyperlink ref="B194" r:id="rId189" display="https://www.basketball-reference.com/contracts/NOP.html" xr:uid="{15AE65E4-FCA2-D543-AACD-D99A8FF5E8BD}"/>
    <hyperlink ref="B195" r:id="rId190" display="https://www.basketball-reference.com/contracts/HOU.html" xr:uid="{B23F8344-450F-3C49-82B1-8BA7E697F227}"/>
    <hyperlink ref="B196" r:id="rId191" display="https://www.basketball-reference.com/contracts/CHO.html" xr:uid="{A9AA9CDA-1019-8942-B28A-0C99D0498D54}"/>
    <hyperlink ref="B197" r:id="rId192" display="https://www.basketball-reference.com/contracts/NOP.html" xr:uid="{40F7FB9D-2E90-184D-B64B-DE09CB486468}"/>
    <hyperlink ref="B198" r:id="rId193" display="https://www.basketball-reference.com/contracts/OKC.html" xr:uid="{78456745-CAEB-904F-97E0-FE2943A0A6F7}"/>
    <hyperlink ref="B199" r:id="rId194" display="https://www.basketball-reference.com/contracts/LAL.html" xr:uid="{CF3458D1-D1CB-CD4D-B4C2-5344864F2758}"/>
    <hyperlink ref="B200" r:id="rId195" display="https://www.basketball-reference.com/contracts/CHI.html" xr:uid="{286E215D-310A-7044-8787-971D362ABC7F}"/>
  </hyperlinks>
  <pageMargins left="0.7" right="0.7" top="0.75" bottom="0.75" header="0.3" footer="0.3"/>
  <pageSetup orientation="portrait" horizontalDpi="0" verticalDpi="0"/>
  <extLst>
    <ext xmlns:x15="http://schemas.microsoft.com/office/spreadsheetml/2010/11/main" uri="{F7C9EE02-42E1-4005-9D12-6889AFFD525C}">
      <x15:webExtensions xmlns:xm="http://schemas.microsoft.com/office/excel/2006/main">
        <x15:webExtension appRef="{E14FBFC6-48E3-0D45-AE30-3A4767EEB5FC}">
          <xm:f>#REF!</xm:f>
        </x15:webExtension>
        <x15:webExtension appRef="{F0A17A37-3813-1C47-B366-0B5599523912}">
          <xm:f>#REF!</xm:f>
        </x15:webExtension>
        <x15:webExtension appRef="{8D5742E0-B455-EA40-AEDD-B14EEC8BC2FF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0142C-7D37-9B48-89E0-04FA9708E75E}">
  <dimension ref="A1:P200"/>
  <sheetViews>
    <sheetView tabSelected="1" workbookViewId="0"/>
  </sheetViews>
  <sheetFormatPr baseColWidth="10" defaultRowHeight="16"/>
  <cols>
    <col min="1" max="1" width="22.5" bestFit="1" customWidth="1"/>
    <col min="3" max="3" width="13.5" bestFit="1" customWidth="1"/>
    <col min="6" max="6" width="13.33203125" customWidth="1"/>
    <col min="13" max="13" width="17" customWidth="1"/>
    <col min="14" max="14" width="16.33203125" bestFit="1" customWidth="1"/>
    <col min="15" max="15" width="14.6640625" bestFit="1" customWidth="1"/>
    <col min="16" max="16" width="12.6640625" bestFit="1" customWidth="1"/>
  </cols>
  <sheetData>
    <row r="1" spans="1:16">
      <c r="A1" s="41" t="s">
        <v>264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t="s">
        <v>260</v>
      </c>
      <c r="O1" s="16">
        <v>100000000</v>
      </c>
      <c r="P1" s="16"/>
    </row>
    <row r="2" spans="1:16">
      <c r="A2" s="35" t="s">
        <v>265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9"/>
      <c r="N2" t="s">
        <v>261</v>
      </c>
      <c r="O2" s="33">
        <f>SUMPRODUCT(G6:G200,C6:C200)</f>
        <v>99952561</v>
      </c>
      <c r="P2" s="16"/>
    </row>
    <row r="3" spans="1:16">
      <c r="A3" s="35" t="s">
        <v>266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9"/>
      <c r="N3" t="s">
        <v>262</v>
      </c>
      <c r="O3">
        <f>SUMPRODUCT(G6:G200,D6:D200)</f>
        <v>241.3</v>
      </c>
    </row>
    <row r="4" spans="1:16">
      <c r="A4" s="36" t="s">
        <v>267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40"/>
      <c r="N4" t="s">
        <v>257</v>
      </c>
      <c r="O4">
        <v>10</v>
      </c>
      <c r="P4">
        <f>SUM(G6:G200)</f>
        <v>10</v>
      </c>
    </row>
    <row r="5" spans="1:16">
      <c r="A5" s="37" t="s">
        <v>0</v>
      </c>
      <c r="B5" s="37" t="s">
        <v>1</v>
      </c>
      <c r="C5" s="37" t="s">
        <v>255</v>
      </c>
      <c r="D5" s="37" t="s">
        <v>233</v>
      </c>
      <c r="E5" s="37" t="s">
        <v>259</v>
      </c>
      <c r="F5" s="38" t="s">
        <v>253</v>
      </c>
      <c r="G5" s="38" t="s">
        <v>254</v>
      </c>
      <c r="H5" s="38" t="s">
        <v>228</v>
      </c>
      <c r="I5" s="38" t="s">
        <v>229</v>
      </c>
      <c r="J5" s="38" t="s">
        <v>232</v>
      </c>
      <c r="K5" s="38" t="s">
        <v>230</v>
      </c>
      <c r="L5" s="38" t="s">
        <v>231</v>
      </c>
      <c r="N5" s="28" t="s">
        <v>263</v>
      </c>
      <c r="O5" s="28"/>
      <c r="P5" s="28"/>
    </row>
    <row r="6" spans="1:16">
      <c r="A6" s="17" t="s">
        <v>222</v>
      </c>
      <c r="B6" s="17" t="s">
        <v>63</v>
      </c>
      <c r="C6" s="18">
        <v>1782621</v>
      </c>
      <c r="D6" s="17">
        <v>22.9</v>
      </c>
      <c r="E6" s="17" t="s">
        <v>231</v>
      </c>
      <c r="F6" s="19">
        <f>D6/C6*1000000</f>
        <v>12.846252792938039</v>
      </c>
      <c r="G6" s="20">
        <v>1</v>
      </c>
      <c r="H6" s="20">
        <f>IF(E6="PG",G6*1,0)</f>
        <v>0</v>
      </c>
      <c r="I6" s="20">
        <f>IF(E6="SG",G6*1,0)</f>
        <v>0</v>
      </c>
      <c r="J6" s="20">
        <f>IF(E6="SF",G6*1,0)</f>
        <v>0</v>
      </c>
      <c r="K6" s="20">
        <f>IF(E6="PF",G6*1,0)</f>
        <v>0</v>
      </c>
      <c r="L6" s="20">
        <f>IF(E6="C",G6*1,0)</f>
        <v>1</v>
      </c>
      <c r="N6" t="s">
        <v>228</v>
      </c>
      <c r="O6">
        <v>2</v>
      </c>
      <c r="P6">
        <f>SUM(H6:H200)</f>
        <v>2</v>
      </c>
    </row>
    <row r="7" spans="1:16">
      <c r="A7" s="17" t="s">
        <v>208</v>
      </c>
      <c r="B7" s="17" t="s">
        <v>100</v>
      </c>
      <c r="C7" s="18">
        <v>2200000</v>
      </c>
      <c r="D7" s="17">
        <v>23.7</v>
      </c>
      <c r="E7" s="17" t="s">
        <v>230</v>
      </c>
      <c r="F7" s="19">
        <f>D7/C7*1000000</f>
        <v>10.772727272727272</v>
      </c>
      <c r="G7" s="20">
        <v>1</v>
      </c>
      <c r="H7" s="20">
        <f t="shared" ref="H7:H70" si="0">IF(E7="PG",G7*1,0)</f>
        <v>0</v>
      </c>
      <c r="I7" s="20">
        <f t="shared" ref="I7:I70" si="1">IF(E7="SG",G7*1,0)</f>
        <v>0</v>
      </c>
      <c r="J7" s="20">
        <f t="shared" ref="J7:J70" si="2">IF(E7="SF",G7*1,0)</f>
        <v>0</v>
      </c>
      <c r="K7" s="20">
        <f t="shared" ref="K7:K70" si="3">IF(E7="PF",G7*1,0)</f>
        <v>1</v>
      </c>
      <c r="L7" s="20">
        <f t="shared" ref="L7:L70" si="4">IF(E7="C",G7*1,0)</f>
        <v>0</v>
      </c>
      <c r="N7" t="s">
        <v>229</v>
      </c>
      <c r="O7">
        <v>2</v>
      </c>
      <c r="P7">
        <f>SUM(I6:I200)</f>
        <v>2</v>
      </c>
    </row>
    <row r="8" spans="1:16">
      <c r="A8" s="17" t="s">
        <v>210</v>
      </c>
      <c r="B8" s="17" t="s">
        <v>64</v>
      </c>
      <c r="C8" s="18">
        <v>2130240</v>
      </c>
      <c r="D8" s="17">
        <v>21</v>
      </c>
      <c r="E8" s="17" t="s">
        <v>229</v>
      </c>
      <c r="F8" s="19">
        <f>D8/C8*1000000</f>
        <v>9.8580441640378549</v>
      </c>
      <c r="G8" s="20">
        <v>1</v>
      </c>
      <c r="H8" s="20">
        <f t="shared" si="0"/>
        <v>0</v>
      </c>
      <c r="I8" s="20">
        <f t="shared" si="1"/>
        <v>1</v>
      </c>
      <c r="J8" s="20">
        <f t="shared" si="2"/>
        <v>0</v>
      </c>
      <c r="K8" s="20">
        <f t="shared" si="3"/>
        <v>0</v>
      </c>
      <c r="L8" s="20">
        <f t="shared" si="4"/>
        <v>0</v>
      </c>
      <c r="N8" t="s">
        <v>232</v>
      </c>
      <c r="O8">
        <v>2</v>
      </c>
      <c r="P8">
        <f>SUM(J6:J200)</f>
        <v>2</v>
      </c>
    </row>
    <row r="9" spans="1:16">
      <c r="A9" s="8" t="s">
        <v>226</v>
      </c>
      <c r="B9" s="21" t="s">
        <v>32</v>
      </c>
      <c r="C9" s="10">
        <v>1563518</v>
      </c>
      <c r="D9" s="8">
        <v>14.6</v>
      </c>
      <c r="E9" s="8" t="s">
        <v>228</v>
      </c>
      <c r="F9" s="15">
        <f>D9/C9*1000000</f>
        <v>9.3379161608628749</v>
      </c>
      <c r="G9">
        <v>0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N9" t="s">
        <v>230</v>
      </c>
      <c r="O9">
        <v>2</v>
      </c>
      <c r="P9">
        <f>SUM(K6:K200)</f>
        <v>2</v>
      </c>
    </row>
    <row r="10" spans="1:16">
      <c r="A10" s="17" t="s">
        <v>215</v>
      </c>
      <c r="B10" s="17" t="s">
        <v>21</v>
      </c>
      <c r="C10" s="18">
        <v>1930681</v>
      </c>
      <c r="D10" s="17">
        <v>17.5</v>
      </c>
      <c r="E10" s="17" t="s">
        <v>229</v>
      </c>
      <c r="F10" s="19">
        <f>D10/C10*1000000</f>
        <v>9.0641592267184485</v>
      </c>
      <c r="G10" s="20">
        <v>1</v>
      </c>
      <c r="H10" s="20">
        <f t="shared" si="0"/>
        <v>0</v>
      </c>
      <c r="I10" s="20">
        <f t="shared" si="1"/>
        <v>1</v>
      </c>
      <c r="J10" s="20">
        <f t="shared" si="2"/>
        <v>0</v>
      </c>
      <c r="K10" s="20">
        <f t="shared" si="3"/>
        <v>0</v>
      </c>
      <c r="L10" s="20">
        <f t="shared" si="4"/>
        <v>0</v>
      </c>
      <c r="N10" t="s">
        <v>231</v>
      </c>
      <c r="O10">
        <v>2</v>
      </c>
      <c r="P10">
        <f>SUM(L6:L200)</f>
        <v>2</v>
      </c>
    </row>
    <row r="11" spans="1:16">
      <c r="A11" s="8" t="s">
        <v>216</v>
      </c>
      <c r="B11" s="21" t="s">
        <v>63</v>
      </c>
      <c r="C11" s="10">
        <v>1836090</v>
      </c>
      <c r="D11" s="8">
        <v>16.600000000000001</v>
      </c>
      <c r="E11" s="8" t="s">
        <v>228</v>
      </c>
      <c r="F11" s="15">
        <f>D11/C11*1000000</f>
        <v>9.0409511516320009</v>
      </c>
      <c r="G11">
        <v>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</row>
    <row r="12" spans="1:16">
      <c r="A12" s="8" t="s">
        <v>213</v>
      </c>
      <c r="B12" s="21" t="s">
        <v>59</v>
      </c>
      <c r="C12" s="10">
        <v>1930681</v>
      </c>
      <c r="D12" s="8">
        <v>17.2</v>
      </c>
      <c r="E12" s="8" t="s">
        <v>230</v>
      </c>
      <c r="F12" s="15">
        <f>D12/C12*1000000</f>
        <v>8.9087736399747026</v>
      </c>
      <c r="G12"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N12" s="44" t="s">
        <v>258</v>
      </c>
      <c r="O12" s="44"/>
      <c r="P12" s="44"/>
    </row>
    <row r="13" spans="1:16">
      <c r="A13" s="8" t="s">
        <v>220</v>
      </c>
      <c r="B13" s="21" t="s">
        <v>45</v>
      </c>
      <c r="C13" s="10">
        <v>1782621</v>
      </c>
      <c r="D13" s="8">
        <v>15.3</v>
      </c>
      <c r="E13" s="8" t="s">
        <v>232</v>
      </c>
      <c r="F13" s="15">
        <f>D13/C13*1000000</f>
        <v>8.5828675865481223</v>
      </c>
      <c r="G13"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N13" s="24" t="s">
        <v>0</v>
      </c>
      <c r="O13" s="24" t="s">
        <v>256</v>
      </c>
      <c r="P13" s="24" t="s">
        <v>259</v>
      </c>
    </row>
    <row r="14" spans="1:16">
      <c r="A14" s="8" t="s">
        <v>214</v>
      </c>
      <c r="B14" s="21" t="s">
        <v>63</v>
      </c>
      <c r="C14" s="10">
        <v>1930681</v>
      </c>
      <c r="D14" s="8">
        <v>15.1</v>
      </c>
      <c r="E14" s="8" t="s">
        <v>232</v>
      </c>
      <c r="F14" s="15">
        <f>D14/C14*1000000</f>
        <v>7.8210745327684901</v>
      </c>
      <c r="G14">
        <v>0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N14" s="29" t="s">
        <v>133</v>
      </c>
      <c r="O14" s="23">
        <v>12119440</v>
      </c>
      <c r="P14" s="25" t="s">
        <v>228</v>
      </c>
    </row>
    <row r="15" spans="1:16">
      <c r="A15" s="8" t="s">
        <v>224</v>
      </c>
      <c r="B15" s="21" t="s">
        <v>52</v>
      </c>
      <c r="C15" s="10">
        <v>1563518</v>
      </c>
      <c r="D15" s="8">
        <v>11.7</v>
      </c>
      <c r="E15" s="8" t="s">
        <v>229</v>
      </c>
      <c r="F15" s="15">
        <f>D15/C15*1000000</f>
        <v>7.4831245946640834</v>
      </c>
      <c r="G15">
        <v>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  <c r="N15" s="29" t="s">
        <v>27</v>
      </c>
      <c r="O15" s="23">
        <v>37096500</v>
      </c>
      <c r="P15" s="25" t="s">
        <v>228</v>
      </c>
    </row>
    <row r="16" spans="1:16">
      <c r="A16" s="8" t="s">
        <v>225</v>
      </c>
      <c r="B16" s="21" t="s">
        <v>6</v>
      </c>
      <c r="C16" s="10">
        <v>1563518</v>
      </c>
      <c r="D16" s="8">
        <v>11.3</v>
      </c>
      <c r="E16" s="8" t="s">
        <v>229</v>
      </c>
      <c r="F16" s="15">
        <f>D16/C16*1000000</f>
        <v>7.2272912751883895</v>
      </c>
      <c r="G16">
        <v>0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N16" s="29" t="s">
        <v>210</v>
      </c>
      <c r="O16" s="23">
        <v>2130240</v>
      </c>
      <c r="P16" s="25" t="s">
        <v>229</v>
      </c>
    </row>
    <row r="17" spans="1:16">
      <c r="A17" s="8" t="s">
        <v>205</v>
      </c>
      <c r="B17" s="21" t="s">
        <v>83</v>
      </c>
      <c r="C17" s="10">
        <v>2573760</v>
      </c>
      <c r="D17" s="8">
        <v>18.2</v>
      </c>
      <c r="E17" s="8" t="s">
        <v>230</v>
      </c>
      <c r="F17" s="15">
        <f>D17/C17*1000000</f>
        <v>7.0713664055700605</v>
      </c>
      <c r="G17">
        <v>0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N17" s="29" t="s">
        <v>215</v>
      </c>
      <c r="O17" s="23">
        <v>1930681</v>
      </c>
      <c r="P17" s="25" t="s">
        <v>229</v>
      </c>
    </row>
    <row r="18" spans="1:16">
      <c r="A18" s="8" t="s">
        <v>219</v>
      </c>
      <c r="B18" s="21" t="s">
        <v>123</v>
      </c>
      <c r="C18" s="10">
        <v>1782621</v>
      </c>
      <c r="D18" s="8">
        <v>12.5</v>
      </c>
      <c r="E18" s="8" t="s">
        <v>228</v>
      </c>
      <c r="F18" s="15">
        <f>D18/C18*1000000</f>
        <v>7.0121467210360473</v>
      </c>
      <c r="G18">
        <v>0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N18" s="29" t="s">
        <v>194</v>
      </c>
      <c r="O18" s="23">
        <v>3873025</v>
      </c>
      <c r="P18" s="25" t="s">
        <v>232</v>
      </c>
    </row>
    <row r="19" spans="1:16">
      <c r="A19" s="8" t="s">
        <v>217</v>
      </c>
      <c r="B19" s="21" t="s">
        <v>24</v>
      </c>
      <c r="C19" s="10">
        <v>1815677</v>
      </c>
      <c r="D19" s="8">
        <v>12.2</v>
      </c>
      <c r="E19" s="8" t="s">
        <v>232</v>
      </c>
      <c r="F19" s="15">
        <f>D19/C19*1000000</f>
        <v>6.7192567841086266</v>
      </c>
      <c r="G19">
        <v>0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N19" s="29" t="s">
        <v>108</v>
      </c>
      <c r="O19" s="23">
        <v>16475454</v>
      </c>
      <c r="P19" s="25" t="s">
        <v>232</v>
      </c>
    </row>
    <row r="20" spans="1:16">
      <c r="A20" s="8" t="s">
        <v>221</v>
      </c>
      <c r="B20" s="21" t="s">
        <v>18</v>
      </c>
      <c r="C20" s="10">
        <v>1782621</v>
      </c>
      <c r="D20" s="8">
        <v>11.9</v>
      </c>
      <c r="E20" s="8" t="s">
        <v>232</v>
      </c>
      <c r="F20" s="15">
        <f>D20/C20*1000000</f>
        <v>6.6755636784263173</v>
      </c>
      <c r="G20">
        <v>0</v>
      </c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  <c r="N20" s="29" t="s">
        <v>208</v>
      </c>
      <c r="O20" s="23">
        <v>2200000</v>
      </c>
      <c r="P20" s="25" t="s">
        <v>230</v>
      </c>
    </row>
    <row r="21" spans="1:16">
      <c r="A21" s="21" t="s">
        <v>203</v>
      </c>
      <c r="B21" s="21" t="s">
        <v>26</v>
      </c>
      <c r="C21" s="22">
        <v>2726880</v>
      </c>
      <c r="D21" s="21">
        <v>18.100000000000001</v>
      </c>
      <c r="E21" s="21" t="s">
        <v>229</v>
      </c>
      <c r="F21" s="26">
        <f>D21/C21*1000000</f>
        <v>6.6376224843044067</v>
      </c>
      <c r="G21" s="27">
        <v>0</v>
      </c>
      <c r="H21" s="27">
        <f t="shared" si="0"/>
        <v>0</v>
      </c>
      <c r="I21" s="27">
        <f t="shared" si="1"/>
        <v>0</v>
      </c>
      <c r="J21" s="27">
        <f t="shared" si="2"/>
        <v>0</v>
      </c>
      <c r="K21" s="27">
        <f t="shared" si="3"/>
        <v>0</v>
      </c>
      <c r="L21" s="27">
        <f t="shared" si="4"/>
        <v>0</v>
      </c>
      <c r="N21" s="29" t="s">
        <v>163</v>
      </c>
      <c r="O21" s="23">
        <v>7644600</v>
      </c>
      <c r="P21" s="25" t="s">
        <v>230</v>
      </c>
    </row>
    <row r="22" spans="1:16">
      <c r="A22" s="8" t="s">
        <v>196</v>
      </c>
      <c r="B22" s="21" t="s">
        <v>18</v>
      </c>
      <c r="C22" s="10">
        <v>3375360</v>
      </c>
      <c r="D22" s="8">
        <v>22.4</v>
      </c>
      <c r="E22" s="8" t="s">
        <v>231</v>
      </c>
      <c r="F22" s="15">
        <f>D22/C22*1000000</f>
        <v>6.6363291619264313</v>
      </c>
      <c r="G22"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  <c r="N22" s="29" t="s">
        <v>222</v>
      </c>
      <c r="O22" s="23">
        <v>1782621</v>
      </c>
      <c r="P22" s="25" t="s">
        <v>231</v>
      </c>
    </row>
    <row r="23" spans="1:16">
      <c r="A23" s="8" t="s">
        <v>212</v>
      </c>
      <c r="B23" s="21" t="s">
        <v>52</v>
      </c>
      <c r="C23" s="10">
        <v>2000000</v>
      </c>
      <c r="D23" s="8">
        <v>12.6</v>
      </c>
      <c r="E23" s="8" t="s">
        <v>230</v>
      </c>
      <c r="F23" s="15">
        <f>D23/C23*1000000</f>
        <v>6.3</v>
      </c>
      <c r="G23">
        <v>0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  <c r="N23" s="29" t="s">
        <v>114</v>
      </c>
      <c r="O23" s="23">
        <v>14700000</v>
      </c>
      <c r="P23" s="25" t="s">
        <v>231</v>
      </c>
    </row>
    <row r="24" spans="1:16">
      <c r="A24" s="8" t="s">
        <v>223</v>
      </c>
      <c r="B24" s="21" t="s">
        <v>45</v>
      </c>
      <c r="C24" s="10">
        <v>1563518</v>
      </c>
      <c r="D24" s="8">
        <v>9.6</v>
      </c>
      <c r="E24" s="8" t="s">
        <v>228</v>
      </c>
      <c r="F24" s="15">
        <f>D24/C24*1000000</f>
        <v>6.1399996674166841</v>
      </c>
      <c r="G24">
        <v>0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  <c r="O24" s="34">
        <f>SUM(O14:O23)</f>
        <v>99952561</v>
      </c>
    </row>
    <row r="25" spans="1:16">
      <c r="A25" s="8" t="s">
        <v>209</v>
      </c>
      <c r="B25" s="21" t="s">
        <v>21</v>
      </c>
      <c r="C25" s="10">
        <v>2161440</v>
      </c>
      <c r="D25" s="8">
        <v>13.2</v>
      </c>
      <c r="E25" s="8" t="s">
        <v>230</v>
      </c>
      <c r="F25" s="15">
        <f>D25/C25*1000000</f>
        <v>6.1070397512769263</v>
      </c>
      <c r="G25">
        <v>0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</row>
    <row r="26" spans="1:16">
      <c r="A26" s="8" t="s">
        <v>211</v>
      </c>
      <c r="B26" s="21" t="s">
        <v>64</v>
      </c>
      <c r="C26" s="10">
        <v>2094120</v>
      </c>
      <c r="D26" s="8">
        <v>11.8</v>
      </c>
      <c r="E26" s="8" t="s">
        <v>230</v>
      </c>
      <c r="F26" s="15">
        <f>D26/C26*1000000</f>
        <v>5.6348251294099674</v>
      </c>
      <c r="G26">
        <v>0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N26" s="30"/>
    </row>
    <row r="27" spans="1:16">
      <c r="A27" s="8" t="s">
        <v>188</v>
      </c>
      <c r="B27" s="21" t="s">
        <v>83</v>
      </c>
      <c r="C27" s="10">
        <v>4215120</v>
      </c>
      <c r="D27" s="8">
        <v>23.4</v>
      </c>
      <c r="E27" s="8" t="s">
        <v>228</v>
      </c>
      <c r="F27" s="15">
        <f>D27/C27*1000000</f>
        <v>5.5514433752775725</v>
      </c>
      <c r="G27">
        <v>0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</row>
    <row r="28" spans="1:16">
      <c r="A28" s="21" t="s">
        <v>199</v>
      </c>
      <c r="B28" s="21" t="s">
        <v>45</v>
      </c>
      <c r="C28" s="22">
        <v>3206520</v>
      </c>
      <c r="D28" s="21">
        <v>16.8</v>
      </c>
      <c r="E28" s="21" t="s">
        <v>232</v>
      </c>
      <c r="F28" s="26">
        <f>D28/C28*1000000</f>
        <v>5.2393248755660347</v>
      </c>
      <c r="G28" s="27">
        <v>0</v>
      </c>
      <c r="H28" s="27">
        <f t="shared" si="0"/>
        <v>0</v>
      </c>
      <c r="I28" s="27">
        <f t="shared" si="1"/>
        <v>0</v>
      </c>
      <c r="J28" s="27">
        <f t="shared" si="2"/>
        <v>0</v>
      </c>
      <c r="K28" s="27">
        <f t="shared" si="3"/>
        <v>0</v>
      </c>
      <c r="L28" s="27">
        <f t="shared" si="4"/>
        <v>0</v>
      </c>
    </row>
    <row r="29" spans="1:16">
      <c r="A29" s="8" t="s">
        <v>198</v>
      </c>
      <c r="B29" s="21" t="s">
        <v>18</v>
      </c>
      <c r="C29" s="10">
        <v>3217631</v>
      </c>
      <c r="D29" s="8">
        <v>16.8</v>
      </c>
      <c r="E29" s="8" t="s">
        <v>228</v>
      </c>
      <c r="F29" s="15">
        <f>D29/C29*1000000</f>
        <v>5.2212326397899576</v>
      </c>
      <c r="G29">
        <v>0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</row>
    <row r="30" spans="1:16">
      <c r="A30" s="8" t="s">
        <v>206</v>
      </c>
      <c r="B30" s="21" t="s">
        <v>70</v>
      </c>
      <c r="C30" s="10">
        <v>2316240</v>
      </c>
      <c r="D30" s="8">
        <v>11.9</v>
      </c>
      <c r="E30" s="8" t="s">
        <v>228</v>
      </c>
      <c r="F30" s="15">
        <f>D30/C30*1000000</f>
        <v>5.1376368597381967</v>
      </c>
      <c r="G30">
        <v>0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</row>
    <row r="31" spans="1:16">
      <c r="A31" s="8" t="s">
        <v>207</v>
      </c>
      <c r="B31" s="21" t="s">
        <v>64</v>
      </c>
      <c r="C31" s="10">
        <v>2300000</v>
      </c>
      <c r="D31" s="8">
        <v>11.8</v>
      </c>
      <c r="E31" s="8" t="s">
        <v>229</v>
      </c>
      <c r="F31" s="15">
        <f>D31/C31*1000000</f>
        <v>5.1304347826086962</v>
      </c>
      <c r="G31">
        <v>0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</row>
    <row r="32" spans="1:16">
      <c r="A32" s="8" t="s">
        <v>195</v>
      </c>
      <c r="B32" s="21" t="s">
        <v>92</v>
      </c>
      <c r="C32" s="10">
        <v>3433320</v>
      </c>
      <c r="D32" s="8">
        <v>17.399999999999999</v>
      </c>
      <c r="E32" s="8" t="s">
        <v>231</v>
      </c>
      <c r="F32" s="15">
        <f>D32/C32*1000000</f>
        <v>5.0679808465275586</v>
      </c>
      <c r="G32">
        <v>0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</row>
    <row r="33" spans="1:12">
      <c r="A33" s="8" t="s">
        <v>201</v>
      </c>
      <c r="B33" s="21" t="s">
        <v>92</v>
      </c>
      <c r="C33" s="10">
        <v>2959080</v>
      </c>
      <c r="D33" s="8">
        <v>14.6</v>
      </c>
      <c r="E33" s="8" t="s">
        <v>232</v>
      </c>
      <c r="F33" s="15">
        <f>D33/C33*1000000</f>
        <v>4.9339659623937164</v>
      </c>
      <c r="G33">
        <v>0</v>
      </c>
      <c r="H33">
        <f t="shared" si="0"/>
        <v>0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</row>
    <row r="34" spans="1:12">
      <c r="A34" s="17" t="s">
        <v>194</v>
      </c>
      <c r="B34" s="17" t="s">
        <v>123</v>
      </c>
      <c r="C34" s="18">
        <v>3873025</v>
      </c>
      <c r="D34" s="17">
        <v>18.3</v>
      </c>
      <c r="E34" s="17" t="s">
        <v>232</v>
      </c>
      <c r="F34" s="19">
        <f>D34/C34*1000000</f>
        <v>4.7249888652926328</v>
      </c>
      <c r="G34" s="20">
        <v>1</v>
      </c>
      <c r="H34" s="20">
        <f t="shared" si="0"/>
        <v>0</v>
      </c>
      <c r="I34" s="20">
        <f t="shared" si="1"/>
        <v>0</v>
      </c>
      <c r="J34" s="20">
        <f t="shared" si="2"/>
        <v>1</v>
      </c>
      <c r="K34" s="20">
        <f t="shared" si="3"/>
        <v>0</v>
      </c>
      <c r="L34" s="20">
        <f t="shared" si="4"/>
        <v>0</v>
      </c>
    </row>
    <row r="35" spans="1:12">
      <c r="A35" s="8" t="s">
        <v>218</v>
      </c>
      <c r="B35" s="21" t="s">
        <v>24</v>
      </c>
      <c r="C35" s="10">
        <v>1815677</v>
      </c>
      <c r="D35" s="8">
        <v>8.4</v>
      </c>
      <c r="E35" s="8" t="s">
        <v>228</v>
      </c>
      <c r="F35" s="15">
        <f>D35/C35*1000000</f>
        <v>4.626373523484629</v>
      </c>
      <c r="G35">
        <v>0</v>
      </c>
      <c r="H35">
        <f t="shared" si="0"/>
        <v>0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</row>
    <row r="36" spans="1:12">
      <c r="A36" s="8" t="s">
        <v>193</v>
      </c>
      <c r="B36" s="21" t="s">
        <v>4</v>
      </c>
      <c r="C36" s="10">
        <v>3901399</v>
      </c>
      <c r="D36" s="8">
        <v>16.5</v>
      </c>
      <c r="E36" s="8" t="s">
        <v>229</v>
      </c>
      <c r="F36" s="15">
        <f>D36/C36*1000000</f>
        <v>4.2292521221233716</v>
      </c>
      <c r="G36">
        <v>0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0</v>
      </c>
    </row>
    <row r="37" spans="1:12">
      <c r="A37" s="8" t="s">
        <v>186</v>
      </c>
      <c r="B37" s="21" t="s">
        <v>61</v>
      </c>
      <c r="C37" s="10">
        <v>4306281</v>
      </c>
      <c r="D37" s="8">
        <v>17.8</v>
      </c>
      <c r="E37" s="8" t="s">
        <v>230</v>
      </c>
      <c r="F37" s="15">
        <f>D37/C37*1000000</f>
        <v>4.1334970941283213</v>
      </c>
      <c r="G37">
        <v>0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0</v>
      </c>
    </row>
    <row r="38" spans="1:12">
      <c r="A38" s="8" t="s">
        <v>200</v>
      </c>
      <c r="B38" s="21" t="s">
        <v>52</v>
      </c>
      <c r="C38" s="10">
        <v>3046200</v>
      </c>
      <c r="D38" s="8">
        <v>12.2</v>
      </c>
      <c r="E38" s="8" t="s">
        <v>228</v>
      </c>
      <c r="F38" s="15">
        <f>D38/C38*1000000</f>
        <v>4.0049898233865147</v>
      </c>
      <c r="G38">
        <v>0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</row>
    <row r="39" spans="1:12">
      <c r="A39" s="8" t="s">
        <v>202</v>
      </c>
      <c r="B39" s="21" t="s">
        <v>36</v>
      </c>
      <c r="C39" s="10">
        <v>2840160</v>
      </c>
      <c r="D39" s="8">
        <v>11.2</v>
      </c>
      <c r="E39" s="8" t="s">
        <v>231</v>
      </c>
      <c r="F39" s="15">
        <f>D39/C39*1000000</f>
        <v>3.9434398062081009</v>
      </c>
      <c r="G39">
        <v>0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</row>
    <row r="40" spans="1:12">
      <c r="A40" s="8" t="s">
        <v>187</v>
      </c>
      <c r="B40" s="21" t="s">
        <v>52</v>
      </c>
      <c r="C40" s="10">
        <v>4264629</v>
      </c>
      <c r="D40" s="8">
        <v>16.5</v>
      </c>
      <c r="E40" s="8" t="s">
        <v>230</v>
      </c>
      <c r="F40" s="15">
        <f>D40/C40*1000000</f>
        <v>3.8690352666081851</v>
      </c>
      <c r="G40">
        <v>0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0</v>
      </c>
    </row>
    <row r="41" spans="1:12">
      <c r="A41" s="8" t="s">
        <v>184</v>
      </c>
      <c r="B41" s="21" t="s">
        <v>123</v>
      </c>
      <c r="C41" s="10">
        <v>4437000</v>
      </c>
      <c r="D41" s="8">
        <v>16.7</v>
      </c>
      <c r="E41" s="8" t="s">
        <v>229</v>
      </c>
      <c r="F41" s="15">
        <f>D41/C41*1000000</f>
        <v>3.7638043723236421</v>
      </c>
      <c r="G41">
        <v>0</v>
      </c>
      <c r="H41">
        <f t="shared" si="0"/>
        <v>0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0</v>
      </c>
    </row>
    <row r="42" spans="1:12">
      <c r="A42" s="8" t="s">
        <v>185</v>
      </c>
      <c r="B42" s="21" t="s">
        <v>77</v>
      </c>
      <c r="C42" s="10">
        <v>4374000</v>
      </c>
      <c r="D42" s="8">
        <v>15.4</v>
      </c>
      <c r="E42" s="8" t="s">
        <v>230</v>
      </c>
      <c r="F42" s="15">
        <f>D42/C42*1000000</f>
        <v>3.5208047553726565</v>
      </c>
      <c r="G42">
        <v>0</v>
      </c>
      <c r="H42">
        <f t="shared" si="0"/>
        <v>0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0</v>
      </c>
    </row>
    <row r="43" spans="1:12">
      <c r="A43" s="8" t="s">
        <v>183</v>
      </c>
      <c r="B43" s="21" t="s">
        <v>47</v>
      </c>
      <c r="C43" s="10">
        <v>4500000</v>
      </c>
      <c r="D43" s="8">
        <v>15.2</v>
      </c>
      <c r="E43" s="8" t="s">
        <v>230</v>
      </c>
      <c r="F43" s="15">
        <f>D43/C43*1000000</f>
        <v>3.3777777777777778</v>
      </c>
      <c r="G43">
        <v>0</v>
      </c>
      <c r="H43">
        <f t="shared" si="0"/>
        <v>0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0</v>
      </c>
    </row>
    <row r="44" spans="1:12">
      <c r="A44" s="8" t="s">
        <v>189</v>
      </c>
      <c r="B44" s="21" t="s">
        <v>13</v>
      </c>
      <c r="C44" s="10">
        <v>4097561</v>
      </c>
      <c r="D44" s="8">
        <v>13.6</v>
      </c>
      <c r="E44" s="8" t="s">
        <v>232</v>
      </c>
      <c r="F44" s="15">
        <f>D44/C44*1000000</f>
        <v>3.3190475992913835</v>
      </c>
      <c r="G44">
        <v>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0</v>
      </c>
    </row>
    <row r="45" spans="1:12">
      <c r="A45" s="8" t="s">
        <v>172</v>
      </c>
      <c r="B45" s="21" t="s">
        <v>30</v>
      </c>
      <c r="C45" s="10">
        <v>6395160</v>
      </c>
      <c r="D45" s="8">
        <v>19.600000000000001</v>
      </c>
      <c r="E45" s="8" t="s">
        <v>231</v>
      </c>
      <c r="F45" s="15">
        <f>D45/C45*1000000</f>
        <v>3.064817768437381</v>
      </c>
      <c r="G45">
        <v>0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0</v>
      </c>
      <c r="L45">
        <f t="shared" si="4"/>
        <v>0</v>
      </c>
    </row>
    <row r="46" spans="1:12">
      <c r="A46" s="8" t="s">
        <v>182</v>
      </c>
      <c r="B46" s="21" t="s">
        <v>83</v>
      </c>
      <c r="C46" s="10">
        <v>4670160</v>
      </c>
      <c r="D46" s="8">
        <v>14.3</v>
      </c>
      <c r="E46" s="8" t="s">
        <v>230</v>
      </c>
      <c r="F46" s="15">
        <f>D46/C46*1000000</f>
        <v>3.0619935933672511</v>
      </c>
      <c r="G46"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</row>
    <row r="47" spans="1:12">
      <c r="A47" s="8" t="s">
        <v>179</v>
      </c>
      <c r="B47" s="21" t="s">
        <v>24</v>
      </c>
      <c r="C47" s="10">
        <v>5722116</v>
      </c>
      <c r="D47" s="8">
        <v>16.600000000000001</v>
      </c>
      <c r="E47" s="8" t="s">
        <v>229</v>
      </c>
      <c r="F47" s="15">
        <f>D47/C47*1000000</f>
        <v>2.9010247258182114</v>
      </c>
      <c r="G47">
        <v>0</v>
      </c>
      <c r="H47">
        <f t="shared" si="0"/>
        <v>0</v>
      </c>
      <c r="I47">
        <f t="shared" si="1"/>
        <v>0</v>
      </c>
      <c r="J47">
        <f t="shared" si="2"/>
        <v>0</v>
      </c>
      <c r="K47">
        <f t="shared" si="3"/>
        <v>0</v>
      </c>
      <c r="L47">
        <f t="shared" si="4"/>
        <v>0</v>
      </c>
    </row>
    <row r="48" spans="1:12">
      <c r="A48" s="8" t="s">
        <v>168</v>
      </c>
      <c r="B48" s="21" t="s">
        <v>83</v>
      </c>
      <c r="C48" s="10">
        <v>6586800</v>
      </c>
      <c r="D48" s="8">
        <v>18.600000000000001</v>
      </c>
      <c r="E48" s="8" t="s">
        <v>229</v>
      </c>
      <c r="F48" s="15">
        <f>D48/C48*1000000</f>
        <v>2.8238294771360906</v>
      </c>
      <c r="G48"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0</v>
      </c>
    </row>
    <row r="49" spans="1:12">
      <c r="A49" s="17" t="s">
        <v>133</v>
      </c>
      <c r="B49" s="17" t="s">
        <v>64</v>
      </c>
      <c r="C49" s="18">
        <v>12119440</v>
      </c>
      <c r="D49" s="17">
        <v>33.1</v>
      </c>
      <c r="E49" s="17" t="s">
        <v>228</v>
      </c>
      <c r="F49" s="19">
        <f>D49/C49*1000000</f>
        <v>2.7311492940267867</v>
      </c>
      <c r="G49" s="20">
        <v>1</v>
      </c>
      <c r="H49" s="20">
        <f t="shared" si="0"/>
        <v>1</v>
      </c>
      <c r="I49" s="20">
        <f t="shared" si="1"/>
        <v>0</v>
      </c>
      <c r="J49" s="20">
        <f t="shared" si="2"/>
        <v>0</v>
      </c>
      <c r="K49" s="20">
        <f t="shared" si="3"/>
        <v>0</v>
      </c>
      <c r="L49" s="20">
        <f t="shared" si="4"/>
        <v>0</v>
      </c>
    </row>
    <row r="50" spans="1:12">
      <c r="A50" s="17" t="s">
        <v>163</v>
      </c>
      <c r="B50" s="17" t="s">
        <v>36</v>
      </c>
      <c r="C50" s="18">
        <v>7644600</v>
      </c>
      <c r="D50" s="17">
        <v>20.3</v>
      </c>
      <c r="E50" s="17" t="s">
        <v>230</v>
      </c>
      <c r="F50" s="19">
        <f>D50/C50*1000000</f>
        <v>2.6554692201030794</v>
      </c>
      <c r="G50" s="20">
        <v>1</v>
      </c>
      <c r="H50" s="20">
        <f t="shared" si="0"/>
        <v>0</v>
      </c>
      <c r="I50" s="20">
        <f t="shared" si="1"/>
        <v>0</v>
      </c>
      <c r="J50" s="20">
        <f t="shared" si="2"/>
        <v>0</v>
      </c>
      <c r="K50" s="20">
        <f t="shared" si="3"/>
        <v>1</v>
      </c>
      <c r="L50" s="20">
        <f t="shared" si="4"/>
        <v>0</v>
      </c>
    </row>
    <row r="51" spans="1:12">
      <c r="A51" s="8" t="s">
        <v>190</v>
      </c>
      <c r="B51" s="21" t="s">
        <v>15</v>
      </c>
      <c r="C51" s="10">
        <v>4000000</v>
      </c>
      <c r="D51" s="8">
        <v>9.9</v>
      </c>
      <c r="E51" s="8" t="s">
        <v>228</v>
      </c>
      <c r="F51" s="15">
        <f>D51/C51*1000000</f>
        <v>2.4750000000000001</v>
      </c>
      <c r="G51">
        <v>0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</row>
    <row r="52" spans="1:12">
      <c r="A52" s="8" t="s">
        <v>177</v>
      </c>
      <c r="B52" s="21" t="s">
        <v>38</v>
      </c>
      <c r="C52" s="10">
        <v>5887899</v>
      </c>
      <c r="D52" s="8">
        <v>14.4</v>
      </c>
      <c r="E52" s="8" t="s">
        <v>230</v>
      </c>
      <c r="F52" s="15">
        <f>D52/C52*1000000</f>
        <v>2.4456941262069885</v>
      </c>
      <c r="G52">
        <v>0</v>
      </c>
      <c r="H52">
        <f t="shared" si="0"/>
        <v>0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0</v>
      </c>
    </row>
    <row r="53" spans="1:12">
      <c r="A53" s="8" t="s">
        <v>197</v>
      </c>
      <c r="B53" s="21" t="s">
        <v>52</v>
      </c>
      <c r="C53" s="10">
        <v>3261480</v>
      </c>
      <c r="D53" s="8">
        <v>7.9</v>
      </c>
      <c r="E53" s="8" t="s">
        <v>230</v>
      </c>
      <c r="F53" s="15">
        <f>D53/C53*1000000</f>
        <v>2.4222132283503197</v>
      </c>
      <c r="G53"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</row>
    <row r="54" spans="1:12">
      <c r="A54" s="8" t="s">
        <v>191</v>
      </c>
      <c r="B54" s="21" t="s">
        <v>83</v>
      </c>
      <c r="C54" s="10">
        <v>3936960</v>
      </c>
      <c r="D54" s="8">
        <v>9.3000000000000007</v>
      </c>
      <c r="E54" s="8" t="s">
        <v>232</v>
      </c>
      <c r="F54" s="15">
        <f>D54/C54*1000000</f>
        <v>2.3622287247012923</v>
      </c>
      <c r="G54"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  <c r="L54">
        <f t="shared" si="4"/>
        <v>0</v>
      </c>
    </row>
    <row r="55" spans="1:12">
      <c r="A55" s="8" t="s">
        <v>178</v>
      </c>
      <c r="B55" s="21" t="s">
        <v>63</v>
      </c>
      <c r="C55" s="10">
        <v>5808435</v>
      </c>
      <c r="D55" s="8">
        <v>13.7</v>
      </c>
      <c r="E55" s="8" t="s">
        <v>230</v>
      </c>
      <c r="F55" s="15">
        <f>D55/C55*1000000</f>
        <v>2.3586387727503189</v>
      </c>
      <c r="G55">
        <v>0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0</v>
      </c>
      <c r="L55">
        <f t="shared" si="4"/>
        <v>0</v>
      </c>
    </row>
    <row r="56" spans="1:12">
      <c r="A56" s="8" t="s">
        <v>148</v>
      </c>
      <c r="B56" s="21" t="s">
        <v>123</v>
      </c>
      <c r="C56" s="10">
        <v>9398148</v>
      </c>
      <c r="D56" s="8">
        <v>21.8</v>
      </c>
      <c r="E56" s="8" t="s">
        <v>231</v>
      </c>
      <c r="F56" s="15">
        <f>D56/C56*1000000</f>
        <v>2.3196059478952664</v>
      </c>
      <c r="G56">
        <v>0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0</v>
      </c>
    </row>
    <row r="57" spans="1:12">
      <c r="A57" s="8" t="s">
        <v>175</v>
      </c>
      <c r="B57" s="21" t="s">
        <v>13</v>
      </c>
      <c r="C57" s="10">
        <v>6012960</v>
      </c>
      <c r="D57" s="8">
        <v>13.9</v>
      </c>
      <c r="E57" s="8" t="s">
        <v>229</v>
      </c>
      <c r="F57" s="15">
        <f>D57/C57*1000000</f>
        <v>2.3116734520103246</v>
      </c>
      <c r="G57">
        <v>0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0</v>
      </c>
    </row>
    <row r="58" spans="1:12">
      <c r="A58" s="8" t="s">
        <v>158</v>
      </c>
      <c r="B58" s="21" t="s">
        <v>26</v>
      </c>
      <c r="C58" s="10">
        <v>8250000</v>
      </c>
      <c r="D58" s="8">
        <v>18.899999999999999</v>
      </c>
      <c r="E58" s="8" t="s">
        <v>228</v>
      </c>
      <c r="F58" s="15">
        <f>D58/C58*1000000</f>
        <v>2.290909090909091</v>
      </c>
      <c r="G58">
        <v>0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4"/>
        <v>0</v>
      </c>
    </row>
    <row r="59" spans="1:12">
      <c r="A59" s="8" t="s">
        <v>161</v>
      </c>
      <c r="B59" s="21" t="s">
        <v>70</v>
      </c>
      <c r="C59" s="10">
        <v>7804879</v>
      </c>
      <c r="D59" s="8">
        <v>17.7</v>
      </c>
      <c r="E59" s="8" t="s">
        <v>231</v>
      </c>
      <c r="F59" s="15">
        <f>D59/C59*1000000</f>
        <v>2.267812223610385</v>
      </c>
      <c r="G59">
        <v>0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0</v>
      </c>
      <c r="L59">
        <f t="shared" si="4"/>
        <v>0</v>
      </c>
    </row>
    <row r="60" spans="1:12">
      <c r="A60" s="8" t="s">
        <v>155</v>
      </c>
      <c r="B60" s="21" t="s">
        <v>9</v>
      </c>
      <c r="C60" s="10">
        <v>8500000</v>
      </c>
      <c r="D60" s="8">
        <v>19.2</v>
      </c>
      <c r="E60" s="8" t="s">
        <v>231</v>
      </c>
      <c r="F60" s="15">
        <f>D60/C60*1000000</f>
        <v>2.2588235294117647</v>
      </c>
      <c r="G60">
        <v>0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0</v>
      </c>
    </row>
    <row r="61" spans="1:12">
      <c r="A61" s="8" t="s">
        <v>180</v>
      </c>
      <c r="B61" s="21" t="s">
        <v>100</v>
      </c>
      <c r="C61" s="10">
        <v>5258280</v>
      </c>
      <c r="D61" s="8">
        <v>11.7</v>
      </c>
      <c r="E61" s="8" t="s">
        <v>232</v>
      </c>
      <c r="F61" s="15">
        <f>D61/C61*1000000</f>
        <v>2.2250621876355003</v>
      </c>
      <c r="G61">
        <v>0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</row>
    <row r="62" spans="1:12">
      <c r="A62" s="8" t="s">
        <v>174</v>
      </c>
      <c r="B62" s="21" t="s">
        <v>11</v>
      </c>
      <c r="C62" s="10">
        <v>6263188</v>
      </c>
      <c r="D62" s="8">
        <v>13.3</v>
      </c>
      <c r="E62" s="8" t="s">
        <v>230</v>
      </c>
      <c r="F62" s="15">
        <f>D62/C62*1000000</f>
        <v>2.1235192045967648</v>
      </c>
      <c r="G62"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0</v>
      </c>
    </row>
    <row r="63" spans="1:12">
      <c r="A63" s="8" t="s">
        <v>166</v>
      </c>
      <c r="B63" s="21" t="s">
        <v>21</v>
      </c>
      <c r="C63" s="10">
        <v>7295000</v>
      </c>
      <c r="D63" s="8">
        <v>14.3</v>
      </c>
      <c r="E63" s="8" t="s">
        <v>232</v>
      </c>
      <c r="F63" s="15">
        <f>D63/C63*1000000</f>
        <v>1.9602467443454421</v>
      </c>
      <c r="G63"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0</v>
      </c>
    </row>
    <row r="64" spans="1:12">
      <c r="A64" s="8" t="s">
        <v>171</v>
      </c>
      <c r="B64" s="21" t="s">
        <v>47</v>
      </c>
      <c r="C64" s="10">
        <v>6479000</v>
      </c>
      <c r="D64" s="8">
        <v>12.6</v>
      </c>
      <c r="E64" s="8" t="s">
        <v>228</v>
      </c>
      <c r="F64" s="15">
        <f>D64/C64*1000000</f>
        <v>1.9447445593455781</v>
      </c>
      <c r="G64">
        <v>0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0</v>
      </c>
    </row>
    <row r="65" spans="1:12">
      <c r="A65" s="8" t="s">
        <v>139</v>
      </c>
      <c r="B65" s="21" t="s">
        <v>15</v>
      </c>
      <c r="C65" s="10">
        <v>10843350</v>
      </c>
      <c r="D65" s="8">
        <v>20.7</v>
      </c>
      <c r="E65" s="8" t="s">
        <v>230</v>
      </c>
      <c r="F65" s="15">
        <f>D65/C65*1000000</f>
        <v>1.9090041361756285</v>
      </c>
      <c r="G65">
        <v>0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0</v>
      </c>
      <c r="L65">
        <f t="shared" si="4"/>
        <v>0</v>
      </c>
    </row>
    <row r="66" spans="1:12">
      <c r="A66" s="8" t="s">
        <v>160</v>
      </c>
      <c r="B66" s="21" t="s">
        <v>4</v>
      </c>
      <c r="C66" s="10">
        <v>8000000</v>
      </c>
      <c r="D66" s="8">
        <v>15.2</v>
      </c>
      <c r="E66" s="8" t="s">
        <v>231</v>
      </c>
      <c r="F66" s="15">
        <f>D66/C66*1000000</f>
        <v>1.9</v>
      </c>
      <c r="G66">
        <v>0</v>
      </c>
      <c r="H66">
        <f t="shared" si="0"/>
        <v>0</v>
      </c>
      <c r="I66">
        <f t="shared" si="1"/>
        <v>0</v>
      </c>
      <c r="J66">
        <f t="shared" si="2"/>
        <v>0</v>
      </c>
      <c r="K66">
        <f t="shared" si="3"/>
        <v>0</v>
      </c>
      <c r="L66">
        <f t="shared" si="4"/>
        <v>0</v>
      </c>
    </row>
    <row r="67" spans="1:12">
      <c r="A67" s="8" t="s">
        <v>181</v>
      </c>
      <c r="B67" s="21" t="s">
        <v>123</v>
      </c>
      <c r="C67" s="10">
        <v>5063520</v>
      </c>
      <c r="D67" s="8">
        <v>9.6</v>
      </c>
      <c r="E67" s="8" t="s">
        <v>230</v>
      </c>
      <c r="F67" s="15">
        <f>D67/C67*1000000</f>
        <v>1.8959143046734286</v>
      </c>
      <c r="G67">
        <v>0</v>
      </c>
      <c r="H67">
        <f t="shared" si="0"/>
        <v>0</v>
      </c>
      <c r="I67">
        <f t="shared" si="1"/>
        <v>0</v>
      </c>
      <c r="J67">
        <f t="shared" si="2"/>
        <v>0</v>
      </c>
      <c r="K67">
        <f t="shared" si="3"/>
        <v>0</v>
      </c>
      <c r="L67">
        <f t="shared" si="4"/>
        <v>0</v>
      </c>
    </row>
    <row r="68" spans="1:12">
      <c r="A68" s="8" t="s">
        <v>167</v>
      </c>
      <c r="B68" s="21" t="s">
        <v>92</v>
      </c>
      <c r="C68" s="10">
        <v>7252200</v>
      </c>
      <c r="D68" s="8">
        <v>13.7</v>
      </c>
      <c r="E68" s="8" t="s">
        <v>229</v>
      </c>
      <c r="F68" s="15">
        <f>D68/C68*1000000</f>
        <v>1.8890819337580318</v>
      </c>
      <c r="G68">
        <v>0</v>
      </c>
      <c r="H68">
        <f t="shared" si="0"/>
        <v>0</v>
      </c>
      <c r="I68">
        <f t="shared" si="1"/>
        <v>0</v>
      </c>
      <c r="J68">
        <f t="shared" si="2"/>
        <v>0</v>
      </c>
      <c r="K68">
        <f t="shared" si="3"/>
        <v>0</v>
      </c>
      <c r="L68">
        <f t="shared" si="4"/>
        <v>0</v>
      </c>
    </row>
    <row r="69" spans="1:12">
      <c r="A69" s="8" t="s">
        <v>169</v>
      </c>
      <c r="B69" s="21" t="s">
        <v>24</v>
      </c>
      <c r="C69" s="10">
        <v>6479000</v>
      </c>
      <c r="D69" s="8">
        <v>12.2</v>
      </c>
      <c r="E69" s="8" t="s">
        <v>230</v>
      </c>
      <c r="F69" s="15">
        <f>D69/C69*1000000</f>
        <v>1.8830066368266707</v>
      </c>
      <c r="G69">
        <v>0</v>
      </c>
      <c r="H69">
        <f t="shared" si="0"/>
        <v>0</v>
      </c>
      <c r="I69">
        <f t="shared" si="1"/>
        <v>0</v>
      </c>
      <c r="J69">
        <f t="shared" si="2"/>
        <v>0</v>
      </c>
      <c r="K69">
        <f t="shared" si="3"/>
        <v>0</v>
      </c>
      <c r="L69">
        <f t="shared" si="4"/>
        <v>0</v>
      </c>
    </row>
    <row r="70" spans="1:12">
      <c r="A70" s="17" t="s">
        <v>114</v>
      </c>
      <c r="B70" s="17" t="s">
        <v>45</v>
      </c>
      <c r="C70" s="18">
        <v>14700000</v>
      </c>
      <c r="D70" s="17">
        <v>26.9</v>
      </c>
      <c r="E70" s="17" t="s">
        <v>231</v>
      </c>
      <c r="F70" s="19">
        <f>D70/C70*1000000</f>
        <v>1.8299319727891157</v>
      </c>
      <c r="G70" s="20">
        <v>1</v>
      </c>
      <c r="H70" s="20">
        <f t="shared" si="0"/>
        <v>0</v>
      </c>
      <c r="I70" s="20">
        <f t="shared" si="1"/>
        <v>0</v>
      </c>
      <c r="J70" s="20">
        <f t="shared" si="2"/>
        <v>0</v>
      </c>
      <c r="K70" s="20">
        <f t="shared" si="3"/>
        <v>0</v>
      </c>
      <c r="L70" s="20">
        <f t="shared" si="4"/>
        <v>1</v>
      </c>
    </row>
    <row r="71" spans="1:12">
      <c r="A71" s="8" t="s">
        <v>170</v>
      </c>
      <c r="B71" s="21" t="s">
        <v>6</v>
      </c>
      <c r="C71" s="10">
        <v>6479000</v>
      </c>
      <c r="D71" s="8">
        <v>11.8</v>
      </c>
      <c r="E71" s="8" t="s">
        <v>229</v>
      </c>
      <c r="F71" s="15">
        <f>D71/C71*1000000</f>
        <v>1.8212687143077637</v>
      </c>
      <c r="G71">
        <v>0</v>
      </c>
      <c r="H71">
        <f t="shared" ref="H71:H134" si="5">IF(E71="PG",G71*1,0)</f>
        <v>0</v>
      </c>
      <c r="I71">
        <f t="shared" ref="I71:I134" si="6">IF(E71="SG",G71*1,0)</f>
        <v>0</v>
      </c>
      <c r="J71">
        <f t="shared" ref="J71:J134" si="7">IF(E71="SF",G71*1,0)</f>
        <v>0</v>
      </c>
      <c r="K71">
        <f t="shared" ref="K71:K134" si="8">IF(E71="PF",G71*1,0)</f>
        <v>0</v>
      </c>
      <c r="L71">
        <f t="shared" ref="L71:L134" si="9">IF(E71="C",G71*1,0)</f>
        <v>0</v>
      </c>
    </row>
    <row r="72" spans="1:12">
      <c r="A72" s="8" t="s">
        <v>204</v>
      </c>
      <c r="B72" s="21" t="s">
        <v>64</v>
      </c>
      <c r="C72" s="10">
        <v>2588640</v>
      </c>
      <c r="D72" s="8">
        <v>4.7</v>
      </c>
      <c r="E72" s="8" t="s">
        <v>230</v>
      </c>
      <c r="F72" s="15">
        <f>D72/C72*1000000</f>
        <v>1.8156251931516163</v>
      </c>
      <c r="G72">
        <v>0</v>
      </c>
      <c r="H72">
        <f t="shared" si="5"/>
        <v>0</v>
      </c>
      <c r="I72">
        <f t="shared" si="6"/>
        <v>0</v>
      </c>
      <c r="J72">
        <f t="shared" si="7"/>
        <v>0</v>
      </c>
      <c r="K72">
        <f t="shared" si="8"/>
        <v>0</v>
      </c>
      <c r="L72">
        <f t="shared" si="9"/>
        <v>0</v>
      </c>
    </row>
    <row r="73" spans="1:12">
      <c r="A73" s="8" t="s">
        <v>157</v>
      </c>
      <c r="B73" s="21" t="s">
        <v>59</v>
      </c>
      <c r="C73" s="10">
        <v>8478720</v>
      </c>
      <c r="D73" s="8">
        <v>15.3</v>
      </c>
      <c r="E73" s="8" t="s">
        <v>230</v>
      </c>
      <c r="F73" s="15">
        <f>D73/C73*1000000</f>
        <v>1.8045176630434783</v>
      </c>
      <c r="G73">
        <v>0</v>
      </c>
      <c r="H73">
        <f t="shared" si="5"/>
        <v>0</v>
      </c>
      <c r="I73">
        <f t="shared" si="6"/>
        <v>0</v>
      </c>
      <c r="J73">
        <f t="shared" si="7"/>
        <v>0</v>
      </c>
      <c r="K73">
        <f t="shared" si="8"/>
        <v>0</v>
      </c>
      <c r="L73">
        <f t="shared" si="9"/>
        <v>0</v>
      </c>
    </row>
    <row r="74" spans="1:12">
      <c r="A74" s="8" t="s">
        <v>137</v>
      </c>
      <c r="B74" s="21" t="s">
        <v>100</v>
      </c>
      <c r="C74" s="10">
        <v>11055120</v>
      </c>
      <c r="D74" s="8">
        <v>19.7</v>
      </c>
      <c r="E74" s="8" t="s">
        <v>230</v>
      </c>
      <c r="F74" s="15">
        <f>D74/C74*1000000</f>
        <v>1.7819797523681336</v>
      </c>
      <c r="G74">
        <v>0</v>
      </c>
      <c r="H74">
        <f t="shared" si="5"/>
        <v>0</v>
      </c>
      <c r="I74">
        <f t="shared" si="6"/>
        <v>0</v>
      </c>
      <c r="J74">
        <f t="shared" si="7"/>
        <v>0</v>
      </c>
      <c r="K74">
        <f t="shared" si="8"/>
        <v>0</v>
      </c>
      <c r="L74">
        <f t="shared" si="9"/>
        <v>0</v>
      </c>
    </row>
    <row r="75" spans="1:12">
      <c r="A75" s="8" t="s">
        <v>176</v>
      </c>
      <c r="B75" s="21" t="s">
        <v>70</v>
      </c>
      <c r="C75" s="10">
        <v>5954454</v>
      </c>
      <c r="D75" s="8">
        <v>10.6</v>
      </c>
      <c r="E75" s="8" t="s">
        <v>232</v>
      </c>
      <c r="F75" s="15">
        <f>D75/C75*1000000</f>
        <v>1.7801800131464616</v>
      </c>
      <c r="G75">
        <v>0</v>
      </c>
      <c r="H75">
        <f t="shared" si="5"/>
        <v>0</v>
      </c>
      <c r="I75">
        <f t="shared" si="6"/>
        <v>0</v>
      </c>
      <c r="J75">
        <f t="shared" si="7"/>
        <v>0</v>
      </c>
      <c r="K75">
        <f t="shared" si="8"/>
        <v>0</v>
      </c>
      <c r="L75">
        <f t="shared" si="9"/>
        <v>0</v>
      </c>
    </row>
    <row r="76" spans="1:12">
      <c r="A76" s="8" t="s">
        <v>151</v>
      </c>
      <c r="B76" s="21" t="s">
        <v>63</v>
      </c>
      <c r="C76" s="10">
        <v>9080417</v>
      </c>
      <c r="D76" s="8">
        <v>15.2</v>
      </c>
      <c r="E76" s="8" t="s">
        <v>231</v>
      </c>
      <c r="F76" s="15">
        <f>D76/C76*1000000</f>
        <v>1.6739319350642157</v>
      </c>
      <c r="G76">
        <v>0</v>
      </c>
      <c r="H76">
        <f t="shared" si="5"/>
        <v>0</v>
      </c>
      <c r="I76">
        <f t="shared" si="6"/>
        <v>0</v>
      </c>
      <c r="J76">
        <f t="shared" si="7"/>
        <v>0</v>
      </c>
      <c r="K76">
        <f t="shared" si="8"/>
        <v>0</v>
      </c>
      <c r="L76">
        <f t="shared" si="9"/>
        <v>0</v>
      </c>
    </row>
    <row r="77" spans="1:12">
      <c r="A77" s="8" t="s">
        <v>141</v>
      </c>
      <c r="B77" s="21" t="s">
        <v>92</v>
      </c>
      <c r="C77" s="10">
        <v>10552800</v>
      </c>
      <c r="D77" s="8">
        <v>17.600000000000001</v>
      </c>
      <c r="E77" s="8" t="s">
        <v>228</v>
      </c>
      <c r="F77" s="15">
        <f>D77/C77*1000000</f>
        <v>1.6678038056250475</v>
      </c>
      <c r="G77">
        <v>0</v>
      </c>
      <c r="H77">
        <f t="shared" si="5"/>
        <v>0</v>
      </c>
      <c r="I77">
        <f t="shared" si="6"/>
        <v>0</v>
      </c>
      <c r="J77">
        <f t="shared" si="7"/>
        <v>0</v>
      </c>
      <c r="K77">
        <f t="shared" si="8"/>
        <v>0</v>
      </c>
      <c r="L77">
        <f t="shared" si="9"/>
        <v>0</v>
      </c>
    </row>
    <row r="78" spans="1:12">
      <c r="A78" s="8" t="s">
        <v>124</v>
      </c>
      <c r="B78" s="21" t="s">
        <v>45</v>
      </c>
      <c r="C78" s="10">
        <v>13534817</v>
      </c>
      <c r="D78" s="8">
        <v>22.4</v>
      </c>
      <c r="E78" s="8" t="s">
        <v>230</v>
      </c>
      <c r="F78" s="15">
        <f>D78/C78*1000000</f>
        <v>1.6549909762355854</v>
      </c>
      <c r="G78">
        <v>0</v>
      </c>
      <c r="H78">
        <f t="shared" si="5"/>
        <v>0</v>
      </c>
      <c r="I78">
        <f t="shared" si="6"/>
        <v>0</v>
      </c>
      <c r="J78">
        <f t="shared" si="7"/>
        <v>0</v>
      </c>
      <c r="K78">
        <f t="shared" si="8"/>
        <v>0</v>
      </c>
      <c r="L78">
        <f t="shared" si="9"/>
        <v>0</v>
      </c>
    </row>
    <row r="79" spans="1:12">
      <c r="A79" s="8" t="s">
        <v>143</v>
      </c>
      <c r="B79" s="21" t="s">
        <v>16</v>
      </c>
      <c r="C79" s="10">
        <v>10123457</v>
      </c>
      <c r="D79" s="8">
        <v>16.7</v>
      </c>
      <c r="E79" s="8" t="s">
        <v>231</v>
      </c>
      <c r="F79" s="15">
        <f>D79/C79*1000000</f>
        <v>1.6496341121417317</v>
      </c>
      <c r="G79">
        <v>0</v>
      </c>
      <c r="H79">
        <f t="shared" si="5"/>
        <v>0</v>
      </c>
      <c r="I79">
        <f t="shared" si="6"/>
        <v>0</v>
      </c>
      <c r="J79">
        <f t="shared" si="7"/>
        <v>0</v>
      </c>
      <c r="K79">
        <f t="shared" si="8"/>
        <v>0</v>
      </c>
      <c r="L79">
        <f t="shared" si="9"/>
        <v>0</v>
      </c>
    </row>
    <row r="80" spans="1:12">
      <c r="A80" s="8" t="s">
        <v>150</v>
      </c>
      <c r="B80" s="21" t="s">
        <v>11</v>
      </c>
      <c r="C80" s="10">
        <v>9125000</v>
      </c>
      <c r="D80" s="8">
        <v>14.2</v>
      </c>
      <c r="E80" s="8" t="s">
        <v>228</v>
      </c>
      <c r="F80" s="15">
        <f>D80/C80*1000000</f>
        <v>1.5561643835616437</v>
      </c>
      <c r="G80">
        <v>0</v>
      </c>
      <c r="H80">
        <f t="shared" si="5"/>
        <v>0</v>
      </c>
      <c r="I80">
        <f t="shared" si="6"/>
        <v>0</v>
      </c>
      <c r="J80">
        <f t="shared" si="7"/>
        <v>0</v>
      </c>
      <c r="K80">
        <f t="shared" si="8"/>
        <v>0</v>
      </c>
      <c r="L80">
        <f t="shared" si="9"/>
        <v>0</v>
      </c>
    </row>
    <row r="81" spans="1:12">
      <c r="A81" s="8" t="s">
        <v>146</v>
      </c>
      <c r="B81" s="21" t="s">
        <v>45</v>
      </c>
      <c r="C81" s="10">
        <v>9672727</v>
      </c>
      <c r="D81" s="8">
        <v>15</v>
      </c>
      <c r="E81" s="8" t="s">
        <v>230</v>
      </c>
      <c r="F81" s="15">
        <f>D81/C81*1000000</f>
        <v>1.5507519234234566</v>
      </c>
      <c r="G81">
        <v>0</v>
      </c>
      <c r="H81">
        <f t="shared" si="5"/>
        <v>0</v>
      </c>
      <c r="I81">
        <f t="shared" si="6"/>
        <v>0</v>
      </c>
      <c r="J81">
        <f t="shared" si="7"/>
        <v>0</v>
      </c>
      <c r="K81">
        <f t="shared" si="8"/>
        <v>0</v>
      </c>
      <c r="L81">
        <f t="shared" si="9"/>
        <v>0</v>
      </c>
    </row>
    <row r="82" spans="1:12">
      <c r="A82" s="8" t="s">
        <v>159</v>
      </c>
      <c r="B82" s="21" t="s">
        <v>56</v>
      </c>
      <c r="C82" s="10">
        <v>8008440</v>
      </c>
      <c r="D82" s="8">
        <v>12</v>
      </c>
      <c r="E82" s="8" t="s">
        <v>232</v>
      </c>
      <c r="F82" s="15">
        <f>D82/C82*1000000</f>
        <v>1.4984191677779941</v>
      </c>
      <c r="G82">
        <v>0</v>
      </c>
      <c r="H82">
        <f t="shared" si="5"/>
        <v>0</v>
      </c>
      <c r="I82">
        <f t="shared" si="6"/>
        <v>0</v>
      </c>
      <c r="J82">
        <f t="shared" si="7"/>
        <v>0</v>
      </c>
      <c r="K82">
        <f t="shared" si="8"/>
        <v>0</v>
      </c>
      <c r="L82">
        <f t="shared" si="9"/>
        <v>0</v>
      </c>
    </row>
    <row r="83" spans="1:12">
      <c r="A83" s="8" t="s">
        <v>164</v>
      </c>
      <c r="B83" s="21" t="s">
        <v>59</v>
      </c>
      <c r="C83" s="10">
        <v>7426088</v>
      </c>
      <c r="D83" s="8">
        <v>11</v>
      </c>
      <c r="E83" s="8" t="s">
        <v>232</v>
      </c>
      <c r="F83" s="15">
        <f>D83/C83*1000000</f>
        <v>1.481264428862141</v>
      </c>
      <c r="G83">
        <v>0</v>
      </c>
      <c r="H83">
        <f t="shared" si="5"/>
        <v>0</v>
      </c>
      <c r="I83">
        <f t="shared" si="6"/>
        <v>0</v>
      </c>
      <c r="J83">
        <f t="shared" si="7"/>
        <v>0</v>
      </c>
      <c r="K83">
        <f t="shared" si="8"/>
        <v>0</v>
      </c>
      <c r="L83">
        <f t="shared" si="9"/>
        <v>0</v>
      </c>
    </row>
    <row r="84" spans="1:12">
      <c r="A84" s="8" t="s">
        <v>118</v>
      </c>
      <c r="B84" s="21" t="s">
        <v>28</v>
      </c>
      <c r="C84" s="10">
        <v>14317459</v>
      </c>
      <c r="D84" s="8">
        <v>20.6</v>
      </c>
      <c r="E84" s="8" t="s">
        <v>230</v>
      </c>
      <c r="F84" s="15">
        <f>D84/C84*1000000</f>
        <v>1.4388027931492593</v>
      </c>
      <c r="G84">
        <v>0</v>
      </c>
      <c r="H84">
        <f t="shared" si="5"/>
        <v>0</v>
      </c>
      <c r="I84">
        <f t="shared" si="6"/>
        <v>0</v>
      </c>
      <c r="J84">
        <f t="shared" si="7"/>
        <v>0</v>
      </c>
      <c r="K84">
        <f t="shared" si="8"/>
        <v>0</v>
      </c>
      <c r="L84">
        <f t="shared" si="9"/>
        <v>0</v>
      </c>
    </row>
    <row r="85" spans="1:12">
      <c r="A85" s="8" t="s">
        <v>140</v>
      </c>
      <c r="B85" s="21" t="s">
        <v>21</v>
      </c>
      <c r="C85" s="10">
        <v>10733400</v>
      </c>
      <c r="D85" s="8">
        <v>14.7</v>
      </c>
      <c r="E85" s="8" t="s">
        <v>229</v>
      </c>
      <c r="F85" s="15">
        <f>D85/C85*1000000</f>
        <v>1.369556710827883</v>
      </c>
      <c r="G85">
        <v>0</v>
      </c>
      <c r="H85">
        <f t="shared" si="5"/>
        <v>0</v>
      </c>
      <c r="I85">
        <f t="shared" si="6"/>
        <v>0</v>
      </c>
      <c r="J85">
        <f t="shared" si="7"/>
        <v>0</v>
      </c>
      <c r="K85">
        <f t="shared" si="8"/>
        <v>0</v>
      </c>
      <c r="L85">
        <f t="shared" si="9"/>
        <v>0</v>
      </c>
    </row>
    <row r="86" spans="1:12">
      <c r="A86" s="8" t="s">
        <v>121</v>
      </c>
      <c r="B86" s="21" t="s">
        <v>15</v>
      </c>
      <c r="C86" s="10">
        <v>13906976</v>
      </c>
      <c r="D86" s="8">
        <v>19</v>
      </c>
      <c r="E86" s="8" t="s">
        <v>231</v>
      </c>
      <c r="F86" s="15">
        <f>D86/C86*1000000</f>
        <v>1.3662208088947589</v>
      </c>
      <c r="G86">
        <v>0</v>
      </c>
      <c r="H86">
        <f t="shared" si="5"/>
        <v>0</v>
      </c>
      <c r="I86">
        <f t="shared" si="6"/>
        <v>0</v>
      </c>
      <c r="J86">
        <f t="shared" si="7"/>
        <v>0</v>
      </c>
      <c r="K86">
        <f t="shared" si="8"/>
        <v>0</v>
      </c>
      <c r="L86">
        <f t="shared" si="9"/>
        <v>0</v>
      </c>
    </row>
    <row r="87" spans="1:12">
      <c r="A87" s="8" t="s">
        <v>115</v>
      </c>
      <c r="B87" s="21" t="s">
        <v>56</v>
      </c>
      <c r="C87" s="10">
        <v>14508929</v>
      </c>
      <c r="D87" s="8">
        <v>19.100000000000001</v>
      </c>
      <c r="E87" s="8" t="s">
        <v>229</v>
      </c>
      <c r="F87" s="15">
        <f>D87/C87*1000000</f>
        <v>1.316430730345431</v>
      </c>
      <c r="G87">
        <v>0</v>
      </c>
      <c r="H87">
        <f t="shared" si="5"/>
        <v>0</v>
      </c>
      <c r="I87">
        <f t="shared" si="6"/>
        <v>0</v>
      </c>
      <c r="J87">
        <f t="shared" si="7"/>
        <v>0</v>
      </c>
      <c r="K87">
        <f t="shared" si="8"/>
        <v>0</v>
      </c>
      <c r="L87">
        <f t="shared" si="9"/>
        <v>0</v>
      </c>
    </row>
    <row r="88" spans="1:12">
      <c r="A88" s="17" t="s">
        <v>108</v>
      </c>
      <c r="B88" s="17" t="s">
        <v>77</v>
      </c>
      <c r="C88" s="18">
        <v>16475454</v>
      </c>
      <c r="D88" s="17">
        <v>21.6</v>
      </c>
      <c r="E88" s="17" t="s">
        <v>232</v>
      </c>
      <c r="F88" s="19">
        <f>D88/C88*1000000</f>
        <v>1.3110412617461102</v>
      </c>
      <c r="G88" s="20">
        <v>1</v>
      </c>
      <c r="H88" s="20">
        <f t="shared" si="5"/>
        <v>0</v>
      </c>
      <c r="I88" s="20">
        <f t="shared" si="6"/>
        <v>0</v>
      </c>
      <c r="J88" s="20">
        <f t="shared" si="7"/>
        <v>1</v>
      </c>
      <c r="K88" s="20">
        <f t="shared" si="8"/>
        <v>0</v>
      </c>
      <c r="L88" s="20">
        <f t="shared" si="9"/>
        <v>0</v>
      </c>
    </row>
    <row r="89" spans="1:12">
      <c r="A89" s="8" t="s">
        <v>132</v>
      </c>
      <c r="B89" s="21" t="s">
        <v>123</v>
      </c>
      <c r="C89" s="10">
        <v>12196094</v>
      </c>
      <c r="D89" s="8">
        <v>15.6</v>
      </c>
      <c r="E89" s="8" t="s">
        <v>229</v>
      </c>
      <c r="F89" s="15">
        <f>D89/C89*1000000</f>
        <v>1.279098045652977</v>
      </c>
      <c r="G89">
        <v>0</v>
      </c>
      <c r="H89">
        <f t="shared" si="5"/>
        <v>0</v>
      </c>
      <c r="I89">
        <f t="shared" si="6"/>
        <v>0</v>
      </c>
      <c r="J89">
        <f t="shared" si="7"/>
        <v>0</v>
      </c>
      <c r="K89">
        <f t="shared" si="8"/>
        <v>0</v>
      </c>
      <c r="L89">
        <f t="shared" si="9"/>
        <v>0</v>
      </c>
    </row>
    <row r="90" spans="1:12">
      <c r="A90" s="8" t="s">
        <v>110</v>
      </c>
      <c r="B90" s="21" t="s">
        <v>13</v>
      </c>
      <c r="C90" s="10">
        <v>15625000</v>
      </c>
      <c r="D90" s="8">
        <v>18.2</v>
      </c>
      <c r="E90" s="8" t="s">
        <v>231</v>
      </c>
      <c r="F90" s="15">
        <f>D90/C90*1000000</f>
        <v>1.1648000000000001</v>
      </c>
      <c r="G90">
        <v>0</v>
      </c>
      <c r="H90">
        <f t="shared" si="5"/>
        <v>0</v>
      </c>
      <c r="I90">
        <f t="shared" si="6"/>
        <v>0</v>
      </c>
      <c r="J90">
        <f t="shared" si="7"/>
        <v>0</v>
      </c>
      <c r="K90">
        <f t="shared" si="8"/>
        <v>0</v>
      </c>
      <c r="L90">
        <f t="shared" si="9"/>
        <v>0</v>
      </c>
    </row>
    <row r="91" spans="1:12">
      <c r="A91" s="8" t="s">
        <v>106</v>
      </c>
      <c r="B91" s="21" t="s">
        <v>30</v>
      </c>
      <c r="C91" s="10">
        <v>16571120</v>
      </c>
      <c r="D91" s="8">
        <v>19.100000000000001</v>
      </c>
      <c r="E91" s="8" t="s">
        <v>229</v>
      </c>
      <c r="F91" s="15">
        <f>D91/C91*1000000</f>
        <v>1.152607669246255</v>
      </c>
      <c r="G91">
        <v>0</v>
      </c>
      <c r="H91">
        <f t="shared" si="5"/>
        <v>0</v>
      </c>
      <c r="I91">
        <f t="shared" si="6"/>
        <v>0</v>
      </c>
      <c r="J91">
        <f t="shared" si="7"/>
        <v>0</v>
      </c>
      <c r="K91">
        <f t="shared" si="8"/>
        <v>0</v>
      </c>
      <c r="L91">
        <f t="shared" si="9"/>
        <v>0</v>
      </c>
    </row>
    <row r="92" spans="1:12">
      <c r="A92" s="8" t="s">
        <v>152</v>
      </c>
      <c r="B92" s="21" t="s">
        <v>32</v>
      </c>
      <c r="C92" s="10">
        <v>9030000</v>
      </c>
      <c r="D92" s="8">
        <v>10.4</v>
      </c>
      <c r="E92" s="8" t="s">
        <v>228</v>
      </c>
      <c r="F92" s="15">
        <f>D92/C92*1000000</f>
        <v>1.15171650055371</v>
      </c>
      <c r="G92">
        <v>0</v>
      </c>
      <c r="H92">
        <f t="shared" si="5"/>
        <v>0</v>
      </c>
      <c r="I92">
        <f t="shared" si="6"/>
        <v>0</v>
      </c>
      <c r="J92">
        <f t="shared" si="7"/>
        <v>0</v>
      </c>
      <c r="K92">
        <f t="shared" si="8"/>
        <v>0</v>
      </c>
      <c r="L92">
        <f t="shared" si="9"/>
        <v>0</v>
      </c>
    </row>
    <row r="93" spans="1:12">
      <c r="A93" s="8" t="s">
        <v>128</v>
      </c>
      <c r="B93" s="21" t="s">
        <v>13</v>
      </c>
      <c r="C93" s="10">
        <v>12960000</v>
      </c>
      <c r="D93" s="8">
        <v>14.9</v>
      </c>
      <c r="E93" s="8" t="s">
        <v>229</v>
      </c>
      <c r="F93" s="15">
        <f>D93/C93*1000000</f>
        <v>1.1496913580246915</v>
      </c>
      <c r="G93">
        <v>0</v>
      </c>
      <c r="H93">
        <f t="shared" si="5"/>
        <v>0</v>
      </c>
      <c r="I93">
        <f t="shared" si="6"/>
        <v>0</v>
      </c>
      <c r="J93">
        <f t="shared" si="7"/>
        <v>0</v>
      </c>
      <c r="K93">
        <f t="shared" si="8"/>
        <v>0</v>
      </c>
      <c r="L93">
        <f t="shared" si="9"/>
        <v>0</v>
      </c>
    </row>
    <row r="94" spans="1:12">
      <c r="A94" s="8" t="s">
        <v>145</v>
      </c>
      <c r="B94" s="21" t="s">
        <v>30</v>
      </c>
      <c r="C94" s="10">
        <v>9835881</v>
      </c>
      <c r="D94" s="8">
        <v>11.3</v>
      </c>
      <c r="E94" s="8" t="s">
        <v>232</v>
      </c>
      <c r="F94" s="15">
        <f>D94/C94*1000000</f>
        <v>1.1488548915953742</v>
      </c>
      <c r="G94">
        <v>0</v>
      </c>
      <c r="H94">
        <f t="shared" si="5"/>
        <v>0</v>
      </c>
      <c r="I94">
        <f t="shared" si="6"/>
        <v>0</v>
      </c>
      <c r="J94">
        <f t="shared" si="7"/>
        <v>0</v>
      </c>
      <c r="K94">
        <f t="shared" si="8"/>
        <v>0</v>
      </c>
      <c r="L94">
        <f t="shared" si="9"/>
        <v>0</v>
      </c>
    </row>
    <row r="95" spans="1:12">
      <c r="A95" s="8" t="s">
        <v>129</v>
      </c>
      <c r="B95" s="21" t="s">
        <v>77</v>
      </c>
      <c r="C95" s="10">
        <v>12804878</v>
      </c>
      <c r="D95" s="8">
        <v>14.6</v>
      </c>
      <c r="E95" s="8" t="s">
        <v>230</v>
      </c>
      <c r="F95" s="15">
        <f>D95/C95*1000000</f>
        <v>1.140190480534059</v>
      </c>
      <c r="G95">
        <v>0</v>
      </c>
      <c r="H95">
        <f t="shared" si="5"/>
        <v>0</v>
      </c>
      <c r="I95">
        <f t="shared" si="6"/>
        <v>0</v>
      </c>
      <c r="J95">
        <f t="shared" si="7"/>
        <v>0</v>
      </c>
      <c r="K95">
        <f t="shared" si="8"/>
        <v>0</v>
      </c>
      <c r="L95">
        <f t="shared" si="9"/>
        <v>0</v>
      </c>
    </row>
    <row r="96" spans="1:12">
      <c r="A96" s="8" t="s">
        <v>147</v>
      </c>
      <c r="B96" s="21" t="s">
        <v>18</v>
      </c>
      <c r="C96" s="10">
        <v>9441840</v>
      </c>
      <c r="D96" s="8">
        <v>10.7</v>
      </c>
      <c r="E96" s="8" t="s">
        <v>229</v>
      </c>
      <c r="F96" s="15">
        <f>D96/C96*1000000</f>
        <v>1.1332536878405055</v>
      </c>
      <c r="G96">
        <v>0</v>
      </c>
      <c r="H96">
        <f t="shared" si="5"/>
        <v>0</v>
      </c>
      <c r="I96">
        <f t="shared" si="6"/>
        <v>0</v>
      </c>
      <c r="J96">
        <f t="shared" si="7"/>
        <v>0</v>
      </c>
      <c r="K96">
        <f t="shared" si="8"/>
        <v>0</v>
      </c>
      <c r="L96">
        <f t="shared" si="9"/>
        <v>0</v>
      </c>
    </row>
    <row r="97" spans="1:12">
      <c r="A97" s="8" t="s">
        <v>91</v>
      </c>
      <c r="B97" s="21" t="s">
        <v>92</v>
      </c>
      <c r="C97" s="10">
        <v>19550000</v>
      </c>
      <c r="D97" s="8">
        <v>22.1</v>
      </c>
      <c r="E97" s="8" t="s">
        <v>230</v>
      </c>
      <c r="F97" s="15">
        <f>D97/C97*1000000</f>
        <v>1.1304347826086956</v>
      </c>
      <c r="G97">
        <v>0</v>
      </c>
      <c r="H97">
        <f t="shared" si="5"/>
        <v>0</v>
      </c>
      <c r="I97">
        <f t="shared" si="6"/>
        <v>0</v>
      </c>
      <c r="J97">
        <f t="shared" si="7"/>
        <v>0</v>
      </c>
      <c r="K97">
        <f t="shared" si="8"/>
        <v>0</v>
      </c>
      <c r="L97">
        <f t="shared" si="9"/>
        <v>0</v>
      </c>
    </row>
    <row r="98" spans="1:12">
      <c r="A98" s="8" t="s">
        <v>173</v>
      </c>
      <c r="B98" s="21" t="s">
        <v>30</v>
      </c>
      <c r="C98" s="10">
        <v>6292440</v>
      </c>
      <c r="D98" s="8">
        <v>7.1</v>
      </c>
      <c r="E98" s="8" t="s">
        <v>229</v>
      </c>
      <c r="F98" s="15">
        <f>D98/C98*1000000</f>
        <v>1.1283381327434192</v>
      </c>
      <c r="G98">
        <v>0</v>
      </c>
      <c r="H98">
        <f t="shared" si="5"/>
        <v>0</v>
      </c>
      <c r="I98">
        <f t="shared" si="6"/>
        <v>0</v>
      </c>
      <c r="J98">
        <f t="shared" si="7"/>
        <v>0</v>
      </c>
      <c r="K98">
        <f t="shared" si="8"/>
        <v>0</v>
      </c>
      <c r="L98">
        <f t="shared" si="9"/>
        <v>0</v>
      </c>
    </row>
    <row r="99" spans="1:12">
      <c r="A99" s="8" t="s">
        <v>134</v>
      </c>
      <c r="B99" s="21" t="s">
        <v>45</v>
      </c>
      <c r="C99" s="10">
        <v>11550000</v>
      </c>
      <c r="D99" s="8">
        <v>12.8</v>
      </c>
      <c r="E99" s="8" t="s">
        <v>228</v>
      </c>
      <c r="F99" s="15">
        <f>D99/C99*1000000</f>
        <v>1.1082251082251084</v>
      </c>
      <c r="G99">
        <v>0</v>
      </c>
      <c r="H99">
        <f t="shared" si="5"/>
        <v>0</v>
      </c>
      <c r="I99">
        <f t="shared" si="6"/>
        <v>0</v>
      </c>
      <c r="J99">
        <f t="shared" si="7"/>
        <v>0</v>
      </c>
      <c r="K99">
        <f t="shared" si="8"/>
        <v>0</v>
      </c>
      <c r="L99">
        <f t="shared" si="9"/>
        <v>0</v>
      </c>
    </row>
    <row r="100" spans="1:12">
      <c r="A100" s="8" t="s">
        <v>162</v>
      </c>
      <c r="B100" s="21" t="s">
        <v>32</v>
      </c>
      <c r="C100" s="10">
        <v>7775400</v>
      </c>
      <c r="D100" s="8">
        <v>8.5</v>
      </c>
      <c r="E100" s="8" t="s">
        <v>230</v>
      </c>
      <c r="F100" s="15">
        <f>D100/C100*1000000</f>
        <v>1.0931913470689609</v>
      </c>
      <c r="G100">
        <v>0</v>
      </c>
      <c r="H100">
        <f t="shared" si="5"/>
        <v>0</v>
      </c>
      <c r="I100">
        <f t="shared" si="6"/>
        <v>0</v>
      </c>
      <c r="J100">
        <f t="shared" si="7"/>
        <v>0</v>
      </c>
      <c r="K100">
        <f t="shared" si="8"/>
        <v>0</v>
      </c>
      <c r="L100">
        <f t="shared" si="9"/>
        <v>0</v>
      </c>
    </row>
    <row r="101" spans="1:12">
      <c r="A101" s="8" t="s">
        <v>156</v>
      </c>
      <c r="B101" s="21" t="s">
        <v>15</v>
      </c>
      <c r="C101" s="10">
        <v>8500000</v>
      </c>
      <c r="D101" s="8">
        <v>9.1999999999999993</v>
      </c>
      <c r="E101" s="8" t="s">
        <v>229</v>
      </c>
      <c r="F101" s="15">
        <f>D101/C101*1000000</f>
        <v>1.0823529411764705</v>
      </c>
      <c r="G101">
        <v>0</v>
      </c>
      <c r="H101">
        <f t="shared" si="5"/>
        <v>0</v>
      </c>
      <c r="I101">
        <f t="shared" si="6"/>
        <v>0</v>
      </c>
      <c r="J101">
        <f t="shared" si="7"/>
        <v>0</v>
      </c>
      <c r="K101">
        <f t="shared" si="8"/>
        <v>0</v>
      </c>
      <c r="L101">
        <f t="shared" si="9"/>
        <v>0</v>
      </c>
    </row>
    <row r="102" spans="1:12">
      <c r="A102" s="8" t="s">
        <v>125</v>
      </c>
      <c r="B102" s="21" t="s">
        <v>77</v>
      </c>
      <c r="C102" s="10">
        <v>13340000</v>
      </c>
      <c r="D102" s="8">
        <v>14.4</v>
      </c>
      <c r="E102" s="8" t="s">
        <v>229</v>
      </c>
      <c r="F102" s="15">
        <f>D102/C102*1000000</f>
        <v>1.0794602698650675</v>
      </c>
      <c r="G102">
        <v>0</v>
      </c>
      <c r="H102">
        <f t="shared" si="5"/>
        <v>0</v>
      </c>
      <c r="I102">
        <f t="shared" si="6"/>
        <v>0</v>
      </c>
      <c r="J102">
        <f t="shared" si="7"/>
        <v>0</v>
      </c>
      <c r="K102">
        <f t="shared" si="8"/>
        <v>0</v>
      </c>
      <c r="L102">
        <f t="shared" si="9"/>
        <v>0</v>
      </c>
    </row>
    <row r="103" spans="1:12">
      <c r="A103" s="8" t="s">
        <v>126</v>
      </c>
      <c r="B103" s="21" t="s">
        <v>11</v>
      </c>
      <c r="C103" s="10">
        <v>13000000</v>
      </c>
      <c r="D103" s="8">
        <v>13.8</v>
      </c>
      <c r="E103" s="8" t="s">
        <v>230</v>
      </c>
      <c r="F103" s="15">
        <f>D103/C103*1000000</f>
        <v>1.0615384615384615</v>
      </c>
      <c r="G103">
        <v>0</v>
      </c>
      <c r="H103">
        <f t="shared" si="5"/>
        <v>0</v>
      </c>
      <c r="I103">
        <f t="shared" si="6"/>
        <v>0</v>
      </c>
      <c r="J103">
        <f t="shared" si="7"/>
        <v>0</v>
      </c>
      <c r="K103">
        <f t="shared" si="8"/>
        <v>0</v>
      </c>
      <c r="L103">
        <f t="shared" si="9"/>
        <v>0</v>
      </c>
    </row>
    <row r="104" spans="1:12">
      <c r="A104" s="8" t="s">
        <v>95</v>
      </c>
      <c r="B104" s="21" t="s">
        <v>56</v>
      </c>
      <c r="C104" s="10">
        <v>18500000</v>
      </c>
      <c r="D104" s="8">
        <v>19.3</v>
      </c>
      <c r="E104" s="8" t="s">
        <v>230</v>
      </c>
      <c r="F104" s="15">
        <f>D104/C104*1000000</f>
        <v>1.0432432432432435</v>
      </c>
      <c r="G104">
        <v>0</v>
      </c>
      <c r="H104">
        <f t="shared" si="5"/>
        <v>0</v>
      </c>
      <c r="I104">
        <f t="shared" si="6"/>
        <v>0</v>
      </c>
      <c r="J104">
        <f t="shared" si="7"/>
        <v>0</v>
      </c>
      <c r="K104">
        <f t="shared" si="8"/>
        <v>0</v>
      </c>
      <c r="L104">
        <f t="shared" si="9"/>
        <v>0</v>
      </c>
    </row>
    <row r="105" spans="1:12">
      <c r="A105" s="8" t="s">
        <v>107</v>
      </c>
      <c r="B105" s="21" t="s">
        <v>77</v>
      </c>
      <c r="C105" s="10">
        <v>16500000</v>
      </c>
      <c r="D105" s="8">
        <v>17.2</v>
      </c>
      <c r="E105" s="8" t="s">
        <v>229</v>
      </c>
      <c r="F105" s="15">
        <f>D105/C105*1000000</f>
        <v>1.0424242424242425</v>
      </c>
      <c r="G105">
        <v>0</v>
      </c>
      <c r="H105">
        <f t="shared" si="5"/>
        <v>0</v>
      </c>
      <c r="I105">
        <f t="shared" si="6"/>
        <v>0</v>
      </c>
      <c r="J105">
        <f t="shared" si="7"/>
        <v>0</v>
      </c>
      <c r="K105">
        <f t="shared" si="8"/>
        <v>0</v>
      </c>
      <c r="L105">
        <f t="shared" si="9"/>
        <v>0</v>
      </c>
    </row>
    <row r="106" spans="1:12">
      <c r="A106" s="8" t="s">
        <v>153</v>
      </c>
      <c r="B106" s="21" t="s">
        <v>28</v>
      </c>
      <c r="C106" s="10">
        <v>9000000</v>
      </c>
      <c r="D106" s="8">
        <v>9.3000000000000007</v>
      </c>
      <c r="E106" s="8" t="s">
        <v>231</v>
      </c>
      <c r="F106" s="15">
        <f>D106/C106*1000000</f>
        <v>1.0333333333333332</v>
      </c>
      <c r="G106">
        <v>0</v>
      </c>
      <c r="H106">
        <f t="shared" si="5"/>
        <v>0</v>
      </c>
      <c r="I106">
        <f t="shared" si="6"/>
        <v>0</v>
      </c>
      <c r="J106">
        <f t="shared" si="7"/>
        <v>0</v>
      </c>
      <c r="K106">
        <f t="shared" si="8"/>
        <v>0</v>
      </c>
      <c r="L106">
        <f t="shared" si="9"/>
        <v>0</v>
      </c>
    </row>
    <row r="107" spans="1:12">
      <c r="A107" s="8" t="s">
        <v>103</v>
      </c>
      <c r="B107" s="21" t="s">
        <v>70</v>
      </c>
      <c r="C107" s="10">
        <v>17045454</v>
      </c>
      <c r="D107" s="8">
        <v>17.600000000000001</v>
      </c>
      <c r="E107" s="8" t="s">
        <v>231</v>
      </c>
      <c r="F107" s="15">
        <f>D107/C107*1000000</f>
        <v>1.0325333663744012</v>
      </c>
      <c r="G107">
        <v>0</v>
      </c>
      <c r="H107">
        <f t="shared" si="5"/>
        <v>0</v>
      </c>
      <c r="I107">
        <f t="shared" si="6"/>
        <v>0</v>
      </c>
      <c r="J107">
        <f t="shared" si="7"/>
        <v>0</v>
      </c>
      <c r="K107">
        <f t="shared" si="8"/>
        <v>0</v>
      </c>
      <c r="L107">
        <f t="shared" si="9"/>
        <v>0</v>
      </c>
    </row>
    <row r="108" spans="1:12">
      <c r="A108" s="8" t="s">
        <v>119</v>
      </c>
      <c r="B108" s="21" t="s">
        <v>100</v>
      </c>
      <c r="C108" s="10">
        <v>14150000</v>
      </c>
      <c r="D108" s="8">
        <v>14.6</v>
      </c>
      <c r="E108" s="8" t="s">
        <v>231</v>
      </c>
      <c r="F108" s="15">
        <f>D108/C108*1000000</f>
        <v>1.0318021201413428</v>
      </c>
      <c r="G108">
        <v>0</v>
      </c>
      <c r="H108">
        <f t="shared" si="5"/>
        <v>0</v>
      </c>
      <c r="I108">
        <f t="shared" si="6"/>
        <v>0</v>
      </c>
      <c r="J108">
        <f t="shared" si="7"/>
        <v>0</v>
      </c>
      <c r="K108">
        <f t="shared" si="8"/>
        <v>0</v>
      </c>
      <c r="L108">
        <f t="shared" si="9"/>
        <v>0</v>
      </c>
    </row>
    <row r="109" spans="1:12">
      <c r="A109" s="8" t="s">
        <v>113</v>
      </c>
      <c r="B109" s="21" t="s">
        <v>64</v>
      </c>
      <c r="C109" s="10">
        <v>15000000</v>
      </c>
      <c r="D109" s="8">
        <v>15.4</v>
      </c>
      <c r="E109" s="8" t="s">
        <v>228</v>
      </c>
      <c r="F109" s="15">
        <f>D109/C109*1000000</f>
        <v>1.0266666666666666</v>
      </c>
      <c r="G109">
        <v>0</v>
      </c>
      <c r="H109">
        <f t="shared" si="5"/>
        <v>0</v>
      </c>
      <c r="I109">
        <f t="shared" si="6"/>
        <v>0</v>
      </c>
      <c r="J109">
        <f t="shared" si="7"/>
        <v>0</v>
      </c>
      <c r="K109">
        <f t="shared" si="8"/>
        <v>0</v>
      </c>
      <c r="L109">
        <f t="shared" si="9"/>
        <v>0</v>
      </c>
    </row>
    <row r="110" spans="1:12">
      <c r="A110" s="8" t="s">
        <v>130</v>
      </c>
      <c r="B110" s="21" t="s">
        <v>63</v>
      </c>
      <c r="C110" s="10">
        <v>12600000</v>
      </c>
      <c r="D110" s="8">
        <v>12.8</v>
      </c>
      <c r="E110" s="8" t="s">
        <v>232</v>
      </c>
      <c r="F110" s="15">
        <f>D110/C110*1000000</f>
        <v>1.0158730158730158</v>
      </c>
      <c r="G110">
        <v>0</v>
      </c>
      <c r="H110">
        <f t="shared" si="5"/>
        <v>0</v>
      </c>
      <c r="I110">
        <f t="shared" si="6"/>
        <v>0</v>
      </c>
      <c r="J110">
        <f t="shared" si="7"/>
        <v>0</v>
      </c>
      <c r="K110">
        <f t="shared" si="8"/>
        <v>0</v>
      </c>
      <c r="L110">
        <f t="shared" si="9"/>
        <v>0</v>
      </c>
    </row>
    <row r="111" spans="1:12">
      <c r="A111" s="8" t="s">
        <v>165</v>
      </c>
      <c r="B111" s="21" t="s">
        <v>32</v>
      </c>
      <c r="C111" s="10">
        <v>7413955</v>
      </c>
      <c r="D111" s="8">
        <v>7.5</v>
      </c>
      <c r="E111" s="8" t="s">
        <v>228</v>
      </c>
      <c r="F111" s="15">
        <f>D111/C111*1000000</f>
        <v>1.0116058163288015</v>
      </c>
      <c r="G111">
        <v>0</v>
      </c>
      <c r="H111">
        <f t="shared" si="5"/>
        <v>0</v>
      </c>
      <c r="I111">
        <f t="shared" si="6"/>
        <v>0</v>
      </c>
      <c r="J111">
        <f t="shared" si="7"/>
        <v>0</v>
      </c>
      <c r="K111">
        <f t="shared" si="8"/>
        <v>0</v>
      </c>
      <c r="L111">
        <f t="shared" si="9"/>
        <v>0</v>
      </c>
    </row>
    <row r="112" spans="1:12">
      <c r="A112" s="8" t="s">
        <v>135</v>
      </c>
      <c r="B112" s="21" t="s">
        <v>100</v>
      </c>
      <c r="C112" s="10">
        <v>11500000</v>
      </c>
      <c r="D112" s="8">
        <v>11.5</v>
      </c>
      <c r="E112" s="8" t="s">
        <v>229</v>
      </c>
      <c r="F112" s="15">
        <f>D112/C112*1000000</f>
        <v>1</v>
      </c>
      <c r="G112">
        <v>0</v>
      </c>
      <c r="H112">
        <f t="shared" si="5"/>
        <v>0</v>
      </c>
      <c r="I112">
        <f t="shared" si="6"/>
        <v>0</v>
      </c>
      <c r="J112">
        <f t="shared" si="7"/>
        <v>0</v>
      </c>
      <c r="K112">
        <f t="shared" si="8"/>
        <v>0</v>
      </c>
      <c r="L112">
        <f t="shared" si="9"/>
        <v>0</v>
      </c>
    </row>
    <row r="113" spans="1:12">
      <c r="A113" s="8" t="s">
        <v>109</v>
      </c>
      <c r="B113" s="21" t="s">
        <v>16</v>
      </c>
      <c r="C113" s="10">
        <v>16372093</v>
      </c>
      <c r="D113" s="8">
        <v>15.9</v>
      </c>
      <c r="E113" s="8" t="s">
        <v>230</v>
      </c>
      <c r="F113" s="15">
        <f>D113/C113*1000000</f>
        <v>0.97116477410676816</v>
      </c>
      <c r="G113">
        <v>0</v>
      </c>
      <c r="H113">
        <f t="shared" si="5"/>
        <v>0</v>
      </c>
      <c r="I113">
        <f t="shared" si="6"/>
        <v>0</v>
      </c>
      <c r="J113">
        <f t="shared" si="7"/>
        <v>0</v>
      </c>
      <c r="K113">
        <f t="shared" si="8"/>
        <v>0</v>
      </c>
      <c r="L113">
        <f t="shared" si="9"/>
        <v>0</v>
      </c>
    </row>
    <row r="114" spans="1:12">
      <c r="A114" s="17" t="s">
        <v>27</v>
      </c>
      <c r="B114" s="17" t="s">
        <v>28</v>
      </c>
      <c r="C114" s="18">
        <v>37096500</v>
      </c>
      <c r="D114" s="17">
        <v>36</v>
      </c>
      <c r="E114" s="17" t="s">
        <v>228</v>
      </c>
      <c r="F114" s="19">
        <f>D114/C114*1000000</f>
        <v>0.97044195544054024</v>
      </c>
      <c r="G114" s="20">
        <v>1</v>
      </c>
      <c r="H114" s="20">
        <f t="shared" si="5"/>
        <v>1</v>
      </c>
      <c r="I114" s="20">
        <f t="shared" si="6"/>
        <v>0</v>
      </c>
      <c r="J114" s="20">
        <f t="shared" si="7"/>
        <v>0</v>
      </c>
      <c r="K114" s="20">
        <f t="shared" si="8"/>
        <v>0</v>
      </c>
      <c r="L114" s="20">
        <f t="shared" si="9"/>
        <v>0</v>
      </c>
    </row>
    <row r="115" spans="1:12">
      <c r="A115" s="8" t="s">
        <v>120</v>
      </c>
      <c r="B115" s="21" t="s">
        <v>47</v>
      </c>
      <c r="C115" s="10">
        <v>14004703</v>
      </c>
      <c r="D115" s="8">
        <v>13.2</v>
      </c>
      <c r="E115" s="8" t="s">
        <v>229</v>
      </c>
      <c r="F115" s="15">
        <f>D115/C115*1000000</f>
        <v>0.94254051656789861</v>
      </c>
      <c r="G115">
        <v>0</v>
      </c>
      <c r="H115">
        <f t="shared" si="5"/>
        <v>0</v>
      </c>
      <c r="I115">
        <f t="shared" si="6"/>
        <v>0</v>
      </c>
      <c r="J115">
        <f t="shared" si="7"/>
        <v>0</v>
      </c>
      <c r="K115">
        <f t="shared" si="8"/>
        <v>0</v>
      </c>
      <c r="L115">
        <f t="shared" si="9"/>
        <v>0</v>
      </c>
    </row>
    <row r="116" spans="1:12">
      <c r="A116" s="8" t="s">
        <v>60</v>
      </c>
      <c r="B116" s="21" t="s">
        <v>61</v>
      </c>
      <c r="C116" s="10">
        <v>30351780</v>
      </c>
      <c r="D116" s="8">
        <v>28.5</v>
      </c>
      <c r="E116" s="8" t="s">
        <v>230</v>
      </c>
      <c r="F116" s="15">
        <f>D116/C116*1000000</f>
        <v>0.93898941017627302</v>
      </c>
      <c r="G116">
        <v>0</v>
      </c>
      <c r="H116">
        <f t="shared" si="5"/>
        <v>0</v>
      </c>
      <c r="I116">
        <f t="shared" si="6"/>
        <v>0</v>
      </c>
      <c r="J116">
        <f t="shared" si="7"/>
        <v>0</v>
      </c>
      <c r="K116">
        <f t="shared" si="8"/>
        <v>0</v>
      </c>
      <c r="L116">
        <f t="shared" si="9"/>
        <v>0</v>
      </c>
    </row>
    <row r="117" spans="1:12">
      <c r="A117" s="8" t="s">
        <v>122</v>
      </c>
      <c r="B117" s="21" t="s">
        <v>123</v>
      </c>
      <c r="C117" s="10">
        <v>13750000</v>
      </c>
      <c r="D117" s="8">
        <v>12.9</v>
      </c>
      <c r="E117" s="8" t="s">
        <v>232</v>
      </c>
      <c r="F117" s="15">
        <f>D117/C117*1000000</f>
        <v>0.93818181818181823</v>
      </c>
      <c r="G117">
        <v>0</v>
      </c>
      <c r="H117">
        <f t="shared" si="5"/>
        <v>0</v>
      </c>
      <c r="I117">
        <f t="shared" si="6"/>
        <v>0</v>
      </c>
      <c r="J117">
        <f t="shared" si="7"/>
        <v>0</v>
      </c>
      <c r="K117">
        <f t="shared" si="8"/>
        <v>0</v>
      </c>
      <c r="L117">
        <f t="shared" si="9"/>
        <v>0</v>
      </c>
    </row>
    <row r="118" spans="1:12">
      <c r="A118" s="8" t="s">
        <v>154</v>
      </c>
      <c r="B118" s="21" t="s">
        <v>18</v>
      </c>
      <c r="C118" s="10">
        <v>8882640</v>
      </c>
      <c r="D118" s="8">
        <v>8.1999999999999993</v>
      </c>
      <c r="E118" s="8" t="s">
        <v>230</v>
      </c>
      <c r="F118" s="15">
        <f>D118/C118*1000000</f>
        <v>0.92314897372853111</v>
      </c>
      <c r="G118">
        <v>0</v>
      </c>
      <c r="H118">
        <f t="shared" si="5"/>
        <v>0</v>
      </c>
      <c r="I118">
        <f t="shared" si="6"/>
        <v>0</v>
      </c>
      <c r="J118">
        <f t="shared" si="7"/>
        <v>0</v>
      </c>
      <c r="K118">
        <f t="shared" si="8"/>
        <v>0</v>
      </c>
      <c r="L118">
        <f t="shared" si="9"/>
        <v>0</v>
      </c>
    </row>
    <row r="119" spans="1:12">
      <c r="A119" s="8" t="s">
        <v>138</v>
      </c>
      <c r="B119" s="21" t="s">
        <v>70</v>
      </c>
      <c r="C119" s="10">
        <v>10900635</v>
      </c>
      <c r="D119" s="8">
        <v>9.9</v>
      </c>
      <c r="E119" s="8" t="s">
        <v>229</v>
      </c>
      <c r="F119" s="15">
        <f>D119/C119*1000000</f>
        <v>0.9082039716034892</v>
      </c>
      <c r="G119">
        <v>0</v>
      </c>
      <c r="H119">
        <f t="shared" si="5"/>
        <v>0</v>
      </c>
      <c r="I119">
        <f t="shared" si="6"/>
        <v>0</v>
      </c>
      <c r="J119">
        <f t="shared" si="7"/>
        <v>0</v>
      </c>
      <c r="K119">
        <f t="shared" si="8"/>
        <v>0</v>
      </c>
      <c r="L119">
        <f t="shared" si="9"/>
        <v>0</v>
      </c>
    </row>
    <row r="120" spans="1:12">
      <c r="A120" s="8" t="s">
        <v>51</v>
      </c>
      <c r="B120" s="21" t="s">
        <v>52</v>
      </c>
      <c r="C120" s="10">
        <v>30913750</v>
      </c>
      <c r="D120" s="8">
        <v>28</v>
      </c>
      <c r="E120" s="8" t="s">
        <v>229</v>
      </c>
      <c r="F120" s="15">
        <f>D120/C120*1000000</f>
        <v>0.90574582507783752</v>
      </c>
      <c r="G120">
        <v>0</v>
      </c>
      <c r="H120">
        <f t="shared" si="5"/>
        <v>0</v>
      </c>
      <c r="I120">
        <f t="shared" si="6"/>
        <v>0</v>
      </c>
      <c r="J120">
        <f t="shared" si="7"/>
        <v>0</v>
      </c>
      <c r="K120">
        <f t="shared" si="8"/>
        <v>0</v>
      </c>
      <c r="L120">
        <f t="shared" si="9"/>
        <v>0</v>
      </c>
    </row>
    <row r="121" spans="1:12">
      <c r="A121" s="8" t="s">
        <v>149</v>
      </c>
      <c r="B121" s="21" t="s">
        <v>9</v>
      </c>
      <c r="C121" s="10">
        <v>9200000</v>
      </c>
      <c r="D121" s="8">
        <v>8.1999999999999993</v>
      </c>
      <c r="E121" s="8" t="s">
        <v>232</v>
      </c>
      <c r="F121" s="15">
        <f>D121/C121*1000000</f>
        <v>0.89130434782608692</v>
      </c>
      <c r="G121">
        <v>0</v>
      </c>
      <c r="H121">
        <f t="shared" si="5"/>
        <v>0</v>
      </c>
      <c r="I121">
        <f t="shared" si="6"/>
        <v>0</v>
      </c>
      <c r="J121">
        <f t="shared" si="7"/>
        <v>0</v>
      </c>
      <c r="K121">
        <f t="shared" si="8"/>
        <v>0</v>
      </c>
      <c r="L121">
        <f t="shared" si="9"/>
        <v>0</v>
      </c>
    </row>
    <row r="122" spans="1:12">
      <c r="A122" s="8" t="s">
        <v>94</v>
      </c>
      <c r="B122" s="21" t="s">
        <v>30</v>
      </c>
      <c r="C122" s="10">
        <v>18706896</v>
      </c>
      <c r="D122" s="8">
        <v>16.5</v>
      </c>
      <c r="E122" s="8" t="s">
        <v>231</v>
      </c>
      <c r="F122" s="15">
        <f>D122/C122*1000000</f>
        <v>0.88202767578330477</v>
      </c>
      <c r="G122">
        <v>0</v>
      </c>
      <c r="H122">
        <f t="shared" si="5"/>
        <v>0</v>
      </c>
      <c r="I122">
        <f t="shared" si="6"/>
        <v>0</v>
      </c>
      <c r="J122">
        <f t="shared" si="7"/>
        <v>0</v>
      </c>
      <c r="K122">
        <f t="shared" si="8"/>
        <v>0</v>
      </c>
      <c r="L122">
        <f t="shared" si="9"/>
        <v>0</v>
      </c>
    </row>
    <row r="123" spans="1:12">
      <c r="A123" s="8" t="s">
        <v>46</v>
      </c>
      <c r="B123" s="21" t="s">
        <v>47</v>
      </c>
      <c r="C123" s="10">
        <v>33047803</v>
      </c>
      <c r="D123" s="8">
        <v>29</v>
      </c>
      <c r="E123" s="8" t="s">
        <v>231</v>
      </c>
      <c r="F123" s="15">
        <f>D123/C123*1000000</f>
        <v>0.87751672932690861</v>
      </c>
      <c r="G123">
        <v>0</v>
      </c>
      <c r="H123">
        <f t="shared" si="5"/>
        <v>0</v>
      </c>
      <c r="I123">
        <f t="shared" si="6"/>
        <v>0</v>
      </c>
      <c r="J123">
        <f t="shared" si="7"/>
        <v>0</v>
      </c>
      <c r="K123">
        <f t="shared" si="8"/>
        <v>0</v>
      </c>
      <c r="L123">
        <f t="shared" si="9"/>
        <v>0</v>
      </c>
    </row>
    <row r="124" spans="1:12">
      <c r="A124" s="8" t="s">
        <v>87</v>
      </c>
      <c r="B124" s="21" t="s">
        <v>59</v>
      </c>
      <c r="C124" s="10">
        <v>20000000</v>
      </c>
      <c r="D124" s="8">
        <v>17.399999999999999</v>
      </c>
      <c r="E124" s="8" t="s">
        <v>231</v>
      </c>
      <c r="F124" s="15">
        <f>D124/C124*1000000</f>
        <v>0.86999999999999988</v>
      </c>
      <c r="G124">
        <v>0</v>
      </c>
      <c r="H124">
        <f t="shared" si="5"/>
        <v>0</v>
      </c>
      <c r="I124">
        <f t="shared" si="6"/>
        <v>0</v>
      </c>
      <c r="J124">
        <f t="shared" si="7"/>
        <v>0</v>
      </c>
      <c r="K124">
        <f t="shared" si="8"/>
        <v>0</v>
      </c>
      <c r="L124">
        <f t="shared" si="9"/>
        <v>0</v>
      </c>
    </row>
    <row r="125" spans="1:12">
      <c r="A125" s="8" t="s">
        <v>80</v>
      </c>
      <c r="B125" s="21" t="s">
        <v>32</v>
      </c>
      <c r="C125" s="10">
        <v>22000000</v>
      </c>
      <c r="D125" s="8">
        <v>19.100000000000001</v>
      </c>
      <c r="E125" s="8" t="s">
        <v>231</v>
      </c>
      <c r="F125" s="15">
        <f>D125/C125*1000000</f>
        <v>0.86818181818181828</v>
      </c>
      <c r="G125">
        <v>0</v>
      </c>
      <c r="H125">
        <f t="shared" si="5"/>
        <v>0</v>
      </c>
      <c r="I125">
        <f t="shared" si="6"/>
        <v>0</v>
      </c>
      <c r="J125">
        <f t="shared" si="7"/>
        <v>0</v>
      </c>
      <c r="K125">
        <f t="shared" si="8"/>
        <v>0</v>
      </c>
      <c r="L125">
        <f t="shared" si="9"/>
        <v>0</v>
      </c>
    </row>
    <row r="126" spans="1:12">
      <c r="A126" s="8" t="s">
        <v>86</v>
      </c>
      <c r="B126" s="21" t="s">
        <v>38</v>
      </c>
      <c r="C126" s="10">
        <v>20100000</v>
      </c>
      <c r="D126" s="8">
        <v>17.399999999999999</v>
      </c>
      <c r="E126" s="8" t="s">
        <v>232</v>
      </c>
      <c r="F126" s="15">
        <f>D126/C126*1000000</f>
        <v>0.86567164179104472</v>
      </c>
      <c r="G126">
        <v>0</v>
      </c>
      <c r="H126">
        <f t="shared" si="5"/>
        <v>0</v>
      </c>
      <c r="I126">
        <f t="shared" si="6"/>
        <v>0</v>
      </c>
      <c r="J126">
        <f t="shared" si="7"/>
        <v>0</v>
      </c>
      <c r="K126">
        <f t="shared" si="8"/>
        <v>0</v>
      </c>
      <c r="L126">
        <f t="shared" si="9"/>
        <v>0</v>
      </c>
    </row>
    <row r="127" spans="1:12">
      <c r="A127" s="8" t="s">
        <v>82</v>
      </c>
      <c r="B127" s="21" t="s">
        <v>83</v>
      </c>
      <c r="C127" s="10">
        <v>21177750</v>
      </c>
      <c r="D127" s="8">
        <v>18</v>
      </c>
      <c r="E127" s="8" t="s">
        <v>229</v>
      </c>
      <c r="F127" s="15">
        <f>D127/C127*1000000</f>
        <v>0.84994864893579347</v>
      </c>
      <c r="G127">
        <v>0</v>
      </c>
      <c r="H127">
        <f t="shared" si="5"/>
        <v>0</v>
      </c>
      <c r="I127">
        <f t="shared" si="6"/>
        <v>0</v>
      </c>
      <c r="J127">
        <f t="shared" si="7"/>
        <v>0</v>
      </c>
      <c r="K127">
        <f t="shared" si="8"/>
        <v>0</v>
      </c>
      <c r="L127">
        <f t="shared" si="9"/>
        <v>0</v>
      </c>
    </row>
    <row r="128" spans="1:12">
      <c r="A128" s="8" t="s">
        <v>58</v>
      </c>
      <c r="B128" s="21" t="s">
        <v>59</v>
      </c>
      <c r="C128" s="10">
        <v>30351780</v>
      </c>
      <c r="D128" s="8">
        <v>25.6</v>
      </c>
      <c r="E128" s="8" t="s">
        <v>229</v>
      </c>
      <c r="F128" s="15">
        <f>D128/C128*1000000</f>
        <v>0.84344311931623128</v>
      </c>
      <c r="G128">
        <v>0</v>
      </c>
      <c r="H128">
        <f t="shared" si="5"/>
        <v>0</v>
      </c>
      <c r="I128">
        <f t="shared" si="6"/>
        <v>0</v>
      </c>
      <c r="J128">
        <f t="shared" si="7"/>
        <v>0</v>
      </c>
      <c r="K128">
        <f t="shared" si="8"/>
        <v>0</v>
      </c>
      <c r="L128">
        <f t="shared" si="9"/>
        <v>0</v>
      </c>
    </row>
    <row r="129" spans="1:12">
      <c r="A129" s="8" t="s">
        <v>71</v>
      </c>
      <c r="B129" s="21" t="s">
        <v>32</v>
      </c>
      <c r="C129" s="10">
        <v>27300000</v>
      </c>
      <c r="D129" s="8">
        <v>23</v>
      </c>
      <c r="E129" s="8" t="s">
        <v>232</v>
      </c>
      <c r="F129" s="15">
        <f>D129/C129*1000000</f>
        <v>0.8424908424908425</v>
      </c>
      <c r="G129">
        <v>0</v>
      </c>
      <c r="H129">
        <f t="shared" si="5"/>
        <v>0</v>
      </c>
      <c r="I129">
        <f t="shared" si="6"/>
        <v>0</v>
      </c>
      <c r="J129">
        <f t="shared" si="7"/>
        <v>0</v>
      </c>
      <c r="K129">
        <f t="shared" si="8"/>
        <v>0</v>
      </c>
      <c r="L129">
        <f t="shared" si="9"/>
        <v>0</v>
      </c>
    </row>
    <row r="130" spans="1:12">
      <c r="A130" s="8" t="s">
        <v>111</v>
      </c>
      <c r="B130" s="21" t="s">
        <v>77</v>
      </c>
      <c r="C130" s="10">
        <v>15558035</v>
      </c>
      <c r="D130" s="8">
        <v>13.1</v>
      </c>
      <c r="E130" s="8" t="s">
        <v>229</v>
      </c>
      <c r="F130" s="15">
        <f>D130/C130*1000000</f>
        <v>0.84200864697887612</v>
      </c>
      <c r="G130">
        <v>0</v>
      </c>
      <c r="H130">
        <f t="shared" si="5"/>
        <v>0</v>
      </c>
      <c r="I130">
        <f t="shared" si="6"/>
        <v>0</v>
      </c>
      <c r="J130">
        <f t="shared" si="7"/>
        <v>0</v>
      </c>
      <c r="K130">
        <f t="shared" si="8"/>
        <v>0</v>
      </c>
      <c r="L130">
        <f t="shared" si="9"/>
        <v>0</v>
      </c>
    </row>
    <row r="131" spans="1:12">
      <c r="A131" s="8" t="s">
        <v>78</v>
      </c>
      <c r="B131" s="21" t="s">
        <v>61</v>
      </c>
      <c r="C131" s="10">
        <v>22600000</v>
      </c>
      <c r="D131" s="8">
        <v>18.8</v>
      </c>
      <c r="E131" s="8" t="s">
        <v>228</v>
      </c>
      <c r="F131" s="15">
        <f>D131/C131*1000000</f>
        <v>0.83185840707964598</v>
      </c>
      <c r="G131">
        <v>0</v>
      </c>
      <c r="H131">
        <f t="shared" si="5"/>
        <v>0</v>
      </c>
      <c r="I131">
        <f t="shared" si="6"/>
        <v>0</v>
      </c>
      <c r="J131">
        <f t="shared" si="7"/>
        <v>0</v>
      </c>
      <c r="K131">
        <f t="shared" si="8"/>
        <v>0</v>
      </c>
      <c r="L131">
        <f t="shared" si="9"/>
        <v>0</v>
      </c>
    </row>
    <row r="132" spans="1:12">
      <c r="A132" s="8" t="s">
        <v>142</v>
      </c>
      <c r="B132" s="21" t="s">
        <v>26</v>
      </c>
      <c r="C132" s="10">
        <v>10490000</v>
      </c>
      <c r="D132" s="8">
        <v>8.6999999999999993</v>
      </c>
      <c r="E132" s="8" t="s">
        <v>230</v>
      </c>
      <c r="F132" s="15">
        <f>D132/C132*1000000</f>
        <v>0.82936129647283119</v>
      </c>
      <c r="G132">
        <v>0</v>
      </c>
      <c r="H132">
        <f t="shared" si="5"/>
        <v>0</v>
      </c>
      <c r="I132">
        <f t="shared" si="6"/>
        <v>0</v>
      </c>
      <c r="J132">
        <f t="shared" si="7"/>
        <v>0</v>
      </c>
      <c r="K132">
        <f t="shared" si="8"/>
        <v>0</v>
      </c>
      <c r="L132">
        <f t="shared" si="9"/>
        <v>0</v>
      </c>
    </row>
    <row r="133" spans="1:12">
      <c r="A133" s="8" t="s">
        <v>88</v>
      </c>
      <c r="B133" s="21" t="s">
        <v>47</v>
      </c>
      <c r="C133" s="10">
        <v>19690909</v>
      </c>
      <c r="D133" s="8">
        <v>15.9</v>
      </c>
      <c r="E133" s="8" t="s">
        <v>230</v>
      </c>
      <c r="F133" s="15">
        <f>D133/C133*1000000</f>
        <v>0.80747922810470563</v>
      </c>
      <c r="G133">
        <v>0</v>
      </c>
      <c r="H133">
        <f t="shared" si="5"/>
        <v>0</v>
      </c>
      <c r="I133">
        <f t="shared" si="6"/>
        <v>0</v>
      </c>
      <c r="J133">
        <f t="shared" si="7"/>
        <v>0</v>
      </c>
      <c r="K133">
        <f t="shared" si="8"/>
        <v>0</v>
      </c>
      <c r="L133">
        <f t="shared" si="9"/>
        <v>0</v>
      </c>
    </row>
    <row r="134" spans="1:12">
      <c r="A134" s="8" t="s">
        <v>99</v>
      </c>
      <c r="B134" s="21" t="s">
        <v>36</v>
      </c>
      <c r="C134" s="10">
        <v>17505000</v>
      </c>
      <c r="D134" s="8">
        <v>14</v>
      </c>
      <c r="E134" s="8" t="s">
        <v>229</v>
      </c>
      <c r="F134" s="15">
        <f>D134/C134*1000000</f>
        <v>0.79977149385889745</v>
      </c>
      <c r="G134">
        <v>0</v>
      </c>
      <c r="H134">
        <f t="shared" si="5"/>
        <v>0</v>
      </c>
      <c r="I134">
        <f t="shared" si="6"/>
        <v>0</v>
      </c>
      <c r="J134">
        <f t="shared" si="7"/>
        <v>0</v>
      </c>
      <c r="K134">
        <f t="shared" si="8"/>
        <v>0</v>
      </c>
      <c r="L134">
        <f t="shared" si="9"/>
        <v>0</v>
      </c>
    </row>
    <row r="135" spans="1:12">
      <c r="A135" s="8" t="s">
        <v>101</v>
      </c>
      <c r="B135" s="21" t="s">
        <v>36</v>
      </c>
      <c r="C135" s="10">
        <v>17357143</v>
      </c>
      <c r="D135" s="8">
        <v>13.6</v>
      </c>
      <c r="E135" s="8" t="s">
        <v>232</v>
      </c>
      <c r="F135" s="15">
        <f>D135/C135*1000000</f>
        <v>0.78353908820132434</v>
      </c>
      <c r="G135">
        <v>0</v>
      </c>
      <c r="H135">
        <f t="shared" ref="H135:H198" si="10">IF(E135="PG",G135*1,0)</f>
        <v>0</v>
      </c>
      <c r="I135">
        <f t="shared" ref="I135:I198" si="11">IF(E135="SG",G135*1,0)</f>
        <v>0</v>
      </c>
      <c r="J135">
        <f t="shared" ref="J135:J198" si="12">IF(E135="SF",G135*1,0)</f>
        <v>0</v>
      </c>
      <c r="K135">
        <f t="shared" ref="K135:K198" si="13">IF(E135="PF",G135*1,0)</f>
        <v>0</v>
      </c>
      <c r="L135">
        <f t="shared" ref="L135:L198" si="14">IF(E135="C",G135*1,0)</f>
        <v>0</v>
      </c>
    </row>
    <row r="136" spans="1:12">
      <c r="A136" s="8" t="s">
        <v>85</v>
      </c>
      <c r="B136" s="21" t="s">
        <v>28</v>
      </c>
      <c r="C136" s="10">
        <v>20171427</v>
      </c>
      <c r="D136" s="8">
        <v>15.8</v>
      </c>
      <c r="E136" s="8" t="s">
        <v>228</v>
      </c>
      <c r="F136" s="15">
        <f>D136/C136*1000000</f>
        <v>0.78328618000104799</v>
      </c>
      <c r="G136">
        <v>0</v>
      </c>
      <c r="H136">
        <f t="shared" si="10"/>
        <v>0</v>
      </c>
      <c r="I136">
        <f t="shared" si="11"/>
        <v>0</v>
      </c>
      <c r="J136">
        <f t="shared" si="12"/>
        <v>0</v>
      </c>
      <c r="K136">
        <f t="shared" si="13"/>
        <v>0</v>
      </c>
      <c r="L136">
        <f t="shared" si="14"/>
        <v>0</v>
      </c>
    </row>
    <row r="137" spans="1:12">
      <c r="A137" s="8" t="s">
        <v>14</v>
      </c>
      <c r="B137" s="21" t="s">
        <v>15</v>
      </c>
      <c r="C137" s="10">
        <v>42492492</v>
      </c>
      <c r="D137" s="8">
        <v>33.1</v>
      </c>
      <c r="E137" s="8" t="s">
        <v>230</v>
      </c>
      <c r="F137" s="15">
        <f>D137/C137*1000000</f>
        <v>0.77896113977029169</v>
      </c>
      <c r="G137">
        <v>0</v>
      </c>
      <c r="H137">
        <f t="shared" si="10"/>
        <v>0</v>
      </c>
      <c r="I137">
        <f t="shared" si="11"/>
        <v>0</v>
      </c>
      <c r="J137">
        <f t="shared" si="12"/>
        <v>0</v>
      </c>
      <c r="K137">
        <f t="shared" si="13"/>
        <v>0</v>
      </c>
      <c r="L137">
        <f t="shared" si="14"/>
        <v>0</v>
      </c>
    </row>
    <row r="138" spans="1:12">
      <c r="A138" s="8" t="s">
        <v>81</v>
      </c>
      <c r="B138" s="21" t="s">
        <v>36</v>
      </c>
      <c r="C138" s="10">
        <v>21250000</v>
      </c>
      <c r="D138" s="8">
        <v>16.5</v>
      </c>
      <c r="E138" s="8" t="s">
        <v>228</v>
      </c>
      <c r="F138" s="15">
        <f>D138/C138*1000000</f>
        <v>0.77647058823529413</v>
      </c>
      <c r="G138">
        <v>0</v>
      </c>
      <c r="H138">
        <f t="shared" si="10"/>
        <v>0</v>
      </c>
      <c r="I138">
        <f t="shared" si="11"/>
        <v>0</v>
      </c>
      <c r="J138">
        <f t="shared" si="12"/>
        <v>0</v>
      </c>
      <c r="K138">
        <f t="shared" si="13"/>
        <v>0</v>
      </c>
      <c r="L138">
        <f t="shared" si="14"/>
        <v>0</v>
      </c>
    </row>
    <row r="139" spans="1:12">
      <c r="A139" s="8" t="s">
        <v>104</v>
      </c>
      <c r="B139" s="21" t="s">
        <v>61</v>
      </c>
      <c r="C139" s="10">
        <v>16892857</v>
      </c>
      <c r="D139" s="8">
        <v>12.8</v>
      </c>
      <c r="E139" s="8" t="s">
        <v>229</v>
      </c>
      <c r="F139" s="15">
        <f>D139/C139*1000000</f>
        <v>0.75771670831050075</v>
      </c>
      <c r="G139">
        <v>0</v>
      </c>
      <c r="H139">
        <f t="shared" si="10"/>
        <v>0</v>
      </c>
      <c r="I139">
        <f t="shared" si="11"/>
        <v>0</v>
      </c>
      <c r="J139">
        <f t="shared" si="12"/>
        <v>0</v>
      </c>
      <c r="K139">
        <f t="shared" si="13"/>
        <v>0</v>
      </c>
      <c r="L139">
        <f t="shared" si="14"/>
        <v>0</v>
      </c>
    </row>
    <row r="140" spans="1:12">
      <c r="A140" s="8" t="s">
        <v>192</v>
      </c>
      <c r="B140" s="21" t="s">
        <v>9</v>
      </c>
      <c r="C140" s="10">
        <v>6025000</v>
      </c>
      <c r="D140" s="8">
        <v>4.4000000000000004</v>
      </c>
      <c r="E140" s="8" t="s">
        <v>228</v>
      </c>
      <c r="F140" s="15">
        <f>D140/C140*1000000</f>
        <v>0.73029045643153534</v>
      </c>
      <c r="G140">
        <v>0</v>
      </c>
      <c r="H140">
        <f t="shared" si="10"/>
        <v>0</v>
      </c>
      <c r="I140">
        <f t="shared" si="11"/>
        <v>0</v>
      </c>
      <c r="J140">
        <f t="shared" si="12"/>
        <v>0</v>
      </c>
      <c r="K140">
        <f t="shared" si="13"/>
        <v>0</v>
      </c>
      <c r="L140">
        <f t="shared" si="14"/>
        <v>0</v>
      </c>
    </row>
    <row r="141" spans="1:12">
      <c r="A141" s="8" t="s">
        <v>192</v>
      </c>
      <c r="B141" s="21" t="s">
        <v>15</v>
      </c>
      <c r="C141" s="10">
        <v>6025000</v>
      </c>
      <c r="D141" s="8">
        <v>4.4000000000000004</v>
      </c>
      <c r="E141" s="8" t="s">
        <v>228</v>
      </c>
      <c r="F141" s="15">
        <f>D141/C141*1000000</f>
        <v>0.73029045643153534</v>
      </c>
      <c r="G141">
        <v>0</v>
      </c>
      <c r="H141">
        <f t="shared" si="10"/>
        <v>0</v>
      </c>
      <c r="I141">
        <f t="shared" si="11"/>
        <v>0</v>
      </c>
      <c r="J141">
        <f t="shared" si="12"/>
        <v>0</v>
      </c>
      <c r="K141">
        <f t="shared" si="13"/>
        <v>0</v>
      </c>
      <c r="L141">
        <f t="shared" si="14"/>
        <v>0</v>
      </c>
    </row>
    <row r="142" spans="1:12">
      <c r="A142" s="8" t="s">
        <v>89</v>
      </c>
      <c r="B142" s="21" t="s">
        <v>28</v>
      </c>
      <c r="C142" s="10">
        <v>19602273</v>
      </c>
      <c r="D142" s="8">
        <v>14.3</v>
      </c>
      <c r="E142" s="8" t="s">
        <v>229</v>
      </c>
      <c r="F142" s="15">
        <f>D142/C142*1000000</f>
        <v>0.72950723622714575</v>
      </c>
      <c r="G142">
        <v>0</v>
      </c>
      <c r="H142">
        <f t="shared" si="10"/>
        <v>0</v>
      </c>
      <c r="I142">
        <f t="shared" si="11"/>
        <v>0</v>
      </c>
      <c r="J142">
        <f t="shared" si="12"/>
        <v>0</v>
      </c>
      <c r="K142">
        <f t="shared" si="13"/>
        <v>0</v>
      </c>
      <c r="L142">
        <f t="shared" si="14"/>
        <v>0</v>
      </c>
    </row>
    <row r="143" spans="1:12">
      <c r="A143" s="8" t="s">
        <v>55</v>
      </c>
      <c r="B143" s="21" t="s">
        <v>56</v>
      </c>
      <c r="C143" s="10">
        <v>30351780</v>
      </c>
      <c r="D143" s="8">
        <v>21.9</v>
      </c>
      <c r="E143" s="8" t="s">
        <v>228</v>
      </c>
      <c r="F143" s="15">
        <f>D143/C143*1000000</f>
        <v>0.72153923097755712</v>
      </c>
      <c r="G143">
        <v>0</v>
      </c>
      <c r="H143">
        <f t="shared" si="10"/>
        <v>0</v>
      </c>
      <c r="I143">
        <f t="shared" si="11"/>
        <v>0</v>
      </c>
      <c r="J143">
        <f t="shared" si="12"/>
        <v>0</v>
      </c>
      <c r="K143">
        <f t="shared" si="13"/>
        <v>0</v>
      </c>
      <c r="L143">
        <f t="shared" si="14"/>
        <v>0</v>
      </c>
    </row>
    <row r="144" spans="1:12">
      <c r="A144" s="8" t="s">
        <v>117</v>
      </c>
      <c r="B144" s="21" t="s">
        <v>11</v>
      </c>
      <c r="C144" s="10">
        <v>14375000</v>
      </c>
      <c r="D144" s="8">
        <v>10.3</v>
      </c>
      <c r="E144" s="8" t="s">
        <v>229</v>
      </c>
      <c r="F144" s="15">
        <f>D144/C144*1000000</f>
        <v>0.71652173913043482</v>
      </c>
      <c r="G144">
        <v>0</v>
      </c>
      <c r="H144">
        <f t="shared" si="10"/>
        <v>0</v>
      </c>
      <c r="I144">
        <f t="shared" si="11"/>
        <v>0</v>
      </c>
      <c r="J144">
        <f t="shared" si="12"/>
        <v>0</v>
      </c>
      <c r="K144">
        <f t="shared" si="13"/>
        <v>0</v>
      </c>
      <c r="L144">
        <f t="shared" si="14"/>
        <v>0</v>
      </c>
    </row>
    <row r="145" spans="1:12">
      <c r="A145" s="8" t="s">
        <v>48</v>
      </c>
      <c r="B145" s="21" t="s">
        <v>26</v>
      </c>
      <c r="C145" s="10">
        <v>33000000</v>
      </c>
      <c r="D145" s="8">
        <v>23.6</v>
      </c>
      <c r="E145" s="8" t="s">
        <v>229</v>
      </c>
      <c r="F145" s="15">
        <f>D145/C145*1000000</f>
        <v>0.7151515151515152</v>
      </c>
      <c r="G145">
        <v>0</v>
      </c>
      <c r="H145">
        <f t="shared" si="10"/>
        <v>0</v>
      </c>
      <c r="I145">
        <f t="shared" si="11"/>
        <v>0</v>
      </c>
      <c r="J145">
        <f t="shared" si="12"/>
        <v>0</v>
      </c>
      <c r="K145">
        <f t="shared" si="13"/>
        <v>0</v>
      </c>
      <c r="L145">
        <f t="shared" si="14"/>
        <v>0</v>
      </c>
    </row>
    <row r="146" spans="1:12">
      <c r="A146" s="8" t="s">
        <v>112</v>
      </c>
      <c r="B146" s="21" t="s">
        <v>52</v>
      </c>
      <c r="C146" s="10">
        <v>15277778</v>
      </c>
      <c r="D146" s="8">
        <v>10.9</v>
      </c>
      <c r="E146" s="8" t="s">
        <v>229</v>
      </c>
      <c r="F146" s="15">
        <f>D146/C146*1000000</f>
        <v>0.71345453507702505</v>
      </c>
      <c r="G146">
        <v>0</v>
      </c>
      <c r="H146">
        <f t="shared" si="10"/>
        <v>0</v>
      </c>
      <c r="I146">
        <f t="shared" si="11"/>
        <v>0</v>
      </c>
      <c r="J146">
        <f t="shared" si="12"/>
        <v>0</v>
      </c>
      <c r="K146">
        <f t="shared" si="13"/>
        <v>0</v>
      </c>
      <c r="L146">
        <f t="shared" si="14"/>
        <v>0</v>
      </c>
    </row>
    <row r="147" spans="1:12">
      <c r="A147" s="8" t="s">
        <v>65</v>
      </c>
      <c r="B147" s="21" t="s">
        <v>59</v>
      </c>
      <c r="C147" s="10">
        <v>28942830</v>
      </c>
      <c r="D147" s="8">
        <v>20.6</v>
      </c>
      <c r="E147" s="8" t="s">
        <v>230</v>
      </c>
      <c r="F147" s="15">
        <f>D147/C147*1000000</f>
        <v>0.71174795277448688</v>
      </c>
      <c r="G147">
        <v>0</v>
      </c>
      <c r="H147">
        <f t="shared" si="10"/>
        <v>0</v>
      </c>
      <c r="I147">
        <f t="shared" si="11"/>
        <v>0</v>
      </c>
      <c r="J147">
        <f t="shared" si="12"/>
        <v>0</v>
      </c>
      <c r="K147">
        <f t="shared" si="13"/>
        <v>0</v>
      </c>
      <c r="L147">
        <f t="shared" si="14"/>
        <v>0</v>
      </c>
    </row>
    <row r="148" spans="1:12">
      <c r="A148" s="8" t="s">
        <v>42</v>
      </c>
      <c r="B148" s="21" t="s">
        <v>26</v>
      </c>
      <c r="C148" s="10">
        <v>33616770</v>
      </c>
      <c r="D148" s="8">
        <v>23.7</v>
      </c>
      <c r="E148" s="8" t="s">
        <v>231</v>
      </c>
      <c r="F148" s="15">
        <f>D148/C148*1000000</f>
        <v>0.70500526969128807</v>
      </c>
      <c r="G148">
        <v>0</v>
      </c>
      <c r="H148">
        <f t="shared" si="10"/>
        <v>0</v>
      </c>
      <c r="I148">
        <f t="shared" si="11"/>
        <v>0</v>
      </c>
      <c r="J148">
        <f t="shared" si="12"/>
        <v>0</v>
      </c>
      <c r="K148">
        <f t="shared" si="13"/>
        <v>0</v>
      </c>
      <c r="L148">
        <f t="shared" si="14"/>
        <v>0</v>
      </c>
    </row>
    <row r="149" spans="1:12">
      <c r="A149" s="8" t="s">
        <v>37</v>
      </c>
      <c r="B149" s="21" t="s">
        <v>38</v>
      </c>
      <c r="C149" s="10">
        <v>33833400</v>
      </c>
      <c r="D149" s="8">
        <v>23.7</v>
      </c>
      <c r="E149" s="8" t="s">
        <v>229</v>
      </c>
      <c r="F149" s="15">
        <f>D149/C149*1000000</f>
        <v>0.70049123055915163</v>
      </c>
      <c r="G149">
        <v>0</v>
      </c>
      <c r="H149">
        <f t="shared" si="10"/>
        <v>0</v>
      </c>
      <c r="I149">
        <f t="shared" si="11"/>
        <v>0</v>
      </c>
      <c r="J149">
        <f t="shared" si="12"/>
        <v>0</v>
      </c>
      <c r="K149">
        <f t="shared" si="13"/>
        <v>0</v>
      </c>
      <c r="L149">
        <f t="shared" si="14"/>
        <v>0</v>
      </c>
    </row>
    <row r="150" spans="1:12">
      <c r="A150" s="8" t="s">
        <v>74</v>
      </c>
      <c r="B150" s="21" t="s">
        <v>70</v>
      </c>
      <c r="C150" s="10">
        <v>23760000</v>
      </c>
      <c r="D150" s="8">
        <v>16.3</v>
      </c>
      <c r="E150" s="8" t="s">
        <v>230</v>
      </c>
      <c r="F150" s="15">
        <f>D150/C150*1000000</f>
        <v>0.68602693602693599</v>
      </c>
      <c r="G150">
        <v>0</v>
      </c>
      <c r="H150">
        <f t="shared" si="10"/>
        <v>0</v>
      </c>
      <c r="I150">
        <f t="shared" si="11"/>
        <v>0</v>
      </c>
      <c r="J150">
        <f t="shared" si="12"/>
        <v>0</v>
      </c>
      <c r="K150">
        <f t="shared" si="13"/>
        <v>0</v>
      </c>
      <c r="L150">
        <f t="shared" si="14"/>
        <v>0</v>
      </c>
    </row>
    <row r="151" spans="1:12">
      <c r="A151" s="8" t="s">
        <v>131</v>
      </c>
      <c r="B151" s="21" t="s">
        <v>28</v>
      </c>
      <c r="C151" s="10">
        <v>12402000</v>
      </c>
      <c r="D151" s="8">
        <v>8.4</v>
      </c>
      <c r="E151" s="8" t="s">
        <v>230</v>
      </c>
      <c r="F151" s="15">
        <f>D151/C151*1000000</f>
        <v>0.67731011127237539</v>
      </c>
      <c r="G151">
        <v>0</v>
      </c>
      <c r="H151">
        <f t="shared" si="10"/>
        <v>0</v>
      </c>
      <c r="I151">
        <f t="shared" si="11"/>
        <v>0</v>
      </c>
      <c r="J151">
        <f t="shared" si="12"/>
        <v>0</v>
      </c>
      <c r="K151">
        <f t="shared" si="13"/>
        <v>0</v>
      </c>
      <c r="L151">
        <f t="shared" si="14"/>
        <v>0</v>
      </c>
    </row>
    <row r="152" spans="1:12">
      <c r="A152" s="8" t="s">
        <v>97</v>
      </c>
      <c r="B152" s="21" t="s">
        <v>70</v>
      </c>
      <c r="C152" s="10">
        <v>18000000</v>
      </c>
      <c r="D152" s="8">
        <v>12.1</v>
      </c>
      <c r="E152" s="8" t="s">
        <v>229</v>
      </c>
      <c r="F152" s="15">
        <f>D152/C152*1000000</f>
        <v>0.67222222222222217</v>
      </c>
      <c r="G152">
        <v>0</v>
      </c>
      <c r="H152">
        <f t="shared" si="10"/>
        <v>0</v>
      </c>
      <c r="I152">
        <f t="shared" si="11"/>
        <v>0</v>
      </c>
      <c r="J152">
        <f t="shared" si="12"/>
        <v>0</v>
      </c>
      <c r="K152">
        <f t="shared" si="13"/>
        <v>0</v>
      </c>
      <c r="L152">
        <f t="shared" si="14"/>
        <v>0</v>
      </c>
    </row>
    <row r="153" spans="1:12">
      <c r="A153" s="8" t="s">
        <v>90</v>
      </c>
      <c r="B153" s="21" t="s">
        <v>18</v>
      </c>
      <c r="C153" s="10">
        <v>19568360</v>
      </c>
      <c r="D153" s="8">
        <v>13.1</v>
      </c>
      <c r="E153" s="8" t="s">
        <v>229</v>
      </c>
      <c r="F153" s="15">
        <f>D153/C153*1000000</f>
        <v>0.66944802732574415</v>
      </c>
      <c r="G153">
        <v>0</v>
      </c>
      <c r="H153">
        <f t="shared" si="10"/>
        <v>0</v>
      </c>
      <c r="I153">
        <f t="shared" si="11"/>
        <v>0</v>
      </c>
      <c r="J153">
        <f t="shared" si="12"/>
        <v>0</v>
      </c>
      <c r="K153">
        <f t="shared" si="13"/>
        <v>0</v>
      </c>
      <c r="L153">
        <f t="shared" si="14"/>
        <v>0</v>
      </c>
    </row>
    <row r="154" spans="1:12">
      <c r="A154" s="8" t="s">
        <v>35</v>
      </c>
      <c r="B154" s="21" t="s">
        <v>36</v>
      </c>
      <c r="C154" s="10">
        <v>35448672</v>
      </c>
      <c r="D154" s="8">
        <v>23.7</v>
      </c>
      <c r="E154" s="8" t="s">
        <v>231</v>
      </c>
      <c r="F154" s="15">
        <f>D154/C154*1000000</f>
        <v>0.66857229517653016</v>
      </c>
      <c r="G154">
        <v>0</v>
      </c>
      <c r="H154">
        <f t="shared" si="10"/>
        <v>0</v>
      </c>
      <c r="I154">
        <f t="shared" si="11"/>
        <v>0</v>
      </c>
      <c r="J154">
        <f t="shared" si="12"/>
        <v>0</v>
      </c>
      <c r="K154">
        <f t="shared" si="13"/>
        <v>0</v>
      </c>
      <c r="L154">
        <f t="shared" si="14"/>
        <v>0</v>
      </c>
    </row>
    <row r="155" spans="1:12">
      <c r="A155" s="8" t="s">
        <v>98</v>
      </c>
      <c r="B155" s="21" t="s">
        <v>64</v>
      </c>
      <c r="C155" s="10">
        <v>17926829</v>
      </c>
      <c r="D155" s="8">
        <v>11.9</v>
      </c>
      <c r="E155" s="8" t="s">
        <v>231</v>
      </c>
      <c r="F155" s="15">
        <f>D155/C155*1000000</f>
        <v>0.66380953374408824</v>
      </c>
      <c r="G155">
        <v>0</v>
      </c>
      <c r="H155">
        <f t="shared" si="10"/>
        <v>0</v>
      </c>
      <c r="I155">
        <f t="shared" si="11"/>
        <v>0</v>
      </c>
      <c r="J155">
        <f t="shared" si="12"/>
        <v>0</v>
      </c>
      <c r="K155">
        <f t="shared" si="13"/>
        <v>0</v>
      </c>
      <c r="L155">
        <f t="shared" si="14"/>
        <v>0</v>
      </c>
    </row>
    <row r="156" spans="1:12">
      <c r="A156" s="8" t="s">
        <v>144</v>
      </c>
      <c r="B156" s="21" t="s">
        <v>28</v>
      </c>
      <c r="C156" s="10">
        <v>10012800</v>
      </c>
      <c r="D156" s="8">
        <v>6.5</v>
      </c>
      <c r="E156" s="8" t="s">
        <v>232</v>
      </c>
      <c r="F156" s="15">
        <f>D156/C156*1000000</f>
        <v>0.64916906359859383</v>
      </c>
      <c r="G156">
        <v>0</v>
      </c>
      <c r="H156">
        <f t="shared" si="10"/>
        <v>0</v>
      </c>
      <c r="I156">
        <f t="shared" si="11"/>
        <v>0</v>
      </c>
      <c r="J156">
        <f t="shared" si="12"/>
        <v>0</v>
      </c>
      <c r="K156">
        <f t="shared" si="13"/>
        <v>0</v>
      </c>
      <c r="L156">
        <f t="shared" si="14"/>
        <v>0</v>
      </c>
    </row>
    <row r="157" spans="1:12">
      <c r="A157" s="8" t="s">
        <v>69</v>
      </c>
      <c r="B157" s="21" t="s">
        <v>70</v>
      </c>
      <c r="C157" s="10">
        <v>27733332</v>
      </c>
      <c r="D157" s="8">
        <v>18</v>
      </c>
      <c r="E157" s="8" t="s">
        <v>228</v>
      </c>
      <c r="F157" s="15">
        <f>D157/C157*1000000</f>
        <v>0.64903849274223524</v>
      </c>
      <c r="G157">
        <v>0</v>
      </c>
      <c r="H157">
        <f t="shared" si="10"/>
        <v>0</v>
      </c>
      <c r="I157">
        <f t="shared" si="11"/>
        <v>0</v>
      </c>
      <c r="J157">
        <f t="shared" si="12"/>
        <v>0</v>
      </c>
      <c r="K157">
        <f t="shared" si="13"/>
        <v>0</v>
      </c>
      <c r="L157">
        <f t="shared" si="14"/>
        <v>0</v>
      </c>
    </row>
    <row r="158" spans="1:12">
      <c r="A158" s="8" t="s">
        <v>75</v>
      </c>
      <c r="B158" s="21" t="s">
        <v>30</v>
      </c>
      <c r="C158" s="10">
        <v>23500000</v>
      </c>
      <c r="D158" s="8">
        <v>15.1</v>
      </c>
      <c r="E158" s="8" t="s">
        <v>230</v>
      </c>
      <c r="F158" s="15">
        <f>D158/C158*1000000</f>
        <v>0.64255319148936163</v>
      </c>
      <c r="G158">
        <v>0</v>
      </c>
      <c r="H158">
        <f t="shared" si="10"/>
        <v>0</v>
      </c>
      <c r="I158">
        <f t="shared" si="11"/>
        <v>0</v>
      </c>
      <c r="J158">
        <f t="shared" si="12"/>
        <v>0</v>
      </c>
      <c r="K158">
        <f t="shared" si="13"/>
        <v>0</v>
      </c>
      <c r="L158">
        <f t="shared" si="14"/>
        <v>0</v>
      </c>
    </row>
    <row r="159" spans="1:12">
      <c r="A159" s="8" t="s">
        <v>22</v>
      </c>
      <c r="B159" s="21" t="s">
        <v>6</v>
      </c>
      <c r="C159" s="10">
        <v>37980720</v>
      </c>
      <c r="D159" s="8">
        <v>24.4</v>
      </c>
      <c r="E159" s="8" t="s">
        <v>231</v>
      </c>
      <c r="F159" s="15">
        <f>D159/C159*1000000</f>
        <v>0.64243121246779933</v>
      </c>
      <c r="G159">
        <v>0</v>
      </c>
      <c r="H159">
        <f t="shared" si="10"/>
        <v>0</v>
      </c>
      <c r="I159">
        <f t="shared" si="11"/>
        <v>0</v>
      </c>
      <c r="J159">
        <f t="shared" si="12"/>
        <v>0</v>
      </c>
      <c r="K159">
        <f t="shared" si="13"/>
        <v>0</v>
      </c>
      <c r="L159">
        <f t="shared" si="14"/>
        <v>0</v>
      </c>
    </row>
    <row r="160" spans="1:12">
      <c r="A160" s="8" t="s">
        <v>136</v>
      </c>
      <c r="B160" s="21" t="s">
        <v>16</v>
      </c>
      <c r="C160" s="10">
        <v>11215260</v>
      </c>
      <c r="D160" s="8">
        <v>7.2</v>
      </c>
      <c r="E160" s="8" t="s">
        <v>228</v>
      </c>
      <c r="F160" s="15">
        <f>D160/C160*1000000</f>
        <v>0.64198244178021724</v>
      </c>
      <c r="G160">
        <v>0</v>
      </c>
      <c r="H160">
        <f t="shared" si="10"/>
        <v>0</v>
      </c>
      <c r="I160">
        <f t="shared" si="11"/>
        <v>0</v>
      </c>
      <c r="J160">
        <f t="shared" si="12"/>
        <v>0</v>
      </c>
      <c r="K160">
        <f t="shared" si="13"/>
        <v>0</v>
      </c>
      <c r="L160">
        <f t="shared" si="14"/>
        <v>0</v>
      </c>
    </row>
    <row r="161" spans="1:12">
      <c r="A161" s="8" t="s">
        <v>66</v>
      </c>
      <c r="B161" s="21" t="s">
        <v>61</v>
      </c>
      <c r="C161" s="10">
        <v>28741071</v>
      </c>
      <c r="D161" s="8">
        <v>18.399999999999999</v>
      </c>
      <c r="E161" s="8" t="s">
        <v>232</v>
      </c>
      <c r="F161" s="15">
        <f>D161/C161*1000000</f>
        <v>0.64019882905546555</v>
      </c>
      <c r="G161">
        <v>0</v>
      </c>
      <c r="H161">
        <f t="shared" si="10"/>
        <v>0</v>
      </c>
      <c r="I161">
        <f t="shared" si="11"/>
        <v>0</v>
      </c>
      <c r="J161">
        <f t="shared" si="12"/>
        <v>0</v>
      </c>
      <c r="K161">
        <f t="shared" si="13"/>
        <v>0</v>
      </c>
      <c r="L161">
        <f t="shared" si="14"/>
        <v>0</v>
      </c>
    </row>
    <row r="162" spans="1:12">
      <c r="A162" s="8" t="s">
        <v>12</v>
      </c>
      <c r="B162" s="21" t="s">
        <v>13</v>
      </c>
      <c r="C162" s="10">
        <v>42492492</v>
      </c>
      <c r="D162" s="8">
        <v>27.2</v>
      </c>
      <c r="E162" s="8" t="s">
        <v>228</v>
      </c>
      <c r="F162" s="15">
        <f>D162/C162*1000000</f>
        <v>0.64011308162392544</v>
      </c>
      <c r="G162">
        <v>0</v>
      </c>
      <c r="H162">
        <f t="shared" si="10"/>
        <v>0</v>
      </c>
      <c r="I162">
        <f t="shared" si="11"/>
        <v>0</v>
      </c>
      <c r="J162">
        <f t="shared" si="12"/>
        <v>0</v>
      </c>
      <c r="K162">
        <f t="shared" si="13"/>
        <v>0</v>
      </c>
      <c r="L162">
        <f t="shared" si="14"/>
        <v>0</v>
      </c>
    </row>
    <row r="163" spans="1:12">
      <c r="A163" s="8" t="s">
        <v>93</v>
      </c>
      <c r="B163" s="21" t="s">
        <v>59</v>
      </c>
      <c r="C163" s="10">
        <v>18796296</v>
      </c>
      <c r="D163" s="8">
        <v>12</v>
      </c>
      <c r="E163" s="8" t="s">
        <v>229</v>
      </c>
      <c r="F163" s="15">
        <f>D163/C163*1000000</f>
        <v>0.63842365538401824</v>
      </c>
      <c r="G163">
        <v>0</v>
      </c>
      <c r="H163">
        <f t="shared" si="10"/>
        <v>0</v>
      </c>
      <c r="I163">
        <f t="shared" si="11"/>
        <v>0</v>
      </c>
      <c r="J163">
        <f t="shared" si="12"/>
        <v>0</v>
      </c>
      <c r="K163">
        <f t="shared" si="13"/>
        <v>0</v>
      </c>
      <c r="L163">
        <f t="shared" si="14"/>
        <v>0</v>
      </c>
    </row>
    <row r="164" spans="1:12">
      <c r="A164" s="8" t="s">
        <v>84</v>
      </c>
      <c r="B164" s="21" t="s">
        <v>13</v>
      </c>
      <c r="C164" s="10">
        <v>20955000</v>
      </c>
      <c r="D164" s="8">
        <v>13.3</v>
      </c>
      <c r="E164" s="8" t="s">
        <v>230</v>
      </c>
      <c r="F164" s="15">
        <f>D164/C164*1000000</f>
        <v>0.63469339059890251</v>
      </c>
      <c r="G164">
        <v>0</v>
      </c>
      <c r="H164">
        <f t="shared" si="10"/>
        <v>0</v>
      </c>
      <c r="I164">
        <f t="shared" si="11"/>
        <v>0</v>
      </c>
      <c r="J164">
        <f t="shared" si="12"/>
        <v>0</v>
      </c>
      <c r="K164">
        <f t="shared" si="13"/>
        <v>0</v>
      </c>
      <c r="L164">
        <f t="shared" si="14"/>
        <v>0</v>
      </c>
    </row>
    <row r="165" spans="1:12">
      <c r="A165" s="8" t="s">
        <v>76</v>
      </c>
      <c r="B165" s="21" t="s">
        <v>77</v>
      </c>
      <c r="C165" s="10">
        <v>22680000</v>
      </c>
      <c r="D165" s="8">
        <v>14.3</v>
      </c>
      <c r="E165" s="8" t="s">
        <v>228</v>
      </c>
      <c r="F165" s="15">
        <f>D165/C165*1000000</f>
        <v>0.63051146384479717</v>
      </c>
      <c r="G165">
        <v>0</v>
      </c>
      <c r="H165">
        <f t="shared" si="10"/>
        <v>0</v>
      </c>
      <c r="I165">
        <f t="shared" si="11"/>
        <v>0</v>
      </c>
      <c r="J165">
        <f t="shared" si="12"/>
        <v>0</v>
      </c>
      <c r="K165">
        <f t="shared" si="13"/>
        <v>0</v>
      </c>
      <c r="L165">
        <f t="shared" si="14"/>
        <v>0</v>
      </c>
    </row>
    <row r="166" spans="1:12">
      <c r="A166" s="8" t="s">
        <v>23</v>
      </c>
      <c r="B166" s="21" t="s">
        <v>24</v>
      </c>
      <c r="C166" s="10">
        <v>37653300</v>
      </c>
      <c r="D166" s="8">
        <v>23.7</v>
      </c>
      <c r="E166" s="8" t="s">
        <v>232</v>
      </c>
      <c r="F166" s="15">
        <f>D166/C166*1000000</f>
        <v>0.62942690282126668</v>
      </c>
      <c r="G166">
        <v>0</v>
      </c>
      <c r="H166">
        <f t="shared" si="10"/>
        <v>0</v>
      </c>
      <c r="I166">
        <f t="shared" si="11"/>
        <v>0</v>
      </c>
      <c r="J166">
        <f t="shared" si="12"/>
        <v>0</v>
      </c>
      <c r="K166">
        <f t="shared" si="13"/>
        <v>0</v>
      </c>
      <c r="L166">
        <f t="shared" si="14"/>
        <v>0</v>
      </c>
    </row>
    <row r="167" spans="1:12">
      <c r="A167" s="8" t="s">
        <v>40</v>
      </c>
      <c r="B167" s="21" t="s">
        <v>11</v>
      </c>
      <c r="C167" s="10">
        <v>33833400</v>
      </c>
      <c r="D167" s="8">
        <v>21.2</v>
      </c>
      <c r="E167" s="8" t="s">
        <v>230</v>
      </c>
      <c r="F167" s="15">
        <f>D167/C167*1000000</f>
        <v>0.6265997505423635</v>
      </c>
      <c r="G167">
        <v>0</v>
      </c>
      <c r="H167">
        <f t="shared" si="10"/>
        <v>0</v>
      </c>
      <c r="I167">
        <f t="shared" si="11"/>
        <v>0</v>
      </c>
      <c r="J167">
        <f t="shared" si="12"/>
        <v>0</v>
      </c>
      <c r="K167">
        <f t="shared" si="13"/>
        <v>0</v>
      </c>
      <c r="L167">
        <f t="shared" si="14"/>
        <v>0</v>
      </c>
    </row>
    <row r="168" spans="1:12">
      <c r="A168" s="8" t="s">
        <v>33</v>
      </c>
      <c r="B168" s="21" t="s">
        <v>9</v>
      </c>
      <c r="C168" s="10">
        <v>36934550</v>
      </c>
      <c r="D168" s="8">
        <v>23.1</v>
      </c>
      <c r="E168" s="8" t="s">
        <v>228</v>
      </c>
      <c r="F168" s="15">
        <f>D168/C168*1000000</f>
        <v>0.62543066045206996</v>
      </c>
      <c r="G168">
        <v>0</v>
      </c>
      <c r="H168">
        <f t="shared" si="10"/>
        <v>0</v>
      </c>
      <c r="I168">
        <f t="shared" si="11"/>
        <v>0</v>
      </c>
      <c r="J168">
        <f t="shared" si="12"/>
        <v>0</v>
      </c>
      <c r="K168">
        <f t="shared" si="13"/>
        <v>0</v>
      </c>
      <c r="L168">
        <f t="shared" si="14"/>
        <v>0</v>
      </c>
    </row>
    <row r="169" spans="1:12">
      <c r="A169" s="8" t="s">
        <v>127</v>
      </c>
      <c r="B169" s="21" t="s">
        <v>6</v>
      </c>
      <c r="C169" s="10">
        <v>13000000</v>
      </c>
      <c r="D169" s="8">
        <v>8.1</v>
      </c>
      <c r="E169" s="8" t="s">
        <v>228</v>
      </c>
      <c r="F169" s="15">
        <f>D169/C169*1000000</f>
        <v>0.62307692307692308</v>
      </c>
      <c r="G169">
        <v>0</v>
      </c>
      <c r="H169">
        <f t="shared" si="10"/>
        <v>0</v>
      </c>
      <c r="I169">
        <f t="shared" si="11"/>
        <v>0</v>
      </c>
      <c r="J169">
        <f t="shared" si="12"/>
        <v>0</v>
      </c>
      <c r="K169">
        <f t="shared" si="13"/>
        <v>0</v>
      </c>
      <c r="L169">
        <f t="shared" si="14"/>
        <v>0</v>
      </c>
    </row>
    <row r="170" spans="1:12">
      <c r="A170" s="8" t="s">
        <v>29</v>
      </c>
      <c r="B170" s="21" t="s">
        <v>30</v>
      </c>
      <c r="C170" s="10">
        <v>37096500</v>
      </c>
      <c r="D170" s="8">
        <v>22.7</v>
      </c>
      <c r="E170" s="8" t="s">
        <v>228</v>
      </c>
      <c r="F170" s="15">
        <f>D170/C170*1000000</f>
        <v>0.61191756634722949</v>
      </c>
      <c r="G170">
        <v>0</v>
      </c>
      <c r="H170">
        <f t="shared" si="10"/>
        <v>0</v>
      </c>
      <c r="I170">
        <f t="shared" si="11"/>
        <v>0</v>
      </c>
      <c r="J170">
        <f t="shared" si="12"/>
        <v>0</v>
      </c>
      <c r="K170">
        <f t="shared" si="13"/>
        <v>0</v>
      </c>
      <c r="L170">
        <f t="shared" si="14"/>
        <v>0</v>
      </c>
    </row>
    <row r="171" spans="1:12">
      <c r="A171" s="8" t="s">
        <v>116</v>
      </c>
      <c r="B171" s="21" t="s">
        <v>16</v>
      </c>
      <c r="C171" s="10">
        <v>14415545</v>
      </c>
      <c r="D171" s="8">
        <v>8.6999999999999993</v>
      </c>
      <c r="E171" s="8" t="s">
        <v>229</v>
      </c>
      <c r="F171" s="15">
        <f>D171/C171*1000000</f>
        <v>0.60351516366533486</v>
      </c>
      <c r="G171">
        <v>0</v>
      </c>
      <c r="H171">
        <f t="shared" si="10"/>
        <v>0</v>
      </c>
      <c r="I171">
        <f t="shared" si="11"/>
        <v>0</v>
      </c>
      <c r="J171">
        <f t="shared" si="12"/>
        <v>0</v>
      </c>
      <c r="K171">
        <f t="shared" si="13"/>
        <v>0</v>
      </c>
      <c r="L171">
        <f t="shared" si="14"/>
        <v>0</v>
      </c>
    </row>
    <row r="172" spans="1:12">
      <c r="A172" s="8" t="s">
        <v>8</v>
      </c>
      <c r="B172" s="21" t="s">
        <v>9</v>
      </c>
      <c r="C172" s="10">
        <v>44119845</v>
      </c>
      <c r="D172" s="8">
        <v>26.6</v>
      </c>
      <c r="E172" s="8" t="s">
        <v>230</v>
      </c>
      <c r="F172" s="15">
        <f>D172/C172*1000000</f>
        <v>0.60290329669109222</v>
      </c>
      <c r="G172">
        <v>0</v>
      </c>
      <c r="H172">
        <f t="shared" si="10"/>
        <v>0</v>
      </c>
      <c r="I172">
        <f t="shared" si="11"/>
        <v>0</v>
      </c>
      <c r="J172">
        <f t="shared" si="12"/>
        <v>0</v>
      </c>
      <c r="K172">
        <f t="shared" si="13"/>
        <v>0</v>
      </c>
      <c r="L172">
        <f t="shared" si="14"/>
        <v>0</v>
      </c>
    </row>
    <row r="173" spans="1:12">
      <c r="A173" s="8" t="s">
        <v>53</v>
      </c>
      <c r="B173" s="21" t="s">
        <v>47</v>
      </c>
      <c r="C173" s="10">
        <v>30913750</v>
      </c>
      <c r="D173" s="8">
        <v>18.600000000000001</v>
      </c>
      <c r="E173" s="8" t="s">
        <v>232</v>
      </c>
      <c r="F173" s="15">
        <f>D173/C173*1000000</f>
        <v>0.601674012373135</v>
      </c>
      <c r="G173">
        <v>0</v>
      </c>
      <c r="H173">
        <f t="shared" si="10"/>
        <v>0</v>
      </c>
      <c r="I173">
        <f t="shared" si="11"/>
        <v>0</v>
      </c>
      <c r="J173">
        <f t="shared" si="12"/>
        <v>0</v>
      </c>
      <c r="K173">
        <f t="shared" si="13"/>
        <v>0</v>
      </c>
      <c r="L173">
        <f t="shared" si="14"/>
        <v>0</v>
      </c>
    </row>
    <row r="174" spans="1:12">
      <c r="A174" s="8" t="s">
        <v>79</v>
      </c>
      <c r="B174" s="21" t="s">
        <v>13</v>
      </c>
      <c r="C174" s="10">
        <v>22321429</v>
      </c>
      <c r="D174" s="8">
        <v>13.3</v>
      </c>
      <c r="E174" s="8" t="s">
        <v>229</v>
      </c>
      <c r="F174" s="15">
        <f>D174/C174*1000000</f>
        <v>0.59583998855987219</v>
      </c>
      <c r="G174">
        <v>0</v>
      </c>
      <c r="H174">
        <f t="shared" si="10"/>
        <v>0</v>
      </c>
      <c r="I174">
        <f t="shared" si="11"/>
        <v>0</v>
      </c>
      <c r="J174">
        <f t="shared" si="12"/>
        <v>0</v>
      </c>
      <c r="K174">
        <f t="shared" si="13"/>
        <v>0</v>
      </c>
      <c r="L174">
        <f t="shared" si="14"/>
        <v>0</v>
      </c>
    </row>
    <row r="175" spans="1:12">
      <c r="A175" s="8" t="s">
        <v>3</v>
      </c>
      <c r="B175" s="21" t="s">
        <v>4</v>
      </c>
      <c r="C175" s="10">
        <v>48070014</v>
      </c>
      <c r="D175" s="8">
        <v>26.6</v>
      </c>
      <c r="E175" s="8" t="s">
        <v>228</v>
      </c>
      <c r="F175" s="15">
        <f>D175/C175*1000000</f>
        <v>0.55335952263296617</v>
      </c>
      <c r="G175">
        <v>0</v>
      </c>
      <c r="H175">
        <f t="shared" si="10"/>
        <v>0</v>
      </c>
      <c r="I175">
        <f t="shared" si="11"/>
        <v>0</v>
      </c>
      <c r="J175">
        <f t="shared" si="12"/>
        <v>0</v>
      </c>
      <c r="K175">
        <f t="shared" si="13"/>
        <v>0</v>
      </c>
      <c r="L175">
        <f t="shared" si="14"/>
        <v>0</v>
      </c>
    </row>
    <row r="176" spans="1:12">
      <c r="A176" s="8" t="s">
        <v>67</v>
      </c>
      <c r="B176" s="21" t="s">
        <v>38</v>
      </c>
      <c r="C176" s="10">
        <v>28400000</v>
      </c>
      <c r="D176" s="8">
        <v>15.7</v>
      </c>
      <c r="E176" s="8" t="s">
        <v>228</v>
      </c>
      <c r="F176" s="15">
        <f>D176/C176*1000000</f>
        <v>0.55281690140845063</v>
      </c>
      <c r="G176">
        <v>0</v>
      </c>
      <c r="H176">
        <f t="shared" si="10"/>
        <v>0</v>
      </c>
      <c r="I176">
        <f t="shared" si="11"/>
        <v>0</v>
      </c>
      <c r="J176">
        <f t="shared" si="12"/>
        <v>0</v>
      </c>
      <c r="K176">
        <f t="shared" si="13"/>
        <v>0</v>
      </c>
      <c r="L176">
        <f t="shared" si="14"/>
        <v>0</v>
      </c>
    </row>
    <row r="177" spans="1:12">
      <c r="A177" s="8" t="s">
        <v>102</v>
      </c>
      <c r="B177" s="21" t="s">
        <v>61</v>
      </c>
      <c r="C177" s="10">
        <v>17207142</v>
      </c>
      <c r="D177" s="8">
        <v>9.5</v>
      </c>
      <c r="E177" s="8" t="s">
        <v>228</v>
      </c>
      <c r="F177" s="15">
        <f>D177/C177*1000000</f>
        <v>0.55209633302264838</v>
      </c>
      <c r="G177">
        <v>0</v>
      </c>
      <c r="H177">
        <f t="shared" si="10"/>
        <v>0</v>
      </c>
      <c r="I177">
        <f t="shared" si="11"/>
        <v>0</v>
      </c>
      <c r="J177">
        <f t="shared" si="12"/>
        <v>0</v>
      </c>
      <c r="K177">
        <f t="shared" si="13"/>
        <v>0</v>
      </c>
      <c r="L177">
        <f t="shared" si="14"/>
        <v>0</v>
      </c>
    </row>
    <row r="178" spans="1:12">
      <c r="A178" s="8" t="s">
        <v>41</v>
      </c>
      <c r="B178" s="21" t="s">
        <v>15</v>
      </c>
      <c r="C178" s="10">
        <v>33665040</v>
      </c>
      <c r="D178" s="8">
        <v>18.3</v>
      </c>
      <c r="E178" s="8" t="s">
        <v>228</v>
      </c>
      <c r="F178" s="15">
        <f>D178/C178*1000000</f>
        <v>0.54359062101218358</v>
      </c>
      <c r="G178">
        <v>0</v>
      </c>
      <c r="H178">
        <f t="shared" si="10"/>
        <v>0</v>
      </c>
      <c r="I178">
        <f t="shared" si="11"/>
        <v>0</v>
      </c>
      <c r="J178">
        <f t="shared" si="12"/>
        <v>0</v>
      </c>
      <c r="K178">
        <f t="shared" si="13"/>
        <v>0</v>
      </c>
      <c r="L178">
        <f t="shared" si="14"/>
        <v>0</v>
      </c>
    </row>
    <row r="179" spans="1:12">
      <c r="A179" s="8" t="s">
        <v>96</v>
      </c>
      <c r="B179" s="21" t="s">
        <v>56</v>
      </c>
      <c r="C179" s="10">
        <v>18352273</v>
      </c>
      <c r="D179" s="8">
        <v>9.9</v>
      </c>
      <c r="E179" s="8" t="s">
        <v>230</v>
      </c>
      <c r="F179" s="15">
        <f>D179/C179*1000000</f>
        <v>0.53944271644171815</v>
      </c>
      <c r="G179">
        <v>0</v>
      </c>
      <c r="H179">
        <f t="shared" si="10"/>
        <v>0</v>
      </c>
      <c r="I179">
        <f t="shared" si="11"/>
        <v>0</v>
      </c>
      <c r="J179">
        <f t="shared" si="12"/>
        <v>0</v>
      </c>
      <c r="K179">
        <f t="shared" si="13"/>
        <v>0</v>
      </c>
      <c r="L179">
        <f t="shared" si="14"/>
        <v>0</v>
      </c>
    </row>
    <row r="180" spans="1:12">
      <c r="A180" s="8" t="s">
        <v>54</v>
      </c>
      <c r="B180" s="21" t="s">
        <v>38</v>
      </c>
      <c r="C180" s="10">
        <v>30913750</v>
      </c>
      <c r="D180" s="8">
        <v>16.5</v>
      </c>
      <c r="E180" s="8" t="s">
        <v>231</v>
      </c>
      <c r="F180" s="15">
        <f>D180/C180*1000000</f>
        <v>0.53374307549229705</v>
      </c>
      <c r="G180">
        <v>0</v>
      </c>
      <c r="H180">
        <f t="shared" si="10"/>
        <v>0</v>
      </c>
      <c r="I180">
        <f t="shared" si="11"/>
        <v>0</v>
      </c>
      <c r="J180">
        <f t="shared" si="12"/>
        <v>0</v>
      </c>
      <c r="K180">
        <f t="shared" si="13"/>
        <v>0</v>
      </c>
      <c r="L180">
        <f t="shared" si="14"/>
        <v>0</v>
      </c>
    </row>
    <row r="181" spans="1:12">
      <c r="A181" s="8" t="s">
        <v>20</v>
      </c>
      <c r="B181" s="21" t="s">
        <v>21</v>
      </c>
      <c r="C181" s="10">
        <v>38172414</v>
      </c>
      <c r="D181" s="8">
        <v>20.2</v>
      </c>
      <c r="E181" s="8" t="s">
        <v>231</v>
      </c>
      <c r="F181" s="15">
        <f>D181/C181*1000000</f>
        <v>0.5291779555780779</v>
      </c>
      <c r="G181">
        <v>0</v>
      </c>
      <c r="H181">
        <f t="shared" si="10"/>
        <v>0</v>
      </c>
      <c r="I181">
        <f t="shared" si="11"/>
        <v>0</v>
      </c>
      <c r="J181">
        <f t="shared" si="12"/>
        <v>0</v>
      </c>
      <c r="K181">
        <f t="shared" si="13"/>
        <v>0</v>
      </c>
      <c r="L181">
        <f t="shared" si="14"/>
        <v>0</v>
      </c>
    </row>
    <row r="182" spans="1:12">
      <c r="A182" s="8" t="s">
        <v>62</v>
      </c>
      <c r="B182" s="21" t="s">
        <v>63</v>
      </c>
      <c r="C182" s="10">
        <v>30075000</v>
      </c>
      <c r="D182" s="8">
        <v>15.9</v>
      </c>
      <c r="E182" s="8" t="s">
        <v>232</v>
      </c>
      <c r="F182" s="15">
        <f>D182/C182*1000000</f>
        <v>0.52867830423940143</v>
      </c>
      <c r="G182">
        <v>0</v>
      </c>
      <c r="H182">
        <f t="shared" si="10"/>
        <v>0</v>
      </c>
      <c r="I182">
        <f t="shared" si="11"/>
        <v>0</v>
      </c>
      <c r="J182">
        <f t="shared" si="12"/>
        <v>0</v>
      </c>
      <c r="K182">
        <f t="shared" si="13"/>
        <v>0</v>
      </c>
      <c r="L182">
        <f t="shared" si="14"/>
        <v>0</v>
      </c>
    </row>
    <row r="183" spans="1:12">
      <c r="A183" s="8" t="s">
        <v>44</v>
      </c>
      <c r="B183" s="21" t="s">
        <v>45</v>
      </c>
      <c r="C183" s="10">
        <v>33333333</v>
      </c>
      <c r="D183" s="8">
        <v>17.5</v>
      </c>
      <c r="E183" s="8" t="s">
        <v>229</v>
      </c>
      <c r="F183" s="15">
        <f>D183/C183*1000000</f>
        <v>0.52500000525000001</v>
      </c>
      <c r="G183">
        <v>0</v>
      </c>
      <c r="H183">
        <f t="shared" si="10"/>
        <v>0</v>
      </c>
      <c r="I183">
        <f t="shared" si="11"/>
        <v>0</v>
      </c>
      <c r="J183">
        <f t="shared" si="12"/>
        <v>0</v>
      </c>
      <c r="K183">
        <f t="shared" si="13"/>
        <v>0</v>
      </c>
      <c r="L183">
        <f t="shared" si="14"/>
        <v>0</v>
      </c>
    </row>
    <row r="184" spans="1:12">
      <c r="A184" s="8" t="s">
        <v>39</v>
      </c>
      <c r="B184" s="21" t="s">
        <v>21</v>
      </c>
      <c r="C184" s="10">
        <v>33833400</v>
      </c>
      <c r="D184" s="8">
        <v>17.7</v>
      </c>
      <c r="E184" s="8" t="s">
        <v>230</v>
      </c>
      <c r="F184" s="15">
        <f>D184/C184*1000000</f>
        <v>0.52315167851886002</v>
      </c>
      <c r="G184">
        <v>0</v>
      </c>
      <c r="H184">
        <f t="shared" si="10"/>
        <v>0</v>
      </c>
      <c r="I184">
        <f t="shared" si="11"/>
        <v>0</v>
      </c>
      <c r="J184">
        <f t="shared" si="12"/>
        <v>0</v>
      </c>
      <c r="K184">
        <f t="shared" si="13"/>
        <v>0</v>
      </c>
      <c r="L184">
        <f t="shared" si="14"/>
        <v>0</v>
      </c>
    </row>
    <row r="185" spans="1:12">
      <c r="A185" s="8" t="s">
        <v>57</v>
      </c>
      <c r="B185" s="21" t="s">
        <v>24</v>
      </c>
      <c r="C185" s="10">
        <v>30351780</v>
      </c>
      <c r="D185" s="8">
        <v>15.8</v>
      </c>
      <c r="E185" s="8" t="s">
        <v>231</v>
      </c>
      <c r="F185" s="15">
        <f>D185/C185*1000000</f>
        <v>0.52056255020298647</v>
      </c>
      <c r="G185">
        <v>0</v>
      </c>
      <c r="H185">
        <f t="shared" si="10"/>
        <v>0</v>
      </c>
      <c r="I185">
        <f t="shared" si="11"/>
        <v>0</v>
      </c>
      <c r="J185">
        <f t="shared" si="12"/>
        <v>0</v>
      </c>
      <c r="K185">
        <f t="shared" si="13"/>
        <v>0</v>
      </c>
      <c r="L185">
        <f t="shared" si="14"/>
        <v>0</v>
      </c>
    </row>
    <row r="186" spans="1:12">
      <c r="A186" s="8" t="s">
        <v>73</v>
      </c>
      <c r="B186" s="21" t="s">
        <v>4</v>
      </c>
      <c r="C186" s="10">
        <v>25806468</v>
      </c>
      <c r="D186" s="8">
        <v>12.9</v>
      </c>
      <c r="E186" s="8" t="s">
        <v>230</v>
      </c>
      <c r="F186" s="15">
        <f>D186/C186*1000000</f>
        <v>0.49987468257957662</v>
      </c>
      <c r="G186">
        <v>0</v>
      </c>
      <c r="H186">
        <f t="shared" si="10"/>
        <v>0</v>
      </c>
      <c r="I186">
        <f t="shared" si="11"/>
        <v>0</v>
      </c>
      <c r="J186">
        <f t="shared" si="12"/>
        <v>0</v>
      </c>
      <c r="K186">
        <f t="shared" si="13"/>
        <v>0</v>
      </c>
      <c r="L186">
        <f t="shared" si="14"/>
        <v>0</v>
      </c>
    </row>
    <row r="187" spans="1:12">
      <c r="A187" s="8" t="s">
        <v>43</v>
      </c>
      <c r="B187" s="21" t="s">
        <v>4</v>
      </c>
      <c r="C187" s="10">
        <v>33616770</v>
      </c>
      <c r="D187" s="8">
        <v>16.8</v>
      </c>
      <c r="E187" s="8" t="s">
        <v>232</v>
      </c>
      <c r="F187" s="15">
        <f>D187/C187*1000000</f>
        <v>0.49975057092040664</v>
      </c>
      <c r="G187">
        <v>0</v>
      </c>
      <c r="H187">
        <f t="shared" si="10"/>
        <v>0</v>
      </c>
      <c r="I187">
        <f t="shared" si="11"/>
        <v>0</v>
      </c>
      <c r="J187">
        <f t="shared" si="12"/>
        <v>0</v>
      </c>
      <c r="K187">
        <f t="shared" si="13"/>
        <v>0</v>
      </c>
      <c r="L187">
        <f t="shared" si="14"/>
        <v>0</v>
      </c>
    </row>
    <row r="188" spans="1:12">
      <c r="A188" s="8" t="s">
        <v>31</v>
      </c>
      <c r="B188" s="21" t="s">
        <v>32</v>
      </c>
      <c r="C188" s="10">
        <v>37096500</v>
      </c>
      <c r="D188" s="8">
        <v>17.899999999999999</v>
      </c>
      <c r="E188" s="8" t="s">
        <v>229</v>
      </c>
      <c r="F188" s="15">
        <f>D188/C188*1000000</f>
        <v>0.48252530562182405</v>
      </c>
      <c r="G188">
        <v>0</v>
      </c>
      <c r="H188">
        <f t="shared" si="10"/>
        <v>0</v>
      </c>
      <c r="I188">
        <f t="shared" si="11"/>
        <v>0</v>
      </c>
      <c r="J188">
        <f t="shared" si="12"/>
        <v>0</v>
      </c>
      <c r="K188">
        <f t="shared" si="13"/>
        <v>0</v>
      </c>
      <c r="L188">
        <f t="shared" si="14"/>
        <v>0</v>
      </c>
    </row>
    <row r="189" spans="1:12">
      <c r="A189" s="8" t="s">
        <v>50</v>
      </c>
      <c r="B189" s="21" t="s">
        <v>21</v>
      </c>
      <c r="C189" s="10">
        <v>31377750</v>
      </c>
      <c r="D189" s="8">
        <v>14.9</v>
      </c>
      <c r="E189" s="8" t="s">
        <v>228</v>
      </c>
      <c r="F189" s="15">
        <f>D189/C189*1000000</f>
        <v>0.47485877731832271</v>
      </c>
      <c r="G189">
        <v>0</v>
      </c>
      <c r="H189">
        <f t="shared" si="10"/>
        <v>0</v>
      </c>
      <c r="I189">
        <f t="shared" si="11"/>
        <v>0</v>
      </c>
      <c r="J189">
        <f t="shared" si="12"/>
        <v>0</v>
      </c>
      <c r="K189">
        <f t="shared" si="13"/>
        <v>0</v>
      </c>
      <c r="L189">
        <f t="shared" si="14"/>
        <v>0</v>
      </c>
    </row>
    <row r="190" spans="1:12">
      <c r="A190" s="8" t="s">
        <v>7</v>
      </c>
      <c r="B190" s="21" t="s">
        <v>6</v>
      </c>
      <c r="C190" s="10">
        <v>44474988</v>
      </c>
      <c r="D190" s="8">
        <v>20.3</v>
      </c>
      <c r="E190" s="8" t="s">
        <v>230</v>
      </c>
      <c r="F190" s="15">
        <f>D190/C190*1000000</f>
        <v>0.45643632326556222</v>
      </c>
      <c r="G190">
        <v>0</v>
      </c>
      <c r="H190">
        <f t="shared" si="10"/>
        <v>0</v>
      </c>
      <c r="I190">
        <f t="shared" si="11"/>
        <v>0</v>
      </c>
      <c r="J190">
        <f t="shared" si="12"/>
        <v>0</v>
      </c>
      <c r="K190">
        <f t="shared" si="13"/>
        <v>0</v>
      </c>
      <c r="L190">
        <f t="shared" si="14"/>
        <v>0</v>
      </c>
    </row>
    <row r="191" spans="1:12">
      <c r="A191" s="8" t="s">
        <v>68</v>
      </c>
      <c r="B191" s="21" t="s">
        <v>24</v>
      </c>
      <c r="C191" s="10">
        <v>28333334</v>
      </c>
      <c r="D191" s="8">
        <v>12.9</v>
      </c>
      <c r="E191" s="8" t="s">
        <v>228</v>
      </c>
      <c r="F191" s="15">
        <f>D191/C191*1000000</f>
        <v>0.45529410693425632</v>
      </c>
      <c r="G191">
        <v>0</v>
      </c>
      <c r="H191">
        <f t="shared" si="10"/>
        <v>0</v>
      </c>
      <c r="I191">
        <f t="shared" si="11"/>
        <v>0</v>
      </c>
      <c r="J191">
        <f t="shared" si="12"/>
        <v>0</v>
      </c>
      <c r="K191">
        <f t="shared" si="13"/>
        <v>0</v>
      </c>
      <c r="L191">
        <f t="shared" si="14"/>
        <v>0</v>
      </c>
    </row>
    <row r="192" spans="1:12">
      <c r="A192" s="8" t="s">
        <v>25</v>
      </c>
      <c r="B192" s="21" t="s">
        <v>26</v>
      </c>
      <c r="C192" s="10">
        <v>37633050</v>
      </c>
      <c r="D192" s="8">
        <v>16.399999999999999</v>
      </c>
      <c r="E192" s="8" t="s">
        <v>230</v>
      </c>
      <c r="F192" s="15">
        <f>D192/C192*1000000</f>
        <v>0.43578716048792215</v>
      </c>
      <c r="G192">
        <v>0</v>
      </c>
      <c r="H192">
        <f t="shared" si="10"/>
        <v>0</v>
      </c>
      <c r="I192">
        <f t="shared" si="11"/>
        <v>0</v>
      </c>
      <c r="J192">
        <f t="shared" si="12"/>
        <v>0</v>
      </c>
      <c r="K192">
        <f t="shared" si="13"/>
        <v>0</v>
      </c>
      <c r="L192">
        <f t="shared" si="14"/>
        <v>0</v>
      </c>
    </row>
    <row r="193" spans="1:12">
      <c r="A193" s="8" t="s">
        <v>10</v>
      </c>
      <c r="B193" s="21" t="s">
        <v>11</v>
      </c>
      <c r="C193" s="10">
        <v>43279250</v>
      </c>
      <c r="D193" s="8">
        <v>18.399999999999999</v>
      </c>
      <c r="E193" s="8" t="s">
        <v>229</v>
      </c>
      <c r="F193" s="15">
        <f>D193/C193*1000000</f>
        <v>0.42514599952633186</v>
      </c>
      <c r="G193">
        <v>0</v>
      </c>
      <c r="H193">
        <f t="shared" si="10"/>
        <v>0</v>
      </c>
      <c r="I193">
        <f t="shared" si="11"/>
        <v>0</v>
      </c>
      <c r="J193">
        <f t="shared" si="12"/>
        <v>0</v>
      </c>
      <c r="K193">
        <f t="shared" si="13"/>
        <v>0</v>
      </c>
      <c r="L193">
        <f t="shared" si="14"/>
        <v>0</v>
      </c>
    </row>
    <row r="194" spans="1:12">
      <c r="A194" s="8" t="s">
        <v>17</v>
      </c>
      <c r="B194" s="21" t="s">
        <v>16</v>
      </c>
      <c r="C194" s="10">
        <v>42492492</v>
      </c>
      <c r="D194" s="8">
        <v>18</v>
      </c>
      <c r="E194" s="8" t="s">
        <v>232</v>
      </c>
      <c r="F194" s="15">
        <f>D194/C194*1000000</f>
        <v>0.42360424519230366</v>
      </c>
      <c r="G194">
        <v>0</v>
      </c>
      <c r="H194">
        <f t="shared" si="10"/>
        <v>0</v>
      </c>
      <c r="I194">
        <f t="shared" si="11"/>
        <v>0</v>
      </c>
      <c r="J194">
        <f t="shared" si="12"/>
        <v>0</v>
      </c>
      <c r="K194">
        <f t="shared" si="13"/>
        <v>0</v>
      </c>
      <c r="L194">
        <f t="shared" si="14"/>
        <v>0</v>
      </c>
    </row>
    <row r="195" spans="1:12">
      <c r="A195" s="8" t="s">
        <v>72</v>
      </c>
      <c r="B195" s="21" t="s">
        <v>61</v>
      </c>
      <c r="C195" s="10">
        <v>26500000</v>
      </c>
      <c r="D195" s="8">
        <v>9.1999999999999993</v>
      </c>
      <c r="E195" s="8" t="s">
        <v>231</v>
      </c>
      <c r="F195" s="15">
        <f>D195/C195*1000000</f>
        <v>0.3471698113207547</v>
      </c>
      <c r="G195">
        <v>0</v>
      </c>
      <c r="H195">
        <f t="shared" si="10"/>
        <v>0</v>
      </c>
      <c r="I195">
        <f t="shared" si="11"/>
        <v>0</v>
      </c>
      <c r="J195">
        <f t="shared" si="12"/>
        <v>0</v>
      </c>
      <c r="K195">
        <f t="shared" si="13"/>
        <v>0</v>
      </c>
      <c r="L195">
        <f t="shared" si="14"/>
        <v>0</v>
      </c>
    </row>
    <row r="196" spans="1:12">
      <c r="A196" s="8" t="s">
        <v>49</v>
      </c>
      <c r="B196" s="21" t="s">
        <v>47</v>
      </c>
      <c r="C196" s="10">
        <v>31650600</v>
      </c>
      <c r="D196" s="8">
        <v>10.5</v>
      </c>
      <c r="E196" s="8" t="s">
        <v>228</v>
      </c>
      <c r="F196" s="15">
        <f>D196/C196*1000000</f>
        <v>0.33174726545468336</v>
      </c>
      <c r="G196">
        <v>0</v>
      </c>
      <c r="H196">
        <f t="shared" si="10"/>
        <v>0</v>
      </c>
      <c r="I196">
        <f t="shared" si="11"/>
        <v>0</v>
      </c>
      <c r="J196">
        <f t="shared" si="12"/>
        <v>0</v>
      </c>
      <c r="K196">
        <f t="shared" si="13"/>
        <v>0</v>
      </c>
      <c r="L196">
        <f t="shared" si="14"/>
        <v>0</v>
      </c>
    </row>
    <row r="197" spans="1:12">
      <c r="A197" s="8" t="s">
        <v>105</v>
      </c>
      <c r="B197" s="21" t="s">
        <v>16</v>
      </c>
      <c r="C197" s="10">
        <v>16758621</v>
      </c>
      <c r="D197" s="8">
        <v>5</v>
      </c>
      <c r="E197" s="8" t="s">
        <v>229</v>
      </c>
      <c r="F197" s="15">
        <f>D197/C197*1000000</f>
        <v>0.29835390393994826</v>
      </c>
      <c r="G197">
        <v>0</v>
      </c>
      <c r="H197">
        <f t="shared" si="10"/>
        <v>0</v>
      </c>
      <c r="I197">
        <f t="shared" si="11"/>
        <v>0</v>
      </c>
      <c r="J197">
        <f t="shared" si="12"/>
        <v>0</v>
      </c>
      <c r="K197">
        <f t="shared" si="13"/>
        <v>0</v>
      </c>
      <c r="L197">
        <f t="shared" si="14"/>
        <v>0</v>
      </c>
    </row>
    <row r="198" spans="1:12">
      <c r="A198" s="8" t="s">
        <v>34</v>
      </c>
      <c r="B198" s="21" t="s">
        <v>9</v>
      </c>
      <c r="C198" s="10">
        <v>35448672</v>
      </c>
      <c r="D198" s="8">
        <v>9.6</v>
      </c>
      <c r="E198" s="8" t="s">
        <v>228</v>
      </c>
      <c r="F198" s="15">
        <f>D198/C198*1000000</f>
        <v>0.27081409424872105</v>
      </c>
      <c r="G198">
        <v>0</v>
      </c>
      <c r="H198">
        <f t="shared" si="10"/>
        <v>0</v>
      </c>
      <c r="I198">
        <f t="shared" si="11"/>
        <v>0</v>
      </c>
      <c r="J198">
        <f t="shared" si="12"/>
        <v>0</v>
      </c>
      <c r="K198">
        <f t="shared" si="13"/>
        <v>0</v>
      </c>
      <c r="L198">
        <f t="shared" si="14"/>
        <v>0</v>
      </c>
    </row>
    <row r="199" spans="1:12">
      <c r="A199" s="8" t="s">
        <v>5</v>
      </c>
      <c r="B199" s="21" t="s">
        <v>6</v>
      </c>
      <c r="C199" s="10">
        <v>47063478</v>
      </c>
      <c r="D199" s="8">
        <v>10.8</v>
      </c>
      <c r="E199" s="8" t="s">
        <v>228</v>
      </c>
      <c r="F199" s="15">
        <f>D199/C199*1000000</f>
        <v>0.22947730297365612</v>
      </c>
      <c r="G199">
        <v>0</v>
      </c>
      <c r="H199">
        <f t="shared" ref="H199:H200" si="15">IF(E199="PG",G199*1,0)</f>
        <v>0</v>
      </c>
      <c r="I199">
        <f t="shared" ref="I199:I200" si="16">IF(E199="SG",G199*1,0)</f>
        <v>0</v>
      </c>
      <c r="J199">
        <f t="shared" ref="J199:J200" si="17">IF(E199="SF",G199*1,0)</f>
        <v>0</v>
      </c>
      <c r="K199">
        <f t="shared" ref="K199:K200" si="18">IF(E199="PF",G199*1,0)</f>
        <v>0</v>
      </c>
      <c r="L199">
        <f t="shared" ref="L199:L200" si="19">IF(E199="C",G199*1,0)</f>
        <v>0</v>
      </c>
    </row>
    <row r="200" spans="1:12">
      <c r="A200" s="8" t="s">
        <v>19</v>
      </c>
      <c r="B200" s="21" t="s">
        <v>4</v>
      </c>
      <c r="C200" s="10">
        <v>40600080</v>
      </c>
      <c r="D200" s="8">
        <v>7.3</v>
      </c>
      <c r="E200" s="8" t="s">
        <v>229</v>
      </c>
      <c r="F200" s="15">
        <f>D200/C200*1000000</f>
        <v>0.17980260137418447</v>
      </c>
      <c r="G200">
        <v>0</v>
      </c>
      <c r="H200">
        <f t="shared" si="15"/>
        <v>0</v>
      </c>
      <c r="I200">
        <f t="shared" si="16"/>
        <v>0</v>
      </c>
      <c r="J200">
        <f t="shared" si="17"/>
        <v>0</v>
      </c>
      <c r="K200">
        <f t="shared" si="18"/>
        <v>0</v>
      </c>
      <c r="L200">
        <f t="shared" si="19"/>
        <v>0</v>
      </c>
    </row>
  </sheetData>
  <sortState xmlns:xlrd2="http://schemas.microsoft.com/office/spreadsheetml/2017/richdata2" ref="A6:F200">
    <sortCondition descending="1" ref="F6:F200"/>
  </sortState>
  <mergeCells count="2">
    <mergeCell ref="N12:P12"/>
    <mergeCell ref="N5:P5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main</vt:lpstr>
      <vt:lpstr>Salary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Cohen</cp:lastModifiedBy>
  <dcterms:created xsi:type="dcterms:W3CDTF">2022-11-01T16:25:56Z</dcterms:created>
  <dcterms:modified xsi:type="dcterms:W3CDTF">2022-11-01T23:09:04Z</dcterms:modified>
</cp:coreProperties>
</file>