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D:\xl\Universe\"/>
    </mc:Choice>
  </mc:AlternateContent>
  <xr:revisionPtr revIDLastSave="0" documentId="13_ncr:1_{A50E027F-ED89-4505-BDAA-51CB0DD5BBCF}" xr6:coauthVersionLast="47" xr6:coauthVersionMax="47" xr10:uidLastSave="{00000000-0000-0000-0000-000000000000}"/>
  <bookViews>
    <workbookView xWindow="1950" yWindow="255" windowWidth="12570" windowHeight="14280" xr2:uid="{749C7ED3-F765-498F-8925-758FAD816D91}"/>
  </bookViews>
  <sheets>
    <sheet name="Main" sheetId="1" r:id="rId1"/>
    <sheet name="Currencies" sheetId="2" r:id="rId2"/>
  </sheets>
  <externalReferences>
    <externalReference r:id="rId3"/>
    <externalReference r:id="rId4"/>
    <externalReference r:id="rId5"/>
    <externalReference r:id="rId6"/>
    <externalReference r:id="rId7"/>
    <externalReference r:id="rId8"/>
    <externalReference r:id="rId9"/>
    <externalReference r:id="rId1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 i="1" l="1" a="1"/>
  <c r="D20" i="1" s="1"/>
  <c r="R24" i="1" l="1"/>
  <c r="S24" i="1"/>
  <c r="K24" i="1"/>
  <c r="I24" i="1"/>
  <c r="H20" i="1" a="1"/>
  <c r="H20" i="1" s="1"/>
  <c r="C20" i="1" a="1"/>
  <c r="C20" i="1" s="1"/>
  <c r="H19" i="1" a="1"/>
  <c r="H19" i="1" s="1"/>
  <c r="D19" i="1" a="1"/>
  <c r="D19" i="1" s="1"/>
  <c r="C19" i="1" a="1"/>
  <c r="C19" i="1" s="1"/>
  <c r="K45" i="1"/>
  <c r="I45" i="1"/>
  <c r="H45" i="1" a="1"/>
  <c r="H45" i="1" s="1"/>
  <c r="D45" i="1" a="1"/>
  <c r="D45" i="1" s="1"/>
  <c r="C45" i="1" a="1"/>
  <c r="C45" i="1" s="1"/>
  <c r="E4" i="2" a="1"/>
  <c r="E4" i="2" s="1"/>
  <c r="H39" i="1" s="1" a="1"/>
  <c r="H39" i="1" s="1"/>
  <c r="D4" i="2" a="1"/>
  <c r="D4" i="2" s="1"/>
  <c r="H41" i="1" a="1"/>
  <c r="H41" i="1" s="1"/>
  <c r="D41" i="1" a="1"/>
  <c r="D41" i="1" s="1"/>
  <c r="C41" i="1" a="1"/>
  <c r="C41" i="1" s="1"/>
  <c r="H40" i="1" a="1"/>
  <c r="H40" i="1" s="1"/>
  <c r="D40" i="1" a="1"/>
  <c r="D40" i="1" s="1"/>
  <c r="C40" i="1" a="1"/>
  <c r="C40" i="1" s="1"/>
  <c r="D39" i="1" a="1"/>
  <c r="D39" i="1" s="1"/>
  <c r="C39" i="1" a="1"/>
  <c r="C39" i="1" s="1"/>
  <c r="H38" i="1" a="1"/>
  <c r="H38" i="1" s="1"/>
  <c r="D38" i="1" a="1"/>
  <c r="D38" i="1" s="1"/>
  <c r="C38" i="1" a="1"/>
  <c r="C38" i="1" s="1"/>
  <c r="H37" i="1" a="1"/>
  <c r="H37" i="1" s="1"/>
  <c r="D37" i="1" a="1"/>
  <c r="D37" i="1" s="1"/>
  <c r="C37" i="1" a="1"/>
  <c r="C37" i="1" s="1"/>
  <c r="H36" i="1" a="1"/>
  <c r="H36" i="1" s="1"/>
  <c r="D36" i="1" a="1"/>
  <c r="D36" i="1" s="1"/>
  <c r="C36" i="1" a="1"/>
  <c r="C36" i="1" s="1"/>
  <c r="H35" i="1" a="1"/>
  <c r="H35" i="1" s="1"/>
  <c r="D35" i="1" a="1"/>
  <c r="D35" i="1" s="1"/>
  <c r="C35" i="1" a="1"/>
  <c r="C35" i="1" s="1"/>
  <c r="AA11" i="1" a="1"/>
  <c r="AA11" i="1" s="1"/>
  <c r="Z11" i="1" a="1"/>
  <c r="Z11" i="1" s="1"/>
  <c r="H11" i="1" a="1"/>
  <c r="H11" i="1" s="1"/>
  <c r="D11" i="1" a="1"/>
  <c r="D11" i="1" s="1"/>
  <c r="C11" i="1" a="1"/>
  <c r="C11" i="1" s="1"/>
  <c r="C7" i="1" a="1"/>
  <c r="C7" i="1" s="1"/>
  <c r="D7" i="1" a="1"/>
  <c r="D7" i="1" s="1"/>
  <c r="H7" i="1" a="1"/>
  <c r="H7" i="1" s="1"/>
  <c r="I7" i="1"/>
  <c r="K44" i="1"/>
  <c r="I44" i="1"/>
  <c r="K9" i="1"/>
  <c r="I9" i="1"/>
  <c r="C10" i="1" a="1"/>
  <c r="C10" i="1" s="1"/>
  <c r="H10" i="1" a="1"/>
  <c r="H10" i="1" s="1"/>
  <c r="D10" i="1" a="1"/>
  <c r="D10" i="1" s="1"/>
  <c r="K8" i="1"/>
  <c r="I8" i="1"/>
  <c r="J45" i="1" l="1"/>
  <c r="L45" i="1" s="1"/>
  <c r="J7" i="1"/>
  <c r="L7" i="1" s="1"/>
  <c r="K6" i="1"/>
  <c r="I6" i="1"/>
  <c r="H44" i="1" l="1" a="1"/>
  <c r="H44" i="1" s="1"/>
  <c r="J44" i="1" s="1"/>
  <c r="L44" i="1" s="1"/>
  <c r="D44" i="1" a="1"/>
  <c r="D44" i="1" s="1"/>
  <c r="C44" i="1" a="1"/>
  <c r="C44" i="1" s="1"/>
  <c r="H31" i="1" a="1"/>
  <c r="H31" i="1" s="1"/>
  <c r="D31" i="1" a="1"/>
  <c r="D31" i="1" s="1"/>
  <c r="C31" i="1" a="1"/>
  <c r="C31" i="1" s="1"/>
  <c r="K5" i="1" l="1"/>
  <c r="I5" i="1"/>
  <c r="H30" i="1" l="1" a="1"/>
  <c r="H30" i="1" s="1"/>
  <c r="D30" i="1" a="1"/>
  <c r="D30" i="1" s="1"/>
  <c r="D29" i="1" a="1"/>
  <c r="D29" i="1" s="1"/>
  <c r="D28" i="1" a="1"/>
  <c r="D28" i="1" s="1"/>
  <c r="D17" i="1" a="1"/>
  <c r="D17" i="1" s="1"/>
  <c r="D32" i="1" a="1"/>
  <c r="D32" i="1" s="1"/>
  <c r="D18" i="1" a="1"/>
  <c r="D18" i="1" s="1"/>
  <c r="D27" i="1" a="1"/>
  <c r="D27" i="1" s="1"/>
  <c r="D16" i="1" a="1"/>
  <c r="D16" i="1" s="1"/>
  <c r="D26" i="1" a="1"/>
  <c r="D26" i="1" s="1"/>
  <c r="D15" i="1" a="1"/>
  <c r="D15" i="1" s="1"/>
  <c r="D24" i="1" a="1"/>
  <c r="D24" i="1" s="1"/>
  <c r="D9" i="1" a="1"/>
  <c r="D9" i="1" s="1"/>
  <c r="D25" i="1" a="1"/>
  <c r="D25" i="1" s="1"/>
  <c r="D8" i="1" a="1"/>
  <c r="D8" i="1" s="1"/>
  <c r="D6" i="1" a="1"/>
  <c r="D6" i="1" s="1"/>
  <c r="D5" i="1" a="1"/>
  <c r="D5" i="1" s="1"/>
  <c r="H29" i="1" a="1"/>
  <c r="H29" i="1" s="1"/>
  <c r="H28" i="1" a="1"/>
  <c r="H28" i="1" s="1"/>
  <c r="H17" i="1" a="1"/>
  <c r="H17" i="1" s="1"/>
  <c r="H32" i="1" a="1"/>
  <c r="H32" i="1" s="1"/>
  <c r="H18" i="1" a="1"/>
  <c r="H18" i="1" s="1"/>
  <c r="H27" i="1" a="1"/>
  <c r="H27" i="1" s="1"/>
  <c r="H16" i="1" a="1"/>
  <c r="H16" i="1" s="1"/>
  <c r="H26" i="1" a="1"/>
  <c r="H26" i="1" s="1"/>
  <c r="H15" i="1" a="1"/>
  <c r="H15" i="1" s="1"/>
  <c r="H24" i="1" a="1"/>
  <c r="H24" i="1" s="1"/>
  <c r="J24" i="1" s="1"/>
  <c r="L24" i="1" s="1"/>
  <c r="H9" i="1" a="1"/>
  <c r="H9" i="1" s="1"/>
  <c r="J9" i="1" s="1"/>
  <c r="L9" i="1" s="1"/>
  <c r="H25" i="1" a="1"/>
  <c r="H25" i="1" s="1"/>
  <c r="H8" i="1" a="1"/>
  <c r="H8" i="1" s="1"/>
  <c r="J8" i="1" s="1"/>
  <c r="L8" i="1" s="1"/>
  <c r="H6" i="1" a="1"/>
  <c r="H6" i="1" s="1"/>
  <c r="J6" i="1" s="1"/>
  <c r="L6" i="1" s="1"/>
  <c r="H5" i="1" a="1"/>
  <c r="H5" i="1" s="1"/>
  <c r="C30" i="1" a="1"/>
  <c r="C30" i="1" s="1"/>
  <c r="C29" i="1" a="1"/>
  <c r="C29" i="1" s="1"/>
  <c r="C28" i="1" a="1"/>
  <c r="C28" i="1" s="1"/>
  <c r="C17" i="1" a="1"/>
  <c r="C17" i="1" s="1"/>
  <c r="C32" i="1" a="1"/>
  <c r="C32" i="1" s="1"/>
  <c r="C18" i="1" a="1"/>
  <c r="C18" i="1" s="1"/>
  <c r="C27" i="1" a="1"/>
  <c r="C27" i="1" s="1"/>
  <c r="C16" i="1" a="1"/>
  <c r="C16" i="1" s="1"/>
  <c r="C26" i="1" a="1"/>
  <c r="C26" i="1" s="1"/>
  <c r="C15" i="1" a="1"/>
  <c r="C15" i="1" s="1"/>
  <c r="C24" i="1" a="1"/>
  <c r="C24" i="1" s="1"/>
  <c r="C9" i="1" a="1"/>
  <c r="C9" i="1" s="1"/>
  <c r="C25" i="1" a="1"/>
  <c r="C25" i="1" s="1"/>
  <c r="C8" i="1" a="1"/>
  <c r="C8" i="1" s="1"/>
  <c r="C6" i="1" a="1"/>
  <c r="C6" i="1" s="1"/>
  <c r="C5" i="1" a="1"/>
  <c r="C5" i="1" s="1"/>
  <c r="O24" i="1" l="1"/>
  <c r="P24" i="1"/>
  <c r="P6" i="1"/>
  <c r="O6" i="1"/>
  <c r="J5" i="1"/>
  <c r="L5" i="1" s="1"/>
  <c r="O5" i="1" s="1"/>
  <c r="P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8"/>
        </ext>
      </extLst>
    </bk>
  </futureMetadata>
  <cellMetadata count="1">
    <bk>
      <rc t="1" v="0"/>
    </bk>
  </cellMetadata>
  <valueMetadata count="3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valueMetadata>
</metadata>
</file>

<file path=xl/sharedStrings.xml><?xml version="1.0" encoding="utf-8"?>
<sst xmlns="http://schemas.openxmlformats.org/spreadsheetml/2006/main" count="84" uniqueCount="62">
  <si>
    <t>Company</t>
  </si>
  <si>
    <t>Ticker</t>
  </si>
  <si>
    <t>Price</t>
  </si>
  <si>
    <t>S/O</t>
  </si>
  <si>
    <t>MC</t>
  </si>
  <si>
    <t>Net Cash</t>
  </si>
  <si>
    <t>EV</t>
  </si>
  <si>
    <t>V US</t>
  </si>
  <si>
    <t>MA US</t>
  </si>
  <si>
    <t>PYPL US</t>
  </si>
  <si>
    <t>AXP US</t>
  </si>
  <si>
    <t>SQ US</t>
  </si>
  <si>
    <t>Sector</t>
  </si>
  <si>
    <t>JPM US</t>
  </si>
  <si>
    <t>GS US</t>
  </si>
  <si>
    <t>C US</t>
  </si>
  <si>
    <t>MS US</t>
  </si>
  <si>
    <t>USB US</t>
  </si>
  <si>
    <t>BAC US</t>
  </si>
  <si>
    <t>BLK US</t>
  </si>
  <si>
    <t>WFC US</t>
  </si>
  <si>
    <t>PNC US</t>
  </si>
  <si>
    <t>BCS US</t>
  </si>
  <si>
    <t>ALLY US</t>
  </si>
  <si>
    <t>Quarter</t>
  </si>
  <si>
    <t>IR</t>
  </si>
  <si>
    <t>SEC</t>
  </si>
  <si>
    <t>ir</t>
  </si>
  <si>
    <t>sec</t>
  </si>
  <si>
    <t>Update</t>
  </si>
  <si>
    <t>Q222</t>
  </si>
  <si>
    <t>2022 E</t>
  </si>
  <si>
    <t>2023 E</t>
  </si>
  <si>
    <t>2024 E</t>
  </si>
  <si>
    <t>2022 EV/E</t>
  </si>
  <si>
    <t>2023 EV/E</t>
  </si>
  <si>
    <t>2021 RevG</t>
  </si>
  <si>
    <t>GM</t>
  </si>
  <si>
    <t>OM</t>
  </si>
  <si>
    <t>Discount</t>
  </si>
  <si>
    <t>REITs</t>
  </si>
  <si>
    <t>Fintech</t>
  </si>
  <si>
    <t>Banks</t>
  </si>
  <si>
    <t>Investment Institutions</t>
  </si>
  <si>
    <t>DFS US</t>
  </si>
  <si>
    <t>AMT US</t>
  </si>
  <si>
    <t>TOST US</t>
  </si>
  <si>
    <t>filing</t>
  </si>
  <si>
    <t>INTU US</t>
  </si>
  <si>
    <t>NRDS US</t>
  </si>
  <si>
    <t>Insurance</t>
  </si>
  <si>
    <t>PGR US</t>
  </si>
  <si>
    <t>BRK.A US</t>
  </si>
  <si>
    <t>ZURN CH</t>
  </si>
  <si>
    <t>ALL US</t>
  </si>
  <si>
    <t>1299 CN</t>
  </si>
  <si>
    <t>AIG US</t>
  </si>
  <si>
    <t>PRU EU</t>
  </si>
  <si>
    <t>Quote</t>
  </si>
  <si>
    <t>VICI US</t>
  </si>
  <si>
    <t>BX US</t>
  </si>
  <si>
    <t>SCHW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</si>
</sst>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HKD]\ * #,##0.00_);_([$HKD]\ * \(#,##0.00\);_([$HKD]\ * &quot;-&quot;??_);_(@_)"/>
  </numFmts>
  <fonts count="14"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u/>
      <sz val="11"/>
      <color theme="10"/>
      <name val="Calibri"/>
      <family val="2"/>
      <scheme val="minor"/>
    </font>
    <font>
      <b/>
      <u/>
      <sz val="11"/>
      <color theme="1"/>
      <name val="Arial"/>
      <family val="2"/>
    </font>
    <font>
      <u/>
      <sz val="11"/>
      <color theme="10"/>
      <name val="Arial"/>
      <family val="2"/>
    </font>
    <font>
      <sz val="11"/>
      <name val="Arial"/>
      <family val="2"/>
    </font>
    <font>
      <b/>
      <u/>
      <sz val="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xf numFmtId="0" fontId="10" fillId="0" borderId="0" xfId="0" applyFont="1" applyAlignment="1">
      <alignment horizontal="center"/>
    </xf>
    <xf numFmtId="0" fontId="8" fillId="0" borderId="0" xfId="0" applyFont="1"/>
    <xf numFmtId="0" fontId="11" fillId="0" borderId="0" xfId="1" applyFont="1"/>
    <xf numFmtId="3" fontId="8" fillId="0" borderId="0" xfId="0" applyNumberFormat="1" applyFont="1"/>
    <xf numFmtId="0" fontId="8" fillId="0" borderId="0" xfId="0" applyFont="1" applyAlignment="1">
      <alignment horizont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9" fillId="2" borderId="1" xfId="1" applyFill="1" applyBorder="1" applyAlignment="1">
      <alignment horizontal="center"/>
    </xf>
    <xf numFmtId="0" fontId="8" fillId="2" borderId="1" xfId="0" applyFont="1" applyFill="1" applyBorder="1" applyAlignment="1">
      <alignment horizontal="center"/>
    </xf>
    <xf numFmtId="0" fontId="9" fillId="2" borderId="2" xfId="1" applyFill="1" applyBorder="1" applyAlignment="1">
      <alignment horizontal="center"/>
    </xf>
    <xf numFmtId="0" fontId="8" fillId="2" borderId="2" xfId="0" applyFont="1" applyFill="1" applyBorder="1" applyAlignment="1">
      <alignment horizontal="center"/>
    </xf>
    <xf numFmtId="14" fontId="8" fillId="0" borderId="0" xfId="0" applyNumberFormat="1" applyFont="1" applyAlignment="1">
      <alignment horizontal="center"/>
    </xf>
    <xf numFmtId="4" fontId="12" fillId="0" borderId="0" xfId="1" applyNumberFormat="1" applyFont="1" applyFill="1" applyBorder="1" applyAlignment="1">
      <alignment horizontal="center" vertical="center"/>
    </xf>
    <xf numFmtId="9" fontId="8" fillId="0" borderId="0" xfId="0" applyNumberFormat="1" applyFont="1" applyAlignment="1">
      <alignment horizontal="center" vertical="center"/>
    </xf>
    <xf numFmtId="3" fontId="8" fillId="0" borderId="0" xfId="0" applyNumberFormat="1" applyFont="1" applyAlignment="1">
      <alignment horizontal="center" vertical="center"/>
    </xf>
    <xf numFmtId="10" fontId="8" fillId="0" borderId="0" xfId="0" applyNumberFormat="1" applyFont="1" applyAlignment="1">
      <alignment horizontal="center" vertical="center"/>
    </xf>
    <xf numFmtId="0" fontId="7" fillId="0" borderId="0" xfId="0" applyFont="1"/>
    <xf numFmtId="0" fontId="13" fillId="0" borderId="0" xfId="1" applyFont="1" applyAlignment="1">
      <alignment horizontal="left"/>
    </xf>
    <xf numFmtId="0" fontId="10" fillId="0" borderId="0" xfId="0" applyFont="1" applyAlignment="1">
      <alignment horizontal="left"/>
    </xf>
    <xf numFmtId="0" fontId="6" fillId="0" borderId="0" xfId="0" applyFont="1"/>
    <xf numFmtId="4" fontId="8" fillId="0" borderId="0" xfId="0" applyNumberFormat="1" applyFont="1" applyAlignment="1">
      <alignment horizontal="center"/>
    </xf>
    <xf numFmtId="3" fontId="8" fillId="0" borderId="0" xfId="0" applyNumberFormat="1" applyFont="1" applyAlignment="1">
      <alignment horizontal="center"/>
    </xf>
    <xf numFmtId="3" fontId="6" fillId="0" borderId="0" xfId="0" applyNumberFormat="1" applyFont="1" applyAlignment="1">
      <alignment horizontal="center"/>
    </xf>
    <xf numFmtId="9" fontId="8" fillId="0" borderId="0" xfId="0" applyNumberFormat="1" applyFont="1" applyAlignment="1">
      <alignment horizontal="center"/>
    </xf>
    <xf numFmtId="0" fontId="6" fillId="0" borderId="0" xfId="0" applyFont="1" applyAlignment="1">
      <alignment horizontal="center"/>
    </xf>
    <xf numFmtId="14" fontId="6" fillId="0" borderId="0" xfId="0" applyNumberFormat="1" applyFont="1" applyAlignment="1">
      <alignment horizontal="center"/>
    </xf>
    <xf numFmtId="0" fontId="5" fillId="0" borderId="0" xfId="0" applyFont="1" applyAlignment="1">
      <alignment horizontal="center"/>
    </xf>
    <xf numFmtId="0" fontId="4" fillId="0" borderId="0" xfId="0" applyFont="1"/>
    <xf numFmtId="1" fontId="4" fillId="0" borderId="0" xfId="0" applyNumberFormat="1" applyFont="1" applyAlignment="1">
      <alignment horizontal="center" vertical="center"/>
    </xf>
    <xf numFmtId="0" fontId="4" fillId="0" borderId="0" xfId="0" applyFont="1" applyAlignment="1">
      <alignment horizontal="left"/>
    </xf>
    <xf numFmtId="10" fontId="4" fillId="0" borderId="0" xfId="0" applyNumberFormat="1" applyFont="1" applyAlignment="1">
      <alignment horizontal="center"/>
    </xf>
    <xf numFmtId="0" fontId="4" fillId="0" borderId="0" xfId="0" applyFont="1" applyAlignment="1">
      <alignment horizontal="center"/>
    </xf>
    <xf numFmtId="3" fontId="4" fillId="0" borderId="0" xfId="0" applyNumberFormat="1" applyFont="1"/>
    <xf numFmtId="0" fontId="4" fillId="0" borderId="0" xfId="0" applyFont="1" applyAlignment="1">
      <alignment horizontal="center" vertical="center"/>
    </xf>
    <xf numFmtId="14" fontId="4" fillId="0" borderId="0" xfId="0" applyNumberFormat="1" applyFont="1"/>
    <xf numFmtId="0" fontId="4" fillId="2" borderId="0" xfId="0" applyFont="1" applyFill="1"/>
    <xf numFmtId="0" fontId="3" fillId="0" borderId="0" xfId="0" applyFont="1"/>
    <xf numFmtId="0" fontId="10" fillId="0" borderId="0" xfId="0" applyFont="1"/>
    <xf numFmtId="164" fontId="3" fillId="0" borderId="0" xfId="0" applyNumberFormat="1" applyFont="1"/>
    <xf numFmtId="4" fontId="10" fillId="0" borderId="0" xfId="0" applyNumberFormat="1" applyFont="1" applyAlignment="1">
      <alignment horizontal="center"/>
    </xf>
    <xf numFmtId="4" fontId="8" fillId="0" borderId="0" xfId="0" applyNumberFormat="1" applyFont="1"/>
    <xf numFmtId="4" fontId="4" fillId="0" borderId="0" xfId="0" applyNumberFormat="1" applyFont="1"/>
    <xf numFmtId="0" fontId="0" fillId="2" borderId="1" xfId="0" applyFill="1" applyBorder="1" applyAlignment="1">
      <alignment horizontal="center"/>
    </xf>
    <xf numFmtId="0" fontId="4"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1" fillId="0" borderId="0" xfId="0" applyFont="1" applyAlignment="1">
      <alignment horizontal="center"/>
    </xf>
    <xf numFmtId="9" fontId="8" fillId="0" borderId="0" xfId="0" applyNumberFormat="1" applyFont="1"/>
    <xf numFmtId="9" fontId="8"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externalLink" Target="externalLinks/externalLink1.xml"/><Relationship Id="rId21" Type="http://schemas.openxmlformats.org/officeDocument/2006/relationships/calcChain" Target="calcChain.xml"/><Relationship Id="rId7" Type="http://schemas.openxmlformats.org/officeDocument/2006/relationships/externalLink" Target="externalLinks/externalLink5.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5" Type="http://schemas.microsoft.com/office/2017/06/relationships/rdRichValue" Target="richData/rdrichvalue.xml"/><Relationship Id="rId10" Type="http://schemas.openxmlformats.org/officeDocument/2006/relationships/externalLink" Target="externalLinks/externalLink8.xml"/><Relationship Id="rId19" Type="http://schemas.microsoft.com/office/2017/06/relationships/rdSupportingPropertyBag" Target="richData/rdsupportingpropertybag.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Vis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xl/M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xl/intu.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xl/PYP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xl/SQ.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xl/JPM.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xl/AM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xl/VIC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Statistics"/>
    </sheetNames>
    <sheetDataSet>
      <sheetData sheetId="0">
        <row r="6">
          <cell r="N6">
            <v>21079</v>
          </cell>
        </row>
        <row r="7">
          <cell r="N7">
            <v>23795</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Statistics"/>
    </sheetNames>
    <sheetDataSet>
      <sheetData sheetId="0">
        <row r="4">
          <cell r="I4">
            <v>966.37607400000002</v>
          </cell>
        </row>
        <row r="6">
          <cell r="I6">
            <v>6943</v>
          </cell>
        </row>
        <row r="7">
          <cell r="I7">
            <v>15153</v>
          </cell>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7">
          <cell r="L7">
            <v>281.86987900000003</v>
          </cell>
        </row>
      </sheetData>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5">
          <cell r="K5">
            <v>1156.475874</v>
          </cell>
        </row>
        <row r="7">
          <cell r="K7">
            <v>15576</v>
          </cell>
        </row>
        <row r="8">
          <cell r="K8">
            <v>10198</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7">
          <cell r="M7">
            <v>590.19364799999994</v>
          </cell>
        </row>
        <row r="9">
          <cell r="M9">
            <v>5978.8040000000001</v>
          </cell>
        </row>
        <row r="10">
          <cell r="M10">
            <v>4633.0639999999994</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Statistics"/>
    </sheetNames>
    <sheetDataSet>
      <sheetData sheetId="0">
        <row r="11">
          <cell r="I11">
            <v>2932.5723899999998</v>
          </cell>
        </row>
        <row r="13">
          <cell r="I13">
            <v>249284</v>
          </cell>
        </row>
        <row r="14">
          <cell r="I14">
            <v>346634</v>
          </cell>
        </row>
      </sheetData>
      <sheetData sheetId="1" refreshError="1"/>
      <sheetData sheetId="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5">
          <cell r="F5">
            <v>465.58690799999999</v>
          </cell>
        </row>
        <row r="7">
          <cell r="F7">
            <v>2203.1</v>
          </cell>
        </row>
        <row r="8">
          <cell r="F8">
            <v>40844</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Sheet1"/>
    </sheetNames>
    <sheetDataSet>
      <sheetData sheetId="0"/>
      <sheetData sheetId="1"/>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9">
  <rv s="0">
    <v>https://www.bing.com/financeapi/forcetrigger?t=a256cw&amp;q=XNYS%3aV&amp;form=skydnc</v>
    <v>Learn more on Bing</v>
  </rv>
  <rv s="1">
    <v>en-US</v>
    <v>a256cw</v>
    <v>268435456</v>
    <v>1</v>
    <v>Powered by Refinitiv</v>
    <v>0</v>
    <v>VISA INC. (XNYS:V)</v>
    <v>2</v>
    <v>3</v>
    <v>Finance</v>
    <v>4</v>
    <v>236.96</v>
    <v>174.6</v>
    <v>0.92459999999999998</v>
    <v>8.6300000000000008</v>
    <v>4.4398E-2</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P.O. Box 8999, SAN FRANCISCO, CA, 94128-8999 US</v>
    <v>206.36500000000001</v>
    <v>Software &amp; IT Services</v>
    <v>Stock</v>
    <v>44860.767469803126</v>
    <v>0</v>
    <v>196.5</v>
    <v>419993381310</v>
    <v>VISA INC.</v>
    <v>VISA INC.</v>
    <v>196.63</v>
    <v>29.84</v>
    <v>194.38</v>
    <v>203.01</v>
    <v>2068831000</v>
    <v>V</v>
    <v>VISA INC. (XNYS:V)</v>
    <v>10929065</v>
    <v>7692425</v>
    <v>2007</v>
  </rv>
  <rv s="2">
    <v>1</v>
  </rv>
  <rv s="0">
    <v>https://www.bing.com/financeapi/forcetrigger?t=a1x8w7&amp;q=XNYS%3aMA&amp;form=skydnc</v>
    <v>Learn more on Bing</v>
  </rv>
  <rv s="1">
    <v>en-US</v>
    <v>a1x8w7</v>
    <v>268435456</v>
    <v>1</v>
    <v>Powered by Refinitiv</v>
    <v>0</v>
    <v>MASTERCARD INCORPORATED. (XNYS:MA)</v>
    <v>2</v>
    <v>3</v>
    <v>Finance</v>
    <v>4</v>
    <v>399.92</v>
    <v>276.87</v>
    <v>1.0777000000000001</v>
    <v>8.5449999999999999</v>
    <v>2.7440000000000003E-2</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324.45</v>
    <v>Software &amp; IT Services</v>
    <v>Stock</v>
    <v>44860.767471770312</v>
    <v>3</v>
    <v>311.95999999999998</v>
    <v>309196865075</v>
    <v>MASTERCARD INCORPORATED.</v>
    <v>MASTERCARD INCORPORATED.</v>
    <v>311.95999999999998</v>
    <v>31.5611</v>
    <v>311.41000000000003</v>
    <v>319.95499999999998</v>
    <v>966376100</v>
    <v>MA</v>
    <v>MASTERCARD INCORPORATED. (XNYS:MA)</v>
    <v>2912975</v>
    <v>3249646</v>
    <v>2001</v>
  </rv>
  <rv s="2">
    <v>4</v>
  </rv>
  <rv s="0">
    <v>https://www.bing.com/financeapi/forcetrigger?t=a1vmtc&amp;q=XNAS%3aINTU&amp;form=skydnc</v>
    <v>Learn more on Bing</v>
  </rv>
  <rv s="1">
    <v>en-US</v>
    <v>a1vmtc</v>
    <v>268435456</v>
    <v>1</v>
    <v>Powered by Refinitiv</v>
    <v>0</v>
    <v>INTUIT INC. (XNAS:INTU)</v>
    <v>2</v>
    <v>3</v>
    <v>Finance</v>
    <v>4</v>
    <v>716.86</v>
    <v>339.36</v>
    <v>1.1888000000000001</v>
    <v>-5.0049999999999999</v>
    <v>-1.1584000000000001E-2</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 MOUNTAIN VIEW, CA, 94043 US</v>
    <v>437.04250000000002</v>
    <v>Financial Technology (Fintech) &amp; Infrastructure</v>
    <v>Stock</v>
    <v>44860.767483124997</v>
    <v>6</v>
    <v>420.09</v>
    <v>121790300000</v>
    <v>INTUIT INC.</v>
    <v>INTUIT INC.</v>
    <v>425.61</v>
    <v>59.627000000000002</v>
    <v>432.08</v>
    <v>427.07499999999999</v>
    <v>281869900</v>
    <v>INTU</v>
    <v>INTUIT INC. (XNAS:INTU)</v>
    <v>768102</v>
    <v>1673121</v>
    <v>1993</v>
  </rv>
  <rv s="2">
    <v>7</v>
  </rv>
  <rv s="0">
    <v>https://www.bing.com/financeapi/forcetrigger?t=a21icw&amp;q=XNAS%3aPYPL&amp;form=skydnc</v>
    <v>Learn more on Bing</v>
  </rv>
  <rv s="1">
    <v>en-US</v>
    <v>a21icw</v>
    <v>268435456</v>
    <v>1</v>
    <v>Powered by Refinitiv</v>
    <v>0</v>
    <v>PAYPAL HOLDINGS, INC. (XNAS:PYPL)</v>
    <v>2</v>
    <v>3</v>
    <v>Finance</v>
    <v>4</v>
    <v>249.88</v>
    <v>67.58</v>
    <v>1.3693</v>
    <v>-0.22</v>
    <v>-2.4650000000000002E-3</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91.34</v>
    <v>Software &amp; IT Services</v>
    <v>Stock</v>
    <v>44860.767464560158</v>
    <v>9</v>
    <v>87.96</v>
    <v>102949493520</v>
    <v>PAYPAL HOLDINGS, INC.</v>
    <v>PAYPAL HOLDINGS, INC.</v>
    <v>88.04</v>
    <v>51.504300000000001</v>
    <v>89.24</v>
    <v>89.02</v>
    <v>1156476000</v>
    <v>PYPL</v>
    <v>PAYPAL HOLDINGS, INC. (XNAS:PYPL)</v>
    <v>8759327</v>
    <v>12941523</v>
    <v>2015</v>
  </rv>
  <rv s="2">
    <v>10</v>
  </rv>
  <rv s="0">
    <v>https://www.bing.com/financeapi/forcetrigger?t=a23i8m&amp;q=XNYS%3aSQ&amp;form=skydnc</v>
    <v>Learn more on Bing</v>
  </rv>
  <rv s="1">
    <v>en-US</v>
    <v>a23i8m</v>
    <v>268435456</v>
    <v>1</v>
    <v>Powered by Refinitiv</v>
    <v>0</v>
    <v>BLOCK, INC. (XNYS:SQ)</v>
    <v>2</v>
    <v>3</v>
    <v>Finance</v>
    <v>4</v>
    <v>270.16000000000003</v>
    <v>51.45</v>
    <v>2.3683000000000001</v>
    <v>0.14000000000000001</v>
    <v>2.3470000000000001E-3</v>
    <v>USD</v>
    <v>Block, Inc. creates tools that enable businesses, sellers and individuals to participate in the economy. Its segments include Square and Cash App. The Square segment includes managed payment services, software solutions, hardware and financial services products offered to sellers. Square segment also offers GoParrot, a digital ordering and marketing platform for restaurants. The Cash App segment includes the financial tools available to individuals within the mobile Cash App, including peer-to-peer payments, bitcoin and stock investments. Cash App segment also includes Cash Card, which is linked to customer-stored balances that customers can use to pay for purchases or withdraw funds from an ATM. Its Square ecosystem consists of more than 30 software, hardware, and financial services products. With Cash App, it is building an ecosystem of financial products and services that helps individuals manage their money by making it relatable, instantly available, and universally accessible.</v>
    <v>8521</v>
    <v>New York Stock Exchange</v>
    <v>XNYS</v>
    <v>XNYS</v>
    <v>1455 Market Street, Suite 600, SAN FRANCISCO, CA, 94103 US</v>
    <v>62.48</v>
    <v>Professional &amp; Commercial Services</v>
    <v>Stock</v>
    <v>44860.767477128909</v>
    <v>12</v>
    <v>57.97</v>
    <v>35293583260</v>
    <v>BLOCK, INC.</v>
    <v>BLOCK, INC.</v>
    <v>58.33</v>
    <v>313.78280000000001</v>
    <v>59.66</v>
    <v>59.8</v>
    <v>590193700</v>
    <v>SQ</v>
    <v>BLOCK, INC. (XNYS:SQ)</v>
    <v>9955545</v>
    <v>14368323</v>
    <v>2009</v>
  </rv>
  <rv s="2">
    <v>13</v>
  </rv>
  <rv s="0">
    <v>https://www.bing.com/financeapi/forcetrigger?t=c3bw27&amp;q=XNYS%3aTOST&amp;form=skydnc</v>
    <v>Learn more on Bing</v>
  </rv>
  <rv s="1">
    <v>en-US</v>
    <v>c3bw27</v>
    <v>268435456</v>
    <v>1</v>
    <v>Powered by Refinitiv</v>
    <v>0</v>
    <v>TOAST, INC. (XNYS:TOST)</v>
    <v>2</v>
    <v>3</v>
    <v>Finance</v>
    <v>4</v>
    <v>69.930000000000007</v>
    <v>11.91</v>
    <v>1.9650000000000001</v>
    <v>-0.97499999999999998</v>
    <v>-4.3879000000000001E-2</v>
    <v>USD</v>
    <v>Toast, Inc. is a cloud-based, end-to-end technology platform purpose-built for the restaurant community. The Company’s platform provides a suite of software as a service (SaaS), products, financial technology solutions including integrated payment processing, restaurant-grade hardware, and a broad ecosystem of third-party partners. The Company provide customers with a single platform that gives them the tools and features they need to run their business across point of sale (POS), restaurant operations, digital ordering and delivery, marketing and loyalty, and team management. This suite of software and hardware products is integrated with financial technology solutions, which includes payment processing and other products. The Company serves as the restaurant operating system, connecting front of house and back of house operations across dine-in, takeout, and delivery channels. It operates approximately 48,000 restaurant locations.</v>
    <v>3172</v>
    <v>New York Stock Exchange</v>
    <v>XNYS</v>
    <v>XNYS</v>
    <v>401 Park Drive Suite 801, BOSTON, MA, 02215 US</v>
    <v>22.86</v>
    <v>Software &amp; IT Services</v>
    <v>Stock</v>
    <v>44860.767481388284</v>
    <v>15</v>
    <v>21.19</v>
    <v>10974827080</v>
    <v>TOAST, INC.</v>
    <v>TOAST, INC.</v>
    <v>21.72</v>
    <v>0</v>
    <v>22.22</v>
    <v>21.245000000000001</v>
    <v>516584000</v>
    <v>TOST</v>
    <v>TOAST, INC. (XNYS:TOST)</v>
    <v>3849394</v>
    <v>4944360</v>
    <v>2011</v>
  </rv>
  <rv s="2">
    <v>16</v>
  </rv>
  <rv s="0">
    <v>https://www.bing.com/financeapi/forcetrigger?t=c3rpfr&amp;q=XNAS%3aNRDS&amp;form=skydnc</v>
    <v>Learn more on Bing</v>
  </rv>
  <rv s="1">
    <v>en-US</v>
    <v>c3rpfr</v>
    <v>268435456</v>
    <v>1</v>
    <v>Powered by Refinitiv</v>
    <v>0</v>
    <v>NERDWALLET, INC. (XNAS:NRDS)</v>
    <v>2</v>
    <v>3</v>
    <v>Finance</v>
    <v>4</v>
    <v>34.44</v>
    <v>7.07</v>
    <v>1.385</v>
    <v>0.43</v>
    <v>4.0643000000000006E-2</v>
    <v>USD</v>
    <v>NerdWallet, Inc. is a personal finance company. The Company offers NerdWallet, a consumer-first platform that empowers consumers and small and medium-sized businesses (SMBs) to make financial decisions at the right time with confidence. The Company provides consumer-driven advice about personal finance through its platform by connecting individuals and SMBs with providers of financial products. The Company's platform delivers a range of financial products, including credit cards, mortgages, insurance, SMB products, personal loans, banking, investing and student loans. Its platform uses guidance and machine learning to help consumers with quality and personalized insights. Its consumers have free access to its content and comparison shopping marketplaces, plus a data-driven application, which helps them stay on top of their finances and save time and money. Its NerdWallet is available to consumers in the United States, United Kingdom and Canada.</v>
    <v>675</v>
    <v>Nasdaq Stock Market</v>
    <v>XNAS</v>
    <v>XNAS</v>
    <v>55 Hawthorne Street, 11Th Floor, SAN FRANCISCO, CA, 94105 US</v>
    <v>11.33</v>
    <v>Software &amp; IT Services</v>
    <v>Stock</v>
    <v>44860.767354779688</v>
    <v>18</v>
    <v>10.49</v>
    <v>811650043</v>
    <v>NERDWALLET, INC.</v>
    <v>NERDWALLET, INC.</v>
    <v>10.62</v>
    <v>833.81290000000001</v>
    <v>10.58</v>
    <v>11.01</v>
    <v>73719350</v>
    <v>NRDS</v>
    <v>NERDWALLET, INC. (XNAS:NRDS)</v>
    <v>81401</v>
    <v>193995</v>
    <v>2010</v>
  </rv>
  <rv s="2">
    <v>19</v>
  </rv>
  <rv s="0">
    <v>https://www.bing.com/financeapi/forcetrigger?t=a1u7xm&amp;q=XNYS%3aGS&amp;form=skydnc</v>
    <v>Learn more on Bing</v>
  </rv>
  <rv s="1">
    <v>en-US</v>
    <v>a1u7xm</v>
    <v>268435456</v>
    <v>1</v>
    <v>Powered by Refinitiv</v>
    <v>0</v>
    <v>THE GOLDMAN SACHS GROUP, INC. (XNYS:GS)</v>
    <v>2</v>
    <v>3</v>
    <v>Finance</v>
    <v>4</v>
    <v>426.15820000000002</v>
    <v>277.83999999999997</v>
    <v>1.3694999999999999</v>
    <v>3.06</v>
    <v>9.2059999999999989E-3</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47000</v>
    <v>New York Stock Exchange</v>
    <v>XNYS</v>
    <v>XNYS</v>
    <v>200 West St, NEW YORK, NY, 10282 US</v>
    <v>338.67</v>
    <v>Investment Banking &amp; Investment Services</v>
    <v>Stock</v>
    <v>44860.767463171091</v>
    <v>21</v>
    <v>334.36</v>
    <v>114511250214</v>
    <v>THE GOLDMAN SACHS GROUP, INC.</v>
    <v>THE GOLDMAN SACHS GROUP, INC.</v>
    <v>334.6</v>
    <v>8.8545999999999996</v>
    <v>332.4</v>
    <v>335.46</v>
    <v>341355900</v>
    <v>GS</v>
    <v>THE GOLDMAN SACHS GROUP, INC. (XNYS:GS)</v>
    <v>1404339</v>
    <v>2378005</v>
    <v>1998</v>
  </rv>
  <rv s="2">
    <v>22</v>
  </rv>
  <rv s="0">
    <v>https://www.bing.com/financeapi/forcetrigger?t=a1om4c&amp;q=XNYS%3aBLK&amp;form=skydnc</v>
    <v>Learn more on Bing</v>
  </rv>
  <rv s="1">
    <v>en-US</v>
    <v>a1om4c</v>
    <v>268435456</v>
    <v>1</v>
    <v>Powered by Refinitiv</v>
    <v>0</v>
    <v>BLACKROCK, INC. (XNYS:BLK)</v>
    <v>2</v>
    <v>3</v>
    <v>Finance</v>
    <v>5</v>
    <v>973.16</v>
    <v>503.12360000000001</v>
    <v>1.2985</v>
    <v>2.4900000000000002</v>
    <v>3.9150000000000001E-3</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18900</v>
    <v>New York Stock Exchange</v>
    <v>XNYS</v>
    <v>XNYS</v>
    <v>55 E 52nd St, NEW YORK, NY, 10055-0002 US</v>
    <v>641.64499999999998</v>
    <v>Investment Banking &amp; Investment Services</v>
    <v>Stock</v>
    <v>44860.757057488285</v>
    <v>24</v>
    <v>634.03</v>
    <v>96059390817</v>
    <v>BLACKROCK, INC.</v>
    <v>BLACKROCK, INC.</v>
    <v>635</v>
    <v>17.518899999999999</v>
    <v>635.94000000000005</v>
    <v>638.42999999999995</v>
    <v>150461900</v>
    <v>BLK</v>
    <v>BLACKROCK, INC. (XNYS:BLK)</v>
    <v>672136</v>
    <v>885260</v>
    <v>2006</v>
  </rv>
  <rv s="2">
    <v>25</v>
  </rv>
  <rv s="0">
    <v>https://www.bing.com/financeapi/forcetrigger?t=a1xyjc&amp;q=XNYS%3aMS&amp;form=skydnc</v>
    <v>Learn more on Bing</v>
  </rv>
  <rv s="1">
    <v>en-US</v>
    <v>a1xyjc</v>
    <v>268435456</v>
    <v>1</v>
    <v>Powered by Refinitiv</v>
    <v>0</v>
    <v>MORGAN STANLEY (XNYS:MS)</v>
    <v>2</v>
    <v>3</v>
    <v>Finance</v>
    <v>4</v>
    <v>109.73</v>
    <v>72.05</v>
    <v>1.2968999999999999</v>
    <v>0.47</v>
    <v>5.8379999999999994E-3</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v>
    <v>78000</v>
    <v>New York Stock Exchange</v>
    <v>XNYS</v>
    <v>XNYS</v>
    <v>1585 Broadway, NEW YORK, NY, 10036 US</v>
    <v>82.05</v>
    <v>Investment Banking &amp; Investment Services</v>
    <v>Stock</v>
    <v>44860.767473749998</v>
    <v>27</v>
    <v>80.58</v>
    <v>139028569480</v>
    <v>MORGAN STANLEY</v>
    <v>MORGAN STANLEY</v>
    <v>80.72</v>
    <v>11.6525</v>
    <v>80.510000000000005</v>
    <v>80.98</v>
    <v>1716826000</v>
    <v>MS</v>
    <v>MORGAN STANLEY (XNYS:MS)</v>
    <v>5079182</v>
    <v>8160384</v>
    <v>1981</v>
  </rv>
  <rv s="2">
    <v>28</v>
  </rv>
  <rv s="0">
    <v>https://www.bing.com/financeapi/forcetrigger?t=a1p3ww&amp;q=XNYS%3aC&amp;form=skydnc</v>
    <v>Learn more on Bing</v>
  </rv>
  <rv s="1">
    <v>en-US</v>
    <v>a1p3ww</v>
    <v>268435456</v>
    <v>1</v>
    <v>Powered by Refinitiv</v>
    <v>0</v>
    <v>CITIGROUP INC. (XNYS:C)</v>
    <v>2</v>
    <v>3</v>
    <v>Finance</v>
    <v>4</v>
    <v>71.61</v>
    <v>40.005000000000003</v>
    <v>1.575</v>
    <v>0.19</v>
    <v>4.1920000000000004E-3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v>
    <v>231000</v>
    <v>New York Stock Exchange</v>
    <v>XNYS</v>
    <v>XNYS</v>
    <v>388 Greenwich Street, 399 Park Avenue, NEW YORK, NY, 10013 US</v>
    <v>45.975000000000001</v>
    <v>Investment Banking &amp; Investment Services</v>
    <v>Stock</v>
    <v>44860.767463981247</v>
    <v>30</v>
    <v>45.365000000000002</v>
    <v>88139672100</v>
    <v>CITIGROUP INC.</v>
    <v>CITIGROUP INC.</v>
    <v>45.44</v>
    <v>6.1093999999999999</v>
    <v>45.32</v>
    <v>45.51</v>
    <v>1936710000</v>
    <v>C</v>
    <v>CITIGROUP INC. (XNYS:C)</v>
    <v>9202325</v>
    <v>20303980</v>
    <v>1988</v>
  </rv>
  <rv s="2">
    <v>31</v>
  </rv>
  <rv s="0">
    <v>https://www.bing.com/financeapi/forcetrigger?t=a1p2ar&amp;q=XNYS%3aBX&amp;form=skydnc</v>
    <v>Learn more on Bing</v>
  </rv>
  <rv s="1">
    <v>en-US</v>
    <v>a1p2ar</v>
    <v>268435456</v>
    <v>1</v>
    <v>Powered by Refinitiv</v>
    <v>0</v>
    <v>Blackstone Inc (XNYS:BX)</v>
    <v>2</v>
    <v>3</v>
    <v>Finance</v>
    <v>4</v>
    <v>149.78</v>
    <v>79.545000000000002</v>
    <v>1.4327000000000001</v>
    <v>0.61</v>
    <v>6.6629999999999997E-3</v>
    <v>USD</v>
    <v>Blackstone Inc. is an investment firm. Its asset management business includes investment vehicles focused on private equity, real estate, public debt and equity, life sciences, growth equity, opportunistic, non-investment grade credit, real assets and secondary funds. It operates through four segments, namely real estate, private equity, hedge fund solutions and credit and insurance. Its Blackstone Real Estate Partners (BREP) business makes investments in logistics, office, rental housing, hospitality and retail properties, as well as in a variety of real estate operating companies. The Private Equity segment includes corporate private equity business, which consists of Blackstone Capital Partners (BCP), Blackstone Energy Partners (BEP), and Capital Partners Asia and Blackstone Core Equity Partners (BCEP). The Hedge Fund Solutions segment consists of Blackstone Alternative Asset Management; and the Credit &amp; Insurance segment consists principally of Blackstone Credit.</v>
    <v>3795</v>
    <v>New York Stock Exchange</v>
    <v>XNYS</v>
    <v>XNYS</v>
    <v>345 Park Ave, NEW YORK, NY, 10154 US</v>
    <v>94.11</v>
    <v>Investment Banking &amp; Investment Services</v>
    <v>Stock</v>
    <v>44860.767458125003</v>
    <v>33</v>
    <v>90.16</v>
    <v>111723200000</v>
    <v>Blackstone Inc</v>
    <v>Blackstone Inc</v>
    <v>90.73</v>
    <v>25.818999999999999</v>
    <v>91.55</v>
    <v>92.16</v>
    <v>1220351000</v>
    <v>BX</v>
    <v>Blackstone Inc (XNYS:BX)</v>
    <v>3073014</v>
    <v>4753020</v>
    <v>2007</v>
  </rv>
  <rv s="2">
    <v>34</v>
  </rv>
  <rv s="0">
    <v>https://www.bing.com/financeapi/forcetrigger?t=c1bxsm&amp;q=XNYS%3aSCHW+PR+J&amp;form=skydnc</v>
    <v>Learn more on Bing</v>
  </rv>
  <rv s="1">
    <v>en-US</v>
    <v>c1bxsm</v>
    <v>268435456</v>
    <v>1</v>
    <v>Powered by Refinitiv</v>
    <v>0</v>
    <v>THE CHARLES SCHWAB CORPORATION (XNYS:SCHW PR J)</v>
    <v>2</v>
    <v>3</v>
    <v>Finance</v>
    <v>4</v>
    <v>26.59</v>
    <v>17.91</v>
    <v>0.96299999999999997</v>
    <v>0.16</v>
    <v>8.6960000000000006E-3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v>
    <v>35200</v>
    <v>New York Stock Exchange</v>
    <v>XNYS</v>
    <v>XNYS</v>
    <v>3000 Schwab Way, WESTLAKE, TX, 76262 US</v>
    <v>18.71</v>
    <v>Investment Banking &amp; Investment Services</v>
    <v>Stock</v>
    <v>44860.766429560157</v>
    <v>36</v>
    <v>18.38</v>
    <v>137463000000</v>
    <v>THE CHARLES SCHWAB CORPORATION</v>
    <v>THE CHARLES SCHWAB CORPORATION</v>
    <v>18.59</v>
    <v>0</v>
    <v>18.399999999999999</v>
    <v>18.559999999999999</v>
    <v>1897088000</v>
    <v>SCHW PR J</v>
    <v>THE CHARLES SCHWAB CORPORATION (XNYS:SCHW PR J)</v>
    <v>72952</v>
    <v>72243</v>
    <v>1986</v>
  </rv>
  <rv s="2">
    <v>37</v>
  </rv>
  <rv s="0">
    <v>https://www.bing.com/financeapi/forcetrigger?t=a1waa2&amp;q=XNYS%3aJPM&amp;form=skydnc</v>
    <v>Learn more on Bing</v>
  </rv>
  <rv s="1">
    <v>en-US</v>
    <v>a1waa2</v>
    <v>268435456</v>
    <v>1</v>
    <v>Powered by Refinitiv</v>
    <v>0</v>
    <v>JPMORGAN CHASE &amp; CO. (XNYS:JPM)</v>
    <v>2</v>
    <v>3</v>
    <v>Finance</v>
    <v>4</v>
    <v>172.49019999999999</v>
    <v>101.28</v>
    <v>1.1092</v>
    <v>1.37</v>
    <v>1.1165000000000001E-2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278494</v>
    <v>New York Stock Exchange</v>
    <v>XNYS</v>
    <v>XNYS</v>
    <v>383 Madison Avenue, NEW YORK, NY, 10179 US</v>
    <v>125.2</v>
    <v>Banking Services</v>
    <v>Stock</v>
    <v>44860.767500960159</v>
    <v>39</v>
    <v>123</v>
    <v>364399917570</v>
    <v>JPMORGAN CHASE &amp; CO.</v>
    <v>JPMORGAN CHASE &amp; CO.</v>
    <v>123.06</v>
    <v>10.360099999999999</v>
    <v>122.7</v>
    <v>124.07</v>
    <v>2937051000</v>
    <v>JPM</v>
    <v>JPMORGAN CHASE &amp; CO. (XNYS:JPM)</v>
    <v>6599332</v>
    <v>15324297</v>
    <v>1968</v>
  </rv>
  <rv s="2">
    <v>40</v>
  </rv>
  <rv s="0">
    <v>https://www.bing.com/financeapi/forcetrigger?t=a1o2lh&amp;q=XNYS%3aAXP&amp;form=skydnc</v>
    <v>Learn more on Bing</v>
  </rv>
  <rv s="1">
    <v>en-US</v>
    <v>a1o2lh</v>
    <v>268435456</v>
    <v>1</v>
    <v>Powered by Refinitiv</v>
    <v>0</v>
    <v>AMERICAN EXPRESS COMPANY (XNYS:AXP)</v>
    <v>2</v>
    <v>3</v>
    <v>Finance</v>
    <v>5</v>
    <v>199.55</v>
    <v>130.65</v>
    <v>1.1366000000000001</v>
    <v>0.59199999999999997</v>
    <v>4.0270000000000002E-3</v>
    <v>USD</v>
    <v>American Express Company is an integrated payments company. The Company provides its customers with access to products, insights and experiences that builds business. It also provides credit and charge cards to consumers, small businesses, mid-sized companies, and corporations around the globe. Its various products and services are sold to diverse customer groups through various channels, including mobile and online applications, affiliate marketing, customer referral programs, third-party service providers and business partners, direct mail, telephone, in-house sales teams, and direct response advertising. The Company is engaged in businesses comprising three reportable operating segments: Global Consumer Services Group (GCSG), Global Commercial Services (GCS) and Global Merchant and Network Services (GMNS). It operates a payments network through which it maintains relationships with third-party banks and other institutions.</v>
    <v>64000</v>
    <v>New York Stock Exchange</v>
    <v>XNYS</v>
    <v>XNYS</v>
    <v>50TH FLOOR, 200 VESEY STREET, NEW YORK, NY, 10285 US</v>
    <v>149.5</v>
    <v>Banking Services</v>
    <v>Stock</v>
    <v>44860.757055312497</v>
    <v>42</v>
    <v>146.47</v>
    <v>109858100000</v>
    <v>AMERICAN EXPRESS COMPANY</v>
    <v>AMERICAN EXPRESS COMPANY</v>
    <v>147.56</v>
    <v>14.7714</v>
    <v>147.02000000000001</v>
    <v>147.61199999999999</v>
    <v>747232700</v>
    <v>AXP</v>
    <v>AMERICAN EXPRESS COMPANY (XNYS:AXP)</v>
    <v>2011092</v>
    <v>3608490</v>
    <v>1965</v>
  </rv>
  <rv s="2">
    <v>43</v>
  </rv>
  <rv s="0">
    <v>https://www.bing.com/financeapi/forcetrigger?t=a1o4sm&amp;q=XNYS%3aBAC&amp;form=skydnc</v>
    <v>Learn more on Bing</v>
  </rv>
  <rv s="1">
    <v>en-US</v>
    <v>a1o4sm</v>
    <v>268435456</v>
    <v>1</v>
    <v>Powered by Refinitiv</v>
    <v>0</v>
    <v>BANK OF AMERICA CORPORATION (XNYS:BAC)</v>
    <v>2</v>
    <v>3</v>
    <v>Finance</v>
    <v>4</v>
    <v>50.11</v>
    <v>29.31</v>
    <v>1.3863000000000001</v>
    <v>0.34</v>
    <v>9.6069999999999992E-3</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210000</v>
    <v>New York Stock Exchange</v>
    <v>XNYS</v>
    <v>XNYS</v>
    <v>Bank Of America Corporate Center, 100 N Tryon St, CHARLOTTE, NC, 28255 US</v>
    <v>36.090000000000003</v>
    <v>Banking Services</v>
    <v>Stock</v>
    <v>44860.767476816407</v>
    <v>45</v>
    <v>35.35</v>
    <v>286713598500</v>
    <v>BANK OF AMERICA CORPORATION</v>
    <v>BANK OF AMERICA CORPORATION</v>
    <v>35.42</v>
    <v>11.2102</v>
    <v>35.39</v>
    <v>35.729999999999997</v>
    <v>8024450000</v>
    <v>BAC</v>
    <v>BANK OF AMERICA CORPORATION (XNYS:BAC)</v>
    <v>25201429</v>
    <v>47782427</v>
    <v>1998</v>
  </rv>
  <rv s="2">
    <v>46</v>
  </rv>
  <rv s="0">
    <v>https://www.bing.com/financeapi/forcetrigger?t=a25tgh&amp;q=XNYS%3aWFC&amp;form=skydnc</v>
    <v>Learn more on Bing</v>
  </rv>
  <rv s="1">
    <v>en-US</v>
    <v>a25tgh</v>
    <v>268435456</v>
    <v>1</v>
    <v>Powered by Refinitiv</v>
    <v>0</v>
    <v>WELLS FARGO &amp; COMPANY (XNYS:WFC)</v>
    <v>2</v>
    <v>3</v>
    <v>Finance</v>
    <v>5</v>
    <v>60.3</v>
    <v>36.54</v>
    <v>1.1518999999999999</v>
    <v>0.51</v>
    <v>1.1241000000000001E-2</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243674</v>
    <v>New York Stock Exchange</v>
    <v>XNYS</v>
    <v>XNYS</v>
    <v>420 Montgomery St, SAN FRANCISCO, CA, 94104-1207 US</v>
    <v>46.21</v>
    <v>Banking Services</v>
    <v>Stock</v>
    <v>44860.757055404691</v>
    <v>48</v>
    <v>45.58</v>
    <v>174025134000</v>
    <v>WELLS FARGO &amp; COMPANY</v>
    <v>WELLS FARGO &amp; COMPANY</v>
    <v>45.66</v>
    <v>11.7844</v>
    <v>45.37</v>
    <v>45.88</v>
    <v>3793050000</v>
    <v>WFC</v>
    <v>WELLS FARGO &amp; COMPANY (XNYS:WFC)</v>
    <v>6674939</v>
    <v>18936651</v>
    <v>1929</v>
  </rv>
  <rv s="2">
    <v>49</v>
  </rv>
  <rv s="0">
    <v>https://www.bing.com/financeapi/forcetrigger?t=a251gh&amp;q=XNYS%3aUSB&amp;form=skydnc</v>
    <v>Learn more on Bing</v>
  </rv>
  <rv s="1">
    <v>en-US</v>
    <v>a251gh</v>
    <v>268435456</v>
    <v>1</v>
    <v>Powered by Refinitiv</v>
    <v>0</v>
    <v>U.S. BANCORP (XNYS:USB)</v>
    <v>2</v>
    <v>3</v>
    <v>Finance</v>
    <v>4</v>
    <v>63.57</v>
    <v>38.39</v>
    <v>0.97750000000000004</v>
    <v>0.48499999999999999</v>
    <v>1.1545000000000001E-2</v>
    <v>USD</v>
    <v>U.S. Bancorp is a financial services holding company. The Company provides a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Its banking subsidiary, U.S. Bank National Association, is engaged in the general banking business and offers commercial and consumer lending, lending services, depository services and ancillary services. Its non-banking subsidiaries offer investment and insurance products to the Company's customers principally within its domestic markets, and fund administration services to a range of mutual and other funds. The Company's lines of business are corporate and commercial banking, consumer and business banking, wealth management and investment services, payment services, and treasury and corporate support.</v>
    <v>68796</v>
    <v>New York Stock Exchange</v>
    <v>XNYS</v>
    <v>XNYS</v>
    <v>800 Nicollet Mall, MINNEAPOLIS, MN, 55402-7000 US</v>
    <v>42.615000000000002</v>
    <v>Banking Services</v>
    <v>Stock</v>
    <v>44860.767494270316</v>
    <v>51</v>
    <v>41.95</v>
    <v>63138391080</v>
    <v>U.S. BANCORP</v>
    <v>U.S. BANCORP</v>
    <v>42.08</v>
    <v>10.010300000000001</v>
    <v>42.01</v>
    <v>42.494999999999997</v>
    <v>1485784000</v>
    <v>USB</v>
    <v>U.S. BANCORP (XNYS:USB)</v>
    <v>5532601</v>
    <v>11168217</v>
    <v>1929</v>
  </rv>
  <rv s="2">
    <v>52</v>
  </rv>
  <rv s="0">
    <v>https://www.bing.com/financeapi/forcetrigger?t=a1tnr7&amp;q=ARCX%3aGAZ&amp;form=skydnc</v>
    <v>Learn more on Bing</v>
  </rv>
  <rv s="1">
    <v>en-US</v>
    <v>a1tnr7</v>
    <v>268435456</v>
    <v>1</v>
    <v>Powered by Refinitiv</v>
    <v>0</v>
    <v>BARCLAYS PLC (ARCX:GAZ)</v>
    <v>2</v>
    <v>6</v>
    <v>Finance</v>
    <v>4</v>
    <v>52.65</v>
    <v>18</v>
    <v>1.6656</v>
    <v>-0.58989999999999998</v>
    <v>-1.9029000000000001E-2</v>
    <v>USD</v>
    <v>Barclays PLC is a United Kingdom-based global financial services provider that is engaged in retail banking, credit cards, wholesale banking, investment banking, wealth management, and investment management services. The Company operates as two divisions, which include Barclays UK and Barclays International, supported by its service company, Barclays Execution Services. Barclays UK consists of its UK Personal Banking, UK Business Banking and Barclaycard Consumer UK businesses. These businesses are carried on by its UK ring-fenced bank (Barclays Bank UK PLC) and certain other entities. Barclays International consists of its corporate and investment bank and consumer, cards, and payments businesses. These businesses are carried on by its non-ring-fenced bank (Barclays Bank PLC) and its subsidiaries, and certain other entities. Barclays Execution Services provides technology, operations, and functional services to businesses. Its operations include consumer banking and payments services.</v>
    <v>81600</v>
    <v>NYSE Arca</v>
    <v>ARCX</v>
    <v>ARCX</v>
    <v>Canary Wharf, 1 Churchill Place, LONDON, UNITED KINGDOM-NA, E14 5HP GB</v>
    <v>30.81</v>
    <v>Banking Services</v>
    <v>Stock</v>
    <v>44860.766715138285</v>
    <v>54</v>
    <v>29.9</v>
    <v>23814120000</v>
    <v>BARCLAYS PLC</v>
    <v>BARCLAYS PLC</v>
    <v>30.32</v>
    <v>0</v>
    <v>31</v>
    <v>30.4101</v>
    <v>15852830000</v>
    <v>GAZ</v>
    <v>BARCLAYS PLC (ARCX:GAZ)</v>
    <v>21650</v>
    <v>24742</v>
    <v>1896</v>
  </rv>
  <rv s="2">
    <v>55</v>
  </rv>
  <rv s="0">
    <v>https://www.bing.com/financeapi/forcetrigger?t=a1nbbh&amp;q=XNYS%3aALLY&amp;form=skydnc</v>
    <v>Learn more on Bing</v>
  </rv>
  <rv s="1">
    <v>en-US</v>
    <v>a1nbbh</v>
    <v>268435456</v>
    <v>1</v>
    <v>Powered by Refinitiv</v>
    <v>0</v>
    <v>ALLY FINANCIAL INC. (XNYS:ALLY)</v>
    <v>2</v>
    <v>3</v>
    <v>Finance</v>
    <v>4</v>
    <v>53.83</v>
    <v>25.330100000000002</v>
    <v>1.2638</v>
    <v>0.17</v>
    <v>6.2680000000000001E-3</v>
    <v>USD</v>
    <v>Ally Financial Inc. is a digital financial-services company that offers financial products to consumers, commercial, and corporate customers. The Company operates through four segments: Automotive Finance operations, Insurance operations, Mortgage Finance operations, and Corporate Finance operations. Its Automotive Finance operations segment provides United States-based automotive financing services to consumers, automotive dealers, companies, and municipalities. Its Insurance operations segment offers both consumer finance protection and insurance products sold primarily through the automotive dealer channel, and commercial insurance products sold directly to dealers. Its Mortgage Finance operations segment includes its direct-to-consumer Ally Home mortgage offering and bulk purchases of quality jumbo and low-to-moderate income (LMI) mortgage loans originated by third parties. Its Corporate Finance operations segment provides senior secured leveraged cash flow and asset-based loans.</v>
    <v>10500</v>
    <v>New York Stock Exchange</v>
    <v>XNYS</v>
    <v>XNYS</v>
    <v>Ally Detroit Center, 500 Woodward Ave. Floor 10, DETROIT, MI, 48226 US</v>
    <v>27.59</v>
    <v>Banking Services</v>
    <v>Stock</v>
    <v>44860.767479247654</v>
    <v>57</v>
    <v>26.61</v>
    <v>8196142150</v>
    <v>ALLY FINANCIAL INC.</v>
    <v>ALLY FINANCIAL INC.</v>
    <v>26.78</v>
    <v>4.5007000000000001</v>
    <v>27.12</v>
    <v>27.29</v>
    <v>300335000</v>
    <v>ALLY</v>
    <v>ALLY FINANCIAL INC. (XNYS:ALLY)</v>
    <v>2476595</v>
    <v>5842957</v>
    <v>1997</v>
  </rv>
  <rv s="2">
    <v>58</v>
  </rv>
  <rv s="0">
    <v>https://www.bing.com/financeapi/forcetrigger?t=a1qyk2&amp;q=XNYS%3aDFS&amp;form=skydnc</v>
    <v>Learn more on Bing</v>
  </rv>
  <rv s="1">
    <v>en-US</v>
    <v>a1qyk2</v>
    <v>268435456</v>
    <v>1</v>
    <v>Powered by Refinitiv</v>
    <v>0</v>
    <v>DISCOVER FINANCIAL SERVICES (XNYS:DFS)</v>
    <v>2</v>
    <v>3</v>
    <v>Finance</v>
    <v>4</v>
    <v>130.81</v>
    <v>87.644000000000005</v>
    <v>1.3932</v>
    <v>2.68</v>
    <v>2.6808000000000002E-2</v>
    <v>USD</v>
    <v>Discover Financial Services is a digital banking and payment services company. The Company is a bank holding company, as well as a financial holding company. Its segments include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the PULSE network (PULSE), Diners Club International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16700</v>
    <v>New York Stock Exchange</v>
    <v>XNYS</v>
    <v>XNYS</v>
    <v>2500 Lake Cook Rd, RIVERWOODS, IL, 60015 US</v>
    <v>104.28</v>
    <v>Banking Services</v>
    <v>Stock</v>
    <v>44860.767478240625</v>
    <v>60</v>
    <v>101.18</v>
    <v>28023450000</v>
    <v>DISCOVER FINANCIAL SERVICES</v>
    <v>DISCOVER FINANCIAL SERVICES</v>
    <v>101.51</v>
    <v>6.4508999999999999</v>
    <v>99.97</v>
    <v>102.65</v>
    <v>273000000</v>
    <v>DFS</v>
    <v>DISCOVER FINANCIAL SERVICES (XNYS:DFS)</v>
    <v>898401</v>
    <v>1787262</v>
    <v>1960</v>
  </rv>
  <rv s="2">
    <v>61</v>
  </rv>
  <rv s="0">
    <v>https://www.bing.com/financeapi/forcetrigger?t=a21277&amp;q=XNYS%3aPNC&amp;form=skydnc</v>
    <v>Learn more on Bing</v>
  </rv>
  <rv s="1">
    <v>en-US</v>
    <v>a21277</v>
    <v>268435456</v>
    <v>1</v>
    <v>Powered by Refinitiv</v>
    <v>0</v>
    <v>THE PNC FINANCIAL SERVICES GROUP, INC. (XNYS:PNC)</v>
    <v>2</v>
    <v>3</v>
    <v>Finance</v>
    <v>4</v>
    <v>228.14250000000001</v>
    <v>143.5213</v>
    <v>1.1520999999999999</v>
    <v>-0.52</v>
    <v>-3.186E-3</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Retail Banking segment provides deposit, lending, brokerage, investment management and cash management products and services to consumer and small business customers. The Corporate &amp; Institutional Banking segment provides lending, treasury management and capital markets-related products and services to mid-sized and large corporations, and government and not-for-profit entities. Asset Management Group segment includes personal wealth management for high net worth and ultra-high net worth clients and institutional asset management. It is also engaged in point of sale (POS) and payments solutions.</v>
    <v>57668</v>
    <v>New York Stock Exchange</v>
    <v>XNYS</v>
    <v>XNYS</v>
    <v>The Tower At Pnc Plaza, 300 Fifth Avenue, PITTSBURGH, PA, 15222-2401 US</v>
    <v>164.845</v>
    <v>Banking Services</v>
    <v>Stock</v>
    <v>44860.767470995313</v>
    <v>63</v>
    <v>162.07499999999999</v>
    <v>66727174799</v>
    <v>THE PNC FINANCIAL SERVICES GROUP, INC.</v>
    <v>THE PNC FINANCIAL SERVICES GROUP, INC.</v>
    <v>163.91</v>
    <v>12.783899999999999</v>
    <v>163.22</v>
    <v>162.69999999999999</v>
    <v>410124000</v>
    <v>PNC</v>
    <v>THE PNC FINANCIAL SERVICES GROUP, INC. (XNYS:PNC)</v>
    <v>1095424</v>
    <v>2083577</v>
    <v>1983</v>
  </rv>
  <rv s="2">
    <v>64</v>
  </rv>
  <rv s="0">
    <v>http://en.wikipedia.org/wiki/Public_domain</v>
    <v>Public domain</v>
  </rv>
  <rv s="0">
    <v>http://en.wikipedia.org/wiki/Progressive_Corporation</v>
    <v>Wikipedia</v>
  </rv>
  <rv s="3">
    <v>66</v>
    <v>67</v>
  </rv>
  <rv s="4">
    <v>11</v>
    <v>https://www.bing.com/th?id=AMMS_1ae7fef605fb644f70b899c25b5ca660&amp;qlt=95</v>
    <v>68</v>
    <v>0</v>
    <v>https://www.bing.com/images/search?form=xlimg&amp;q=progressive</v>
    <v>Image of THE PROGRESSIVE CORPORATION</v>
  </rv>
  <rv s="0">
    <v>https://www.bing.com/financeapi/forcetrigger?t=a1ztlh&amp;q=XNYS%3aPGR&amp;form=skydnc</v>
    <v>Learn more on Bing</v>
  </rv>
  <rv s="5">
    <v>en-US</v>
    <v>a1ztlh</v>
    <v>268435456</v>
    <v>1</v>
    <v>Powered by Refinitiv</v>
    <v>7</v>
    <v>THE PROGRESSIVE CORPORATION (XNYS:PGR)</v>
    <v>9</v>
    <v>10</v>
    <v>Finance</v>
    <v>4</v>
    <v>129.76499999999999</v>
    <v>89.66</v>
    <v>0.44519999999999998</v>
    <v>1.1200000000000001</v>
    <v>9.1719999999999996E-3</v>
    <v>USD</v>
    <v>The Progressive Corporation is an insurance holding company. The Company’s segments include Personal Lines, Commercial Lines and Property. The Personal Lines segment writes insurance for personal autos and recreational vehicles. Its Personal Lines segment products are sold through both the agency and direct channels. The Commercial Lines segment writes auto-related liability and physical damage insurance, workers’ compensation insurance primarily for the transportation industry, and business-related general liability and property insurance, predominately for small businesses. The Commercial Lines segment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49000</v>
    <v>New York Stock Exchange</v>
    <v>XNYS</v>
    <v>XNYS</v>
    <v>6300 Wilson Mills Rd, MAYFIELD VILLAGE, OH, 44143 US</v>
    <v>124.43</v>
    <v>69</v>
    <v>Insurance</v>
    <v>Stock</v>
    <v>44860.767444664059</v>
    <v>70</v>
    <v>122.05</v>
    <v>72101873000</v>
    <v>THE PROGRESSIVE CORPORATION</v>
    <v>THE PROGRESSIVE CORPORATION</v>
    <v>123.18</v>
    <v>86.398799999999994</v>
    <v>122.11</v>
    <v>123.23</v>
    <v>585100000</v>
    <v>PGR</v>
    <v>THE PROGRESSIVE CORPORATION (XNYS:PGR)</v>
    <v>876535</v>
    <v>2806658</v>
    <v>1965</v>
  </rv>
  <rv s="2">
    <v>71</v>
  </rv>
  <rv s="0">
    <v>https://www.bing.com/financeapi/forcetrigger?t=a1otp2&amp;q=XNYS%3aBRK.A&amp;form=skydnc</v>
    <v>Learn more on Bing</v>
  </rv>
  <rv s="1">
    <v>en-US</v>
    <v>a1otp2</v>
    <v>268435456</v>
    <v>1</v>
    <v>Powered by Refinitiv</v>
    <v>0</v>
    <v>BERKSHIRE HATHAWAY INC., (XNYS:BRK.A)</v>
    <v>2</v>
    <v>3</v>
    <v>Finance</v>
    <v>4</v>
    <v>544389.26</v>
    <v>393012.25</v>
    <v>0.90580000000000005</v>
    <v>58.104999999999997</v>
    <v>1.3310000000000001E-4</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440404.62</v>
    <v>Consumer Goods Conglomerates</v>
    <v>Stock</v>
    <v>44860.767435300782</v>
    <v>73</v>
    <v>434757.25</v>
    <v>638144600000</v>
    <v>BERKSHIRE HATHAWAY INC.,</v>
    <v>BERKSHIRE HATHAWAY INC.,</v>
    <v>438227.75</v>
    <v>57.990400000000001</v>
    <v>436400</v>
    <v>436458.10499999998</v>
    <v>1467340</v>
    <v>BRK.A</v>
    <v>BERKSHIRE HATHAWAY INC., (XNYS:BRK.A)</v>
    <v>2219</v>
    <v>2768</v>
    <v>1998</v>
  </rv>
  <rv s="2">
    <v>74</v>
  </rv>
  <rv s="0">
    <v>https://www.bing.com/financeapi/forcetrigger?t=a32x52&amp;q=OTCM%3aZURVY&amp;form=skydnc</v>
    <v>Learn more on Bing</v>
  </rv>
  <rv s="1">
    <v>en-US</v>
    <v>a32x52</v>
    <v>268435456</v>
    <v>1</v>
    <v>Powered by Refinitiv</v>
    <v>0</v>
    <v>Zurich Insurance Group Ltd (OTCM:ZURVY)</v>
    <v>2</v>
    <v>3</v>
    <v>Finance</v>
    <v>12</v>
    <v>49.95</v>
    <v>38.33</v>
    <v>0.57630000000000003</v>
    <v>0.21</v>
    <v>4.9610000000000001E-3</v>
    <v>USD</v>
    <v>Zurich Insurance Group AG is a holding company. The Company and its subsidiaries provide insurance products and related services. Its segments include General Insurance, Global Life, Farmers, Other Operating Businesses and Non-Core Businesses. The General Insurance segment provides a range of motor, home and commercial products and services for individuals, as well as small and large businesses. The Global Life segment is engaged in providing unit-linked, protection and corporate propositions through global distribution and proposition pillars. The Farmers segment, through Farmers Group, Inc. and its subsidiaries, provides certain non-claims administrative and management services to the Farmers Insurance Exchange, Fire Insurance Exchange, Truck Insurance Exchange, and their subsidiaries and affiliates. The Other Operating Businesses segment includes the Company's Holding and Financing activities. The Non-Core Businesses segment includes its insurance and reinsurance businesses.</v>
    <v>56000</v>
    <v>OTC Markets</v>
    <v>OTCM</v>
    <v>OTCM</v>
    <v>Mythenquai 2, ZUERICH, ZUERICH, 8002 CH</v>
    <v>42.67</v>
    <v>Insurance</v>
    <v>Stock</v>
    <v>44860.75668513828</v>
    <v>76</v>
    <v>42.28</v>
    <v>63240800000</v>
    <v>Zurich Insurance Group Ltd</v>
    <v>Zurich Insurance Group Ltd</v>
    <v>42.3</v>
    <v>12.472899999999999</v>
    <v>42.33</v>
    <v>42.54</v>
    <v>1504602000</v>
    <v>ZURVY</v>
    <v>Zurich Insurance Group Ltd (OTCM:ZURVY)</v>
    <v>40391</v>
    <v>168770</v>
    <v>2000</v>
  </rv>
  <rv s="2">
    <v>77</v>
  </rv>
  <rv s="0">
    <v>https://www.bing.com/financeapi/forcetrigger?t=a1nanm&amp;q=XNYS%3aALL&amp;form=skydnc</v>
    <v>Learn more on Bing</v>
  </rv>
  <rv s="1">
    <v>en-US</v>
    <v>a1nanm</v>
    <v>268435456</v>
    <v>1</v>
    <v>Powered by Refinitiv</v>
    <v>0</v>
    <v>THE ALLSTATE CORPORATION (XNYS:ALL)</v>
    <v>2</v>
    <v>3</v>
    <v>Finance</v>
    <v>4</v>
    <v>144.46</v>
    <v>106.11</v>
    <v>0.62670000000000003</v>
    <v>0.89</v>
    <v>7.1399999999999996E-3</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Its segments include Allstate Protection, Run-off Property-Liability, Protection Services, Allstate Health and Benefits and Corporate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54300</v>
    <v>New York Stock Exchange</v>
    <v>XNYS</v>
    <v>XNYS</v>
    <v>3100 SANDERS ROAD, NORTHBROOK, IL, 60062 US</v>
    <v>127.34780000000001</v>
    <v>Insurance</v>
    <v>Stock</v>
    <v>44860.767424050784</v>
    <v>79</v>
    <v>124.83</v>
    <v>33932909624</v>
    <v>THE ALLSTATE CORPORATION</v>
    <v>THE ALLSTATE CORPORATION</v>
    <v>125.66</v>
    <v>44.686399999999999</v>
    <v>124.65</v>
    <v>125.54</v>
    <v>270295600</v>
    <v>ALL</v>
    <v>THE ALLSTATE CORPORATION (XNYS:ALL)</v>
    <v>899417</v>
    <v>2249570</v>
    <v>1992</v>
  </rv>
  <rv s="2">
    <v>80</v>
  </rv>
  <rv s="0">
    <v>https://www.bing.com/financeapi/forcetrigger?t=ah2ih7&amp;q=XHKG%3a1299&amp;form=skydnc</v>
    <v>Learn more on Bing</v>
  </rv>
  <rv s="6">
    <v>en-US</v>
    <v>ah2ih7</v>
    <v>268435456</v>
    <v>1</v>
    <v>Powered by Refinitiv</v>
    <v>13</v>
    <v>AIA Group Limited (XHKG:1299)</v>
    <v>2</v>
    <v>14</v>
    <v>Finance</v>
    <v>15</v>
    <v>92.5</v>
    <v>57.65</v>
    <v>1.0275000000000001</v>
    <v>1</v>
    <v>0</v>
    <v>1.7212000000000002E-2</v>
    <v>0</v>
    <v>HKD</v>
    <v>AIA Group Limited is an investment holding company principally engaged in the provision of life insurance. The products and services mainly include life insurance, accident and health insurance and savings plans, as well as employee benefits, credit insurance and pension services to corporate clients. The Company operates through eight business segments: Hong Kong, Thailand, Singapore, Malaysia, China, Korea, Other Markets and Group Corporate Centre. Other Markets segment includes the operations in Australia, Indonesia, New Zealand, the Philippines, Sri Lanka, Taiwan, Vietnam and India.</v>
    <v>23981</v>
    <v>Hong Kong Stock Exchange</v>
    <v>XHKG</v>
    <v>XHKG</v>
    <v>AIA Wealth Select Centre, 12/F, AIA Tower, 183 Electric Road, North Point HK</v>
    <v>60.4</v>
    <v>Insurance</v>
    <v>Stock</v>
    <v>44860.339722222219</v>
    <v>82</v>
    <v>57.95</v>
    <v>689814300000</v>
    <v>AIA Group Limited</v>
    <v>AIA Group Limited</v>
    <v>58</v>
    <v>25.18</v>
    <v>58.1</v>
    <v>59.1</v>
    <v>59.1</v>
    <v>11872880000</v>
    <v>1299</v>
    <v>AIA Group Limited (XHKG:1299)</v>
    <v>38702572</v>
    <v>29377130</v>
    <v>2009</v>
  </rv>
  <rv s="2">
    <v>83</v>
  </rv>
  <rv s="0">
    <v>https://www.bing.com/financeapi/forcetrigger?t=a1n6f2&amp;q=XNYS%3aAIG&amp;form=skydnc</v>
    <v>Learn more on Bing</v>
  </rv>
  <rv s="1">
    <v>en-US</v>
    <v>a1n6f2</v>
    <v>268435456</v>
    <v>1</v>
    <v>Powered by Refinitiv</v>
    <v>0</v>
    <v>AMERICAN INTERNATIONAL GROUP, INC. (XNYS:AIG)</v>
    <v>2</v>
    <v>3</v>
    <v>Finance</v>
    <v>4</v>
    <v>65.73</v>
    <v>47.05</v>
    <v>1.1849000000000001</v>
    <v>0.155</v>
    <v>2.8549999999999999E-3</v>
    <v>USD</v>
    <v>American International Group, Inc. is a global insurance company. The Company provides a range of property casualty insurance, life insurance, retirement solutions and other financial services to customers in approximately 70 countries and jurisdictions. Its diverse offerings include products and services that help businesses and individuals protect their assets, manage risks and provide for retirement security. It segments include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36600</v>
    <v>New York Stock Exchange</v>
    <v>XNYS</v>
    <v>XNYS</v>
    <v>175 Water Street, NEW YORK, NY, 10038 US</v>
    <v>54.98</v>
    <v>Insurance</v>
    <v>Stock</v>
    <v>44860.767473749998</v>
    <v>85</v>
    <v>54.34</v>
    <v>41400854564</v>
    <v>AMERICAN INTERNATIONAL GROUP, INC.</v>
    <v>AMERICAN INTERNATIONAL GROUP, INC.</v>
    <v>54.79</v>
    <v>3.5550999999999999</v>
    <v>54.29</v>
    <v>54.445</v>
    <v>760416100</v>
    <v>AIG</v>
    <v>AMERICAN INTERNATIONAL GROUP, INC. (XNYS:AIG)</v>
    <v>1970789</v>
    <v>5022396</v>
    <v>1967</v>
  </rv>
  <rv s="2">
    <v>86</v>
  </rv>
  <rv s="0">
    <v>https://www.bing.com/financeapi/forcetrigger?t=a21ezr&amp;q=XNYS%3aPUK&amp;form=skydnc</v>
    <v>Learn more on Bing</v>
  </rv>
  <rv s="1">
    <v>en-US</v>
    <v>a21ezr</v>
    <v>268435456</v>
    <v>1</v>
    <v>Powered by Refinitiv</v>
    <v>0</v>
    <v>PRUDENTIAL PUBLIC LIMITED COMPANY (XNYS:PUK)</v>
    <v>2</v>
    <v>3</v>
    <v>Finance</v>
    <v>4</v>
    <v>41.86</v>
    <v>18.204999999999998</v>
    <v>1.3305</v>
    <v>8.5000000000000006E-2</v>
    <v>4.4549999999999998E-3</v>
    <v>USD</v>
    <v>Prudential plc is a United Kingdom-based international financial services company. The Company provides life and health insurance and asset management products in Asia and Africa. The Company protects its customers wealth, helps them grow their assets, and enables them to save for their goals. Its businesses are diversified across Asia and Africa, with a health and protection focus. Its multi-channel distribution platform includes agents, banks, and digital. It offers consumer-centric products, including the Pulse digital platform. It provides savings and protection in markets challenged by low insurance penetration and a pension funding gap. It focusses on providing regular health and protection business alongside fee-earning asset management services. It operates in markets with low insurance penetration with a growing need for health, protection, and savings products. Its largest life insurance businesses are based in Mainland China, Hong Kong, Indonesia, Malaysia, and Singapore.</v>
    <v>14486</v>
    <v>New York Stock Exchange</v>
    <v>XNYS</v>
    <v>XNYS</v>
    <v>1 Angel Court, LONDON, UNITED KINGDOM-NA, EC2R 7AG GB</v>
    <v>19.32</v>
    <v>Insurance</v>
    <v>Stock</v>
    <v>44860.767069883594</v>
    <v>88</v>
    <v>19</v>
    <v>25331940000</v>
    <v>PRUDENTIAL PUBLIC LIMITED COMPANY</v>
    <v>PRUDENTIAL PUBLIC LIMITED COMPANY</v>
    <v>19.04</v>
    <v>42.503900000000002</v>
    <v>19.079999999999998</v>
    <v>19.164999999999999</v>
    <v>1374657000</v>
    <v>PUK</v>
    <v>PRUDENTIAL PUBLIC LIMITED COMPANY (XNYS:PUK)</v>
    <v>592809</v>
    <v>1148478</v>
    <v>1978</v>
  </rv>
  <rv s="2">
    <v>89</v>
  </rv>
  <rv s="0">
    <v>https://www.bing.com/financeapi/forcetrigger?t=a1ngur&amp;q=XNYS%3aAMT&amp;form=skydnc</v>
    <v>Learn more on Bing</v>
  </rv>
  <rv s="1">
    <v>en-US</v>
    <v>a1ngur</v>
    <v>268435456</v>
    <v>1</v>
    <v>Powered by Refinitiv</v>
    <v>0</v>
    <v>AMERICAN TOWER CORPORATION (XNYS:AMT)</v>
    <v>2</v>
    <v>3</v>
    <v>Finance</v>
    <v>4</v>
    <v>294.39999999999998</v>
    <v>178.17</v>
    <v>0.50509999999999999</v>
    <v>2.8849999999999998</v>
    <v>1.4755000000000001E-2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02116-5749 US</v>
    <v>199.29499999999999</v>
    <v>Residential &amp; Commercial REIT</v>
    <v>Stock</v>
    <v>44860.767440323434</v>
    <v>91</v>
    <v>194.2901</v>
    <v>92379424763</v>
    <v>AMERICAN TOWER CORPORATION</v>
    <v>AMERICAN TOWER CORPORATION</v>
    <v>194.95</v>
    <v>32.139699999999998</v>
    <v>195.53</v>
    <v>198.41499999999999</v>
    <v>465586900</v>
    <v>AMT</v>
    <v>AMERICAN TOWER CORPORATION (XNYS:AMT)</v>
    <v>1395545</v>
    <v>2309454</v>
    <v>1996</v>
  </rv>
  <rv s="2">
    <v>92</v>
  </rv>
  <rv s="0">
    <v>https://www.bing.com/financeapi/forcetrigger?t=aythxm&amp;q=XNYS%3aVICI&amp;form=skydnc</v>
    <v>Learn more on Bing</v>
  </rv>
  <rv s="1">
    <v>en-US</v>
    <v>aythxm</v>
    <v>268435456</v>
    <v>1</v>
    <v>Powered by Refinitiv</v>
    <v>0</v>
    <v>VICI PROPERTIES INC. (XNYS:VICI)</v>
    <v>2</v>
    <v>3</v>
    <v>Finance</v>
    <v>4</v>
    <v>35.69</v>
    <v>26.23</v>
    <v>0.99650000000000005</v>
    <v>-0.13500000000000001</v>
    <v>-4.3920000000000001E-3</v>
    <v>USD</v>
    <v>VICI Properties Inc. is a real estate investment trust. The Company is primarily engaged in the business of owning and acquiring gaming, hospitality, and entertainment destinations, subject to long-term triple net leases. The Company segments include real property business and golf course business. The real property business segment consists of leased real property and real estate lending activities. The golf course business segment consists of approximately four golf courses. Its national, geographically diverse portfolio consists of approximately 28 properties, including Caesars Palace Las Vegas, Harrah’s Las Vegas, and the Venetian Resort, three of the entertainment facilities on the Las Vegas Strip. Across 62 million square feet and features approximately 25,000 hotel rooms and approximately 250 restaurants, bars, nightclubs, and sportsbooks. It owns approximately 34 acres of undeveloped or underdeveloped land on and adjacent to the Las Vegas Strip that is leased to Caesars.</v>
    <v>152</v>
    <v>New York Stock Exchange</v>
    <v>XNYS</v>
    <v>XNYS</v>
    <v>535 MADISON AVENUE, 20TH FLOOR, NEW YORK, NY, 10022 US</v>
    <v>30.954999999999998</v>
    <v>Residential &amp; Commercial REIT</v>
    <v>Stock</v>
    <v>44860.767500370312</v>
    <v>94</v>
    <v>30.5</v>
    <v>29475473507</v>
    <v>VICI PROPERTIES INC.</v>
    <v>VICI PROPERTIES INC.</v>
    <v>30.74</v>
    <v>30.4344</v>
    <v>30.74</v>
    <v>30.605</v>
    <v>963093400</v>
    <v>VICI</v>
    <v>VICI PROPERTIES INC. (XNYS:VICI)</v>
    <v>2300403</v>
    <v>6028307</v>
    <v>2017</v>
  </rv>
  <rv s="2">
    <v>95</v>
  </rv>
  <rv s="7">
    <v>en-US</v>
    <v>avynz2</v>
    <v>268435456</v>
    <v>1</v>
    <v>Powered by Refinitiv</v>
    <v>16</v>
    <v>USD/HKD</v>
    <v>17</v>
    <v>18</v>
    <v>Finance</v>
    <v>19</v>
    <v>7.8502999999999998</v>
    <v>7.7723000000000004</v>
    <v>0</v>
    <v>0</v>
    <v>HKD</v>
    <v>USD</v>
    <v>7.8498999999999999</v>
    <v>Currency Pair</v>
    <v>44860.767175925925</v>
    <v>7.8490000000000002</v>
    <v>US Dollar/Hong Kong Dollar FX Spot Rate</v>
    <v>7.8498999999999999</v>
    <v>7.8498000000000001</v>
    <v>7.8498000000000001</v>
    <v>USDHKD</v>
    <v>USD/HKD</v>
  </rv>
  <rv s="2">
    <v>97</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2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3">
      <v>1</v>
      <v>2</v>
      <v>2</v>
      <v>1</v>
      <v>3</v>
      <v>1</v>
      <v>1</v>
      <v>1</v>
      <v>4</v>
      <v>4</v>
      <v>5</v>
      <v>10</v>
      <v>1</v>
      <v>1</v>
      <v>1</v>
      <v>4</v>
      <v>7</v>
      <v>8</v>
      <v>9</v>
      <v>4</v>
    </spb>
    <spb s="0">
      <v>1</v>
      <v>Name</v>
      <v>LearnMoreOnLink</v>
    </spb>
    <spb s="5">
      <v>0</v>
      <v>0</v>
    </spb>
    <spb s="6">
      <v>8</v>
      <v>1</v>
      <v>1</v>
      <v>1</v>
      <v>1</v>
    </spb>
    <spb s="7">
      <v>1</v>
      <v>2</v>
      <v>2</v>
      <v>1</v>
      <v>3</v>
      <v>1</v>
      <v>11</v>
      <v>1</v>
      <v>1</v>
      <v>4</v>
      <v>4</v>
      <v>5</v>
      <v>6</v>
      <v>1</v>
      <v>1</v>
      <v>1</v>
      <v>4</v>
      <v>7</v>
      <v>8</v>
      <v>9</v>
      <v>4</v>
    </spb>
    <spb s="8">
      <v>Powered by Refinitiv</v>
    </spb>
    <spb s="9">
      <v>Delayed 15 minutes</v>
      <v>from previous close</v>
      <v>from previous close</v>
      <v>GMT</v>
    </spb>
    <spb s="0">
      <v>2</v>
      <v>Name</v>
      <v>LearnMoreOnLink</v>
    </spb>
    <spb s="10">
      <v>12</v>
      <v>2</v>
      <v>2</v>
      <v>12</v>
      <v>3</v>
      <v>12</v>
      <v>12</v>
      <v>12</v>
      <v>4</v>
      <v>4</v>
      <v>5</v>
      <v>13</v>
      <v>12</v>
      <v>12</v>
      <v>12</v>
      <v>4</v>
      <v>7</v>
      <v>8</v>
      <v>9</v>
      <v>4</v>
      <v>12</v>
      <v>12</v>
      <v>5</v>
    </spb>
    <spb s="11">
      <v>at close</v>
      <v>from previous close</v>
      <v>from previous close</v>
      <v>GMT</v>
      <v>Delayed 15 minutes</v>
      <v>from close</v>
      <v>from close</v>
    </spb>
    <spb s="12">
      <v>3</v>
      <v>Name</v>
    </spb>
    <spb s="13">
      <v>1</v>
      <v>1</v>
    </spb>
    <spb s="14">
      <v>12</v>
      <v>12</v>
      <v>3</v>
      <v>12</v>
      <v>12</v>
      <v>12</v>
      <v>5</v>
      <v>12</v>
      <v>12</v>
      <v>12</v>
      <v>7</v>
      <v>9</v>
    </spb>
    <spb s="15">
      <v>GMT</v>
    </spb>
  </spbData>
</supportingPropertyBags>
</file>

<file path=xl/richData/rdsupportingpropertybagstructure.xml><?xml version="1.0" encoding="utf-8"?>
<spbStructures xmlns="http://schemas.microsoft.com/office/spreadsheetml/2017/richdata2" count="1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_-[$£-en-GB]* #,##0_-;-[$£-en-GB]* #,##0_-;_-[$£-en-GB]* "-"_-;_-@_-</rpv>
    </rSty>
    <rSty>
      <rpv i="2">1</rpv>
    </rSty>
    <rSty dxfid="1">
      <rpv i="0">_-[$$-en-HK]* #,##0.00_-;-[$$-en-HK]* #,##0.00_-;_-[$$-en-HK]* "-"??_-;_-@_-</rpv>
    </rSty>
    <rSty dxfid="1">
      <rpv i="0">_-[$$-en-HK]* #,##0_-;-[$$-en-HK]* #,##0_-;_-[$$-en-HK]*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vestor.pypl.com/home/default.aspx" TargetMode="External"/><Relationship Id="rId13" Type="http://schemas.openxmlformats.org/officeDocument/2006/relationships/hyperlink" Target="https://www.americantower.com/investor-relations/" TargetMode="External"/><Relationship Id="rId18" Type="http://schemas.openxmlformats.org/officeDocument/2006/relationships/hyperlink" Target="https://www.investors.intuit.com/" TargetMode="External"/><Relationship Id="rId26" Type="http://schemas.openxmlformats.org/officeDocument/2006/relationships/hyperlink" Target="..\JPM.xlsx" TargetMode="External"/><Relationship Id="rId3" Type="http://schemas.openxmlformats.org/officeDocument/2006/relationships/hyperlink" Target="..\PYPL.xlsx" TargetMode="External"/><Relationship Id="rId21" Type="http://schemas.openxmlformats.org/officeDocument/2006/relationships/hyperlink" Target="..\VICI.xlsx" TargetMode="External"/><Relationship Id="rId7" Type="http://schemas.openxmlformats.org/officeDocument/2006/relationships/hyperlink" Target="https://investor.mastercard.com/overview/default.aspx" TargetMode="External"/><Relationship Id="rId12" Type="http://schemas.openxmlformats.org/officeDocument/2006/relationships/hyperlink" Target="..\SQ.xlsx" TargetMode="External"/><Relationship Id="rId17" Type="http://schemas.openxmlformats.org/officeDocument/2006/relationships/hyperlink" Target="..\intu.xlsx" TargetMode="External"/><Relationship Id="rId25" Type="http://schemas.openxmlformats.org/officeDocument/2006/relationships/hyperlink" Target="https://www.sec.gov/edgar/browse/?CIK=19617&amp;owner=exclude" TargetMode="External"/><Relationship Id="rId2" Type="http://schemas.openxmlformats.org/officeDocument/2006/relationships/hyperlink" Target="..\MA.xlsx" TargetMode="External"/><Relationship Id="rId16" Type="http://schemas.openxmlformats.org/officeDocument/2006/relationships/hyperlink" Target="..\Blackrock.xlsx" TargetMode="External"/><Relationship Id="rId20" Type="http://schemas.openxmlformats.org/officeDocument/2006/relationships/hyperlink" Target="https://www.aia.com/en/investor-relations/overview" TargetMode="External"/><Relationship Id="rId1" Type="http://schemas.openxmlformats.org/officeDocument/2006/relationships/hyperlink" Target="..\Visa.xlsx" TargetMode="External"/><Relationship Id="rId6" Type="http://schemas.openxmlformats.org/officeDocument/2006/relationships/hyperlink" Target="https://www.sec.gov/edgar/browse/?CIK=1141391&amp;owner=exclude" TargetMode="External"/><Relationship Id="rId11" Type="http://schemas.openxmlformats.org/officeDocument/2006/relationships/hyperlink" Target="https://www.sec.gov/edgar/browse/?CIK=1512673&amp;owner=exclude" TargetMode="External"/><Relationship Id="rId24" Type="http://schemas.openxmlformats.org/officeDocument/2006/relationships/hyperlink" Target="https://www.jpmorganchase.com/ir" TargetMode="External"/><Relationship Id="rId5" Type="http://schemas.openxmlformats.org/officeDocument/2006/relationships/hyperlink" Target="https://www.sec.gov/edgar/browse/?CIK=1403161&amp;owner=exclude" TargetMode="External"/><Relationship Id="rId15" Type="http://schemas.openxmlformats.org/officeDocument/2006/relationships/hyperlink" Target="..\AMT.xlsx" TargetMode="External"/><Relationship Id="rId23" Type="http://schemas.openxmlformats.org/officeDocument/2006/relationships/hyperlink" Target="https://www.sec.gov/edgar/browse/?CIK=1705696&amp;owner=exclude" TargetMode="External"/><Relationship Id="rId10" Type="http://schemas.openxmlformats.org/officeDocument/2006/relationships/hyperlink" Target="https://investors.block.xyz/overview/default.aspx" TargetMode="External"/><Relationship Id="rId19" Type="http://schemas.openxmlformats.org/officeDocument/2006/relationships/hyperlink" Target="https://www.sec.gov/edgar/browse/?CIK=896878&amp;owner=exclude" TargetMode="External"/><Relationship Id="rId4" Type="http://schemas.openxmlformats.org/officeDocument/2006/relationships/hyperlink" Target="https://investor.visa.com/" TargetMode="External"/><Relationship Id="rId9" Type="http://schemas.openxmlformats.org/officeDocument/2006/relationships/hyperlink" Target="https://www.sec.gov/edgar/browse/?CIK=1633917&amp;owner=exclude" TargetMode="External"/><Relationship Id="rId14" Type="http://schemas.openxmlformats.org/officeDocument/2006/relationships/hyperlink" Target="https://www.sec.gov/edgar/browse/?CIK=1053507&amp;owner=exclude" TargetMode="External"/><Relationship Id="rId22" Type="http://schemas.openxmlformats.org/officeDocument/2006/relationships/hyperlink" Target="https://investors.viciproperties.com/home/default.aspx"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234D-3FF5-4251-9C31-1A2B5507DE46}">
  <sheetPr codeName="Sheet1"/>
  <dimension ref="A2:AA48"/>
  <sheetViews>
    <sheetView tabSelected="1" zoomScaleNormal="100" workbookViewId="0">
      <pane xSplit="3" ySplit="2" topLeftCell="E3" activePane="bottomRight" state="frozen"/>
      <selection pane="topRight" activeCell="C1" sqref="C1"/>
      <selection pane="bottomLeft" activeCell="A3" sqref="A3"/>
      <selection pane="bottomRight" activeCell="E14" sqref="E14"/>
    </sheetView>
  </sheetViews>
  <sheetFormatPr defaultRowHeight="14.25" x14ac:dyDescent="0.2"/>
  <cols>
    <col min="1" max="1" width="9.140625" style="2"/>
    <col min="2" max="2" width="0.42578125" style="2" customWidth="1"/>
    <col min="3" max="3" width="46.85546875" style="2" bestFit="1" customWidth="1"/>
    <col min="4" max="4" width="41.5703125" style="5" bestFit="1" customWidth="1"/>
    <col min="5" max="5" width="13.28515625" style="5" customWidth="1"/>
    <col min="6" max="6" width="11.42578125" style="5" customWidth="1"/>
    <col min="7" max="7" width="10.140625" style="2" bestFit="1" customWidth="1"/>
    <col min="8" max="8" width="12" style="41" bestFit="1" customWidth="1"/>
    <col min="9" max="9" width="14.28515625" style="2" bestFit="1" customWidth="1"/>
    <col min="10" max="10" width="10.140625" style="2" bestFit="1" customWidth="1"/>
    <col min="11" max="11" width="11" style="2" customWidth="1"/>
    <col min="12" max="12" width="11.7109375" style="2" customWidth="1"/>
    <col min="13" max="13" width="9.140625" style="9"/>
    <col min="14" max="14" width="9.140625" style="11"/>
    <col min="15" max="16" width="10.85546875" style="5" bestFit="1" customWidth="1"/>
    <col min="17" max="19" width="9.140625" style="2"/>
    <col min="20" max="20" width="12" style="2" bestFit="1" customWidth="1"/>
    <col min="21" max="22" width="9.140625" style="2"/>
    <col min="23" max="23" width="10" style="2" bestFit="1" customWidth="1"/>
    <col min="24" max="16384" width="9.140625" style="2"/>
  </cols>
  <sheetData>
    <row r="2" spans="1:27" s="5" customFormat="1" ht="15" x14ac:dyDescent="0.25">
      <c r="C2" s="1" t="s">
        <v>0</v>
      </c>
      <c r="D2" s="1" t="s">
        <v>12</v>
      </c>
      <c r="E2" s="1" t="s">
        <v>29</v>
      </c>
      <c r="F2" s="1" t="s">
        <v>24</v>
      </c>
      <c r="G2" s="1" t="s">
        <v>1</v>
      </c>
      <c r="H2" s="40" t="s">
        <v>2</v>
      </c>
      <c r="I2" s="1" t="s">
        <v>3</v>
      </c>
      <c r="J2" s="1" t="s">
        <v>4</v>
      </c>
      <c r="K2" s="1" t="s">
        <v>5</v>
      </c>
      <c r="L2" s="1" t="s">
        <v>6</v>
      </c>
      <c r="M2" s="6" t="s">
        <v>25</v>
      </c>
      <c r="N2" s="7" t="s">
        <v>26</v>
      </c>
      <c r="O2" s="1" t="s">
        <v>34</v>
      </c>
      <c r="P2" s="1" t="s">
        <v>35</v>
      </c>
      <c r="Q2" s="1" t="s">
        <v>31</v>
      </c>
      <c r="R2" s="1" t="s">
        <v>32</v>
      </c>
      <c r="S2" s="1" t="s">
        <v>33</v>
      </c>
      <c r="T2" s="1" t="s">
        <v>36</v>
      </c>
      <c r="U2" s="1" t="s">
        <v>37</v>
      </c>
      <c r="V2" s="1" t="s">
        <v>38</v>
      </c>
      <c r="W2" s="1" t="s">
        <v>39</v>
      </c>
    </row>
    <row r="3" spans="1:27" s="5" customFormat="1" ht="15" x14ac:dyDescent="0.25">
      <c r="C3" s="1"/>
      <c r="D3" s="1"/>
      <c r="E3" s="1"/>
      <c r="F3" s="1"/>
      <c r="G3" s="1"/>
      <c r="H3" s="40"/>
      <c r="I3" s="1"/>
      <c r="J3" s="1"/>
      <c r="K3" s="1"/>
      <c r="L3" s="1"/>
      <c r="M3" s="6"/>
      <c r="N3" s="7"/>
      <c r="O3" s="1"/>
      <c r="P3" s="1"/>
      <c r="Q3" s="1"/>
      <c r="R3" s="1"/>
      <c r="S3" s="1"/>
      <c r="T3" s="1"/>
      <c r="U3" s="1"/>
      <c r="V3" s="1"/>
      <c r="W3" s="1"/>
    </row>
    <row r="4" spans="1:27" s="5" customFormat="1" ht="15" x14ac:dyDescent="0.25">
      <c r="C4" s="19" t="s">
        <v>41</v>
      </c>
      <c r="D4" s="1"/>
      <c r="E4" s="1"/>
      <c r="F4" s="1"/>
      <c r="G4" s="1"/>
      <c r="H4" s="40"/>
      <c r="I4" s="1"/>
      <c r="J4" s="1"/>
      <c r="K4" s="1"/>
      <c r="L4" s="1"/>
      <c r="M4" s="6"/>
      <c r="N4" s="7"/>
      <c r="O4" s="1"/>
      <c r="P4" s="1"/>
      <c r="Q4" s="1"/>
      <c r="R4" s="1"/>
      <c r="S4" s="1"/>
      <c r="T4" s="1"/>
      <c r="U4" s="1"/>
      <c r="V4" s="1"/>
      <c r="W4" s="1"/>
    </row>
    <row r="5" spans="1:27" ht="15" x14ac:dyDescent="0.25">
      <c r="B5" s="2" t="e" vm="1">
        <v>#VALUE!</v>
      </c>
      <c r="C5" s="3" t="str" cm="1">
        <f t="array" ref="C5">+_FV(B5,"Name")</f>
        <v>VISA INC.</v>
      </c>
      <c r="D5" s="5" t="str" cm="1">
        <f t="array" ref="D5">+_FV(B5,"Industry")</f>
        <v>Software &amp; IT Services</v>
      </c>
      <c r="E5" s="12">
        <v>44859</v>
      </c>
      <c r="F5" s="5" t="s">
        <v>30</v>
      </c>
      <c r="G5" s="2" t="s">
        <v>7</v>
      </c>
      <c r="H5" s="41" cm="1">
        <f t="array" ref="H5">+_FV(B5,"Price")</f>
        <v>203.01</v>
      </c>
      <c r="I5" s="4">
        <f>1635.01465+245.5133385+9.886538</f>
        <v>1890.4145265</v>
      </c>
      <c r="J5" s="4">
        <f>+H5*I5</f>
        <v>383773.05302476499</v>
      </c>
      <c r="K5" s="4">
        <f>+[1]Main!$N$6-[1]Main!$N$7</f>
        <v>-2716</v>
      </c>
      <c r="L5" s="4">
        <f>+J5-K5</f>
        <v>386489.05302476499</v>
      </c>
      <c r="M5" s="8" t="s">
        <v>27</v>
      </c>
      <c r="N5" s="10" t="s">
        <v>28</v>
      </c>
      <c r="O5" s="13">
        <f>+$L$5/Q5</f>
        <v>23.64570529365341</v>
      </c>
      <c r="P5" s="13">
        <f>+$L$5/R5</f>
        <v>21.607259631283334</v>
      </c>
      <c r="Q5" s="15">
        <v>16345</v>
      </c>
      <c r="R5" s="15">
        <v>17887</v>
      </c>
      <c r="S5" s="15">
        <v>19591</v>
      </c>
      <c r="T5" s="14">
        <v>0.1</v>
      </c>
      <c r="U5" s="14">
        <v>0.78</v>
      </c>
      <c r="V5" s="14">
        <v>0.69</v>
      </c>
      <c r="W5" s="16">
        <v>4.4999999999999998E-2</v>
      </c>
    </row>
    <row r="6" spans="1:27" ht="15" x14ac:dyDescent="0.25">
      <c r="B6" s="2" t="e" vm="2">
        <v>#VALUE!</v>
      </c>
      <c r="C6" s="3" t="str" cm="1">
        <f t="array" ref="C6">+_FV(B6,"Name")</f>
        <v>MASTERCARD INCORPORATED.</v>
      </c>
      <c r="D6" s="5" t="str" cm="1">
        <f t="array" ref="D6">+_FV(B6,"Industry")</f>
        <v>Software &amp; IT Services</v>
      </c>
      <c r="E6" s="12">
        <v>44861</v>
      </c>
      <c r="F6" s="5" t="s">
        <v>30</v>
      </c>
      <c r="G6" s="2" t="s">
        <v>8</v>
      </c>
      <c r="H6" s="41" cm="1">
        <f t="array" ref="H6">+_FV(B6,"Price")</f>
        <v>319.95499999999998</v>
      </c>
      <c r="I6" s="4">
        <f>+[2]Main!$I$4</f>
        <v>966.37607400000002</v>
      </c>
      <c r="J6" s="4">
        <f>+H6*I6</f>
        <v>309196.85675666999</v>
      </c>
      <c r="K6" s="4">
        <f>+[2]Main!$I$6-[2]Main!$I$7</f>
        <v>-8210</v>
      </c>
      <c r="L6" s="4">
        <f>+J6-K6</f>
        <v>317406.85675666999</v>
      </c>
      <c r="M6" s="8" t="s">
        <v>27</v>
      </c>
      <c r="N6" s="10" t="s">
        <v>28</v>
      </c>
      <c r="O6" s="21">
        <f>+$L$6/Q6</f>
        <v>27.769628762613298</v>
      </c>
      <c r="P6" s="21">
        <f>+$L$6/R6</f>
        <v>23.800754105929062</v>
      </c>
      <c r="Q6" s="22">
        <v>11430</v>
      </c>
      <c r="R6" s="23">
        <v>13336</v>
      </c>
      <c r="S6" s="22">
        <v>16186</v>
      </c>
      <c r="T6" s="24">
        <v>0.26</v>
      </c>
      <c r="U6" s="24">
        <v>0.63</v>
      </c>
      <c r="V6" s="24">
        <v>0.37</v>
      </c>
      <c r="W6" s="24">
        <v>0.05</v>
      </c>
    </row>
    <row r="7" spans="1:27" s="28" customFormat="1" ht="15" x14ac:dyDescent="0.25">
      <c r="A7"/>
      <c r="B7" s="36" t="e" vm="3">
        <v>#VALUE!</v>
      </c>
      <c r="C7" s="3" t="str" cm="1">
        <f t="array" ref="C7">+_FV(B7,"Official name",TRUE)</f>
        <v>INTUIT INC.</v>
      </c>
      <c r="D7" s="32" t="str" cm="1">
        <f t="array" ref="D7">+_FV(B7,"Industry")</f>
        <v>Financial Technology (Fintech) &amp; Infrastructure</v>
      </c>
      <c r="E7" s="35">
        <v>44886</v>
      </c>
      <c r="F7" s="34" t="s">
        <v>30</v>
      </c>
      <c r="G7" s="28" t="s">
        <v>48</v>
      </c>
      <c r="H7" s="42" cm="1">
        <f t="array" ref="H7">+_FV(B7,"Price")</f>
        <v>427.07499999999999</v>
      </c>
      <c r="I7" s="33">
        <f>+[3]Main!$L$7</f>
        <v>281.86987900000003</v>
      </c>
      <c r="J7" s="33">
        <f>+I7*H7</f>
        <v>120379.57857392501</v>
      </c>
      <c r="K7" s="2">
        <v>-3535</v>
      </c>
      <c r="L7" s="4">
        <f>+J7-K7</f>
        <v>123914.57857392501</v>
      </c>
      <c r="M7" s="8" t="s">
        <v>27</v>
      </c>
      <c r="N7" s="10" t="s">
        <v>47</v>
      </c>
      <c r="R7" s="32"/>
      <c r="S7" s="32"/>
      <c r="T7" s="32"/>
      <c r="U7" s="32"/>
      <c r="V7" s="32"/>
      <c r="W7" s="32"/>
      <c r="X7" s="32"/>
      <c r="Y7" s="31"/>
      <c r="Z7" s="30"/>
      <c r="AA7" s="29"/>
    </row>
    <row r="8" spans="1:27" ht="15" x14ac:dyDescent="0.25">
      <c r="B8" s="2" t="e" vm="4">
        <v>#VALUE!</v>
      </c>
      <c r="C8" s="3" t="str" cm="1">
        <f t="array" ref="C8">+_FV(B8,"Name")</f>
        <v>PAYPAL HOLDINGS, INC.</v>
      </c>
      <c r="D8" s="5" t="str" cm="1">
        <f t="array" ref="D8">+_FV(B8,"Industry")</f>
        <v>Software &amp; IT Services</v>
      </c>
      <c r="E8" s="26">
        <v>44868</v>
      </c>
      <c r="F8" s="25" t="s">
        <v>30</v>
      </c>
      <c r="G8" s="2" t="s">
        <v>9</v>
      </c>
      <c r="H8" s="41" cm="1">
        <f t="array" ref="H8">+_FV(B8,"Price")</f>
        <v>89.02</v>
      </c>
      <c r="I8" s="4">
        <f>+[4]Main!$K$5</f>
        <v>1156.475874</v>
      </c>
      <c r="J8" s="4">
        <f>+H8*I8</f>
        <v>102949.48230347999</v>
      </c>
      <c r="K8" s="4">
        <f>+[4]Main!$K$7-[4]Main!$K$8</f>
        <v>5378</v>
      </c>
      <c r="L8" s="4">
        <f>+J8-K8</f>
        <v>97571.482303479992</v>
      </c>
      <c r="M8" s="8" t="s">
        <v>27</v>
      </c>
      <c r="N8" s="10" t="s">
        <v>28</v>
      </c>
    </row>
    <row r="9" spans="1:27" ht="15" x14ac:dyDescent="0.25">
      <c r="B9" s="20" t="e" vm="5">
        <v>#VALUE!</v>
      </c>
      <c r="C9" s="3" t="str" cm="1">
        <f t="array" ref="C9">+_FV(B9,"Name")</f>
        <v>BLOCK, INC.</v>
      </c>
      <c r="D9" s="5" t="str" cm="1">
        <f t="array" ref="D9">+_FV(B9,"Industry")</f>
        <v>Professional &amp; Commercial Services</v>
      </c>
      <c r="E9" s="12">
        <v>44868</v>
      </c>
      <c r="F9" s="25" t="s">
        <v>30</v>
      </c>
      <c r="G9" s="2" t="s">
        <v>11</v>
      </c>
      <c r="H9" s="41" cm="1">
        <f t="array" ref="H9">+_FV(B9,"Price")</f>
        <v>59.8</v>
      </c>
      <c r="I9" s="4">
        <f>+[5]Main!$M$7</f>
        <v>590.19364799999994</v>
      </c>
      <c r="J9" s="4">
        <f>+H9*I9</f>
        <v>35293.580150399997</v>
      </c>
      <c r="K9" s="4">
        <f>+[5]Main!$M$9-[5]Main!$M$10</f>
        <v>1345.7400000000007</v>
      </c>
      <c r="L9" s="4">
        <f>+J9-K9</f>
        <v>33947.840150399999</v>
      </c>
      <c r="M9" s="8" t="s">
        <v>27</v>
      </c>
      <c r="N9" s="10" t="s">
        <v>28</v>
      </c>
    </row>
    <row r="10" spans="1:27" x14ac:dyDescent="0.2">
      <c r="B10" s="20" t="e" vm="6">
        <v>#VALUE!</v>
      </c>
      <c r="C10" s="2" t="str" cm="1">
        <f t="array" ref="C10">+_FV(B10,"Name")</f>
        <v>TOAST, INC.</v>
      </c>
      <c r="D10" s="5" t="str" cm="1">
        <f t="array" ref="D10">+_FV(B10,"Industry")</f>
        <v>Software &amp; IT Services</v>
      </c>
      <c r="E10" s="12">
        <v>44873</v>
      </c>
      <c r="G10" s="20" t="s">
        <v>46</v>
      </c>
      <c r="H10" s="41" cm="1">
        <f t="array" ref="H10">+_FV(B10,"Price")</f>
        <v>21.245000000000001</v>
      </c>
      <c r="I10" s="4"/>
      <c r="J10" s="4"/>
    </row>
    <row r="11" spans="1:27" s="28" customFormat="1" ht="15" x14ac:dyDescent="0.25">
      <c r="A11"/>
      <c r="B11" s="36" t="e" vm="7">
        <v>#VALUE!</v>
      </c>
      <c r="C11" s="28" t="str" cm="1">
        <f t="array" ref="C11">+_FV(B11,"Official name",TRUE)</f>
        <v>NERDWALLET, INC.</v>
      </c>
      <c r="D11" s="32" t="str" cm="1">
        <f t="array" ref="D11">+_FV(B11,"Industry")</f>
        <v>Software &amp; IT Services</v>
      </c>
      <c r="G11" s="28" t="s">
        <v>49</v>
      </c>
      <c r="H11" s="42" cm="1">
        <f t="array" ref="H11">+_FV(B11,"Price")</f>
        <v>11.01</v>
      </c>
      <c r="I11" s="33"/>
      <c r="M11" s="43"/>
      <c r="N11" s="44"/>
      <c r="R11" s="32"/>
      <c r="S11" s="32"/>
      <c r="T11" s="32"/>
      <c r="U11" s="32"/>
      <c r="V11" s="32"/>
      <c r="W11" s="32"/>
      <c r="X11" s="32"/>
      <c r="Y11" s="31"/>
      <c r="Z11" s="30" t="str" cm="1">
        <f t="array" ref="Z11">+_FV(B11,"Headquarters")</f>
        <v>55 Hawthorne Street, 11Th Floor, SAN FRANCISCO, CA, 94105 US</v>
      </c>
      <c r="AA11" s="29" cm="1">
        <f t="array" ref="AA11">+_FV(B11,"Year incorporated",TRUE)</f>
        <v>2010</v>
      </c>
    </row>
    <row r="12" spans="1:27" x14ac:dyDescent="0.2">
      <c r="B12" s="20"/>
      <c r="G12" s="20"/>
      <c r="I12" s="4"/>
      <c r="J12" s="4"/>
    </row>
    <row r="13" spans="1:27" x14ac:dyDescent="0.2">
      <c r="C13" s="3"/>
      <c r="I13" s="4"/>
      <c r="J13" s="4"/>
    </row>
    <row r="14" spans="1:27" ht="15" x14ac:dyDescent="0.25">
      <c r="C14" s="18" t="s">
        <v>43</v>
      </c>
      <c r="I14" s="4"/>
      <c r="J14" s="4"/>
    </row>
    <row r="15" spans="1:27" x14ac:dyDescent="0.2">
      <c r="B15" s="2" t="e" vm="8">
        <v>#VALUE!</v>
      </c>
      <c r="C15" s="2" t="str" cm="1">
        <f t="array" ref="C15">+_FV(B15,"Name")</f>
        <v>THE GOLDMAN SACHS GROUP, INC.</v>
      </c>
      <c r="D15" s="5" t="str" cm="1">
        <f t="array" ref="D15">+_FV(B15,"Industry")</f>
        <v>Investment Banking &amp; Investment Services</v>
      </c>
      <c r="G15" s="2" t="s">
        <v>14</v>
      </c>
      <c r="H15" s="41" cm="1">
        <f t="array" ref="H15">+_FV(B15,"Price")</f>
        <v>335.46</v>
      </c>
      <c r="I15" s="4"/>
      <c r="J15" s="4"/>
    </row>
    <row r="16" spans="1:27" x14ac:dyDescent="0.2">
      <c r="B16" s="2" t="e" vm="9">
        <v>#VALUE!</v>
      </c>
      <c r="C16" s="3" t="str" cm="1">
        <f t="array" ref="C16">+_FV(B16,"Name")</f>
        <v>BLACKROCK, INC.</v>
      </c>
      <c r="D16" s="5" t="str" cm="1">
        <f t="array" ref="D16">+_FV(B16,"Industry")</f>
        <v>Investment Banking &amp; Investment Services</v>
      </c>
      <c r="G16" s="2" t="s">
        <v>19</v>
      </c>
      <c r="H16" s="41" cm="1">
        <f t="array" ref="H16">+_FV(B16,"Price")</f>
        <v>638.42999999999995</v>
      </c>
      <c r="I16" s="4"/>
      <c r="J16" s="4"/>
    </row>
    <row r="17" spans="2:23" x14ac:dyDescent="0.2">
      <c r="B17" s="2" t="e" vm="10">
        <v>#VALUE!</v>
      </c>
      <c r="C17" s="2" t="str" cm="1">
        <f t="array" ref="C17">+_FV(B17,"Name")</f>
        <v>MORGAN STANLEY</v>
      </c>
      <c r="D17" s="5" t="str" cm="1">
        <f t="array" ref="D17">+_FV(B17,"Industry")</f>
        <v>Investment Banking &amp; Investment Services</v>
      </c>
      <c r="G17" s="2" t="s">
        <v>16</v>
      </c>
      <c r="H17" s="41" cm="1">
        <f t="array" ref="H17">+_FV(B17,"Price")</f>
        <v>80.98</v>
      </c>
      <c r="I17" s="4"/>
      <c r="J17" s="4"/>
    </row>
    <row r="18" spans="2:23" x14ac:dyDescent="0.2">
      <c r="B18" s="2" t="e" vm="11">
        <v>#VALUE!</v>
      </c>
      <c r="C18" s="2" t="str" cm="1">
        <f t="array" ref="C18">+_FV(B18,"Name")</f>
        <v>CITIGROUP INC.</v>
      </c>
      <c r="D18" s="5" t="str" cm="1">
        <f t="array" ref="D18">+_FV(B18,"Industry")</f>
        <v>Investment Banking &amp; Investment Services</v>
      </c>
      <c r="G18" s="2" t="s">
        <v>15</v>
      </c>
      <c r="H18" s="41" cm="1">
        <f t="array" ref="H18">+_FV(B18,"Price")</f>
        <v>45.51</v>
      </c>
      <c r="I18" s="4"/>
      <c r="J18" s="4"/>
    </row>
    <row r="19" spans="2:23" x14ac:dyDescent="0.2">
      <c r="B19" s="45" t="e" vm="12">
        <v>#VALUE!</v>
      </c>
      <c r="C19" s="2" t="str" cm="1">
        <f t="array" ref="C19">+_FV(B19,"Name")</f>
        <v>Blackstone Inc</v>
      </c>
      <c r="D19" s="5" t="str" cm="1">
        <f t="array" ref="D19">+_FV(B19,"Industry")</f>
        <v>Investment Banking &amp; Investment Services</v>
      </c>
      <c r="G19" s="45" t="s">
        <v>60</v>
      </c>
      <c r="H19" s="41" cm="1">
        <f t="array" ref="H19">+_FV(B19,"Price")</f>
        <v>92.16</v>
      </c>
      <c r="I19" s="4"/>
      <c r="J19" s="4"/>
    </row>
    <row r="20" spans="2:23" x14ac:dyDescent="0.2">
      <c r="B20" s="45" t="e" vm="13">
        <v>#VALUE!</v>
      </c>
      <c r="C20" s="2" t="str" cm="1">
        <f t="array" ref="C20">+_FV(B20,"Name")</f>
        <v>THE CHARLES SCHWAB CORPORATION</v>
      </c>
      <c r="D20" s="5" t="str" cm="1">
        <f t="array" ref="D20">+_FV(B20,"Industry")</f>
        <v>Investment Banking &amp; Investment Services</v>
      </c>
      <c r="G20" s="45" t="s">
        <v>61</v>
      </c>
      <c r="H20" s="41" cm="1">
        <f t="array" ref="H20">+_FV(B20,"Price")</f>
        <v>18.559999999999999</v>
      </c>
      <c r="I20" s="4"/>
      <c r="J20" s="4"/>
    </row>
    <row r="21" spans="2:23" x14ac:dyDescent="0.2">
      <c r="B21" s="45"/>
      <c r="I21" s="4"/>
      <c r="J21" s="4"/>
    </row>
    <row r="23" spans="2:23" ht="15" x14ac:dyDescent="0.25">
      <c r="C23" s="18" t="s">
        <v>42</v>
      </c>
      <c r="I23" s="4"/>
      <c r="J23" s="4"/>
    </row>
    <row r="24" spans="2:23" ht="15" x14ac:dyDescent="0.25">
      <c r="B24" s="2" t="e" vm="14">
        <v>#VALUE!</v>
      </c>
      <c r="C24" s="3" t="str" cm="1">
        <f t="array" ref="C24">+_FV(B24,"Name")</f>
        <v>JPMORGAN CHASE &amp; CO.</v>
      </c>
      <c r="D24" s="5" t="str" cm="1">
        <f t="array" ref="D24">+_FV(B24,"Industry")</f>
        <v>Banking Services</v>
      </c>
      <c r="E24" s="12">
        <v>44939</v>
      </c>
      <c r="F24" s="47" t="s">
        <v>30</v>
      </c>
      <c r="G24" s="2" t="s">
        <v>13</v>
      </c>
      <c r="H24" s="41" cm="1">
        <f t="array" ref="H24">+_FV(B24,"Price")</f>
        <v>124.07</v>
      </c>
      <c r="I24" s="4">
        <f>+[6]Main!$I$11</f>
        <v>2932.5723899999998</v>
      </c>
      <c r="J24" s="4">
        <f>+H24*I24</f>
        <v>363844.25642729993</v>
      </c>
      <c r="K24" s="4">
        <f>+[6]Main!$I$13-[6]Main!$I$14</f>
        <v>-97350</v>
      </c>
      <c r="L24" s="4">
        <f>+J24-K24</f>
        <v>461194.25642729993</v>
      </c>
      <c r="M24" s="8" t="s">
        <v>27</v>
      </c>
      <c r="N24" s="10" t="s">
        <v>47</v>
      </c>
      <c r="O24" s="21">
        <f>+$L$6/Q24</f>
        <v>9.790162448927239</v>
      </c>
      <c r="P24" s="21">
        <f>+$L$6/R24</f>
        <v>9.5050120863371248</v>
      </c>
      <c r="Q24" s="4">
        <v>32421</v>
      </c>
      <c r="R24" s="4">
        <f>+Q24*1.03</f>
        <v>33393.629999999997</v>
      </c>
      <c r="S24" s="4">
        <f>+R24*1.05</f>
        <v>35063.311499999996</v>
      </c>
      <c r="T24" s="49"/>
      <c r="U24" s="48">
        <v>0.54</v>
      </c>
      <c r="V24" s="48">
        <v>0.4</v>
      </c>
      <c r="W24" s="48">
        <v>0.04</v>
      </c>
    </row>
    <row r="25" spans="2:23" x14ac:dyDescent="0.2">
      <c r="B25" s="2" t="e" vm="15">
        <v>#VALUE!</v>
      </c>
      <c r="C25" s="2" t="str" cm="1">
        <f t="array" ref="C25">+_FV(B25,"Name")</f>
        <v>AMERICAN EXPRESS COMPANY</v>
      </c>
      <c r="D25" s="5" t="str" cm="1">
        <f t="array" ref="D25">+_FV(B25,"Industry")</f>
        <v>Banking Services</v>
      </c>
      <c r="G25" s="2" t="s">
        <v>10</v>
      </c>
      <c r="H25" s="41" cm="1">
        <f t="array" ref="H25">+_FV(B25,"Price")</f>
        <v>147.61199999999999</v>
      </c>
      <c r="I25" s="4"/>
      <c r="J25" s="4"/>
    </row>
    <row r="26" spans="2:23" x14ac:dyDescent="0.2">
      <c r="B26" s="2" t="e" vm="16">
        <v>#VALUE!</v>
      </c>
      <c r="C26" s="2" t="str" cm="1">
        <f t="array" ref="C26">+_FV(B26,"Name")</f>
        <v>BANK OF AMERICA CORPORATION</v>
      </c>
      <c r="D26" s="5" t="str" cm="1">
        <f t="array" ref="D26">+_FV(B26,"Industry")</f>
        <v>Banking Services</v>
      </c>
      <c r="G26" s="2" t="s">
        <v>18</v>
      </c>
      <c r="H26" s="41" cm="1">
        <f t="array" ref="H26">+_FV(B26,"Price")</f>
        <v>35.729999999999997</v>
      </c>
      <c r="I26" s="4"/>
      <c r="J26" s="4"/>
    </row>
    <row r="27" spans="2:23" x14ac:dyDescent="0.2">
      <c r="B27" s="2" t="e" vm="17">
        <v>#VALUE!</v>
      </c>
      <c r="C27" s="2" t="str" cm="1">
        <f t="array" ref="C27">+_FV(B27,"Name")</f>
        <v>WELLS FARGO &amp; COMPANY</v>
      </c>
      <c r="D27" s="5" t="str" cm="1">
        <f t="array" ref="D27">+_FV(B27,"Industry")</f>
        <v>Banking Services</v>
      </c>
      <c r="G27" s="2" t="s">
        <v>20</v>
      </c>
      <c r="H27" s="41" cm="1">
        <f t="array" ref="H27">+_FV(B27,"Price")</f>
        <v>45.88</v>
      </c>
      <c r="I27" s="4"/>
      <c r="J27" s="4"/>
    </row>
    <row r="28" spans="2:23" x14ac:dyDescent="0.2">
      <c r="B28" s="2" t="e" vm="18">
        <v>#VALUE!</v>
      </c>
      <c r="C28" s="2" t="str" cm="1">
        <f t="array" ref="C28">+_FV(B28,"Name")</f>
        <v>U.S. BANCORP</v>
      </c>
      <c r="D28" s="5" t="str" cm="1">
        <f t="array" ref="D28">+_FV(B28,"Industry")</f>
        <v>Banking Services</v>
      </c>
      <c r="G28" s="2" t="s">
        <v>17</v>
      </c>
      <c r="H28" s="41" cm="1">
        <f t="array" ref="H28">+_FV(B28,"Price")</f>
        <v>42.494999999999997</v>
      </c>
      <c r="I28" s="4"/>
      <c r="J28" s="4"/>
    </row>
    <row r="29" spans="2:23" x14ac:dyDescent="0.2">
      <c r="B29" s="2" t="e" vm="19">
        <v>#VALUE!</v>
      </c>
      <c r="C29" s="2" t="str" cm="1">
        <f t="array" ref="C29">+_FV(B29,"Name")</f>
        <v>BARCLAYS PLC</v>
      </c>
      <c r="D29" s="5" t="str" cm="1">
        <f t="array" ref="D29">+_FV(B29,"Industry")</f>
        <v>Banking Services</v>
      </c>
      <c r="G29" s="2" t="s">
        <v>22</v>
      </c>
      <c r="H29" s="41" cm="1">
        <f t="array" ref="H29">+_FV(B29,"Price")</f>
        <v>30.4101</v>
      </c>
      <c r="I29" s="4"/>
      <c r="J29" s="4"/>
    </row>
    <row r="30" spans="2:23" x14ac:dyDescent="0.2">
      <c r="B30" s="2" t="e" vm="20">
        <v>#VALUE!</v>
      </c>
      <c r="C30" s="2" t="str" cm="1">
        <f t="array" ref="C30">+_FV(B30,"Name")</f>
        <v>ALLY FINANCIAL INC.</v>
      </c>
      <c r="D30" s="5" t="str" cm="1">
        <f t="array" ref="D30">+_FV(B30,"Industry")</f>
        <v>Banking Services</v>
      </c>
      <c r="G30" s="2" t="s">
        <v>23</v>
      </c>
      <c r="H30" s="41" cm="1">
        <f t="array" ref="H30">+_FV(B30,"Price")</f>
        <v>27.29</v>
      </c>
      <c r="I30" s="4"/>
      <c r="J30" s="4"/>
    </row>
    <row r="31" spans="2:23" x14ac:dyDescent="0.2">
      <c r="B31" s="17" t="e" vm="21">
        <v>#VALUE!</v>
      </c>
      <c r="C31" s="2" t="str" cm="1">
        <f t="array" ref="C31">+_FV(B31,"Name")</f>
        <v>DISCOVER FINANCIAL SERVICES</v>
      </c>
      <c r="D31" s="5" t="str" cm="1">
        <f t="array" ref="D31">+_FV(B31,"Industry")</f>
        <v>Banking Services</v>
      </c>
      <c r="G31" s="17" t="s">
        <v>44</v>
      </c>
      <c r="H31" s="41" cm="1">
        <f t="array" ref="H31">+_FV(B31,"Price")</f>
        <v>102.65</v>
      </c>
      <c r="I31" s="4"/>
      <c r="J31" s="4"/>
    </row>
    <row r="32" spans="2:23" x14ac:dyDescent="0.2">
      <c r="B32" s="2" t="e" vm="22">
        <v>#VALUE!</v>
      </c>
      <c r="C32" s="2" t="str" cm="1">
        <f t="array" ref="C32">+_FV(B32,"Name")</f>
        <v>THE PNC FINANCIAL SERVICES GROUP, INC.</v>
      </c>
      <c r="D32" s="5" t="str" cm="1">
        <f t="array" ref="D32">+_FV(B32,"Industry")</f>
        <v>Banking Services</v>
      </c>
      <c r="G32" s="2" t="s">
        <v>21</v>
      </c>
      <c r="H32" s="41" cm="1">
        <f t="array" ref="H32">+_FV(B32,"Price")</f>
        <v>162.69999999999999</v>
      </c>
      <c r="I32" s="4"/>
      <c r="J32" s="4"/>
    </row>
    <row r="33" spans="2:14" ht="15" x14ac:dyDescent="0.25">
      <c r="D33" s="1"/>
      <c r="I33" s="4"/>
    </row>
    <row r="34" spans="2:14" ht="15" x14ac:dyDescent="0.25">
      <c r="C34" s="38" t="s">
        <v>50</v>
      </c>
      <c r="I34" s="4"/>
    </row>
    <row r="35" spans="2:14" x14ac:dyDescent="0.2">
      <c r="B35" s="37" t="e" vm="23">
        <v>#VALUE!</v>
      </c>
      <c r="C35" s="2" t="str" cm="1">
        <f t="array" ref="C35">+_FV(B35,"Name")</f>
        <v>THE PROGRESSIVE CORPORATION</v>
      </c>
      <c r="D35" s="5" t="str" cm="1">
        <f t="array" ref="D35">+_FV(B35,"Industry")</f>
        <v>Insurance</v>
      </c>
      <c r="G35" s="37" t="s">
        <v>51</v>
      </c>
      <c r="H35" s="41" cm="1">
        <f t="array" ref="H35">+_FV(B35,"Price")</f>
        <v>123.23</v>
      </c>
      <c r="I35" s="4"/>
    </row>
    <row r="36" spans="2:14" x14ac:dyDescent="0.2">
      <c r="B36" s="37" t="e" vm="24">
        <v>#VALUE!</v>
      </c>
      <c r="C36" s="2" t="str" cm="1">
        <f t="array" ref="C36">+_FV(B36,"Name")</f>
        <v>BERKSHIRE HATHAWAY INC.,</v>
      </c>
      <c r="D36" s="5" t="str" cm="1">
        <f t="array" ref="D36">+_FV(B36,"Industry")</f>
        <v>Consumer Goods Conglomerates</v>
      </c>
      <c r="G36" s="37" t="s">
        <v>52</v>
      </c>
      <c r="H36" s="41" cm="1">
        <f t="array" ref="H36">+_FV(B36,"Price")</f>
        <v>436458.10499999998</v>
      </c>
      <c r="I36" s="4"/>
    </row>
    <row r="37" spans="2:14" x14ac:dyDescent="0.2">
      <c r="B37" s="37" t="e" vm="25">
        <v>#VALUE!</v>
      </c>
      <c r="C37" s="2" t="str" cm="1">
        <f t="array" ref="C37">+_FV(B37,"Name")</f>
        <v>Zurich Insurance Group Ltd</v>
      </c>
      <c r="D37" s="5" t="str" cm="1">
        <f t="array" ref="D37">+_FV(B37,"Industry")</f>
        <v>Insurance</v>
      </c>
      <c r="G37" s="37" t="s">
        <v>53</v>
      </c>
      <c r="H37" s="41" cm="1">
        <f t="array" ref="H37">+_FV(B37,"Price")</f>
        <v>42.54</v>
      </c>
      <c r="I37" s="4"/>
    </row>
    <row r="38" spans="2:14" x14ac:dyDescent="0.2">
      <c r="B38" s="37" t="e" vm="26">
        <v>#VALUE!</v>
      </c>
      <c r="C38" s="2" t="str" cm="1">
        <f t="array" ref="C38">+_FV(B38,"Name")</f>
        <v>THE ALLSTATE CORPORATION</v>
      </c>
      <c r="D38" s="5" t="str" cm="1">
        <f t="array" ref="D38">+_FV(B38,"Industry")</f>
        <v>Insurance</v>
      </c>
      <c r="G38" s="37" t="s">
        <v>54</v>
      </c>
      <c r="H38" s="41" cm="1">
        <f t="array" ref="H38">+_FV(B38,"Price")</f>
        <v>125.54</v>
      </c>
      <c r="I38" s="4"/>
    </row>
    <row r="39" spans="2:14" ht="15" x14ac:dyDescent="0.25">
      <c r="B39" s="37" t="e" vm="27">
        <v>#VALUE!</v>
      </c>
      <c r="C39" s="2" t="str" cm="1">
        <f t="array" ref="C39">+_FV(B39,"Name")</f>
        <v>AIA Group Limited</v>
      </c>
      <c r="D39" s="5" t="str" cm="1">
        <f t="array" ref="D39">+_FV(B39,"Industry")</f>
        <v>Insurance</v>
      </c>
      <c r="G39" s="37" t="s">
        <v>55</v>
      </c>
      <c r="H39" s="41" cm="1">
        <f t="array" ref="H39">+_FV(B39,"Price")/Currencies!E4</f>
        <v>7.5288542383245431</v>
      </c>
      <c r="I39" s="4"/>
      <c r="M39" s="8" t="s">
        <v>27</v>
      </c>
    </row>
    <row r="40" spans="2:14" x14ac:dyDescent="0.2">
      <c r="B40" s="37" t="e" vm="28">
        <v>#VALUE!</v>
      </c>
      <c r="C40" s="2" t="str" cm="1">
        <f t="array" ref="C40">+_FV(B40,"Name")</f>
        <v>AMERICAN INTERNATIONAL GROUP, INC.</v>
      </c>
      <c r="D40" s="5" t="str" cm="1">
        <f t="array" ref="D40">+_FV(B40,"Industry")</f>
        <v>Insurance</v>
      </c>
      <c r="G40" s="37" t="s">
        <v>56</v>
      </c>
      <c r="H40" s="41" cm="1">
        <f t="array" ref="H40">+_FV(B40,"Price")</f>
        <v>54.445</v>
      </c>
      <c r="I40" s="4"/>
    </row>
    <row r="41" spans="2:14" x14ac:dyDescent="0.2">
      <c r="B41" s="37" t="e" vm="29">
        <v>#VALUE!</v>
      </c>
      <c r="C41" s="2" t="str" cm="1">
        <f t="array" ref="C41">+_FV(B41,"Name")</f>
        <v>PRUDENTIAL PUBLIC LIMITED COMPANY</v>
      </c>
      <c r="D41" s="5" t="str" cm="1">
        <f t="array" ref="D41">+_FV(B41,"Industry")</f>
        <v>Insurance</v>
      </c>
      <c r="G41" s="37" t="s">
        <v>57</v>
      </c>
      <c r="H41" s="41" cm="1">
        <f t="array" ref="H41">+_FV(B41,"Price")</f>
        <v>19.164999999999999</v>
      </c>
      <c r="I41" s="4"/>
    </row>
    <row r="42" spans="2:14" x14ac:dyDescent="0.2">
      <c r="I42" s="4"/>
    </row>
    <row r="43" spans="2:14" ht="15" x14ac:dyDescent="0.25">
      <c r="C43" s="19" t="s">
        <v>40</v>
      </c>
    </row>
    <row r="44" spans="2:14" ht="15" x14ac:dyDescent="0.25">
      <c r="B44" s="17" t="e" vm="30">
        <v>#VALUE!</v>
      </c>
      <c r="C44" s="3" t="str" cm="1">
        <f t="array" ref="C44">+_FV(B44,"Name")</f>
        <v>AMERICAN TOWER CORPORATION</v>
      </c>
      <c r="D44" s="5" t="str" cm="1">
        <f t="array" ref="D44">+_FV(B44,"Industry")</f>
        <v>Residential &amp; Commercial REIT</v>
      </c>
      <c r="E44" s="12">
        <v>44892</v>
      </c>
      <c r="F44" s="27" t="s">
        <v>30</v>
      </c>
      <c r="G44" s="17" t="s">
        <v>45</v>
      </c>
      <c r="H44" s="41" cm="1">
        <f t="array" ref="H44">+_FV(B44,"Price")</f>
        <v>198.41499999999999</v>
      </c>
      <c r="I44" s="4">
        <f>+[7]Main!$F$5</f>
        <v>465.58690799999999</v>
      </c>
      <c r="J44" s="4">
        <f>+H44*I44</f>
        <v>92379.426350819995</v>
      </c>
      <c r="K44" s="4">
        <f>+[7]Main!$F$7-[7]Main!$F$8</f>
        <v>-38640.9</v>
      </c>
      <c r="L44" s="4">
        <f>+J44-K44</f>
        <v>131020.32635081999</v>
      </c>
      <c r="M44" s="8" t="s">
        <v>27</v>
      </c>
      <c r="N44" s="10" t="s">
        <v>28</v>
      </c>
    </row>
    <row r="45" spans="2:14" ht="15" x14ac:dyDescent="0.25">
      <c r="B45" s="45" t="e" vm="31">
        <v>#VALUE!</v>
      </c>
      <c r="C45" s="3" t="str" cm="1">
        <f t="array" ref="C45">+_FV(B45,"Name")</f>
        <v>VICI PROPERTIES INC.</v>
      </c>
      <c r="D45" s="5" t="str" cm="1">
        <f t="array" ref="D45">+_FV(B45,"Industry")</f>
        <v>Residential &amp; Commercial REIT</v>
      </c>
      <c r="F45" s="46" t="s">
        <v>30</v>
      </c>
      <c r="G45" s="45" t="s">
        <v>59</v>
      </c>
      <c r="H45" s="41" cm="1">
        <f t="array" ref="H45">+_FV(B45,"Price")</f>
        <v>30.605</v>
      </c>
      <c r="I45" s="4">
        <f>+[8]Main!$D$7</f>
        <v>0</v>
      </c>
      <c r="J45" s="4">
        <f>+H45*I45</f>
        <v>0</v>
      </c>
      <c r="K45" s="4">
        <f>+[8]Main!$D$9-[8]Main!$D$10</f>
        <v>0</v>
      </c>
      <c r="L45" s="4">
        <f>+J45-K45</f>
        <v>0</v>
      </c>
      <c r="M45" s="8" t="s">
        <v>27</v>
      </c>
      <c r="N45" s="10" t="s">
        <v>47</v>
      </c>
    </row>
    <row r="48" spans="2:14" x14ac:dyDescent="0.2">
      <c r="K48" s="4"/>
    </row>
  </sheetData>
  <hyperlinks>
    <hyperlink ref="C5" r:id="rId1" display="..\Visa.xlsx" xr:uid="{58471E99-F716-4BE7-9434-EECB3FE9142D}"/>
    <hyperlink ref="C6" r:id="rId2" display="..\MA.xlsx" xr:uid="{50923318-9D66-4479-991F-2B62E57581BD}"/>
    <hyperlink ref="C8" r:id="rId3" display="..\PYPL.xlsx" xr:uid="{C9FC9E07-A5FA-4329-A8E0-62F727E7B109}"/>
    <hyperlink ref="M5" r:id="rId4" xr:uid="{B66FDC7C-97DE-4814-8171-8A1AC02D073D}"/>
    <hyperlink ref="N5" r:id="rId5" xr:uid="{9650A88C-408B-4449-941E-A359D0F4AD0A}"/>
    <hyperlink ref="N6" r:id="rId6" xr:uid="{DC972EEE-22C8-43B9-AA84-C13F9CCCBB14}"/>
    <hyperlink ref="M6" r:id="rId7" xr:uid="{97352580-5D15-4412-A305-EB92E629BDDC}"/>
    <hyperlink ref="M8" r:id="rId8" xr:uid="{724EBFCC-7C6A-4CA3-A586-66A8DDC7BC3D}"/>
    <hyperlink ref="N8" r:id="rId9" xr:uid="{3FE46C22-749F-49E4-A5EC-073C6A7209B5}"/>
    <hyperlink ref="M9" r:id="rId10" xr:uid="{07FC2EAD-A421-430D-AC42-FBCF81A8AA95}"/>
    <hyperlink ref="N9" r:id="rId11" xr:uid="{91994709-2FB8-4459-A74D-DBF7848C2885}"/>
    <hyperlink ref="C9" r:id="rId12" display="..\SQ.xlsx" xr:uid="{295F7965-3C5B-49DC-8E3E-11E064E3A863}"/>
    <hyperlink ref="M44" r:id="rId13" xr:uid="{A2C9D862-AE62-4E24-9929-7F76E5A2A413}"/>
    <hyperlink ref="N44" r:id="rId14" xr:uid="{7F85190F-0D9A-45E3-A018-AC42D4F3DE19}"/>
    <hyperlink ref="C44" r:id="rId15" display="..\AMT.xlsx" xr:uid="{B87C2825-A91B-48A7-9C1B-60F3801775E3}"/>
    <hyperlink ref="C16" r:id="rId16" display="..\Blackrock.xlsx" xr:uid="{211FCE26-BEBB-40DD-9ABA-239E953CBA6E}"/>
    <hyperlink ref="C7" r:id="rId17" display="..\intu.xlsx" xr:uid="{634BB829-10E2-41BC-A043-CA8150271CB1}"/>
    <hyperlink ref="M7" r:id="rId18" xr:uid="{DC25A7D3-DE2E-4435-9C5F-3A7A1614EF40}"/>
    <hyperlink ref="N7" r:id="rId19" xr:uid="{7FB6886E-8DDB-46B2-A612-619AC5267282}"/>
    <hyperlink ref="M39" r:id="rId20" xr:uid="{407CEA1D-4CFC-400C-B4B4-0D601CA5453C}"/>
    <hyperlink ref="C45" r:id="rId21" display="..\VICI.xlsx" xr:uid="{8604FDF4-DBC5-4A96-9E47-33B3AC45CEB4}"/>
    <hyperlink ref="M45" r:id="rId22" xr:uid="{3D71E5C0-ABB2-40C9-89F0-A80A19C34B06}"/>
    <hyperlink ref="N45" r:id="rId23" xr:uid="{E70E9684-CAB9-4000-84E0-272133291DDA}"/>
    <hyperlink ref="M24" r:id="rId24" xr:uid="{E182C3CA-0FAC-4C8C-B5D0-B4D18892A1FB}"/>
    <hyperlink ref="N24" r:id="rId25" xr:uid="{F668B5E1-184F-47BE-A78D-946B3C6731F4}"/>
    <hyperlink ref="C24" r:id="rId26" display="..\JPM.xlsx" xr:uid="{82C98E1A-3B81-47D7-B5CD-1C8D2C92FD9B}"/>
  </hyperlinks>
  <pageMargins left="0.7" right="0.7" top="0.75" bottom="0.75" header="0.3" footer="0.3"/>
  <pageSetup orientation="portrait" horizontalDpi="300" verticalDpi="300"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4AA03-C0F9-421A-B943-35BF5AE661B8}">
  <dimension ref="C3:E4"/>
  <sheetViews>
    <sheetView workbookViewId="0">
      <selection activeCell="D4" sqref="D4"/>
    </sheetView>
  </sheetViews>
  <sheetFormatPr defaultRowHeight="14.25" x14ac:dyDescent="0.2"/>
  <cols>
    <col min="1" max="2" width="9.140625" style="37"/>
    <col min="3" max="3" width="0.28515625" style="37" customWidth="1"/>
    <col min="4" max="4" width="40.7109375" style="37" bestFit="1" customWidth="1"/>
    <col min="5" max="5" width="11.42578125" style="37" bestFit="1" customWidth="1"/>
    <col min="6" max="16384" width="9.140625" style="37"/>
  </cols>
  <sheetData>
    <row r="3" spans="3:5" x14ac:dyDescent="0.2">
      <c r="D3" s="37" t="s">
        <v>58</v>
      </c>
      <c r="E3" s="37" t="s">
        <v>2</v>
      </c>
    </row>
    <row r="4" spans="3:5" x14ac:dyDescent="0.2">
      <c r="C4" s="37" t="e" vm="32">
        <v>#VALUE!</v>
      </c>
      <c r="D4" s="37" t="str" cm="1">
        <f t="array" ref="D4">+_FV(C4,"Name")</f>
        <v>US Dollar/Hong Kong Dollar FX Spot Rate</v>
      </c>
      <c r="E4" s="39" cm="1">
        <f t="array" ref="E4">+_FV(C4,"Price")</f>
        <v>7.8498000000000001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Case</dc:creator>
  <cp:lastModifiedBy>Josh Case</cp:lastModifiedBy>
  <dcterms:created xsi:type="dcterms:W3CDTF">2021-12-01T12:44:22Z</dcterms:created>
  <dcterms:modified xsi:type="dcterms:W3CDTF">2022-10-26T18:25:16Z</dcterms:modified>
</cp:coreProperties>
</file>