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D:\xl\Universe\"/>
    </mc:Choice>
  </mc:AlternateContent>
  <xr:revisionPtr revIDLastSave="0" documentId="13_ncr:1_{790382B4-FADF-4C53-AB5D-15AC7ADD30DE}" xr6:coauthVersionLast="47" xr6:coauthVersionMax="47" xr10:uidLastSave="{00000000-0000-0000-0000-000000000000}"/>
  <bookViews>
    <workbookView xWindow="5865" yWindow="1170" windowWidth="19710" windowHeight="14280" xr2:uid="{B1F613A5-9DE7-4DC3-BD96-7741B83BFC36}"/>
  </bookViews>
  <sheets>
    <sheet name="Main" sheetId="1" r:id="rId1"/>
    <sheet name="Comparison" sheetId="7" r:id="rId2"/>
    <sheet name="Currencies" sheetId="6" r:id="rId3"/>
    <sheet name="Debt" sheetId="8"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1" l="1" a="1"/>
  <c r="C32" i="1" s="1"/>
  <c r="D32" i="1" a="1"/>
  <c r="D32" i="1" s="1"/>
  <c r="H26" i="1" a="1"/>
  <c r="H26" i="1" s="1"/>
  <c r="H25" i="1" a="1"/>
  <c r="H25" i="1" s="1"/>
  <c r="D26" i="1" a="1"/>
  <c r="D26" i="1" s="1"/>
  <c r="D25" i="1" a="1"/>
  <c r="D25" i="1" s="1"/>
  <c r="C26" i="1" a="1"/>
  <c r="C26" i="1" s="1"/>
  <c r="C25" i="1" a="1"/>
  <c r="C25" i="1" s="1"/>
  <c r="L7" i="1" l="1"/>
  <c r="C10" i="6" a="1"/>
  <c r="C10" i="6" s="1"/>
  <c r="I7" i="1"/>
  <c r="K7" i="1" l="1"/>
  <c r="D10" i="6" a="1"/>
  <c r="D10" i="6" s="1"/>
  <c r="H7" i="1" s="1" a="1"/>
  <c r="H7" i="1" s="1"/>
  <c r="J7" i="1" s="1"/>
  <c r="M7" i="1" s="1"/>
  <c r="D7" i="1" a="1"/>
  <c r="D7" i="1" s="1"/>
  <c r="C7" i="1" a="1"/>
  <c r="C7" i="1" s="1"/>
  <c r="C9" i="1" a="1"/>
  <c r="C9" i="1" s="1"/>
  <c r="I35" i="1" l="1"/>
  <c r="K35" i="1"/>
  <c r="L35" i="1" l="1"/>
  <c r="C71" i="1" l="1" a="1"/>
  <c r="C71" i="1" s="1"/>
  <c r="L71" i="1"/>
  <c r="K71" i="1"/>
  <c r="I71" i="1"/>
  <c r="D54" i="1" l="1" a="1"/>
  <c r="D54" i="1" s="1"/>
  <c r="H17" i="1" a="1"/>
  <c r="H17" i="1" s="1"/>
  <c r="C17" i="1" a="1"/>
  <c r="C17" i="1" s="1"/>
  <c r="D17" i="1" a="1"/>
  <c r="D17" i="1" s="1"/>
  <c r="H84" i="1" a="1"/>
  <c r="H84" i="1" s="1"/>
  <c r="D84" i="1" a="1"/>
  <c r="D84" i="1" s="1"/>
  <c r="C84" i="1" a="1"/>
  <c r="C84" i="1" s="1"/>
  <c r="H83" i="1" a="1"/>
  <c r="H83" i="1" s="1"/>
  <c r="D83" i="1" a="1"/>
  <c r="D83" i="1" s="1"/>
  <c r="C83" i="1" a="1"/>
  <c r="C83" i="1" s="1"/>
  <c r="H82" i="1" a="1"/>
  <c r="H82" i="1" s="1"/>
  <c r="D82" i="1" a="1"/>
  <c r="D82" i="1" s="1"/>
  <c r="C82" i="1" a="1"/>
  <c r="C82" i="1" s="1"/>
  <c r="H81" i="1" a="1"/>
  <c r="H81" i="1" s="1"/>
  <c r="D81" i="1" a="1"/>
  <c r="D81" i="1" s="1"/>
  <c r="C81" i="1" a="1"/>
  <c r="C81" i="1" s="1"/>
  <c r="H71" i="1" a="1"/>
  <c r="H71" i="1" s="1"/>
  <c r="J71" i="1" s="1"/>
  <c r="M71" i="1" s="1"/>
  <c r="D71" i="1" a="1"/>
  <c r="D71" i="1" s="1"/>
  <c r="H80" i="1" a="1"/>
  <c r="H80" i="1" s="1"/>
  <c r="D80" i="1" a="1"/>
  <c r="D80" i="1" s="1"/>
  <c r="D79" i="1" a="1"/>
  <c r="D79" i="1" s="1"/>
  <c r="C80" i="1" a="1"/>
  <c r="C80" i="1" s="1"/>
  <c r="H79" i="1" a="1"/>
  <c r="H79" i="1" s="1"/>
  <c r="D78" i="1" a="1"/>
  <c r="D78" i="1" s="1"/>
  <c r="C79" i="1" a="1"/>
  <c r="C79" i="1" s="1"/>
  <c r="H78" i="1" a="1"/>
  <c r="H78" i="1" s="1"/>
  <c r="C78" i="1" a="1"/>
  <c r="C78" i="1" s="1"/>
  <c r="H77" i="1" a="1"/>
  <c r="H77" i="1" s="1"/>
  <c r="D77" i="1" a="1"/>
  <c r="D77" i="1" s="1"/>
  <c r="C77" i="1" a="1"/>
  <c r="C77" i="1" s="1"/>
  <c r="H76" i="1" a="1"/>
  <c r="H76" i="1" s="1"/>
  <c r="D76" i="1" a="1"/>
  <c r="D76" i="1" s="1"/>
  <c r="C76" i="1" a="1"/>
  <c r="C76" i="1" s="1"/>
  <c r="H75" i="1" a="1"/>
  <c r="H75" i="1" s="1"/>
  <c r="D75" i="1" a="1"/>
  <c r="D75" i="1" s="1"/>
  <c r="C75" i="1" a="1"/>
  <c r="C75" i="1" s="1"/>
  <c r="H74" i="1" a="1"/>
  <c r="H74" i="1" s="1"/>
  <c r="H73" i="1" a="1"/>
  <c r="H73" i="1" s="1"/>
  <c r="D74" i="1" a="1"/>
  <c r="D74" i="1" s="1"/>
  <c r="C74" i="1" a="1"/>
  <c r="C74" i="1" s="1"/>
  <c r="D73" i="1" a="1"/>
  <c r="D73" i="1" s="1"/>
  <c r="C73" i="1" a="1"/>
  <c r="C73" i="1" s="1"/>
  <c r="C29" i="1" a="1"/>
  <c r="C29" i="1" s="1"/>
  <c r="C12" i="1" l="1" a="1"/>
  <c r="C12" i="1" s="1"/>
  <c r="AA37" i="1" l="1" a="1"/>
  <c r="AA37" i="1" s="1"/>
  <c r="D45" i="1" a="1"/>
  <c r="D45" i="1" s="1"/>
  <c r="C45" i="1" a="1"/>
  <c r="C45" i="1" s="1"/>
  <c r="L37" i="1"/>
  <c r="K37" i="1"/>
  <c r="I37" i="1"/>
  <c r="H37" i="1" a="1"/>
  <c r="H37" i="1" s="1"/>
  <c r="H38" i="1" l="1" a="1"/>
  <c r="H38" i="1" s="1"/>
  <c r="H13" i="1" a="1"/>
  <c r="H13" i="1" s="1"/>
  <c r="D13" i="1" a="1"/>
  <c r="D13" i="1" s="1"/>
  <c r="C13" i="1" a="1"/>
  <c r="C13" i="1" s="1"/>
  <c r="H29" i="1" l="1" a="1"/>
  <c r="H29" i="1" s="1"/>
  <c r="D29" i="1" a="1"/>
  <c r="D29" i="1" s="1"/>
  <c r="L8" i="1"/>
  <c r="K8" i="1"/>
  <c r="I8" i="1"/>
  <c r="H8" i="1" l="1" a="1"/>
  <c r="H8" i="1" s="1"/>
  <c r="J8" i="1" s="1"/>
  <c r="M8" i="1" s="1"/>
  <c r="E9" i="6" l="1" a="1"/>
  <c r="E9" i="6" s="1"/>
  <c r="G9" i="6" a="1"/>
  <c r="G9" i="6" s="1"/>
  <c r="F9" i="6" a="1"/>
  <c r="F9" i="6" s="1"/>
  <c r="D9" i="6" a="1"/>
  <c r="D9" i="6" s="1"/>
  <c r="C9" i="6" a="1"/>
  <c r="C9" i="6" s="1"/>
  <c r="I63" i="1" l="1" a="1"/>
  <c r="I63" i="1" s="1"/>
  <c r="H63" i="1" a="1"/>
  <c r="H63" i="1" s="1"/>
  <c r="D63" i="1" a="1"/>
  <c r="D63" i="1" s="1"/>
  <c r="C63" i="1" a="1"/>
  <c r="C63" i="1" s="1"/>
  <c r="Z72" i="1" a="1"/>
  <c r="Z72" i="1" s="1"/>
  <c r="I90" i="1" a="1"/>
  <c r="I90" i="1" s="1"/>
  <c r="D6" i="1" a="1"/>
  <c r="D6" i="1" s="1"/>
  <c r="D90" i="1" a="1"/>
  <c r="D90" i="1" s="1"/>
  <c r="I5" i="1"/>
  <c r="L5" i="1"/>
  <c r="K5" i="1"/>
  <c r="D3" i="6" a="1"/>
  <c r="D3" i="6" s="1"/>
  <c r="H45" i="1" s="1" a="1"/>
  <c r="H45" i="1" s="1"/>
  <c r="C90" i="1" a="1"/>
  <c r="C90" i="1" s="1"/>
  <c r="Z23" i="1" a="1"/>
  <c r="Z23" i="1" s="1"/>
  <c r="AA23" i="1" a="1"/>
  <c r="AA23" i="1" s="1"/>
  <c r="J63" i="1" l="1"/>
  <c r="C20" i="1" a="1"/>
  <c r="C20" i="1" s="1"/>
  <c r="C5" i="1" a="1"/>
  <c r="C5" i="1" s="1"/>
  <c r="C16" i="1" a="1"/>
  <c r="C16" i="1" s="1"/>
  <c r="C23" i="1" a="1"/>
  <c r="C23" i="1" s="1"/>
  <c r="C6" i="1" a="1"/>
  <c r="C6" i="1" s="1"/>
  <c r="C35" i="1" a="1"/>
  <c r="C35" i="1" s="1"/>
  <c r="C36" i="1" a="1"/>
  <c r="C36" i="1" s="1"/>
  <c r="C21" i="1" a="1"/>
  <c r="C21" i="1" s="1"/>
  <c r="C59" i="1" a="1"/>
  <c r="C59" i="1" s="1"/>
  <c r="C22" i="1" a="1"/>
  <c r="C22" i="1" s="1"/>
  <c r="C38" i="1" a="1"/>
  <c r="C38" i="1" s="1"/>
  <c r="C39" i="1" a="1"/>
  <c r="C39" i="1" s="1"/>
  <c r="C37" i="1" a="1"/>
  <c r="C37" i="1" s="1"/>
  <c r="C60" i="1" a="1"/>
  <c r="C60" i="1" s="1"/>
  <c r="C40" i="1" a="1"/>
  <c r="C40" i="1" s="1"/>
  <c r="C41" i="1" a="1"/>
  <c r="C41" i="1" s="1"/>
  <c r="C42" i="1" a="1"/>
  <c r="C42" i="1" s="1"/>
  <c r="C24" i="1" a="1"/>
  <c r="C24" i="1" s="1"/>
  <c r="C43" i="1" a="1"/>
  <c r="C43" i="1" s="1"/>
  <c r="C61" i="1" a="1"/>
  <c r="C61" i="1" s="1"/>
  <c r="C30" i="1" a="1"/>
  <c r="C30" i="1" s="1"/>
  <c r="C14" i="1" a="1"/>
  <c r="C14" i="1" s="1"/>
  <c r="C31" i="1" a="1"/>
  <c r="C31" i="1" s="1"/>
  <c r="C67" i="1" a="1"/>
  <c r="C67" i="1" s="1"/>
  <c r="C56" i="1" a="1"/>
  <c r="C56" i="1" s="1"/>
  <c r="C44" i="1" a="1"/>
  <c r="C44" i="1" s="1"/>
  <c r="C15" i="1" a="1"/>
  <c r="C15" i="1" s="1"/>
  <c r="C72" i="1" a="1"/>
  <c r="C72" i="1" s="1"/>
  <c r="C68" i="1" a="1"/>
  <c r="C68" i="1" s="1"/>
  <c r="C62" i="1" a="1"/>
  <c r="C62" i="1" s="1"/>
  <c r="C46" i="1" a="1"/>
  <c r="C46" i="1" s="1"/>
  <c r="C47" i="1" a="1"/>
  <c r="C47" i="1" s="1"/>
  <c r="C48" i="1" a="1"/>
  <c r="C48" i="1" s="1"/>
  <c r="C49" i="1" a="1"/>
  <c r="C49" i="1" s="1"/>
  <c r="C50" i="1" a="1"/>
  <c r="C50" i="1" s="1"/>
  <c r="C51" i="1" a="1"/>
  <c r="C51" i="1" s="1"/>
  <c r="C52" i="1" a="1"/>
  <c r="C52" i="1" s="1"/>
  <c r="C53" i="1" a="1"/>
  <c r="C53" i="1" s="1"/>
  <c r="C54" i="1" a="1"/>
  <c r="C54" i="1" s="1"/>
  <c r="C55" i="1" a="1"/>
  <c r="C55" i="1" s="1"/>
  <c r="C8" i="1" a="1"/>
  <c r="C8" i="1" s="1"/>
  <c r="C96" i="1" a="1"/>
  <c r="C96" i="1" s="1"/>
  <c r="C97" i="1" a="1"/>
  <c r="C97" i="1" s="1"/>
  <c r="C100" i="1" a="1"/>
  <c r="C100" i="1" s="1"/>
  <c r="L23" i="1"/>
  <c r="K23" i="1"/>
  <c r="I23" i="1"/>
  <c r="G23" i="1"/>
  <c r="H23" i="1" a="1"/>
  <c r="H23" i="1" s="1"/>
  <c r="H6" i="1" a="1"/>
  <c r="H6" i="1" s="1"/>
  <c r="D23" i="1" a="1"/>
  <c r="D23" i="1" s="1"/>
  <c r="Z8" i="1" a="1"/>
  <c r="Z8" i="1" s="1"/>
  <c r="Z55" i="1" a="1"/>
  <c r="Z55" i="1" s="1"/>
  <c r="Z54" i="1" a="1"/>
  <c r="Z54" i="1" s="1"/>
  <c r="Z53" i="1" a="1"/>
  <c r="Z53" i="1" s="1"/>
  <c r="Z52" i="1" a="1"/>
  <c r="Z52" i="1" s="1"/>
  <c r="Z51" i="1" a="1"/>
  <c r="Z51" i="1" s="1"/>
  <c r="Z50" i="1" a="1"/>
  <c r="Z50" i="1" s="1"/>
  <c r="Z49" i="1" a="1"/>
  <c r="Z49" i="1" s="1"/>
  <c r="Z48" i="1" a="1"/>
  <c r="Z48" i="1" s="1"/>
  <c r="Z47" i="1" a="1"/>
  <c r="Z47" i="1" s="1"/>
  <c r="Z46" i="1" a="1"/>
  <c r="Z46" i="1" s="1"/>
  <c r="Z62" i="1" a="1"/>
  <c r="Z62" i="1" s="1"/>
  <c r="Z13" i="1" a="1"/>
  <c r="Z13" i="1" s="1"/>
  <c r="Z9" i="1" a="1"/>
  <c r="Z9" i="1" s="1"/>
  <c r="Z68" i="1" a="1"/>
  <c r="Z68" i="1" s="1"/>
  <c r="Z15" i="1" a="1"/>
  <c r="Z15" i="1" s="1"/>
  <c r="Z44" i="1" a="1"/>
  <c r="Z44" i="1" s="1"/>
  <c r="Z56" i="1" a="1"/>
  <c r="Z56" i="1" s="1"/>
  <c r="Z67" i="1" a="1"/>
  <c r="Z67" i="1" s="1"/>
  <c r="Z31" i="1" a="1"/>
  <c r="Z31" i="1" s="1"/>
  <c r="Z14" i="1" a="1"/>
  <c r="Z14" i="1" s="1"/>
  <c r="Z30" i="1" a="1"/>
  <c r="Z30" i="1" s="1"/>
  <c r="Z61" i="1" a="1"/>
  <c r="Z61" i="1" s="1"/>
  <c r="Z43" i="1" a="1"/>
  <c r="Z43" i="1" s="1"/>
  <c r="Z24" i="1" a="1"/>
  <c r="Z24" i="1" s="1"/>
  <c r="Z42" i="1" a="1"/>
  <c r="Z42" i="1" s="1"/>
  <c r="Z41" i="1" a="1"/>
  <c r="Z41" i="1" s="1"/>
  <c r="Z40" i="1" a="1"/>
  <c r="Z40" i="1" s="1"/>
  <c r="Z60" i="1" a="1"/>
  <c r="Z60" i="1" s="1"/>
  <c r="Z37" i="1" a="1"/>
  <c r="Z37" i="1" s="1"/>
  <c r="Z39" i="1" a="1"/>
  <c r="Z39" i="1" s="1"/>
  <c r="Z38" i="1" a="1"/>
  <c r="Z38" i="1" s="1"/>
  <c r="Z22" i="1" a="1"/>
  <c r="Z22" i="1" s="1"/>
  <c r="Z59" i="1" a="1"/>
  <c r="Z59" i="1" s="1"/>
  <c r="Z21" i="1" a="1"/>
  <c r="Z21" i="1" s="1"/>
  <c r="Z36" i="1" a="1"/>
  <c r="Z36" i="1" s="1"/>
  <c r="Z35" i="1" a="1"/>
  <c r="Z35" i="1" s="1"/>
  <c r="Z6" i="1" a="1"/>
  <c r="Z6" i="1" s="1"/>
  <c r="AA8" i="1" a="1"/>
  <c r="AA8" i="1" s="1"/>
  <c r="AA55" i="1" a="1"/>
  <c r="AA55" i="1" s="1"/>
  <c r="AA54" i="1" a="1"/>
  <c r="AA54" i="1" s="1"/>
  <c r="AA53" i="1" a="1"/>
  <c r="AA53" i="1" s="1"/>
  <c r="AA52" i="1" a="1"/>
  <c r="AA52" i="1" s="1"/>
  <c r="AA51" i="1" a="1"/>
  <c r="AA51" i="1" s="1"/>
  <c r="AA50" i="1" a="1"/>
  <c r="AA50" i="1" s="1"/>
  <c r="AA49" i="1" a="1"/>
  <c r="AA49" i="1" s="1"/>
  <c r="AA48" i="1" a="1"/>
  <c r="AA48" i="1" s="1"/>
  <c r="AA47" i="1" a="1"/>
  <c r="AA47" i="1" s="1"/>
  <c r="AA46" i="1" a="1"/>
  <c r="AA46" i="1" s="1"/>
  <c r="AA62" i="1" a="1"/>
  <c r="AA62" i="1" s="1"/>
  <c r="AA13" i="1" a="1"/>
  <c r="AA13" i="1" s="1"/>
  <c r="AA9" i="1" a="1"/>
  <c r="AA9" i="1" s="1"/>
  <c r="AA68" i="1" a="1"/>
  <c r="AA68" i="1" s="1"/>
  <c r="AA72" i="1" a="1"/>
  <c r="AA72" i="1" s="1"/>
  <c r="AA15" i="1" a="1"/>
  <c r="AA15" i="1" s="1"/>
  <c r="AA44" i="1" a="1"/>
  <c r="AA44" i="1" s="1"/>
  <c r="AA56" i="1" a="1"/>
  <c r="AA56" i="1" s="1"/>
  <c r="AA67" i="1" a="1"/>
  <c r="AA67" i="1" s="1"/>
  <c r="AA31" i="1" a="1"/>
  <c r="AA31" i="1" s="1"/>
  <c r="AA14" i="1" a="1"/>
  <c r="AA14" i="1" s="1"/>
  <c r="AA30" i="1" a="1"/>
  <c r="AA30" i="1" s="1"/>
  <c r="AA61" i="1" a="1"/>
  <c r="AA61" i="1" s="1"/>
  <c r="AA43" i="1" a="1"/>
  <c r="AA43" i="1" s="1"/>
  <c r="AA24" i="1" a="1"/>
  <c r="AA24" i="1" s="1"/>
  <c r="AA42" i="1" a="1"/>
  <c r="AA42" i="1" s="1"/>
  <c r="AA41" i="1" a="1"/>
  <c r="AA41" i="1" s="1"/>
  <c r="AA40" i="1" a="1"/>
  <c r="AA40" i="1" s="1"/>
  <c r="AA60" i="1" a="1"/>
  <c r="AA60" i="1" s="1"/>
  <c r="AA39" i="1" a="1"/>
  <c r="AA39" i="1" s="1"/>
  <c r="AA38" i="1" a="1"/>
  <c r="AA38" i="1" s="1"/>
  <c r="AA22" i="1" a="1"/>
  <c r="AA22" i="1" s="1"/>
  <c r="AA59" i="1" a="1"/>
  <c r="AA59" i="1" s="1"/>
  <c r="AA21" i="1" a="1"/>
  <c r="AA21" i="1" s="1"/>
  <c r="AA36" i="1" a="1"/>
  <c r="AA36" i="1" s="1"/>
  <c r="AA35" i="1" a="1"/>
  <c r="AA35" i="1" s="1"/>
  <c r="AA6" i="1" a="1"/>
  <c r="AA6" i="1" s="1"/>
  <c r="AA16" i="1" a="1"/>
  <c r="AA16" i="1" s="1"/>
  <c r="AA5" i="1" a="1"/>
  <c r="AA5" i="1" s="1"/>
  <c r="AA20" i="1" a="1"/>
  <c r="AA20" i="1" s="1"/>
  <c r="AA12" i="1" a="1"/>
  <c r="AA12" i="1" s="1"/>
  <c r="Z16" i="1" a="1"/>
  <c r="Z16" i="1" s="1"/>
  <c r="Z5" i="1" a="1"/>
  <c r="Z5" i="1" s="1"/>
  <c r="Z20" i="1" a="1"/>
  <c r="Z20" i="1" s="1"/>
  <c r="Z12" i="1" a="1"/>
  <c r="Z12" i="1" s="1"/>
  <c r="D100" i="1" a="1"/>
  <c r="D100" i="1" s="1"/>
  <c r="L20" i="1"/>
  <c r="K20" i="1"/>
  <c r="I20" i="1"/>
  <c r="G20" i="1"/>
  <c r="J23" i="1" l="1"/>
  <c r="M23" i="1" s="1"/>
  <c r="L12" i="1"/>
  <c r="K12" i="1"/>
  <c r="I12" i="1"/>
  <c r="G12" i="1"/>
  <c r="F4" i="6" l="1" a="1"/>
  <c r="F4" i="6" s="1"/>
  <c r="G4" i="6" a="1"/>
  <c r="G4" i="6" s="1"/>
  <c r="F5" i="6" a="1"/>
  <c r="F5" i="6" s="1"/>
  <c r="G5" i="6" a="1"/>
  <c r="G5" i="6" s="1"/>
  <c r="F6" i="6" a="1"/>
  <c r="F6" i="6" s="1"/>
  <c r="G6" i="6" a="1"/>
  <c r="G6" i="6" s="1"/>
  <c r="F7" i="6" a="1"/>
  <c r="F7" i="6" s="1"/>
  <c r="G7" i="6" a="1"/>
  <c r="G7" i="6" s="1"/>
  <c r="F8" i="6" a="1"/>
  <c r="F8" i="6" s="1"/>
  <c r="G8" i="6" a="1"/>
  <c r="G8" i="6" s="1"/>
  <c r="G3" i="6" a="1"/>
  <c r="G3" i="6" s="1"/>
  <c r="F3" i="6" a="1"/>
  <c r="F3" i="6" s="1"/>
  <c r="E8" i="6" a="1"/>
  <c r="E8" i="6" s="1"/>
  <c r="E7" i="6" a="1"/>
  <c r="E7" i="6" s="1"/>
  <c r="E6" i="6" a="1"/>
  <c r="E6" i="6" s="1"/>
  <c r="E5" i="6" a="1"/>
  <c r="E5" i="6" s="1"/>
  <c r="E4" i="6" a="1"/>
  <c r="E4" i="6" s="1"/>
  <c r="E3" i="6" a="1"/>
  <c r="E3" i="6" s="1"/>
  <c r="C3" i="6" a="1"/>
  <c r="C3" i="6" s="1"/>
  <c r="H100" i="1" a="1"/>
  <c r="H100" i="1" s="1"/>
  <c r="C4" i="6" a="1"/>
  <c r="C4" i="6" s="1"/>
  <c r="D4" i="6" a="1"/>
  <c r="D4" i="6" s="1"/>
  <c r="H16" i="1" s="1" a="1"/>
  <c r="H16" i="1" s="1"/>
  <c r="J16" i="1" s="1"/>
  <c r="C5" i="6" a="1"/>
  <c r="C5" i="6" s="1"/>
  <c r="D5" i="6" a="1"/>
  <c r="D5" i="6" s="1"/>
  <c r="H61" i="1" s="1" a="1"/>
  <c r="H61" i="1" s="1"/>
  <c r="C6" i="6" a="1"/>
  <c r="C6" i="6" s="1"/>
  <c r="D6" i="6" a="1"/>
  <c r="D6" i="6" s="1"/>
  <c r="H14" i="1" s="1" a="1"/>
  <c r="H14" i="1" s="1"/>
  <c r="C7" i="6" a="1"/>
  <c r="C7" i="6" s="1"/>
  <c r="D7" i="6" a="1"/>
  <c r="D7" i="6" s="1"/>
  <c r="H72" i="1" s="1" a="1"/>
  <c r="H72" i="1" s="1"/>
  <c r="C8" i="6" a="1"/>
  <c r="C8" i="6" s="1"/>
  <c r="D8" i="6" a="1"/>
  <c r="D8" i="6" s="1"/>
  <c r="H9" i="1" s="1" a="1"/>
  <c r="H9" i="1" s="1"/>
  <c r="H12" i="1" a="1"/>
  <c r="H12" i="1" s="1"/>
  <c r="J12" i="1" s="1"/>
  <c r="M12" i="1" s="1"/>
  <c r="P12" i="1" s="1"/>
  <c r="H97" i="1" a="1"/>
  <c r="H97" i="1" s="1"/>
  <c r="D97" i="1" a="1"/>
  <c r="D97" i="1" s="1"/>
  <c r="H96" i="1" a="1"/>
  <c r="H96" i="1" s="1"/>
  <c r="H54" i="1" a="1"/>
  <c r="H54" i="1" s="1"/>
  <c r="H55" i="1" a="1"/>
  <c r="H55" i="1" s="1"/>
  <c r="H53" i="1" a="1"/>
  <c r="H53" i="1" s="1"/>
  <c r="H52" i="1" a="1"/>
  <c r="H52" i="1" s="1"/>
  <c r="H51" i="1" a="1"/>
  <c r="H51" i="1" s="1"/>
  <c r="H50" i="1" a="1"/>
  <c r="H50" i="1" s="1"/>
  <c r="H49" i="1" a="1"/>
  <c r="H49" i="1" s="1"/>
  <c r="H48" i="1" a="1"/>
  <c r="H48" i="1" s="1"/>
  <c r="H47" i="1" a="1"/>
  <c r="H47" i="1" s="1"/>
  <c r="H46" i="1" a="1"/>
  <c r="H46" i="1" s="1"/>
  <c r="H62" i="1" a="1"/>
  <c r="H62" i="1" s="1"/>
  <c r="H68" i="1" a="1"/>
  <c r="H68" i="1" s="1"/>
  <c r="H15" i="1" a="1"/>
  <c r="H15" i="1" s="1"/>
  <c r="H44" i="1" a="1"/>
  <c r="H44" i="1" s="1"/>
  <c r="H56" i="1" a="1"/>
  <c r="H56" i="1" s="1"/>
  <c r="H67" i="1" a="1"/>
  <c r="H67" i="1" s="1"/>
  <c r="H31" i="1" a="1"/>
  <c r="H31" i="1" s="1"/>
  <c r="H30" i="1" a="1"/>
  <c r="H30" i="1" s="1"/>
  <c r="D8" i="1" a="1"/>
  <c r="D8" i="1" s="1"/>
  <c r="D46" i="1" a="1"/>
  <c r="D46" i="1" s="1"/>
  <c r="D96" i="1" a="1"/>
  <c r="D96" i="1" s="1"/>
  <c r="H5" i="1" a="1"/>
  <c r="H5" i="1" s="1"/>
  <c r="D55" i="1" a="1"/>
  <c r="D55" i="1" s="1"/>
  <c r="D53" i="1" a="1"/>
  <c r="D53" i="1" s="1"/>
  <c r="D52" i="1" a="1"/>
  <c r="D52" i="1" s="1"/>
  <c r="D51" i="1" a="1"/>
  <c r="D51" i="1" s="1"/>
  <c r="D50" i="1" a="1"/>
  <c r="D50" i="1" s="1"/>
  <c r="D49" i="1" a="1"/>
  <c r="D49" i="1" s="1"/>
  <c r="D48" i="1" a="1"/>
  <c r="D48" i="1" s="1"/>
  <c r="D47" i="1" a="1"/>
  <c r="D47" i="1" s="1"/>
  <c r="D62" i="1" a="1"/>
  <c r="D62" i="1" s="1"/>
  <c r="D9" i="1" a="1"/>
  <c r="D9" i="1" s="1"/>
  <c r="D68" i="1" a="1"/>
  <c r="D68" i="1" s="1"/>
  <c r="D72" i="1" a="1"/>
  <c r="D72" i="1" s="1"/>
  <c r="D15" i="1" a="1"/>
  <c r="D15" i="1" s="1"/>
  <c r="D44" i="1" a="1"/>
  <c r="D44" i="1" s="1"/>
  <c r="D56" i="1" a="1"/>
  <c r="D56" i="1" s="1"/>
  <c r="D67" i="1" a="1"/>
  <c r="D67" i="1" s="1"/>
  <c r="D31" i="1" a="1"/>
  <c r="D31" i="1" s="1"/>
  <c r="D14" i="1" a="1"/>
  <c r="D14" i="1" s="1"/>
  <c r="D30" i="1" a="1"/>
  <c r="D30" i="1" s="1"/>
  <c r="D61" i="1" a="1"/>
  <c r="D61" i="1" s="1"/>
  <c r="D43" i="1" a="1"/>
  <c r="D43" i="1" s="1"/>
  <c r="D24" i="1" a="1"/>
  <c r="D24" i="1" s="1"/>
  <c r="D41" i="1" a="1"/>
  <c r="D41" i="1" s="1"/>
  <c r="D40" i="1" a="1"/>
  <c r="D40" i="1" s="1"/>
  <c r="D60" i="1" a="1"/>
  <c r="D60" i="1" s="1"/>
  <c r="D37" i="1" a="1"/>
  <c r="D37" i="1" s="1"/>
  <c r="D39" i="1" a="1"/>
  <c r="D39" i="1" s="1"/>
  <c r="D38" i="1" a="1"/>
  <c r="D38" i="1" s="1"/>
  <c r="D22" i="1" a="1"/>
  <c r="D22" i="1" s="1"/>
  <c r="D21" i="1" a="1"/>
  <c r="D21" i="1" s="1"/>
  <c r="D36" i="1" a="1"/>
  <c r="D36" i="1" s="1"/>
  <c r="D59" i="1" a="1"/>
  <c r="D59" i="1" s="1"/>
  <c r="D16" i="1" a="1"/>
  <c r="D16" i="1" s="1"/>
  <c r="D42" i="1" a="1"/>
  <c r="D42" i="1" s="1"/>
  <c r="D35" i="1" a="1"/>
  <c r="D35" i="1" s="1"/>
  <c r="D5" i="1" a="1"/>
  <c r="D5" i="1" s="1"/>
  <c r="D20" i="1" a="1"/>
  <c r="D20" i="1" s="1"/>
  <c r="D12" i="1" a="1"/>
  <c r="D12" i="1" s="1"/>
  <c r="H43" i="1" a="1"/>
  <c r="H43" i="1" s="1"/>
  <c r="H24" i="1" a="1"/>
  <c r="H24" i="1" s="1"/>
  <c r="H41" i="1" a="1"/>
  <c r="H41" i="1" s="1"/>
  <c r="H40" i="1" a="1"/>
  <c r="H40" i="1" s="1"/>
  <c r="H60" i="1" a="1"/>
  <c r="H60" i="1" s="1"/>
  <c r="H39" i="1" a="1"/>
  <c r="H39" i="1" s="1"/>
  <c r="H22" i="1" a="1"/>
  <c r="H22" i="1" s="1"/>
  <c r="H21" i="1" a="1"/>
  <c r="H21" i="1" s="1"/>
  <c r="J21" i="1" s="1"/>
  <c r="H36" i="1" a="1"/>
  <c r="H36" i="1" s="1"/>
  <c r="H59" i="1" a="1"/>
  <c r="H59" i="1" s="1"/>
  <c r="H35" i="1" a="1"/>
  <c r="H35" i="1" s="1"/>
  <c r="H20" i="1" a="1"/>
  <c r="H20" i="1" s="1"/>
  <c r="J20" i="1" s="1"/>
  <c r="M20" i="1" s="1"/>
  <c r="P20" i="1" s="1"/>
  <c r="H90" i="1" l="1" a="1"/>
  <c r="H90" i="1" s="1"/>
  <c r="J90" i="1" s="1"/>
  <c r="H42" i="1" a="1"/>
  <c r="H42" i="1" s="1"/>
  <c r="J42" i="1" s="1"/>
  <c r="J5" i="1"/>
  <c r="K30" i="1" l="1"/>
  <c r="J22" i="1" l="1"/>
  <c r="M22" i="1" s="1"/>
  <c r="Q22" i="1" l="1"/>
  <c r="P22" i="1"/>
  <c r="L24" i="1"/>
  <c r="K24" i="1"/>
  <c r="J24" i="1"/>
  <c r="M24" i="1" l="1"/>
  <c r="I6" i="1"/>
  <c r="J6" i="1" s="1"/>
  <c r="M6" i="1" s="1"/>
  <c r="Q6" i="1" l="1"/>
  <c r="P6" i="1"/>
  <c r="P24" i="1"/>
  <c r="Q24" i="1"/>
  <c r="J61" i="1"/>
  <c r="J30" i="1"/>
  <c r="M30" i="1" s="1"/>
  <c r="T12" i="1" l="1"/>
  <c r="U12" i="1" s="1"/>
  <c r="Q12" i="1" l="1"/>
  <c r="S59" i="1"/>
  <c r="T59" i="1" s="1"/>
  <c r="U59" i="1" s="1"/>
  <c r="J59" i="1"/>
  <c r="M59" i="1" s="1"/>
  <c r="Q59" i="1" l="1"/>
  <c r="P59" i="1"/>
  <c r="J43" i="1"/>
  <c r="M43" i="1" s="1"/>
  <c r="T40" i="1" l="1"/>
  <c r="U40" i="1" s="1"/>
  <c r="J41" i="1" l="1"/>
  <c r="M41" i="1" s="1"/>
  <c r="J40" i="1" l="1"/>
  <c r="M40" i="1" s="1"/>
  <c r="Q40" i="1" l="1"/>
  <c r="P40" i="1"/>
  <c r="L39" i="1"/>
  <c r="K39" i="1"/>
  <c r="J39" i="1"/>
  <c r="J37" i="1"/>
  <c r="M37" i="1" s="1"/>
  <c r="M39" i="1" l="1"/>
  <c r="R61" i="1"/>
  <c r="S61" i="1" s="1"/>
  <c r="M61" i="1"/>
  <c r="P61" i="1" l="1"/>
  <c r="Q39" i="1"/>
  <c r="P39" i="1"/>
  <c r="Q37" i="1"/>
  <c r="P37" i="1"/>
  <c r="T61" i="1"/>
  <c r="U61" i="1" s="1"/>
  <c r="S38" i="1"/>
  <c r="T38" i="1" s="1"/>
  <c r="U38" i="1" s="1"/>
  <c r="Q61" i="1" l="1"/>
  <c r="J38" i="1"/>
  <c r="M38" i="1" s="1"/>
  <c r="Q38" i="1" l="1"/>
  <c r="P38" i="1"/>
  <c r="J36" i="1"/>
  <c r="M36" i="1" s="1"/>
  <c r="Q36" i="1" l="1"/>
  <c r="P36" i="1"/>
  <c r="S121" i="1"/>
  <c r="T121" i="1" s="1"/>
  <c r="U121" i="1" s="1"/>
  <c r="L121" i="1"/>
  <c r="K121" i="1"/>
  <c r="J121" i="1"/>
  <c r="M121" i="1" l="1"/>
  <c r="T5" i="1"/>
  <c r="U5" i="1" s="1"/>
  <c r="P121" i="1" l="1"/>
  <c r="Q121" i="1"/>
  <c r="M5" i="1"/>
  <c r="P5" i="1" s="1"/>
  <c r="Q5" i="1" l="1"/>
  <c r="M21" i="1"/>
  <c r="T20" i="1"/>
  <c r="U20" i="1" s="1"/>
  <c r="S42" i="1"/>
  <c r="T42" i="1" s="1"/>
  <c r="U42" i="1" s="1"/>
  <c r="Q20" i="1" l="1"/>
  <c r="Q21" i="1"/>
  <c r="P21" i="1"/>
  <c r="J56" i="1"/>
  <c r="L56" i="1"/>
  <c r="M56" i="1" l="1"/>
  <c r="J60" i="1"/>
  <c r="M60" i="1" s="1"/>
  <c r="M16" i="1"/>
  <c r="J35" i="1"/>
  <c r="M35" i="1" s="1"/>
  <c r="Q35" i="1" l="1"/>
  <c r="P35" i="1"/>
  <c r="P60" i="1"/>
  <c r="Q60" i="1"/>
  <c r="M42" i="1"/>
  <c r="Q42" i="1" l="1"/>
  <c r="P4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6"/>
        </ext>
      </extLst>
    </bk>
    <bk>
      <extLst>
        <ext uri="{3e2802c4-a4d2-4d8b-9148-e3be6c30e623}">
          <xlrd:rvb i="42"/>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6"/>
        </ext>
      </extLst>
    </bk>
    <bk>
      <extLst>
        <ext uri="{3e2802c4-a4d2-4d8b-9148-e3be6c30e623}">
          <xlrd:rvb i="268"/>
        </ext>
      </extLst>
    </bk>
    <bk>
      <extLst>
        <ext uri="{3e2802c4-a4d2-4d8b-9148-e3be6c30e623}">
          <xlrd:rvb i="270"/>
        </ext>
      </extLst>
    </bk>
    <bk>
      <extLst>
        <ext uri="{3e2802c4-a4d2-4d8b-9148-e3be6c30e623}">
          <xlrd:rvb i="272"/>
        </ext>
      </extLst>
    </bk>
    <bk>
      <extLst>
        <ext uri="{3e2802c4-a4d2-4d8b-9148-e3be6c30e623}">
          <xlrd:rvb i="274"/>
        </ext>
      </extLst>
    </bk>
    <bk>
      <extLst>
        <ext uri="{3e2802c4-a4d2-4d8b-9148-e3be6c30e623}">
          <xlrd:rvb i="276"/>
        </ext>
      </extLst>
    </bk>
    <bk>
      <extLst>
        <ext uri="{3e2802c4-a4d2-4d8b-9148-e3be6c30e623}">
          <xlrd:rvb i="278"/>
        </ext>
      </extLst>
    </bk>
    <bk>
      <extLst>
        <ext uri="{3e2802c4-a4d2-4d8b-9148-e3be6c30e623}">
          <xlrd:rvb i="280"/>
        </ext>
      </extLst>
    </bk>
  </futureMetadata>
  <cellMetadata count="1">
    <bk>
      <rc t="1" v="0"/>
    </bk>
  </cellMetadata>
  <valueMetadata count="9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valueMetadata>
</metadata>
</file>

<file path=xl/sharedStrings.xml><?xml version="1.0" encoding="utf-8"?>
<sst xmlns="http://schemas.openxmlformats.org/spreadsheetml/2006/main" count="202" uniqueCount="164">
  <si>
    <t>Company</t>
  </si>
  <si>
    <t>Price</t>
  </si>
  <si>
    <t>S/O</t>
  </si>
  <si>
    <t>MC</t>
  </si>
  <si>
    <t>Cash</t>
  </si>
  <si>
    <t>Debt</t>
  </si>
  <si>
    <t>EV</t>
  </si>
  <si>
    <t>Ticker</t>
  </si>
  <si>
    <t>AMAT US</t>
  </si>
  <si>
    <t>ORCL US</t>
  </si>
  <si>
    <t>005930 KR</t>
  </si>
  <si>
    <t>FCX US</t>
  </si>
  <si>
    <t>8053 JP</t>
  </si>
  <si>
    <t>Copper Mines</t>
  </si>
  <si>
    <t>Sector</t>
  </si>
  <si>
    <t>Kanto PPC</t>
  </si>
  <si>
    <t>Kaung Merck</t>
  </si>
  <si>
    <t>RASA</t>
  </si>
  <si>
    <t>TSMC Suppliers</t>
  </si>
  <si>
    <t>Tokuyama</t>
  </si>
  <si>
    <t>Versum</t>
  </si>
  <si>
    <t>Nissan</t>
  </si>
  <si>
    <t>Shin-Etsu Chemical</t>
  </si>
  <si>
    <t>Sumitomo Chemical</t>
  </si>
  <si>
    <t>Air Products</t>
  </si>
  <si>
    <t>Linde LeinHwa</t>
  </si>
  <si>
    <t>Praxair</t>
  </si>
  <si>
    <t>Taiwan Material Tech</t>
  </si>
  <si>
    <t>AGC</t>
  </si>
  <si>
    <t>Cabot Microeletronics</t>
  </si>
  <si>
    <t>Fujibo</t>
  </si>
  <si>
    <t>MMM US</t>
  </si>
  <si>
    <t>7201 JP</t>
  </si>
  <si>
    <t>Car Manufacture</t>
  </si>
  <si>
    <t>Conglomerate</t>
  </si>
  <si>
    <t>Commodities Fund</t>
  </si>
  <si>
    <t>Ares Managementt</t>
  </si>
  <si>
    <t>Elliott Mangment</t>
  </si>
  <si>
    <t>Brevan Howard Asset Management</t>
  </si>
  <si>
    <t>Angelo Gordon &amp; Co</t>
  </si>
  <si>
    <t>Lighthouse Investment Partners</t>
  </si>
  <si>
    <t>Bracebridge Capital</t>
  </si>
  <si>
    <t>Graham Capital Mangement</t>
  </si>
  <si>
    <t>ARES US</t>
  </si>
  <si>
    <t>AAPL US</t>
  </si>
  <si>
    <t>MSFT US</t>
  </si>
  <si>
    <t>NVDA US</t>
  </si>
  <si>
    <t>CSCO US</t>
  </si>
  <si>
    <t>GM</t>
  </si>
  <si>
    <t>OM</t>
  </si>
  <si>
    <t>2021 RevG</t>
  </si>
  <si>
    <t>2021 E</t>
  </si>
  <si>
    <t>2022 E</t>
  </si>
  <si>
    <t>2023 E</t>
  </si>
  <si>
    <t>2021 EV/E</t>
  </si>
  <si>
    <t>2022 EV/E</t>
  </si>
  <si>
    <t>SGMA US</t>
  </si>
  <si>
    <t>3231 TPE</t>
  </si>
  <si>
    <t>2020 E</t>
  </si>
  <si>
    <t>GOOG US</t>
  </si>
  <si>
    <t>INTC US</t>
  </si>
  <si>
    <t>TXN US</t>
  </si>
  <si>
    <t>AMD US</t>
  </si>
  <si>
    <t>MU US</t>
  </si>
  <si>
    <t>ON US</t>
  </si>
  <si>
    <t>AVGO US</t>
  </si>
  <si>
    <t>6702 JP</t>
  </si>
  <si>
    <t>NTGR US</t>
  </si>
  <si>
    <t>Broadcom Competitors</t>
  </si>
  <si>
    <t>Discount</t>
  </si>
  <si>
    <t>Founded</t>
  </si>
  <si>
    <t>HQ</t>
  </si>
  <si>
    <t>2330 TW</t>
  </si>
  <si>
    <t>Q321</t>
  </si>
  <si>
    <t>Q322</t>
  </si>
  <si>
    <t>Q421</t>
  </si>
  <si>
    <t>CRM US</t>
  </si>
  <si>
    <t>Q221</t>
  </si>
  <si>
    <t>NXPI US</t>
  </si>
  <si>
    <t>WDAY US</t>
  </si>
  <si>
    <t>QCOM US</t>
  </si>
  <si>
    <t>Q122</t>
  </si>
  <si>
    <t>ASML NL</t>
  </si>
  <si>
    <t xml:space="preserve"> </t>
  </si>
  <si>
    <t>Audio</t>
  </si>
  <si>
    <t>TUNE EU</t>
  </si>
  <si>
    <t>LOGI US</t>
  </si>
  <si>
    <t>700 CN</t>
  </si>
  <si>
    <t>T US</t>
  </si>
  <si>
    <t>9888 HK</t>
  </si>
  <si>
    <t>CRSR US</t>
  </si>
  <si>
    <t>CRWD US</t>
  </si>
  <si>
    <t>KLAC US</t>
  </si>
  <si>
    <t>ADI US</t>
  </si>
  <si>
    <t>MRVL US</t>
  </si>
  <si>
    <t>LRCX US</t>
  </si>
  <si>
    <t>MCHP US</t>
  </si>
  <si>
    <t>TER US</t>
  </si>
  <si>
    <t>SWKS US</t>
  </si>
  <si>
    <t>MPWR US</t>
  </si>
  <si>
    <t>ENTG US</t>
  </si>
  <si>
    <t>QRVO US</t>
  </si>
  <si>
    <t>STM US</t>
  </si>
  <si>
    <t>WOLF US</t>
  </si>
  <si>
    <t>VZ US</t>
  </si>
  <si>
    <t>SNAP US</t>
  </si>
  <si>
    <t>Forex</t>
  </si>
  <si>
    <t>Net Chng</t>
  </si>
  <si>
    <t>52W HIGH</t>
  </si>
  <si>
    <t>52W LOW</t>
  </si>
  <si>
    <t>Quarter</t>
  </si>
  <si>
    <t>Update</t>
  </si>
  <si>
    <t>filing</t>
  </si>
  <si>
    <t>6488 TPE</t>
  </si>
  <si>
    <t>House Eletronics</t>
  </si>
  <si>
    <t>Software &amp; IT Service</t>
  </si>
  <si>
    <t>ADSK US</t>
  </si>
  <si>
    <t>SEC</t>
  </si>
  <si>
    <t>IR</t>
  </si>
  <si>
    <t>004800 KR</t>
  </si>
  <si>
    <t>Q222</t>
  </si>
  <si>
    <t>Underlying Symbol</t>
  </si>
  <si>
    <t>Bond Symbol</t>
  </si>
  <si>
    <t>Coupon</t>
  </si>
  <si>
    <t>Maturity</t>
  </si>
  <si>
    <t>Years</t>
  </si>
  <si>
    <t>Yield</t>
  </si>
  <si>
    <t>Offering</t>
  </si>
  <si>
    <t>Size</t>
  </si>
  <si>
    <t>Type</t>
  </si>
  <si>
    <t>Description</t>
  </si>
  <si>
    <t>Callable</t>
  </si>
  <si>
    <t>VACMY US</t>
  </si>
  <si>
    <t>ir</t>
  </si>
  <si>
    <t>META US</t>
  </si>
  <si>
    <t>Price(USD)</t>
  </si>
  <si>
    <t>Semiconductors Manufacturing</t>
  </si>
  <si>
    <t>Semiconductor Tools</t>
  </si>
  <si>
    <t>Business Software</t>
  </si>
  <si>
    <t>Consumer Hardware</t>
  </si>
  <si>
    <t>Telecommunication</t>
  </si>
  <si>
    <t>Entertainment</t>
  </si>
  <si>
    <t>Cybersecuity &amp; Networking</t>
  </si>
  <si>
    <t>ATVI US</t>
  </si>
  <si>
    <t>EA US</t>
  </si>
  <si>
    <t>TKE US</t>
  </si>
  <si>
    <t>7974 JP</t>
  </si>
  <si>
    <t>GME US</t>
  </si>
  <si>
    <t>DKNG US</t>
  </si>
  <si>
    <t>9697 JP</t>
  </si>
  <si>
    <t>HUYA CN</t>
  </si>
  <si>
    <t>MGM US</t>
  </si>
  <si>
    <t>U US</t>
  </si>
  <si>
    <t>RBLX US</t>
  </si>
  <si>
    <t>UBI US</t>
  </si>
  <si>
    <t>DIS US</t>
  </si>
  <si>
    <t>6758 JP</t>
  </si>
  <si>
    <t>????</t>
  </si>
  <si>
    <t>Advertising</t>
  </si>
  <si>
    <t>Yoshitake</t>
  </si>
  <si>
    <t>SPOT EU</t>
  </si>
  <si>
    <t>HCP US</t>
  </si>
  <si>
    <t>VMW US</t>
  </si>
  <si>
    <t>PLTR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</si>
</sst>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x"/>
    <numFmt numFmtId="165" formatCode="_([$$-409]* #,##0.00_);_([$$-409]* \(#,##0.00\);_([$$-409]* &quot;-&quot;??_);_(@_)"/>
    <numFmt numFmtId="166" formatCode="_(&quot;$&quot;* #,##0.0000_);_(&quot;$&quot;* \(#,##0.0000\);_(&quot;$&quot;* &quot;-&quot;??_);_(@_)"/>
    <numFmt numFmtId="167" formatCode="_([$$-409]* #,##0.0000_);_([$$-409]* \(#,##0.0000\);_([$$-409]* &quot;-&quot;??_);_(@_)"/>
  </numFmts>
  <fonts count="39"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u/>
      <sz val="11"/>
      <color theme="10"/>
      <name val="Calibri"/>
      <family val="2"/>
      <scheme val="minor"/>
    </font>
    <font>
      <sz val="11"/>
      <color theme="1"/>
      <name val="Arial"/>
      <family val="2"/>
    </font>
    <font>
      <b/>
      <u/>
      <sz val="11"/>
      <color theme="1"/>
      <name val="Arial"/>
      <family val="2"/>
    </font>
    <font>
      <sz val="11"/>
      <color rgb="FFFF0000"/>
      <name val="Arial"/>
      <family val="2"/>
    </font>
    <font>
      <sz val="11"/>
      <color theme="1"/>
      <name val="Calibri"/>
      <family val="2"/>
      <scheme val="minor"/>
    </font>
    <font>
      <u/>
      <sz val="11"/>
      <color theme="10"/>
      <name val="Arial"/>
      <family val="2"/>
    </font>
    <font>
      <sz val="1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medium">
        <color indexed="64"/>
      </left>
      <right/>
      <top/>
      <bottom/>
      <diagonal/>
    </border>
    <border>
      <left/>
      <right style="medium">
        <color indexed="64"/>
      </right>
      <top/>
      <bottom/>
      <diagonal/>
    </border>
    <border>
      <left/>
      <right style="thin">
        <color indexed="64"/>
      </right>
      <top/>
      <bottom/>
      <diagonal/>
    </border>
  </borders>
  <cellStyleXfs count="3">
    <xf numFmtId="0" fontId="0" fillId="0" borderId="0"/>
    <xf numFmtId="0" fontId="32" fillId="0" borderId="0" applyNumberFormat="0" applyFill="0" applyBorder="0" applyAlignment="0" applyProtection="0"/>
    <xf numFmtId="44" fontId="36" fillId="0" borderId="0" applyFont="0" applyFill="0" applyBorder="0" applyAlignment="0" applyProtection="0"/>
  </cellStyleXfs>
  <cellXfs count="109">
    <xf numFmtId="0" fontId="0" fillId="0" borderId="0" xfId="0"/>
    <xf numFmtId="0" fontId="34" fillId="0" borderId="0" xfId="0" applyFont="1" applyAlignment="1">
      <alignment horizontal="center"/>
    </xf>
    <xf numFmtId="3" fontId="34" fillId="0" borderId="0" xfId="0" applyNumberFormat="1" applyFont="1" applyAlignment="1">
      <alignment horizontal="center"/>
    </xf>
    <xf numFmtId="0" fontId="33" fillId="0" borderId="0" xfId="0" applyFont="1"/>
    <xf numFmtId="0" fontId="33" fillId="0" borderId="0" xfId="0" applyFont="1" applyAlignment="1">
      <alignment horizontal="center"/>
    </xf>
    <xf numFmtId="3" fontId="33" fillId="0" borderId="0" xfId="0" applyNumberFormat="1" applyFont="1"/>
    <xf numFmtId="164" fontId="33" fillId="0" borderId="0" xfId="0" applyNumberFormat="1" applyFont="1" applyAlignment="1">
      <alignment horizontal="center"/>
    </xf>
    <xf numFmtId="3" fontId="33" fillId="0" borderId="0" xfId="0" applyNumberFormat="1" applyFont="1" applyAlignment="1">
      <alignment horizontal="center"/>
    </xf>
    <xf numFmtId="9" fontId="33" fillId="0" borderId="0" xfId="0" applyNumberFormat="1" applyFont="1" applyAlignment="1">
      <alignment horizontal="center" vertical="center"/>
    </xf>
    <xf numFmtId="0" fontId="33" fillId="0" borderId="0" xfId="0" applyFont="1" applyAlignment="1">
      <alignment horizontal="center" vertical="center"/>
    </xf>
    <xf numFmtId="0" fontId="33" fillId="0" borderId="0" xfId="0" applyFont="1" applyAlignment="1">
      <alignment vertical="center"/>
    </xf>
    <xf numFmtId="0" fontId="34" fillId="0" borderId="0" xfId="0" applyFont="1" applyAlignment="1">
      <alignment horizontal="center" vertical="center"/>
    </xf>
    <xf numFmtId="10" fontId="33" fillId="0" borderId="0" xfId="0" applyNumberFormat="1" applyFont="1" applyAlignment="1">
      <alignment horizontal="center" vertical="center"/>
    </xf>
    <xf numFmtId="164" fontId="33" fillId="0" borderId="0" xfId="0" applyNumberFormat="1" applyFont="1" applyAlignment="1">
      <alignment horizontal="right"/>
    </xf>
    <xf numFmtId="0" fontId="34" fillId="0" borderId="0" xfId="0" applyFont="1"/>
    <xf numFmtId="9" fontId="33" fillId="0" borderId="0" xfId="0" applyNumberFormat="1" applyFont="1" applyAlignment="1">
      <alignment horizontal="center"/>
    </xf>
    <xf numFmtId="9" fontId="35" fillId="0" borderId="0" xfId="0" applyNumberFormat="1" applyFont="1" applyAlignment="1">
      <alignment horizontal="center"/>
    </xf>
    <xf numFmtId="10" fontId="34" fillId="0" borderId="0" xfId="0" applyNumberFormat="1" applyFont="1" applyAlignment="1">
      <alignment horizontal="center"/>
    </xf>
    <xf numFmtId="10" fontId="33" fillId="0" borderId="0" xfId="0" applyNumberFormat="1" applyFont="1" applyAlignment="1">
      <alignment horizontal="center"/>
    </xf>
    <xf numFmtId="0" fontId="31" fillId="0" borderId="0" xfId="0" applyFont="1"/>
    <xf numFmtId="0" fontId="31" fillId="0" borderId="0" xfId="0" applyFont="1" applyAlignment="1">
      <alignment horizontal="center"/>
    </xf>
    <xf numFmtId="0" fontId="31" fillId="0" borderId="0" xfId="0" applyFont="1" applyAlignment="1">
      <alignment horizontal="center" vertical="center"/>
    </xf>
    <xf numFmtId="0" fontId="30" fillId="0" borderId="0" xfId="0" applyFont="1" applyAlignment="1">
      <alignment horizontal="center" vertical="center"/>
    </xf>
    <xf numFmtId="0" fontId="29" fillId="0" borderId="0" xfId="0" applyFont="1"/>
    <xf numFmtId="0" fontId="29" fillId="0" borderId="0" xfId="0" applyFont="1" applyAlignment="1">
      <alignment horizontal="center" vertical="center"/>
    </xf>
    <xf numFmtId="0" fontId="28" fillId="0" borderId="0" xfId="0" applyFont="1"/>
    <xf numFmtId="0" fontId="28" fillId="0" borderId="0" xfId="0" applyFont="1" applyAlignment="1">
      <alignment horizontal="center" vertical="center"/>
    </xf>
    <xf numFmtId="0" fontId="27" fillId="0" borderId="0" xfId="0" applyFont="1"/>
    <xf numFmtId="0" fontId="27" fillId="0" borderId="0" xfId="0" applyFont="1" applyAlignment="1">
      <alignment horizontal="center" vertical="center"/>
    </xf>
    <xf numFmtId="0" fontId="26" fillId="0" borderId="0" xfId="0" applyFont="1" applyAlignment="1">
      <alignment horizontal="center" vertical="center"/>
    </xf>
    <xf numFmtId="0" fontId="26" fillId="0" borderId="0" xfId="0" applyFont="1"/>
    <xf numFmtId="0" fontId="26" fillId="0" borderId="0" xfId="0" applyFont="1" applyAlignment="1">
      <alignment horizontal="center"/>
    </xf>
    <xf numFmtId="0" fontId="25" fillId="0" borderId="0" xfId="0" applyFont="1"/>
    <xf numFmtId="0" fontId="23" fillId="0" borderId="0" xfId="0" applyFont="1" applyAlignment="1">
      <alignment horizontal="center" vertical="center"/>
    </xf>
    <xf numFmtId="0" fontId="22" fillId="0" borderId="0" xfId="0" applyFont="1" applyAlignment="1">
      <alignment horizontal="center" vertical="center"/>
    </xf>
    <xf numFmtId="0" fontId="21" fillId="0" borderId="0" xfId="0" applyFont="1"/>
    <xf numFmtId="0" fontId="20" fillId="0" borderId="0" xfId="0" applyFont="1" applyAlignment="1">
      <alignment horizontal="center" vertical="center"/>
    </xf>
    <xf numFmtId="3" fontId="19" fillId="0" borderId="0" xfId="0" applyNumberFormat="1" applyFont="1"/>
    <xf numFmtId="0" fontId="18" fillId="0" borderId="0" xfId="0" applyFont="1"/>
    <xf numFmtId="0" fontId="18" fillId="0" borderId="0" xfId="0" quotePrefix="1" applyFont="1"/>
    <xf numFmtId="0" fontId="17" fillId="0" borderId="0" xfId="0" applyFont="1"/>
    <xf numFmtId="0" fontId="17" fillId="0" borderId="0" xfId="0" applyFont="1" applyAlignment="1">
      <alignment horizontal="center" vertical="center"/>
    </xf>
    <xf numFmtId="0" fontId="16" fillId="0" borderId="0" xfId="0" applyFont="1" applyAlignment="1">
      <alignment horizontal="center" vertical="center"/>
    </xf>
    <xf numFmtId="165" fontId="33" fillId="0" borderId="0" xfId="0" applyNumberFormat="1" applyFont="1"/>
    <xf numFmtId="0" fontId="15" fillId="0" borderId="0" xfId="0" applyFont="1"/>
    <xf numFmtId="3" fontId="15" fillId="0" borderId="0" xfId="0" applyNumberFormat="1" applyFont="1"/>
    <xf numFmtId="0" fontId="33" fillId="2" borderId="0" xfId="0" applyFont="1" applyFill="1"/>
    <xf numFmtId="0" fontId="34" fillId="2" borderId="0" xfId="0" applyFont="1" applyFill="1"/>
    <xf numFmtId="0" fontId="34" fillId="2" borderId="0" xfId="0" applyFont="1" applyFill="1" applyAlignment="1">
      <alignment horizontal="center" vertical="center"/>
    </xf>
    <xf numFmtId="0" fontId="34" fillId="2" borderId="0" xfId="0" applyFont="1" applyFill="1" applyAlignment="1">
      <alignment horizontal="center"/>
    </xf>
    <xf numFmtId="0" fontId="15" fillId="2" borderId="0" xfId="0" applyFont="1" applyFill="1"/>
    <xf numFmtId="10" fontId="15" fillId="2" borderId="0" xfId="0" applyNumberFormat="1" applyFont="1" applyFill="1"/>
    <xf numFmtId="167" fontId="15" fillId="2" borderId="0" xfId="0" applyNumberFormat="1" applyFont="1" applyFill="1"/>
    <xf numFmtId="166" fontId="33" fillId="2" borderId="0" xfId="2" applyNumberFormat="1" applyFont="1" applyFill="1" applyBorder="1" applyAlignment="1">
      <alignment horizontal="center"/>
    </xf>
    <xf numFmtId="14" fontId="25" fillId="0" borderId="0" xfId="0" applyNumberFormat="1" applyFont="1"/>
    <xf numFmtId="14" fontId="33" fillId="0" borderId="0" xfId="0" applyNumberFormat="1" applyFont="1"/>
    <xf numFmtId="1" fontId="33" fillId="0" borderId="0" xfId="0" applyNumberFormat="1" applyFont="1" applyAlignment="1">
      <alignment horizontal="center" vertical="center"/>
    </xf>
    <xf numFmtId="0" fontId="28" fillId="0" borderId="0" xfId="0" applyFont="1" applyAlignment="1">
      <alignment horizontal="left"/>
    </xf>
    <xf numFmtId="0" fontId="14" fillId="0" borderId="0" xfId="0" applyFont="1"/>
    <xf numFmtId="14" fontId="33" fillId="0" borderId="0" xfId="0" applyNumberFormat="1" applyFont="1" applyAlignment="1">
      <alignment vertical="center"/>
    </xf>
    <xf numFmtId="0" fontId="0" fillId="2" borderId="0" xfId="0" applyFill="1"/>
    <xf numFmtId="0" fontId="31" fillId="2" borderId="0" xfId="0" applyFont="1" applyFill="1"/>
    <xf numFmtId="0" fontId="27" fillId="2" borderId="0" xfId="0" applyFont="1" applyFill="1"/>
    <xf numFmtId="0" fontId="24" fillId="2" borderId="0" xfId="0" applyFont="1" applyFill="1"/>
    <xf numFmtId="0" fontId="22" fillId="2" borderId="0" xfId="0" applyFont="1" applyFill="1"/>
    <xf numFmtId="0" fontId="18" fillId="2" borderId="0" xfId="0" applyFont="1" applyFill="1"/>
    <xf numFmtId="0" fontId="16" fillId="2" borderId="0" xfId="0" applyFont="1" applyFill="1"/>
    <xf numFmtId="0" fontId="34" fillId="0" borderId="0" xfId="0" applyFont="1" applyAlignment="1">
      <alignment horizontal="left" vertical="top"/>
    </xf>
    <xf numFmtId="0" fontId="34" fillId="2" borderId="1" xfId="0" applyFont="1" applyFill="1" applyBorder="1" applyAlignment="1">
      <alignment horizontal="center"/>
    </xf>
    <xf numFmtId="0" fontId="34" fillId="2" borderId="2" xfId="0" applyFont="1" applyFill="1" applyBorder="1" applyAlignment="1">
      <alignment horizontal="center"/>
    </xf>
    <xf numFmtId="0" fontId="32" fillId="2" borderId="1" xfId="1" applyFill="1" applyBorder="1" applyAlignment="1">
      <alignment horizontal="center"/>
    </xf>
    <xf numFmtId="0" fontId="32" fillId="2" borderId="2" xfId="1" applyFill="1" applyBorder="1" applyAlignment="1">
      <alignment horizontal="center"/>
    </xf>
    <xf numFmtId="0" fontId="32" fillId="2" borderId="2" xfId="1" applyFill="1" applyBorder="1" applyAlignment="1">
      <alignment horizontal="center" vertical="center"/>
    </xf>
    <xf numFmtId="0" fontId="0" fillId="2" borderId="1" xfId="0" applyFill="1" applyBorder="1" applyAlignment="1">
      <alignment horizontal="center"/>
    </xf>
    <xf numFmtId="0" fontId="33" fillId="2" borderId="2" xfId="0" applyFont="1" applyFill="1" applyBorder="1" applyAlignment="1">
      <alignment horizontal="center" vertical="center"/>
    </xf>
    <xf numFmtId="0" fontId="33" fillId="2" borderId="1" xfId="0" applyFont="1" applyFill="1" applyBorder="1" applyAlignment="1">
      <alignment horizontal="center"/>
    </xf>
    <xf numFmtId="0" fontId="33" fillId="2" borderId="2" xfId="0" applyFont="1" applyFill="1" applyBorder="1" applyAlignment="1">
      <alignment horizontal="center"/>
    </xf>
    <xf numFmtId="0" fontId="34" fillId="2" borderId="2" xfId="0" applyFont="1" applyFill="1" applyBorder="1" applyAlignment="1">
      <alignment horizontal="center" vertical="center"/>
    </xf>
    <xf numFmtId="0" fontId="15" fillId="2" borderId="1" xfId="0" applyFont="1" applyFill="1" applyBorder="1" applyAlignment="1">
      <alignment horizontal="center"/>
    </xf>
    <xf numFmtId="0" fontId="34" fillId="2" borderId="1" xfId="0" applyFont="1" applyFill="1" applyBorder="1" applyAlignment="1">
      <alignment horizontal="center" vertical="top"/>
    </xf>
    <xf numFmtId="0" fontId="33" fillId="2" borderId="1" xfId="0" applyFont="1" applyFill="1" applyBorder="1" applyAlignment="1">
      <alignment horizontal="center" vertical="center"/>
    </xf>
    <xf numFmtId="0" fontId="13" fillId="0" borderId="0" xfId="0" applyFont="1"/>
    <xf numFmtId="0" fontId="12" fillId="0" borderId="0" xfId="0" applyFont="1" applyAlignment="1">
      <alignment horizontal="center" vertical="center"/>
    </xf>
    <xf numFmtId="0" fontId="37" fillId="0" borderId="0" xfId="1" applyFont="1" applyFill="1"/>
    <xf numFmtId="0" fontId="37" fillId="0" borderId="0" xfId="1" applyFont="1"/>
    <xf numFmtId="0" fontId="12" fillId="0" borderId="0" xfId="0" applyFont="1"/>
    <xf numFmtId="0" fontId="12" fillId="0" borderId="0" xfId="0" applyFont="1" applyAlignment="1">
      <alignment horizontal="left" vertical="center" indent="1"/>
    </xf>
    <xf numFmtId="0" fontId="32" fillId="0" borderId="3" xfId="1" applyBorder="1" applyAlignment="1">
      <alignment horizontal="center" vertical="center"/>
    </xf>
    <xf numFmtId="0" fontId="11" fillId="0" borderId="0" xfId="0" applyFont="1"/>
    <xf numFmtId="0" fontId="10" fillId="0" borderId="0" xfId="0" applyFont="1"/>
    <xf numFmtId="0" fontId="9" fillId="2" borderId="0" xfId="0" applyFont="1" applyFill="1"/>
    <xf numFmtId="0" fontId="8" fillId="0" borderId="0" xfId="0" applyFont="1"/>
    <xf numFmtId="14" fontId="38" fillId="0" borderId="0" xfId="0" applyNumberFormat="1" applyFont="1"/>
    <xf numFmtId="14" fontId="15" fillId="0" borderId="0" xfId="0" applyNumberFormat="1" applyFont="1"/>
    <xf numFmtId="0" fontId="8" fillId="0" borderId="0" xfId="0" applyFont="1" applyAlignment="1">
      <alignment horizontal="center" vertical="center"/>
    </xf>
    <xf numFmtId="14" fontId="24" fillId="0" borderId="0" xfId="0" applyNumberFormat="1" applyFont="1"/>
    <xf numFmtId="0" fontId="7" fillId="0" borderId="0" xfId="0" applyFont="1"/>
    <xf numFmtId="0" fontId="6" fillId="0" borderId="0" xfId="0" applyFont="1"/>
    <xf numFmtId="0" fontId="5" fillId="0" borderId="0" xfId="0" applyFont="1"/>
    <xf numFmtId="0" fontId="34" fillId="0" borderId="0" xfId="0" applyFont="1" applyAlignment="1">
      <alignment horizontal="left"/>
    </xf>
    <xf numFmtId="0" fontId="4" fillId="0" borderId="0" xfId="0" applyFont="1"/>
    <xf numFmtId="0" fontId="3" fillId="0" borderId="0" xfId="0" applyFont="1" applyAlignment="1">
      <alignment horizontal="center" vertical="center"/>
    </xf>
    <xf numFmtId="14" fontId="27" fillId="0" borderId="0" xfId="0" applyNumberFormat="1" applyFont="1"/>
    <xf numFmtId="0" fontId="2" fillId="0" borderId="0" xfId="0" applyFont="1" applyAlignment="1">
      <alignment horizontal="center" vertical="center"/>
    </xf>
    <xf numFmtId="14" fontId="2" fillId="0" borderId="0" xfId="0" applyNumberFormat="1" applyFont="1"/>
    <xf numFmtId="0" fontId="1" fillId="0" borderId="0" xfId="0" applyFont="1"/>
    <xf numFmtId="0" fontId="1" fillId="2" borderId="0" xfId="0" applyFont="1" applyFill="1"/>
    <xf numFmtId="3" fontId="0" fillId="0" borderId="0" xfId="0" applyNumberFormat="1"/>
    <xf numFmtId="0" fontId="0" fillId="0" borderId="0" xfId="0" applyAlignment="1">
      <alignment horizontal="center" vertical="center"/>
    </xf>
  </cellXfs>
  <cellStyles count="3">
    <cellStyle name="Currency" xfId="2" builtinId="4"/>
    <cellStyle name="Hyperlink" xfId="1" builtinId="8"/>
    <cellStyle name="Normal" xfId="0" builtinId="0"/>
  </cellStyles>
  <dxfs count="1">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sharedStrings" Target="sharedString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tyles" Target="styles.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microsoft.com/office/2017/06/relationships/rdSupportingPropertyBag" Target="richData/rdsupportingpropertybag.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microsoft.com/office/2017/06/relationships/rdSupportingPropertyBagStructure" Target="richData/rdsupportingpropertybagstructure.xml"/><Relationship Id="rId10" Type="http://schemas.openxmlformats.org/officeDocument/2006/relationships/externalLink" Target="externalLinks/externalLink6.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l/GOOG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xl/fb.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xl/SNA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xl/App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xl/Microsof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xl/Autodes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xl/WDAY.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xl/Nvidia.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xl/Texas%20Instruments%20Incorporated.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xl/MGM.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xl/SPO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 val="Statistics"/>
    </sheetNames>
    <sheetDataSet>
      <sheetData sheetId="0">
        <row r="8">
          <cell r="I8">
            <v>13044</v>
          </cell>
        </row>
        <row r="10">
          <cell r="I10">
            <v>169198</v>
          </cell>
        </row>
        <row r="11">
          <cell r="I11">
            <v>14817</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 val="Sheet1"/>
      <sheetName val="Statistic Analysis Whatevs"/>
    </sheetNames>
    <sheetDataSet>
      <sheetData sheetId="0">
        <row r="6">
          <cell r="L6">
            <v>2781.7579999999998</v>
          </cell>
        </row>
      </sheetData>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 val="APRU vs S&amp;M"/>
    </sheetNames>
    <sheetDataSet>
      <sheetData sheetId="0">
        <row r="6">
          <cell r="K6">
            <v>1648.966263</v>
          </cell>
        </row>
        <row r="8">
          <cell r="K8">
            <v>4872.4759999999997</v>
          </cell>
        </row>
        <row r="9">
          <cell r="K9">
            <v>3739.0920000000001</v>
          </cell>
        </row>
      </sheetData>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4">
          <cell r="K4">
            <v>16070.752</v>
          </cell>
          <cell r="L4" t="str">
            <v>Q222</v>
          </cell>
        </row>
        <row r="6">
          <cell r="K6">
            <v>179308</v>
          </cell>
        </row>
        <row r="7">
          <cell r="K7">
            <v>119691</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7">
          <cell r="N7">
            <v>7457.8918720000001</v>
          </cell>
          <cell r="O7" t="str">
            <v>Q422</v>
          </cell>
        </row>
        <row r="9">
          <cell r="N9">
            <v>111648</v>
          </cell>
        </row>
        <row r="10">
          <cell r="N10">
            <v>49781</v>
          </cell>
        </row>
      </sheetData>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7">
          <cell r="I7">
            <v>215.859048</v>
          </cell>
          <cell r="J7" t="str">
            <v>Q222</v>
          </cell>
        </row>
        <row r="9">
          <cell r="I9">
            <v>1571</v>
          </cell>
        </row>
        <row r="10">
          <cell r="I10">
            <v>2629</v>
          </cell>
        </row>
      </sheetData>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9">
          <cell r="L9">
            <v>3554.9810000000002</v>
          </cell>
        </row>
        <row r="10">
          <cell r="L10">
            <v>1848.2089999999998</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 val="Sheet1"/>
      <sheetName val="PP&amp;E grwoth vs R&amp;D Margin"/>
      <sheetName val="ROA vs R&amp;D Margin"/>
    </sheetNames>
    <sheetDataSet>
      <sheetData sheetId="0">
        <row r="4">
          <cell r="M4">
            <v>2490</v>
          </cell>
        </row>
        <row r="6">
          <cell r="M6">
            <v>17037</v>
          </cell>
        </row>
        <row r="7">
          <cell r="M7">
            <v>10949</v>
          </cell>
        </row>
      </sheetData>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 val="Regression"/>
    </sheetNames>
    <sheetDataSet>
      <sheetData sheetId="0">
        <row r="8">
          <cell r="L8">
            <v>913.70736499999998</v>
          </cell>
        </row>
        <row r="10">
          <cell r="L10">
            <v>8387</v>
          </cell>
        </row>
        <row r="11">
          <cell r="L11">
            <v>7244</v>
          </cell>
        </row>
      </sheetData>
      <sheetData sheetId="1"/>
      <sheetData sheetId="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6">
          <cell r="I6">
            <v>393.102147</v>
          </cell>
        </row>
        <row r="8">
          <cell r="I8">
            <v>5784.1729999999998</v>
          </cell>
        </row>
        <row r="9">
          <cell r="I9">
            <v>8439.3689999999988</v>
          </cell>
        </row>
      </sheetData>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9">
          <cell r="M9">
            <v>192.15181100000001</v>
          </cell>
        </row>
        <row r="11">
          <cell r="M11">
            <v>4493</v>
          </cell>
        </row>
        <row r="12">
          <cell r="M12">
            <v>1202</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1">
  <rv s="0">
    <v>https://www.bing.com/financeapi/forcetrigger?t=a1u3p2&amp;q=XNAS%3aGOOG&amp;form=skydnc</v>
    <v>Learn more on Bing</v>
  </rv>
  <rv s="1">
    <v>en-US</v>
    <v>a1u3p2</v>
    <v>268435456</v>
    <v>1</v>
    <v>Powered by Refinitiv</v>
    <v>0</v>
    <v>ALPHABET INC. (XNAS:GOOG)</v>
    <v>2</v>
    <v>3</v>
    <v>Finance</v>
    <v>4</v>
    <v>152.1</v>
    <v>91.9</v>
    <v>1.0671999999999999</v>
    <v>-1.21</v>
    <v>-1.2761E-2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Nasdaq Stock Market</v>
    <v>XNAS</v>
    <v>XNAS</v>
    <v>1600 Amphitheatre Pkwy, MOUNTAIN VIEW, CA, 94043-1351 US</v>
    <v>95.17</v>
    <v>Software &amp; IT Services</v>
    <v>Stock</v>
    <v>44861.651132464845</v>
    <v>0</v>
    <v>91.9</v>
    <v>1230665000000</v>
    <v>ALPHABET INC.</v>
    <v>ALPHABET INC.</v>
    <v>94.26</v>
    <v>18.8264</v>
    <v>94.82</v>
    <v>93.61</v>
    <v>12971000000</v>
    <v>GOOG</v>
    <v>ALPHABET INC. (XNAS:GOOG)</v>
    <v>26470055</v>
    <v>25260484</v>
    <v>2015</v>
  </rv>
  <rv s="2">
    <v>1</v>
  </rv>
  <rv s="0">
    <v>https://www.bing.com/financeapi/forcetrigger?t=a1slm7&amp;q=XNAS%3aMETA&amp;form=skydnc</v>
    <v>Learn more on Bing</v>
  </rv>
  <rv s="1">
    <v>en-US</v>
    <v>a1slm7</v>
    <v>268435456</v>
    <v>1</v>
    <v>Powered by Refinitiv</v>
    <v>0</v>
    <v>Meta Platforms, Inc. (XNAS:META)</v>
    <v>2</v>
    <v>3</v>
    <v>Finance</v>
    <v>4</v>
    <v>353.83</v>
    <v>97.36</v>
    <v>1.2725</v>
    <v>-28.88</v>
    <v>-0.22246200000000002</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83553</v>
    <v>Nasdaq Stock Market</v>
    <v>XNAS</v>
    <v>XNAS</v>
    <v>1601 Willow Rd, MENLO PARK, CA, 94025 US</v>
    <v>102.5</v>
    <v>Software &amp; IT Services</v>
    <v>Stock</v>
    <v>44861.651139224217</v>
    <v>3</v>
    <v>97.36</v>
    <v>271281196060</v>
    <v>Meta Platforms, Inc.</v>
    <v>Meta Platforms, Inc.</v>
    <v>98</v>
    <v>10.7621</v>
    <v>129.82</v>
    <v>100.94</v>
    <v>2687549000</v>
    <v>META</v>
    <v>Meta Platforms, Inc. (XNAS:META)</v>
    <v>118966558</v>
    <v>35872890</v>
    <v>2004</v>
  </rv>
  <rv s="2">
    <v>4</v>
  </rv>
  <rv s="0">
    <v>https://www.bing.com/financeapi/forcetrigger?t=azk477&amp;q=XSWX%3aSPF&amp;form=skydnc</v>
    <v>Learn more on Bing</v>
  </rv>
  <rv s="1">
    <v>en-US</v>
    <v>azk477</v>
    <v>268435456</v>
    <v>1</v>
    <v>Powered by Refinitiv</v>
    <v>0</v>
    <v>Spotify Technology SA (XSWX:SPF)</v>
    <v>2</v>
    <v>5</v>
    <v>Finance</v>
    <v>6</v>
    <v>144</v>
    <v>137.5</v>
    <v>1.7704</v>
    <v>-6.5</v>
    <v>-4.5138999999999999E-2</v>
    <v>CHF</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6617</v>
    <v>SIX Swiss Exchange</v>
    <v>XSWX</v>
    <v>XSWX</v>
    <v>42-44, avenue de la Gare, LUXEMBOURG, LUXEMBOURG-NA, 1610 LU</v>
    <v>137.5</v>
    <v>Software &amp; IT Services</v>
    <v>Stock</v>
    <v>43644.651412037034</v>
    <v>6</v>
    <v>137.5</v>
    <v>51889700000</v>
    <v>Spotify Technology SA</v>
    <v>Spotify Technology SA</v>
    <v>137.5</v>
    <v>0</v>
    <v>144</v>
    <v>137.5</v>
    <v>192659100</v>
    <v>SPF</v>
    <v>Spotify Technology SA (XSWX:SPF)</v>
    <v>6</v>
    <v>2492580</v>
    <v>2007</v>
  </rv>
  <rv s="2">
    <v>7</v>
  </rv>
  <rv s="0">
    <v>https://www.bing.com/financeapi/forcetrigger?t=a237m7&amp;q=XNYS%3aSNAP&amp;form=skydnc</v>
    <v>Learn more on Bing</v>
  </rv>
  <rv s="1">
    <v>en-US</v>
    <v>a237m7</v>
    <v>268435456</v>
    <v>1</v>
    <v>Powered by Refinitiv</v>
    <v>0</v>
    <v>SNAP INC. (XNYS:SNAP)</v>
    <v>2</v>
    <v>3</v>
    <v>Finance</v>
    <v>4</v>
    <v>57.14</v>
    <v>7.33</v>
    <v>0.9395</v>
    <v>-0.05</v>
    <v>-5.2190000000000005E-3</v>
    <v>USD</v>
    <v>Snap Inc. is a camera company. The Company's flagship product, Snapchat, is a camera application that helps people communicate visually with friends and family through short videos and images called Snaps. Snapchat is its core mobile device application and contains five tabs. Its tabs include Camera, Communication, Snap Map, Stories and Spotlight. The Camera is the starting point for creation in Snapchat. Snapchat opens directly to the Camera, making it easy to create a Snap and send it to friends. Communication allows users to send Snaps to friends collectively or individually, through its messaging architecture. Snap Map is a live and personalized map that allows Snapchatters to connect with friends and explore what is going on in their local area. Stories feature content from a Snapchatter's friends, its community, and its content partners. Spotlight is a way to share user-generated content with the entire Snapchat community. Its advertising products include Snap Ads and AR Ads.</v>
    <v>5661</v>
    <v>New York Stock Exchange</v>
    <v>XNYS</v>
    <v>XNYS</v>
    <v>3000 31St Street, Loop North, SANTA MONICA, CA, 90405 US</v>
    <v>9.85</v>
    <v>Software &amp; IT Services</v>
    <v>Stock</v>
    <v>44861.651134085158</v>
    <v>9</v>
    <v>9.35</v>
    <v>15372852529</v>
    <v>SNAP INC.</v>
    <v>SNAP INC.</v>
    <v>9.5399999999999991</v>
    <v>0</v>
    <v>9.58</v>
    <v>9.5299999999999994</v>
    <v>1613101000</v>
    <v>SNAP</v>
    <v>SNAP INC. (XNYS:SNAP)</v>
    <v>29993130</v>
    <v>55080740</v>
    <v>2012</v>
  </rv>
  <rv s="2">
    <v>10</v>
  </rv>
  <rv s="0">
    <v>https://www.bing.com/financeapi/forcetrigger?t=a1ohm7&amp;q=XNAS%3aBIDU&amp;form=skydnc</v>
    <v>Learn more on Bing</v>
  </rv>
  <rv s="1">
    <v>en-US</v>
    <v>a1ohm7</v>
    <v>268435456</v>
    <v>1</v>
    <v>Powered by Refinitiv</v>
    <v>0</v>
    <v>Baidu, Inc. (XNAS:BIDU)</v>
    <v>2</v>
    <v>3</v>
    <v>Finance</v>
    <v>4</v>
    <v>173.6</v>
    <v>73.580100000000002</v>
    <v>0.61599999999999999</v>
    <v>-0.56999999999999995</v>
    <v>-6.7700000000000008E-3</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The Company operates through two segments, Baidu Core segment and iQIYI segment. Baidu Core mainly provides search-based, feed-based, and other online marketing services, as well as products and services from the Company’s new artificial intelligence (AI) initiatives. Within Baidu Core, the Company’s product and services offerings are categorized as Mobile Ecosystem, Baidu AI Cloud and Intelligent Driving &amp; Other Growth Initiatives. iQIYI is an online entertainment service provider that offers original, professionally produced and partner-generated content on its platform.</v>
    <v>45500</v>
    <v>Nasdaq Stock Market</v>
    <v>XNAS</v>
    <v>XNAS</v>
    <v>Haidian District, Baidu Campus, No. 10 Shangdi 10Th Street, BEIJING, BEIJING, 100085 CN</v>
    <v>84.025000000000006</v>
    <v>Software &amp; IT Services</v>
    <v>Stock</v>
    <v>44861.651117221874</v>
    <v>12</v>
    <v>80.88</v>
    <v>28894932810</v>
    <v>Baidu, Inc.</v>
    <v>Baidu, Inc.</v>
    <v>81.81</v>
    <v>26.747699999999998</v>
    <v>84.19</v>
    <v>83.62</v>
    <v>345550500</v>
    <v>BIDU</v>
    <v>Baidu, Inc. (XNAS:BIDU)</v>
    <v>1498118</v>
    <v>3480919</v>
    <v>2000</v>
  </rv>
  <rv s="2">
    <v>13</v>
  </rv>
  <rv s="0">
    <v>https://www.bing.com/financeapi/forcetrigger?t=a1mou2&amp;q=XNAS%3aAAPL&amp;form=skydnc</v>
    <v>Learn more on Bing</v>
  </rv>
  <rv s="1">
    <v>en-US</v>
    <v>a1mou2</v>
    <v>268435456</v>
    <v>1</v>
    <v>Powered by Refinitiv</v>
    <v>0</v>
    <v>APPLE INC. (XNAS:AAPL)</v>
    <v>2</v>
    <v>3</v>
    <v>Finance</v>
    <v>4</v>
    <v>182.94</v>
    <v>129.04</v>
    <v>1.2421</v>
    <v>-3.2549999999999999</v>
    <v>-2.1793999999999997E-2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154000</v>
    <v>Nasdaq Stock Market</v>
    <v>XNAS</v>
    <v>XNAS</v>
    <v>One Apple Park Way, CUPERTINO, CA, 95014 US</v>
    <v>149.04</v>
    <v>Computers, Phones &amp; Household Electronics</v>
    <v>Stock</v>
    <v>44861.651109825783</v>
    <v>15</v>
    <v>145.54079999999999</v>
    <v>2347856221250</v>
    <v>APPLE INC.</v>
    <v>APPLE INC.</v>
    <v>148.04</v>
    <v>24.678000000000001</v>
    <v>149.35</v>
    <v>146.095</v>
    <v>16070750000</v>
    <v>AAPL</v>
    <v>APPLE INC. (XNAS:AAPL)</v>
    <v>31492536</v>
    <v>90268606</v>
    <v>1977</v>
  </rv>
  <rv s="2">
    <v>16</v>
  </rv>
  <rv s="0">
    <v>https://www.bing.com/financeapi/forcetrigger?t=bvkn2w&amp;q=XNAS%3aCRSR&amp;form=skydnc</v>
    <v>Learn more on Bing</v>
  </rv>
  <rv s="1">
    <v>en-US</v>
    <v>bvkn2w</v>
    <v>268435456</v>
    <v>1</v>
    <v>Powered by Refinitiv</v>
    <v>0</v>
    <v>CORSAIR GAMING, INC. (XNAS:CRSR)</v>
    <v>2</v>
    <v>3</v>
    <v>Finance</v>
    <v>7</v>
    <v>26.97</v>
    <v>10.96</v>
    <v>1.429</v>
    <v>-3.5000000000000003E-2</v>
    <v>-2.5999999999999999E-3</v>
    <v>USD</v>
    <v>Corsair Gaming, Inc (Corsair) is engaged in providing high-performance gear for gamers, streamers and content creators. Its segments include Gamer and creator peripherals and Gaming components and systems. Gamer and creator peripherals Include high-performance gaming keyboards, mice, headsets, controllers, and our streaming gear, including capture cards, Stream Decks, Universal Serial Bus (USB) microphones, Facecam streaming camera, studio accessories and EpocCam software, as well as coaching and training services, among others. Gaming components and systems includes high-performance power supply units (PSUs), cooling solutions, computer cases, DRAM modules, as well as high-end prebuilt and custom-built gaming personal computers (PCs), among others. Its product offering includes two software platforms: iCUE for gamers and Elgatos streaming suite for streamers and content creators.</v>
    <v>2490</v>
    <v>Nasdaq Stock Market</v>
    <v>XNAS</v>
    <v>XNAS</v>
    <v>115 N. Mccarthy Boulevard, MILPITAS, CA, 95035 US</v>
    <v>13.71</v>
    <v>Computers, Phones &amp; Household Electronics</v>
    <v>Stock</v>
    <v>44861.640344258594</v>
    <v>18</v>
    <v>13.04</v>
    <v>1286004915</v>
    <v>CORSAIR GAMING, INC.</v>
    <v>CORSAIR GAMING, INC.</v>
    <v>13.52</v>
    <v>31.651299999999999</v>
    <v>13.46</v>
    <v>13.425000000000001</v>
    <v>95791800</v>
    <v>CRSR</v>
    <v>CORSAIR GAMING, INC. (XNAS:CRSR)</v>
    <v>138241</v>
    <v>523226</v>
    <v>2017</v>
  </rv>
  <rv s="2">
    <v>19</v>
  </rv>
  <rv s="0">
    <v>https://www.bing.com/financeapi/forcetrigger?t=bwyrw7&amp;q=XMEX%3a6702N&amp;form=skydnc</v>
    <v>Learn more on Bing</v>
  </rv>
  <rv s="3">
    <v>en-US</v>
    <v>bwyrw7</v>
    <v>268435456</v>
    <v>1</v>
    <v>Powered by Refinitiv</v>
    <v>8</v>
    <v>Fujitsu Limited (XMEX:6702N)</v>
    <v>2</v>
    <v>9</v>
    <v>Finance</v>
    <v>10</v>
    <v>3811.92</v>
    <v>3519.99</v>
    <v>1.0610999999999999</v>
    <v>0</v>
    <v>0</v>
    <v>MXN</v>
    <v>Fujitsu Limited is a Japan-based company mainly engaged in the development, manufacture, sale and maintenance of a range of information and communications technology (ICT) products and electronic devices. The Company operates through three business segments. The Technology Solutions segment provides system integration solution / system integration (SI) service, outsourcing service, network service, system support service and infrastructure service, among others. The Ubiquitous Solutions segment is engaged in design, manufacture and sale of notebook computers, desktop computers and mobile phones. The Device Solutions segment provides large scale integrated circuits (LSI), semiconductor packages, batteries and other electronic parts.</v>
    <v>124216</v>
    <v>Mexican Stock Exchange</v>
    <v>XMEX</v>
    <v>XMEX</v>
    <v>Shiodome City Center, 1-5-2, Higashi-Shimbashi, MINATO-KU, TOKYO-TO, 105-7123 JP</v>
    <v>3519.99</v>
    <v>Software &amp; IT Services</v>
    <v>Stock</v>
    <v>44547.689212962963</v>
    <v>21</v>
    <v>3519.99</v>
    <v>4009625000000</v>
    <v>Fujitsu Limited</v>
    <v>Fujitsu Limited</v>
    <v>3519.99</v>
    <v>3519.99</v>
    <v>3519.99</v>
    <v>207001800</v>
    <v>6702N</v>
    <v>Fujitsu Limited (XMEX:6702N)</v>
    <v>380</v>
    <v>474500</v>
    <v>1935</v>
  </rv>
  <rv s="2">
    <v>22</v>
  </rv>
  <rv s="0">
    <v>https://www.bing.com/financeapi/forcetrigger?t=a1x252&amp;q=XNAS%3aLOGI&amp;form=skydnc</v>
    <v>Learn more on Bing</v>
  </rv>
  <rv s="1">
    <v>en-US</v>
    <v>a1x252</v>
    <v>268435456</v>
    <v>1</v>
    <v>Powered by Refinitiv</v>
    <v>0</v>
    <v>Logitech International SA (XNAS:LOGI)</v>
    <v>2</v>
    <v>11</v>
    <v>Finance</v>
    <v>4</v>
    <v>87.57</v>
    <v>41.81</v>
    <v>0.90210000000000001</v>
    <v>0.495</v>
    <v>9.7359999999999999E-3</v>
    <v>USD</v>
    <v>Logitech International S.A. is a holding company. The Company designs, manufactures and markets products that allow people to connect through music, gaming, video, computing, and other digital platforms. The Company operates through peripheral segment. The Company offers its products to a network of domestic and international customers, including direct sales to retailers, e-tailers, and indirect sales through distributors. The Company's retail network across the world includes consumer electronics distributors, retailers, mass merchandisers, specialty electronics stores, computer and telecommunications stores, value-added resellers and online merchants. Its music solutions are focused primarily on mobile speakers, including its UE BOOM family of mobile wireless speakers, its Jaybird wireless audio wearables for sports and active lifestyles, and its custom in-ear headphones. It offers a range of gaming gear for gamers, including mice, keyboards, headsets, gamepads and steering wheels.</v>
    <v>8200</v>
    <v>Nasdaq Stock Market</v>
    <v>XNAS</v>
    <v>XNAS</v>
    <v>Route de Pampigny 20, APPLES, VAUD, 1143 CH</v>
    <v>52.06</v>
    <v>Computers, Phones &amp; Household Electronics</v>
    <v>Stock</v>
    <v>44861.651111400002</v>
    <v>24</v>
    <v>50.96</v>
    <v>8790354000</v>
    <v>Logitech International SA</v>
    <v>Logitech International SA</v>
    <v>51.55</v>
    <v>17.032499999999999</v>
    <v>50.84</v>
    <v>51.335000000000001</v>
    <v>173106600</v>
    <v>LOGI</v>
    <v>Logitech International SA (XNAS:LOGI)</v>
    <v>218916</v>
    <v>893198</v>
    <v>1988</v>
  </rv>
  <rv s="2">
    <v>25</v>
  </rv>
  <rv s="0">
    <v>https://www.bing.com/financeapi/forcetrigger?t=ajn83m&amp;q=XKRX%3a005930&amp;form=skydnc</v>
    <v>Learn more on Bing</v>
  </rv>
  <rv s="1">
    <v>en-US</v>
    <v>ajn83m</v>
    <v>268435456</v>
    <v>1</v>
    <v>Powered by Refinitiv</v>
    <v>0</v>
    <v>Samsung Electronics Co., Ltd. (XKRX:005930)</v>
    <v>2</v>
    <v>12</v>
    <v>Finance</v>
    <v>13</v>
    <v>80800</v>
    <v>51800</v>
    <v>1.0682</v>
    <v>100</v>
    <v>1.684E-3</v>
    <v>KRW</v>
    <v>Samsung Electronics Co Ltd is Korea-based company principally engaged in the manufacture and distribution of electronic products. The Company operates its business through four segments. The Information Technology &amp; Mobile Communications (IM) segment manufactures computers, handhold phones (HHPs), network systems, digital cameras and others. The Device Solutions (DS) segment provides semiconductor and display parts, including dynamic random access memories (DRAMs), flashes, thin film transistor-liquid crystal displays (TFT-LCDs) and others. The Consumer Electronics (CE) segment manufactures color televisions (CTVs), monitors, printers, air conditioners, refrigerators, laundry machines and others. The Harman segment manufactures headunits, infotainment, telematics, speaker, among others. The Company distributes its products within domestic market and to overseas markets.</v>
    <v>98557</v>
    <v>Korea Stock Exchange</v>
    <v>XKRX</v>
    <v>XKRX</v>
    <v>129, Samsung-Ro, Yeongtong-Gu, SUWON, GYEONGGI-DO, 16677 KR</v>
    <v>60100</v>
    <v>Computers, Phones &amp; Household Electronics</v>
    <v>Stock</v>
    <v>44861.291666666664</v>
    <v>27</v>
    <v>58900</v>
    <v>398711800000000</v>
    <v>Samsung Electronics Co., Ltd.</v>
    <v>Samsung Electronics Co., Ltd.</v>
    <v>59700</v>
    <v>10.28</v>
    <v>59400</v>
    <v>59500</v>
    <v>6792669000</v>
    <v>005930</v>
    <v>Samsung Electronics Co., Ltd. (XKRX:005930)</v>
    <v>21629736</v>
    <v>14508910</v>
    <v>1969</v>
  </rv>
  <rv s="2">
    <v>28</v>
  </rv>
  <rv s="0">
    <v>http://en.wikipedia.org/wiki/Public_domain</v>
    <v>Public domain</v>
  </rv>
  <rv s="0">
    <v>http://en.wikipedia.org/wiki/Sony_Corporation_of_America</v>
    <v>Wikipedia</v>
  </rv>
  <rv s="4">
    <v>30</v>
    <v>31</v>
  </rv>
  <rv s="5">
    <v>18</v>
    <v>https://www.bing.com/th?id=AMMS_ae9f622f64f109cc937f5e2dec52dc40&amp;qlt=95</v>
    <v>32</v>
    <v>0</v>
    <v>https://www.bing.com/images/search?form=xlimg&amp;q=sony+corporation+of+america</v>
    <v>Image of Sony Group Corporation</v>
  </rv>
  <rv s="0">
    <v>https://www.bing.com/financeapi/forcetrigger?t=a2wb8m&amp;q=OTCM%3aSNEJF&amp;form=skydnc</v>
    <v>Learn more on Bing</v>
  </rv>
  <rv s="6">
    <v>en-US</v>
    <v>a2wb8m</v>
    <v>268435456</v>
    <v>1</v>
    <v>Powered by Refinitiv</v>
    <v>14</v>
    <v>Sony Group Corporation (OTCM:SNEJF)</v>
    <v>16</v>
    <v>17</v>
    <v>Finance</v>
    <v>6</v>
    <v>133.05000000000001</v>
    <v>62.77</v>
    <v>0.98950000000000005</v>
    <v>0</v>
    <v>0</v>
    <v>USD</v>
    <v>Sony Corporation is engaged in the development, design, production, manufacture and sale of various electronic equipment, instruments and devices for consumer, professional and industrial markets such as network services, game hardware and software, televisions, audio and video recorders and players, still and video cameras, mobile phones, and semiconductors. The Company engages in the development, production, manufacture, and distribution of recorded music and the management and licensing of the words and music of songs as well as the production and distribution of animation titles, including game applications based on animation titles. It also engages in motion pictures and television programming and television and digital networks business, and various financial services businesses. It includes Mobile Communications, Game &amp; Network Services, Music, Films, Home Entertainment &amp; Sound, Imaging Products &amp; Solutions, Semiconductors, Financial Services and All Other segments.</v>
    <v>108900</v>
    <v>OTC Markets</v>
    <v>OTCM</v>
    <v>OTCM</v>
    <v>1-7-1, Konan, MINATO-KU, TOKYO-TO, 108-0075 JP</v>
    <v>67.11</v>
    <v>33</v>
    <v>Computers, Phones &amp; Household Electronics</v>
    <v>Stock</v>
    <v>44860.006932870368</v>
    <v>34</v>
    <v>66.677999999999997</v>
    <v>12347250000000</v>
    <v>Sony Group Corporation</v>
    <v>Sony Group Corporation</v>
    <v>66.677999999999997</v>
    <v>12.6996</v>
    <v>67.11</v>
    <v>67.11</v>
    <v>1261082000</v>
    <v>SNEJF</v>
    <v>Sony Group Corporation (OTCM:SNEJF)</v>
    <v>1285</v>
    <v>3597690</v>
    <v>1946</v>
  </rv>
  <rv s="2">
    <v>35</v>
  </rv>
  <rv s="0">
    <v>https://en.wikipedia.org/wiki/Microsoft</v>
    <v>Wikipedia</v>
  </rv>
  <rv s="4">
    <v>30</v>
    <v>37</v>
  </rv>
  <rv s="5">
    <v>18</v>
    <v>https://www.bing.com/th?id=AMMS_e6e837c7bf3a77408619758b7447855a&amp;qlt=95</v>
    <v>38</v>
    <v>0</v>
    <v>https://www.bing.com/images/search?form=xlimg&amp;q=microsoft</v>
    <v>Image of MICROSOFT CORPORATION</v>
  </rv>
  <rv s="0">
    <v>https://www.bing.com/financeapi/forcetrigger?t=a1xzim&amp;q=XNAS%3aMSFT&amp;form=skydnc</v>
    <v>Learn more on Bing</v>
  </rv>
  <rv s="6">
    <v>en-US</v>
    <v>a1xzim</v>
    <v>268435456</v>
    <v>1</v>
    <v>Powered by Refinitiv</v>
    <v>14</v>
    <v>MICROSOFT CORPORATION (XNAS:MSFT)</v>
    <v>16</v>
    <v>19</v>
    <v>Finance</v>
    <v>4</v>
    <v>349.67</v>
    <v>219.13</v>
    <v>0.92879999999999996</v>
    <v>-3.6802000000000001</v>
    <v>-1.5910000000000001E-2</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233.69</v>
    <v>39</v>
    <v>Software &amp; IT Services</v>
    <v>Stock</v>
    <v>44861.651114501561</v>
    <v>40</v>
    <v>226.81</v>
    <v>1696934742825</v>
    <v>MICROSOFT CORPORATION</v>
    <v>MICROSOFT CORPORATION</v>
    <v>231.01</v>
    <v>24.925599999999999</v>
    <v>231.32</v>
    <v>227.63980000000001</v>
    <v>7454473000</v>
    <v>MSFT</v>
    <v>MICROSOFT CORPORATION (XNAS:MSFT)</v>
    <v>16106795</v>
    <v>30963842</v>
    <v>1993</v>
  </rv>
  <rv s="2">
    <v>41</v>
  </rv>
  <rv s="0">
    <v>http://pt.wikipedia.org/wiki/Oracle_Corporation</v>
    <v>Wikipedia</v>
  </rv>
  <rv s="4">
    <v>30</v>
    <v>43</v>
  </rv>
  <rv s="5">
    <v>18</v>
    <v>https://www.bing.com/th?id=AMMS_672116c618c664d13b2515d6587ba357&amp;qlt=95</v>
    <v>44</v>
    <v>0</v>
    <v>https://www.bing.com/images/search?form=xlimg&amp;q=oracle+corporation</v>
    <v>Image of ORACLE CORPORATION</v>
  </rv>
  <rv s="0">
    <v>https://www.bing.com/financeapi/forcetrigger?t=a1zbec&amp;q=XNYS%3aORCL&amp;form=skydnc</v>
    <v>Learn more on Bing</v>
  </rv>
  <rv s="6">
    <v>en-US</v>
    <v>a1zbec</v>
    <v>268435456</v>
    <v>1</v>
    <v>Powered by Refinitiv</v>
    <v>14</v>
    <v>ORACLE CORPORATION (XNYS:ORCL)</v>
    <v>16</v>
    <v>19</v>
    <v>Finance</v>
    <v>4</v>
    <v>106.34</v>
    <v>60.78</v>
    <v>0.9859</v>
    <v>0.24</v>
    <v>3.2079999999999999E-3</v>
    <v>USD</v>
    <v>Oracle Corporation provides products and services that address enterprise information technology (IT) environments. The Company’s businesses include cloud and license, hardware and services. Its products and services include applications and infrastructure offerings that are delivered through a variety of IT deployment models. These models include on-premises deployments, cloud-based deployments, and hybrid deployments. Its Oracle Cloud Services offerings include Oracle software-as-a-service (SaaS) and Oracle Cloud Infrastructure (OCI) offerings, which provides integrated stack of applications and infrastructure services delivered via cloud-based deployment models. Its Oracle Cloud Services integrate the IT components, including software, hardware and services, on a customer’s behalf in a cloud-based IT environment. Its Oracle cloud license and on-premise license deployment offerings include Oracle Applications, Oracle Database and Oracle Middleware software offerings, among others.</v>
    <v>143000</v>
    <v>New York Stock Exchange</v>
    <v>XNYS</v>
    <v>XNYS</v>
    <v>500 Oracle Parkway, Mail Stop 5 Op 7, REDWOOD CITY, CA, 94065 US</v>
    <v>75.879900000000006</v>
    <v>45</v>
    <v>Software &amp; IT Services</v>
    <v>Stock</v>
    <v>44861.651101064061</v>
    <v>46</v>
    <v>74.75</v>
    <v>202374219960</v>
    <v>ORACLE CORPORATION</v>
    <v>ORACLE CORPORATION</v>
    <v>75.010000000000005</v>
    <v>35.546300000000002</v>
    <v>74.819999999999993</v>
    <v>75.06</v>
    <v>2696166000</v>
    <v>ORCL</v>
    <v>ORACLE CORPORATION (XNYS:ORCL)</v>
    <v>1878052</v>
    <v>9275620</v>
    <v>2005</v>
  </rv>
  <rv s="2">
    <v>47</v>
  </rv>
  <rv s="0">
    <v>https://www.bing.com/financeapi/forcetrigger?t=a1qc1h&amp;q=XNYS%3aCRM&amp;form=skydnc</v>
    <v>Learn more on Bing</v>
  </rv>
  <rv s="1">
    <v>en-US</v>
    <v>a1qc1h</v>
    <v>268435456</v>
    <v>1</v>
    <v>Powered by Refinitiv</v>
    <v>0</v>
    <v>SALESFORCE, INC. (XNYS:CRM)</v>
    <v>2</v>
    <v>3</v>
    <v>Finance</v>
    <v>4</v>
    <v>311.75</v>
    <v>137.59</v>
    <v>1.1160000000000001</v>
    <v>1.37</v>
    <v>8.567E-3</v>
    <v>USD</v>
    <v>Salesforce, Inc., formerly Salesforce.com, Inc., is a provider of customer relationship management (CRM) platform. Its Customer 360 platform delivers a source, which connects customer data across systems, applications and devices to help companies sell, service, market and conduct commerce from anywhere. It focuses on cloud, mobile, social, analytics and artificial intelligence, which connect to its customers and enable companies to transform their businesses. It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v>
    <v>73541</v>
    <v>New York Stock Exchange</v>
    <v>XNYS</v>
    <v>XNYS</v>
    <v>SALESFORCE TOWER, 415 MISSION STREET 3RD FL, SAN FRANCISCO, CA, 94105 US</v>
    <v>164.66</v>
    <v>Software &amp; IT Services</v>
    <v>Stock</v>
    <v>44861.65109405078</v>
    <v>49</v>
    <v>161.09819999999999</v>
    <v>161280000000</v>
    <v>SALESFORCE, INC.</v>
    <v>SALESFORCE, INC.</v>
    <v>161.63999999999999</v>
    <v>298.8972</v>
    <v>159.91</v>
    <v>161.28</v>
    <v>1000000000</v>
    <v>CRM</v>
    <v>SALESFORCE, INC. (XNYS:CRM)</v>
    <v>1715690</v>
    <v>7419078</v>
    <v>1999</v>
  </rv>
  <rv s="2">
    <v>50</v>
  </rv>
  <rv s="0">
    <v>https://www.bing.com/financeapi/forcetrigger?t=a1mwoc&amp;q=XNAS%3aADSK&amp;form=skydnc</v>
    <v>Learn more on Bing</v>
  </rv>
  <rv s="1">
    <v>en-US</v>
    <v>a1mwoc</v>
    <v>268435456</v>
    <v>1</v>
    <v>Powered by Refinitiv</v>
    <v>0</v>
    <v>AUTODESK, INC. (XNAS:ADSK)</v>
    <v>2</v>
    <v>3</v>
    <v>Finance</v>
    <v>4</v>
    <v>335.48</v>
    <v>163.19999999999999</v>
    <v>1.4979</v>
    <v>-1.99</v>
    <v>-9.2750000000000003E-3</v>
    <v>USD</v>
    <v>Autodesk, Inc. is a three-dimensional (3D) design, engineering, and entertainment software and services provider. The Company's product offerings are focused in four primary product families: architecture, engineering and construction (AEC), AutoCAD and AutoCAD LT, manufacturing (MFG), and media and entertainment (M&amp;E). Its products include AutoCAD Civil 3D, AutoCAD Civil 3D, architecture, engineering and construction collection, Autodesk Build, Revit, AutoCAD, AutoCAD LT, computer-aided manufacturing (CAM) Solutions, Fusion 360, product design and manufacturing collection, Inventor, Vault, media and entertainment collection, Maya, ShotGrid and 3ds Max. It serves customers in architecture, engineering, and construction; product design and manufacturing, and digital media and entertainment industries. The Company’s product development and manufacturing software provide manufacturers in automotive, transportation, industrial machinery, consumer products and building product industries.</v>
    <v>12600</v>
    <v>Nasdaq Stock Market</v>
    <v>XNAS</v>
    <v>XNAS</v>
    <v>One Market, Ste. 400., SAN FRANCISCO, CA, 94105 US</v>
    <v>217.34</v>
    <v>Software &amp; IT Services</v>
    <v>Stock</v>
    <v>44861.651130428123</v>
    <v>52</v>
    <v>211.71</v>
    <v>45885168887</v>
    <v>AUTODESK, INC.</v>
    <v>AUTODESK, INC.</v>
    <v>216.19</v>
    <v>84.563999999999993</v>
    <v>214.56</v>
    <v>212.57</v>
    <v>215859100</v>
    <v>ADSK</v>
    <v>AUTODESK, INC. (XNAS:ADSK)</v>
    <v>564483</v>
    <v>1359379</v>
    <v>1994</v>
  </rv>
  <rv s="2">
    <v>53</v>
  </rv>
  <rv s="0">
    <v>https://www.bing.com/financeapi/forcetrigger?t=a25rkr&amp;q=XNAS%3aWDAY&amp;form=skydnc</v>
    <v>Learn more on Bing</v>
  </rv>
  <rv s="1">
    <v>en-US</v>
    <v>a25rkr</v>
    <v>268435456</v>
    <v>1</v>
    <v>Powered by Refinitiv</v>
    <v>0</v>
    <v>WORKDAY, INC. (XNAS:WDAY)</v>
    <v>2</v>
    <v>3</v>
    <v>Finance</v>
    <v>4</v>
    <v>307.81</v>
    <v>134.1</v>
    <v>1.2904</v>
    <v>4.0199999999999996</v>
    <v>2.5981000000000001E-2</v>
    <v>USD</v>
    <v>Workday, Inc. is a provider of enterprise cloud applications for finance and human resources. The Company provides approximately 9,500 organizations with software-as-a-service solutions to help solve business challenges, including supporting and empowering their workforce, managing their finances and spend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The Company delivers weekly product updates in addition to feature releases twice a year. The Company sells its solutions worldwide primarily through direct sales. The Company also offers professional services, both directly and through its Workday Services Partners, to help customers deploy its solutions and continually adopt new capabilities.</v>
    <v>16918</v>
    <v>Nasdaq Stock Market</v>
    <v>XNAS</v>
    <v>XNAS</v>
    <v>6110 Stoneridge Mall Road, PLEASANTON, CA, 94588 US</v>
    <v>162.77000000000001</v>
    <v>Software &amp; IT Services</v>
    <v>Stock</v>
    <v>44861.651129478909</v>
    <v>55</v>
    <v>157.82</v>
    <v>40640000000</v>
    <v>WORKDAY, INC.</v>
    <v>WORKDAY, INC.</v>
    <v>158.37</v>
    <v>1693.5239999999999</v>
    <v>154.72999999999999</v>
    <v>158.75</v>
    <v>256000000</v>
    <v>WDAY</v>
    <v>WORKDAY, INC. (XNAS:WDAY)</v>
    <v>1009212</v>
    <v>2128369</v>
    <v>2012</v>
  </rv>
  <rv s="2">
    <v>56</v>
  </rv>
  <rv s="0">
    <v>https://www.bing.com/financeapi/forcetrigger?t=a25fnm&amp;q=XNYS%3aVMW&amp;form=skydnc</v>
    <v>Learn more on Bing</v>
  </rv>
  <rv s="1">
    <v>en-US</v>
    <v>a25fnm</v>
    <v>268435456</v>
    <v>1</v>
    <v>Powered by Refinitiv</v>
    <v>0</v>
    <v>VMWARE, INC. (XNYS:VMW)</v>
    <v>2</v>
    <v>3</v>
    <v>Finance</v>
    <v>4</v>
    <v>136.85499999999999</v>
    <v>91.53</v>
    <v>0.67610000000000003</v>
    <v>0.15</v>
    <v>1.348E-3</v>
    <v>USD</v>
    <v>VMware, Inc. is a provider of multi-cloud services for all apps that enables digital with enterprise control. Its multi-cloud portfolio, spanning application modernization, cloud management, cloud infrastructure, networking, security and anywhere workspaces, forms a digital foundation on which customers can build, run, manage, connect and protect their workloads. The Company’s products within its application modernization portfolio include Tanzu Application Platform, Tanzu Operations Platform, Tanzu Application Service, Tanzu Observability, Tanzu Community Edition and Tanzu Labs. Its cloud management products help customers manage multi-cloud environments running a range of workloads, including virtual machines and containers. The Company’s cloud infrastructure solutions include infrastructure products and services that enable customers to connect to multiple clouds and create a common operating environment. It offers a portfolio of virtual networking and security solutions.</v>
    <v>37500</v>
    <v>New York Stock Exchange</v>
    <v>XNYS</v>
    <v>XNYS</v>
    <v>3401 Hillview Avenue, PALO ALTO, CA, 94304 US</v>
    <v>112.77</v>
    <v>Software &amp; IT Services</v>
    <v>Stock</v>
    <v>44861.650669328126</v>
    <v>58</v>
    <v>111.25</v>
    <v>47307749895</v>
    <v>VMWARE, INC.</v>
    <v>VMWARE, INC.</v>
    <v>112.05</v>
    <v>29.924399999999999</v>
    <v>111.3</v>
    <v>111.45</v>
    <v>424475100</v>
    <v>VMW</v>
    <v>VMWARE, INC. (XNYS:VMW)</v>
    <v>170625</v>
    <v>888526</v>
    <v>1998</v>
  </rv>
  <rv s="2">
    <v>59</v>
  </rv>
  <rv s="0">
    <v>https://www.bing.com/financeapi/forcetrigger?t=c4en1h&amp;q=XNAS%3aHCP&amp;form=skydnc</v>
    <v>Learn more on Bing</v>
  </rv>
  <rv s="3">
    <v>en-US</v>
    <v>c4en1h</v>
    <v>268435456</v>
    <v>1</v>
    <v>Powered by Refinitiv</v>
    <v>8</v>
    <v>HASHICORP, INC. (XNAS:HCP)</v>
    <v>2</v>
    <v>20</v>
    <v>Finance</v>
    <v>4</v>
    <v>102.95</v>
    <v>25.51</v>
    <v>2.528</v>
    <v>0.64</v>
    <v>2.0759E-2</v>
    <v>USD</v>
    <v>HashiCorp, Inc. is an infrastructure software company. The Company's cloud operating model provides consistent workflows and a standardized approach to automating the critical processes involved in delivering applications in the cloud infrastructure provisioning, security, networking and application deployment. Its products include Terraform, Vault, Consul, Nomad, Waypoint, Boundary, Vagrant and Packer. The Company offers HashiCorp Cloud Platform (HCP), a fully managed cloud platform for multiple products that further accelerates enterprise cloud migration by addressing resource and skills gaps, improving operational efficiency, and speeding up deployment time for customers. The Company's products are available in a non-commercial form for users to download, learn, and adopt, leading to market standardization of its products. The Company offers its services to the industries, such as financial, healthcare, manufacturing, media and entertainment, public sector, retail and technology.</v>
    <v>1850</v>
    <v>Nasdaq Stock Market</v>
    <v>XNAS</v>
    <v>XNAS</v>
    <v>101 2Nd Street, Suite 700, SAN FRANCISCO, CA, 94105 US</v>
    <v>31.954999999999998</v>
    <v>Software &amp; IT Services</v>
    <v>Stock</v>
    <v>44861.650526909376</v>
    <v>61</v>
    <v>30.56</v>
    <v>5865479304</v>
    <v>HASHICORP, INC.</v>
    <v>HASHICORP, INC.</v>
    <v>31.31</v>
    <v>30.83</v>
    <v>31.47</v>
    <v>186383200</v>
    <v>HCP</v>
    <v>HASHICORP, INC. (XNAS:HCP)</v>
    <v>186597</v>
    <v>1352706</v>
    <v>2013</v>
  </rv>
  <rv s="2">
    <v>62</v>
  </rv>
  <rv s="0">
    <v>https://www.bing.com/financeapi/forcetrigger?t=bq8rqh&amp;q=XNAS%3aCRWD&amp;form=skydnc</v>
    <v>Learn more on Bing</v>
  </rv>
  <rv s="3">
    <v>en-US</v>
    <v>bq8rqh</v>
    <v>268435456</v>
    <v>1</v>
    <v>Powered by Refinitiv</v>
    <v>8</v>
    <v>CROWDSTRIKE HOLDINGS, INC. (XNAS:CRWD)</v>
    <v>2</v>
    <v>20</v>
    <v>Finance</v>
    <v>4</v>
    <v>298.48</v>
    <v>130</v>
    <v>1.208</v>
    <v>2.62</v>
    <v>1.6195999999999999E-2</v>
    <v>USD</v>
    <v>CrowdStrike Holdings, Inc. provides cloud-delivered solutions for endpoint and cloud workload protection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It also offers approximately 22 cloud modules on its Falcon platform, which include Falcon Prevent, Falcon Insight, Falcon Device Control, Falcon Firewall Management, Falcon XDR, Falcon Discover, Falcon Spotlight and others.</v>
    <v>6250</v>
    <v>Nasdaq Stock Market</v>
    <v>XNAS</v>
    <v>XNAS</v>
    <v>206 E. 9TH STREET, SUITE 1400, AUSTIN, TX, 78701 US</v>
    <v>168.13</v>
    <v>Software &amp; IT Services</v>
    <v>Stock</v>
    <v>44861.651075844529</v>
    <v>64</v>
    <v>162.78</v>
    <v>38365420395</v>
    <v>CROWDSTRIKE HOLDINGS, INC.</v>
    <v>CROWDSTRIKE HOLDINGS, INC.</v>
    <v>164.75</v>
    <v>161.77000000000001</v>
    <v>164.39</v>
    <v>233380500</v>
    <v>CRWD</v>
    <v>CROWDSTRIKE HOLDINGS, INC. (XNAS:CRWD)</v>
    <v>890923</v>
    <v>2770867</v>
    <v>2011</v>
  </rv>
  <rv s="2">
    <v>65</v>
  </rv>
  <rv s="0">
    <v>https://www.bing.com/financeapi/forcetrigger?t=a1yrur&amp;q=XNAS%3aNTGR&amp;form=skydnc</v>
    <v>Learn more on Bing</v>
  </rv>
  <rv s="1">
    <v>en-US</v>
    <v>a1yrur</v>
    <v>268435456</v>
    <v>1</v>
    <v>Powered by Refinitiv</v>
    <v>0</v>
    <v>NETGEAR, INC. (XNAS:NTGR)</v>
    <v>2</v>
    <v>3</v>
    <v>Finance</v>
    <v>4</v>
    <v>31.945</v>
    <v>17.399999999999999</v>
    <v>1.0281</v>
    <v>-2.19</v>
    <v>-0.10205</v>
    <v>USD</v>
    <v>NETGEAR, Inc. is engaged in providing networking technologies and Internet-connected products for consumers, businesses and service providers. The Company operates through two segments: Connected Home and Small and Medium Business (SMB). The Connected Home segment focuses on consumers and provides wireless fidelity (WiFi) Internet networking solutions such as WiFi 6 and WiFi 6E Tri-band and Quad-band mesh systems, routers, fourth generation/fifth generation (4G/5G) mobile products, smart devices such as Meural digital canvasses, and subscription services that provide consumers a range of value-added services. The SMB segment focuses on small and medium sized businesses and provides solutions for business networking, wireless local area network (LAN), audio and video over Ethernet for Pro AV applications, security, and remote management. The Company conducts business across three geographic regions: Americas; Europe, Middle East, and Africa (EMEA), and Asia Pacific (APAC).</v>
    <v>771</v>
    <v>Nasdaq Stock Market</v>
    <v>XNAS</v>
    <v>XNAS</v>
    <v>350 E Plumeria Dr, SAN JOSE, CA, 95134 US</v>
    <v>21.12</v>
    <v>Communications &amp; Networking</v>
    <v>Stock</v>
    <v>44861.651029200781</v>
    <v>67</v>
    <v>18.760000000000002</v>
    <v>553703794</v>
    <v>NETGEAR, INC.</v>
    <v>NETGEAR, INC.</v>
    <v>21.12</v>
    <v>13.773300000000001</v>
    <v>21.46</v>
    <v>19.27</v>
    <v>28733980</v>
    <v>NTGR</v>
    <v>NETGEAR, INC. (XNAS:NTGR)</v>
    <v>130557</v>
    <v>155579</v>
    <v>1996</v>
  </rv>
  <rv s="2">
    <v>68</v>
  </rv>
  <rv s="0">
    <v>https://www.bing.com/financeapi/forcetrigger?t=a1qe5r&amp;q=XNAS%3aCSCO&amp;form=skydnc</v>
    <v>Learn more on Bing</v>
  </rv>
  <rv s="1">
    <v>en-US</v>
    <v>a1qe5r</v>
    <v>268435456</v>
    <v>1</v>
    <v>Powered by Refinitiv</v>
    <v>0</v>
    <v>CISCO SYSTEMS, INC. (XNAS:CSCO)</v>
    <v>2</v>
    <v>3</v>
    <v>Finance</v>
    <v>4</v>
    <v>64.284999999999997</v>
    <v>38.604999999999997</v>
    <v>0.96830000000000005</v>
    <v>0.16</v>
    <v>3.6049999999999997E-3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45.08</v>
    <v>Communications &amp; Networking</v>
    <v>Stock</v>
    <v>44861.65110668906</v>
    <v>70</v>
    <v>44.38</v>
    <v>182879859260</v>
    <v>CISCO SYSTEMS, INC.</v>
    <v>CISCO SYSTEMS, INC.</v>
    <v>44.69</v>
    <v>15.7563</v>
    <v>44.38</v>
    <v>44.54</v>
    <v>4105969000</v>
    <v>CSCO</v>
    <v>CISCO SYSTEMS, INC. (XNAS:CSCO)</v>
    <v>4718340</v>
    <v>20201171</v>
    <v>2021</v>
  </rv>
  <rv s="2">
    <v>71</v>
  </rv>
  <rv s="0">
    <v>https://www.bing.com/financeapi/forcetrigger?t=bvsk7w&amp;q=XNYS%3aPLTR&amp;form=skydnc</v>
    <v>Learn more on Bing</v>
  </rv>
  <rv s="1">
    <v>en-US</v>
    <v>bvsk7w</v>
    <v>268435456</v>
    <v>1</v>
    <v>Powered by Refinitiv</v>
    <v>0</v>
    <v>PALANTIR TECHNOLOGIES INC. (XNYS:PLTR)</v>
    <v>2</v>
    <v>3</v>
    <v>Finance</v>
    <v>7</v>
    <v>27.11</v>
    <v>6.44</v>
    <v>1.75</v>
    <v>0.1168</v>
    <v>1.3629E-2</v>
    <v>USD</v>
    <v>Palantir Technologies Inc. builds software that helps organizations to integrate their data, decisions, and operations at scale. The Company operates through two segments: Commercial and Government. The Commercial segment serves customers working in non-government industries. The Government segment serves customers that are agencies in the United States federal government and non-United States governments. It has built three principal software platforms: Palantir Gotham (Gotham), Palantir Foundry (Foundry) and Palantir Apollo (Apollo). Its Gotham enables users to identify patterns hidden deep within datasets, ranging from signals intelligence sources to reports from confidential informants. Its Foundry transforms the ways organizations operate by creating a central operating system for their data. Its Apollo enables continuous deployment, configuration management, and central software operations management across any environment for their own software products.</v>
    <v>3269</v>
    <v>New York Stock Exchange</v>
    <v>XNYS</v>
    <v>XNYS</v>
    <v>1555 Blake Street, Suite 250, DENVER, CO, 80202 US</v>
    <v>8.7799999999999994</v>
    <v>Software &amp; IT Services</v>
    <v>Stock</v>
    <v>44861.641146214846</v>
    <v>73</v>
    <v>8.4600000000000009</v>
    <v>17922232227</v>
    <v>PALANTIR TECHNOLOGIES INC.</v>
    <v>PALANTIR TECHNOLOGIES INC.</v>
    <v>8.68</v>
    <v>0</v>
    <v>8.57</v>
    <v>8.6867999999999999</v>
    <v>2063157000</v>
    <v>PLTR</v>
    <v>PALANTIR TECHNOLOGIES INC. (XNYS:PLTR)</v>
    <v>11388402</v>
    <v>35266767</v>
    <v>2004</v>
  </rv>
  <rv s="2">
    <v>74</v>
  </rv>
  <rv s="0">
    <v>https://www.bing.com/financeapi/forcetrigger?t=a1yv52&amp;q=XNAS%3aNVDA&amp;form=skydnc</v>
    <v>Learn more on Bing</v>
  </rv>
  <rv s="1">
    <v>en-US</v>
    <v>a1yv52</v>
    <v>268435456</v>
    <v>1</v>
    <v>Powered by Refinitiv</v>
    <v>0</v>
    <v>NVIDIA CORPORATION (XNAS:NVDA)</v>
    <v>2</v>
    <v>3</v>
    <v>Finance</v>
    <v>4</v>
    <v>346.47</v>
    <v>108.13</v>
    <v>1.6879999999999999</v>
    <v>4.5434000000000001</v>
    <v>3.5230999999999998E-2</v>
    <v>USD</v>
    <v>NVIDIA Corporation is a personal computer (PC) gaming market. The Company’s segments include Graphics and Compute &amp; Networking. The Graphics segment includes GeForce graphics processing units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software for building three-dimensional (3D) designs and virtual worlds. The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cryptocurrency mining processors (CMP); Jetson for robotics, and NVIDIA AI Enterprise.</v>
    <v>22473</v>
    <v>Nasdaq Stock Market</v>
    <v>XNAS</v>
    <v>XNAS</v>
    <v>2788 San Tomas Expressway, SANTA CLARA, CA, 95051 US</v>
    <v>138.37</v>
    <v>Semiconductors &amp; Semiconductor Equipment</v>
    <v>Stock</v>
    <v>44861.651132546096</v>
    <v>76</v>
    <v>131.22</v>
    <v>332423466000</v>
    <v>NVIDIA CORPORATION</v>
    <v>NVIDIA CORPORATION</v>
    <v>136.33000000000001</v>
    <v>42.285400000000003</v>
    <v>128.96</v>
    <v>133.5034</v>
    <v>2490000000</v>
    <v>NVDA</v>
    <v>NVIDIA CORPORATION (XNAS:NVDA)</v>
    <v>30821595</v>
    <v>60503390</v>
    <v>1998</v>
  </rv>
  <rv s="2">
    <v>77</v>
  </rv>
  <rv s="0">
    <v>https://www.bing.com/financeapi/forcetrigger?t=a1nz8m&amp;q=XNAS%3aAVGO&amp;form=skydnc</v>
    <v>Learn more on Bing</v>
  </rv>
  <rv s="1">
    <v>en-US</v>
    <v>a1nz8m</v>
    <v>268435456</v>
    <v>1</v>
    <v>Powered by Refinitiv</v>
    <v>0</v>
    <v>Broadcom Inc. (XNAS:AVGO)</v>
    <v>2</v>
    <v>3</v>
    <v>Finance</v>
    <v>4</v>
    <v>677.76</v>
    <v>415.06819999999999</v>
    <v>1.1009</v>
    <v>9.5000000000000001E-2</v>
    <v>2.0599999999999999E-4</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470.77</v>
    <v>Semiconductors &amp; Semiconductor Equipment</v>
    <v>Stock</v>
    <v>44861.651108969534</v>
    <v>79</v>
    <v>458.04</v>
    <v>195799751752</v>
    <v>Broadcom Inc.</v>
    <v>Broadcom Inc.</v>
    <v>466.05</v>
    <v>20.0884</v>
    <v>461.18</v>
    <v>461.27499999999998</v>
    <v>424475100</v>
    <v>AVGO</v>
    <v>Broadcom Inc. (XNAS:AVGO)</v>
    <v>502772</v>
    <v>2423491</v>
    <v>2018</v>
  </rv>
  <rv s="2">
    <v>80</v>
  </rv>
  <rv s="0">
    <v>https://www.bing.com/financeapi/forcetrigger?t=a24p1h&amp;q=XNAS%3aTXN&amp;form=skydnc</v>
    <v>Learn more on Bing</v>
  </rv>
  <rv s="1">
    <v>en-US</v>
    <v>a24p1h</v>
    <v>268435456</v>
    <v>1</v>
    <v>Powered by Refinitiv</v>
    <v>0</v>
    <v>TEXAS INSTRUMENTS INCORPORATED (XNAS:TXN)</v>
    <v>2</v>
    <v>3</v>
    <v>Finance</v>
    <v>4</v>
    <v>199.9</v>
    <v>144.4589</v>
    <v>0.9788</v>
    <v>0.22</v>
    <v>1.3940000000000001E-3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159.94</v>
    <v>Semiconductors &amp; Semiconductor Equipment</v>
    <v>Stock</v>
    <v>44861.65108181641</v>
    <v>82</v>
    <v>155.43</v>
    <v>143861900000</v>
    <v>TEXAS INSTRUMENTS INCORPORATED</v>
    <v>TEXAS INSTRUMENTS INCORPORATED</v>
    <v>159.80000000000001</v>
    <v>16.533100000000001</v>
    <v>157.87</v>
    <v>158.09</v>
    <v>910000000</v>
    <v>TXN</v>
    <v>TEXAS INSTRUMENTS INCORPORATED (XNAS:TXN)</v>
    <v>2160816</v>
    <v>6557177</v>
    <v>1938</v>
  </rv>
  <rv s="2">
    <v>83</v>
  </rv>
  <rv s="0">
    <v>https://www.bing.com/financeapi/forcetrigger?t=a1vmf2&amp;q=XNAS%3aINTC&amp;form=skydnc</v>
    <v>Learn more on Bing</v>
  </rv>
  <rv s="1">
    <v>en-US</v>
    <v>a1vmf2</v>
    <v>268435456</v>
    <v>1</v>
    <v>Powered by Refinitiv</v>
    <v>0</v>
    <v>INTEL CORPORATION (XNAS:INTC)</v>
    <v>2</v>
    <v>3</v>
    <v>Finance</v>
    <v>4</v>
    <v>56.28</v>
    <v>24.59</v>
    <v>0.7137</v>
    <v>-0.34250000000000003</v>
    <v>-1.2586999999999999E-2</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27.59</v>
    <v>Semiconductors &amp; Semiconductor Equipment</v>
    <v>Stock</v>
    <v>44861.651135728906</v>
    <v>85</v>
    <v>26.72</v>
    <v>111724300000</v>
    <v>INTEL CORPORATION</v>
    <v>INTEL CORPORATION</v>
    <v>27.52</v>
    <v>5.8357999999999999</v>
    <v>27.21</v>
    <v>26.8675</v>
    <v>4106000000</v>
    <v>INTC</v>
    <v>INTEL CORPORATION (XNAS:INTC)</v>
    <v>13805462</v>
    <v>42726200</v>
    <v>1989</v>
  </rv>
  <rv s="2">
    <v>86</v>
  </rv>
  <rv s="0">
    <v>https://www.bing.com/financeapi/forcetrigger?t=a1ndww&amp;q=XNAS%3aAMD&amp;form=skydnc</v>
    <v>Learn more on Bing</v>
  </rv>
  <rv s="1">
    <v>en-US</v>
    <v>a1ndww</v>
    <v>268435456</v>
    <v>1</v>
    <v>Powered by Refinitiv</v>
    <v>0</v>
    <v>ADVANCED MICRO DEVICES, INC. (XNAS:AMD)</v>
    <v>2</v>
    <v>3</v>
    <v>Finance</v>
    <v>4</v>
    <v>164.4599</v>
    <v>54.57</v>
    <v>1.9708000000000001</v>
    <v>0.56000000000000005</v>
    <v>9.3760000000000007E-3</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Drive, SANTA CLARA, CA, 95054 US</v>
    <v>62.72</v>
    <v>Semiconductors &amp; Semiconductor Equipment</v>
    <v>Stock</v>
    <v>44861.651098529685</v>
    <v>88</v>
    <v>60.0501</v>
    <v>97327413090</v>
    <v>ADVANCED MICRO DEVICES, INC.</v>
    <v>ADVANCED MICRO DEVICES, INC.</v>
    <v>61.6</v>
    <v>25.116099999999999</v>
    <v>59.73</v>
    <v>60.29</v>
    <v>1614321000</v>
    <v>AMD</v>
    <v>ADVANCED MICRO DEVICES, INC. (XNAS:AMD)</v>
    <v>42436543</v>
    <v>93992557</v>
    <v>1969</v>
  </rv>
  <rv s="2">
    <v>89</v>
  </rv>
  <rv s="0">
    <v>https://www.bing.com/financeapi/forcetrigger?t=a1y4oc&amp;q=XNAS%3aMU&amp;form=skydnc</v>
    <v>Learn more on Bing</v>
  </rv>
  <rv s="1">
    <v>en-US</v>
    <v>a1y4oc</v>
    <v>268435456</v>
    <v>1</v>
    <v>Powered by Refinitiv</v>
    <v>0</v>
    <v>MICRON TECHNOLOGY, INC. (XNAS:MU)</v>
    <v>2</v>
    <v>3</v>
    <v>Finance</v>
    <v>4</v>
    <v>98.45</v>
    <v>48.45</v>
    <v>1.2833000000000001</v>
    <v>-1.1599999999999999</v>
    <v>-2.0920000000000001E-2</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56.23</v>
    <v>Semiconductors &amp; Semiconductor Equipment</v>
    <v>Stock</v>
    <v>44861.651101260941</v>
    <v>91</v>
    <v>53.81</v>
    <v>59022405010</v>
    <v>MICRON TECHNOLOGY, INC.</v>
    <v>MICRON TECHNOLOGY, INC.</v>
    <v>55.4</v>
    <v>7.1699000000000002</v>
    <v>55.45</v>
    <v>54.29</v>
    <v>1087169000</v>
    <v>MU</v>
    <v>MICRON TECHNOLOGY, INC. (XNAS:MU)</v>
    <v>10615875</v>
    <v>21370608</v>
    <v>1984</v>
  </rv>
  <rv s="2">
    <v>92</v>
  </rv>
  <rv s="0">
    <v>https://www.bing.com/financeapi/forcetrigger?t=a1yy2w&amp;q=XNAS%3aNXPI&amp;form=skydnc</v>
    <v>Learn more on Bing</v>
  </rv>
  <rv s="1">
    <v>en-US</v>
    <v>a1yy2w</v>
    <v>268435456</v>
    <v>1</v>
    <v>Powered by Refinitiv</v>
    <v>0</v>
    <v>NXP Semiconductors NV (XNAS:NXPI)</v>
    <v>2</v>
    <v>3</v>
    <v>Finance</v>
    <v>4</v>
    <v>239.91</v>
    <v>132.08000000000001</v>
    <v>1.4399</v>
    <v>1.23</v>
    <v>8.350999999999999E-3</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31000</v>
    <v>Nasdaq Stock Market</v>
    <v>XNAS</v>
    <v>XNAS</v>
    <v>High Tech Campus 60, EINDHOVEN, NOORD-BRABANT, 5656AG NL</v>
    <v>151.86000000000001</v>
    <v>Semiconductors &amp; Semiconductor Equipment</v>
    <v>Stock</v>
    <v>44861.650982407031</v>
    <v>94</v>
    <v>145.4</v>
    <v>38998503235</v>
    <v>NXP Semiconductors NV</v>
    <v>NXP Semiconductors NV</v>
    <v>149.33000000000001</v>
    <v>16.077500000000001</v>
    <v>147.28</v>
    <v>148.51</v>
    <v>262598500</v>
    <v>NXPI</v>
    <v>NXP Semiconductors NV (XNAS:NXPI)</v>
    <v>513826</v>
    <v>2334672</v>
    <v>2010</v>
  </rv>
  <rv s="2">
    <v>95</v>
  </rv>
  <rv s="0">
    <v>https://www.bing.com/financeapi/forcetrigger?t=anb2p2&amp;q=XTAI%3a2330&amp;form=skydnc</v>
    <v>Learn more on Bing</v>
  </rv>
  <rv s="1">
    <v>en-US</v>
    <v>anb2p2</v>
    <v>268435456</v>
    <v>1</v>
    <v>Powered by Refinitiv</v>
    <v>0</v>
    <v>Taiwan Semiconductor Manufacturing Co., Ltd. (XTAI:2330)</v>
    <v>2</v>
    <v>21</v>
    <v>Finance</v>
    <v>22</v>
    <v>688</v>
    <v>370</v>
    <v>1.3194999999999999</v>
    <v>9.5</v>
    <v>2.5266E-2</v>
    <v>TWD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Taiwan Stock Exchange</v>
    <v>XTAI</v>
    <v>XTAI</v>
    <v>No.8, Li-Hsin 6th Road, Hsinchu Science Park, HSINCHU, HSINCHU, 300 TW</v>
    <v>389</v>
    <v>Semiconductors &amp; Semiconductor Equipment</v>
    <v>Stock</v>
    <v>44861.398738425924</v>
    <v>97</v>
    <v>382.5</v>
    <v>9996161490000</v>
    <v>Taiwan Semiconductor Manufacturing Co., Ltd.</v>
    <v>Taiwan Semiconductor Manufacturing Co., Ltd.</v>
    <v>384.5</v>
    <v>13.11</v>
    <v>376</v>
    <v>385.5</v>
    <v>25930380000</v>
    <v>2330</v>
    <v>Taiwan Semiconductor Manufacturing Co., Ltd. (XTAI:2330)</v>
    <v>47160778</v>
    <v>53147410</v>
    <v>1987</v>
  </rv>
  <rv s="2">
    <v>98</v>
  </rv>
  <rv s="0">
    <v>https://www.bing.com/financeapi/forcetrigger?t=a1z8jc&amp;q=XNAS%3aON&amp;form=skydnc</v>
    <v>Learn more on Bing</v>
  </rv>
  <rv s="1">
    <v>en-US</v>
    <v>a1z8jc</v>
    <v>268435456</v>
    <v>1</v>
    <v>Powered by Refinitiv</v>
    <v>0</v>
    <v>ON SEMICONDUCTOR CORPORATION (XNAS:ON)</v>
    <v>2</v>
    <v>3</v>
    <v>Finance</v>
    <v>4</v>
    <v>76.78</v>
    <v>43.744999999999997</v>
    <v>1.7349000000000001</v>
    <v>-3.27</v>
    <v>-4.8273000000000003E-2</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30000</v>
    <v>Nasdaq Stock Market</v>
    <v>XNAS</v>
    <v>XNAS</v>
    <v>5005 E McDowell Rd, PHOENIX, AZ, 85008 US</v>
    <v>66.36</v>
    <v>Semiconductors &amp; Semiconductor Equipment</v>
    <v>Stock</v>
    <v>44861.651144582815</v>
    <v>100</v>
    <v>63.5</v>
    <v>27930750708</v>
    <v>ON SEMICONDUCTOR CORPORATION</v>
    <v>ON SEMICONDUCTOR CORPORATION</v>
    <v>65.34</v>
    <v>17.545000000000002</v>
    <v>67.739999999999995</v>
    <v>64.47</v>
    <v>433236400</v>
    <v>ON</v>
    <v>ON SEMICONDUCTOR CORPORATION (XNAS:ON)</v>
    <v>4699772</v>
    <v>6745885</v>
    <v>2000</v>
  </rv>
  <rv s="2">
    <v>101</v>
  </rv>
  <rv s="0">
    <v>http://en.wikipedia.org/wiki/Qualcomm</v>
    <v>Wikipedia</v>
  </rv>
  <rv s="4">
    <v>30</v>
    <v>103</v>
  </rv>
  <rv s="5">
    <v>18</v>
    <v>https://www.bing.com/th?id=AMMS_2b1c176dae370ecc0d55a1517537f595&amp;qlt=95</v>
    <v>104</v>
    <v>0</v>
    <v>https://www.bing.com/images/search?form=xlimg&amp;q=qualcomm</v>
    <v>Image of QUALCOMM INCORPORATED</v>
  </rv>
  <rv s="0">
    <v>https://www.bing.com/financeapi/forcetrigger?t=a21k2w&amp;q=XNAS%3aQCOM&amp;form=skydnc</v>
    <v>Learn more on Bing</v>
  </rv>
  <rv s="6">
    <v>en-US</v>
    <v>a21k2w</v>
    <v>268435456</v>
    <v>1</v>
    <v>Powered by Refinitiv</v>
    <v>14</v>
    <v>QUALCOMM INCORPORATED (XNAS:QCOM)</v>
    <v>16</v>
    <v>19</v>
    <v>Finance</v>
    <v>4</v>
    <v>193.58</v>
    <v>104.66</v>
    <v>1.2635000000000001</v>
    <v>-0.37</v>
    <v>-3.1330000000000004E-3</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45000</v>
    <v>Nasdaq Stock Market</v>
    <v>XNAS</v>
    <v>XNAS</v>
    <v>5775 Morehouse Dr, SAN DIEGO, CA, 92121 US</v>
    <v>120.6</v>
    <v>105</v>
    <v>Semiconductors &amp; Semiconductor Equipment</v>
    <v>Stock</v>
    <v>44861.65108725625</v>
    <v>106</v>
    <v>117.09</v>
    <v>132222020000</v>
    <v>QUALCOMM INCORPORATED</v>
    <v>QUALCOMM INCORPORATED</v>
    <v>119.5</v>
    <v>10.464</v>
    <v>118.11</v>
    <v>117.74</v>
    <v>1123000000</v>
    <v>QCOM</v>
    <v>QUALCOMM INCORPORATED (XNAS:QCOM)</v>
    <v>1966375</v>
    <v>8076181</v>
    <v>1991</v>
  </rv>
  <rv s="2">
    <v>107</v>
  </rv>
  <rv s="0">
    <v>https://www.bing.com/financeapi/forcetrigger?t=a1mvjc&amp;q=XNAS%3aADI&amp;form=skydnc</v>
    <v>Learn more on Bing</v>
  </rv>
  <rv s="1">
    <v>en-US</v>
    <v>a1mvjc</v>
    <v>268435456</v>
    <v>1</v>
    <v>Powered by Refinitiv</v>
    <v>0</v>
    <v>ANALOG DEVICES, INC. (XNAS:ADI)</v>
    <v>2</v>
    <v>3</v>
    <v>Finance</v>
    <v>4</v>
    <v>191.95</v>
    <v>133.47999999999999</v>
    <v>1.1194999999999999</v>
    <v>0.43</v>
    <v>3.0409999999999999E-3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 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 signal, power management and reference, amplifiers/RF and microwave, sensors and actuators, and digital signal processing and system products (DSPs).</v>
    <v>24700</v>
    <v>Nasdaq Stock Market</v>
    <v>XNAS</v>
    <v>XNAS</v>
    <v>One Analog Way, WILMINGTON, MA, 01887 US</v>
    <v>143.35</v>
    <v>Semiconductors &amp; Semiconductor Equipment</v>
    <v>Stock</v>
    <v>44861.651131527346</v>
    <v>109</v>
    <v>140.04</v>
    <v>72938782296</v>
    <v>ANALOG DEVICES, INC.</v>
    <v>ANALOG DEVICES, INC.</v>
    <v>142.55000000000001</v>
    <v>39.156100000000002</v>
    <v>141.38</v>
    <v>141.81</v>
    <v>514341600</v>
    <v>ADI</v>
    <v>ANALOG DEVICES, INC. (XNAS:ADI)</v>
    <v>1340663</v>
    <v>3883591</v>
    <v>1965</v>
  </rv>
  <rv s="2">
    <v>110</v>
  </rv>
  <rv s="0">
    <v>https://www.bing.com/financeapi/forcetrigger?t=a1xygh&amp;q=XNAS%3aMRVL&amp;form=skydnc</v>
    <v>Learn more on Bing</v>
  </rv>
  <rv s="1">
    <v>en-US</v>
    <v>a1xygh</v>
    <v>268435456</v>
    <v>1</v>
    <v>Powered by Refinitiv</v>
    <v>0</v>
    <v>MARVELL TECHNOLOGY, INC (XNAS:MRVL)</v>
    <v>2</v>
    <v>3</v>
    <v>Finance</v>
    <v>4</v>
    <v>93.85</v>
    <v>35.299999999999997</v>
    <v>1.4038999999999999</v>
    <v>2.0499999999999998</v>
    <v>5.2903000000000006E-2</v>
    <v>USD</v>
    <v>Marvell Technology, Inc., through its subsidiaries, is a supplier of infrastructure semiconductor solutions. The Company is engaged in the design, development and sale of integrated circuits. Its product solutions serve five markets, such as data center, carrier infrastructure, enterprise networking, consumer, and automotive/industrial. Its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6729</v>
    <v>Nasdaq Stock Market</v>
    <v>XNAS</v>
    <v>XNAS</v>
    <v>1000 N. West Street, Suite 1200, WILMINGTON, DE, 19801 US</v>
    <v>42.62</v>
    <v>Semiconductors &amp; Semiconductor Equipment</v>
    <v>Stock</v>
    <v>44861.651107685153</v>
    <v>112</v>
    <v>40.115000000000002</v>
    <v>34786080000</v>
    <v>MARVELL TECHNOLOGY, INC</v>
    <v>MARVELL TECHNOLOGY, INC</v>
    <v>40.51</v>
    <v>22.982299999999999</v>
    <v>38.75</v>
    <v>40.799999999999997</v>
    <v>852600000</v>
    <v>MRVL</v>
    <v>MARVELL TECHNOLOGY, INC (XNAS:MRVL)</v>
    <v>9604291</v>
    <v>12147346</v>
    <v>2020</v>
  </rv>
  <rv s="2">
    <v>113</v>
  </rv>
  <rv s="0">
    <v>https://www.bing.com/financeapi/forcetrigger?t=a1x4f2&amp;q=XNAS%3aLRCX&amp;form=skydnc</v>
    <v>Learn more on Bing</v>
  </rv>
  <rv s="1">
    <v>en-US</v>
    <v>a1x4f2</v>
    <v>268435456</v>
    <v>1</v>
    <v>Powered by Refinitiv</v>
    <v>0</v>
    <v>LAM RESEARCH CORPORATION (XNAS:LRCX)</v>
    <v>2</v>
    <v>3</v>
    <v>Finance</v>
    <v>4</v>
    <v>731.8492</v>
    <v>299.59199999999998</v>
    <v>1.3660000000000001</v>
    <v>4.4177</v>
    <v>1.1457E-2</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397.96</v>
    <v>Semiconductors &amp; Semiconductor Equipment</v>
    <v>Stock</v>
    <v>44861.651033193753</v>
    <v>115</v>
    <v>381.95479999999998</v>
    <v>53190340913</v>
    <v>LAM RESEARCH CORPORATION</v>
    <v>LAM RESEARCH CORPORATION</v>
    <v>388.96</v>
    <v>11.0581</v>
    <v>385.6</v>
    <v>390.01769999999999</v>
    <v>136379300</v>
    <v>LRCX</v>
    <v>LAM RESEARCH CORPORATION (XNAS:LRCX)</v>
    <v>712755</v>
    <v>2596998</v>
    <v>1989</v>
  </rv>
  <rv s="2">
    <v>116</v>
  </rv>
  <rv s="0">
    <v>https://www.bing.com/financeapi/forcetrigger?t=a1xdvh&amp;q=XNAS%3aMCHP&amp;form=skydnc</v>
    <v>Learn more on Bing</v>
  </rv>
  <rv s="1">
    <v>en-US</v>
    <v>a1xdvh</v>
    <v>268435456</v>
    <v>1</v>
    <v>Powered by Refinitiv</v>
    <v>0</v>
    <v>MICROCHIP TECHNOLOGY INCORPORATED (XNAS:MCHP)</v>
    <v>2</v>
    <v>3</v>
    <v>Finance</v>
    <v>4</v>
    <v>90</v>
    <v>54.33</v>
    <v>1.5285</v>
    <v>-0.39</v>
    <v>-6.2329999999999998E-3</v>
    <v>USD</v>
    <v>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v>
    <v>21000</v>
    <v>Nasdaq Stock Market</v>
    <v>XNAS</v>
    <v>XNAS</v>
    <v>2355 W CHANDLER BLVD, CHANDLER, AZ, 85224-6199 US</v>
    <v>63.94</v>
    <v>Semiconductors &amp; Semiconductor Equipment</v>
    <v>Stock</v>
    <v>44861.651020925783</v>
    <v>118</v>
    <v>61.52</v>
    <v>34353467556</v>
    <v>MICROCHIP TECHNOLOGY INCORPORATED</v>
    <v>MICROCHIP TECHNOLOGY INCORPORATED</v>
    <v>63.49</v>
    <v>19.831399999999999</v>
    <v>62.57</v>
    <v>62.18</v>
    <v>552484200</v>
    <v>MCHP</v>
    <v>MICROCHIP TECHNOLOGY INCORPORATED (XNAS:MCHP)</v>
    <v>2180131</v>
    <v>4722836</v>
    <v>1989</v>
  </rv>
  <rv s="2">
    <v>119</v>
  </rv>
  <rv s="0">
    <v>https://www.bing.com/financeapi/forcetrigger?t=a244ur&amp;q=XNAS%3aTER&amp;form=skydnc</v>
    <v>Learn more on Bing</v>
  </rv>
  <rv s="1">
    <v>en-US</v>
    <v>a244ur</v>
    <v>268435456</v>
    <v>1</v>
    <v>Powered by Refinitiv</v>
    <v>0</v>
    <v>TERADYNE, INC. (XNAS:TER)</v>
    <v>2</v>
    <v>3</v>
    <v>Finance</v>
    <v>4</v>
    <v>168.91</v>
    <v>67.81</v>
    <v>1.5136000000000001</v>
    <v>-0.63500000000000001</v>
    <v>-7.7200000000000003E-3</v>
    <v>USD</v>
    <v>Teradyne, Inc. is a global supplier of automation equipment for test and industrial applications. The Company designs, develops, manufactures and sells automatic test systems used to test semiconductors, wireless products, data storage and complex electronics systems. The Company’s segments include Semiconductor Test, which includes operations related to the design, manufacturing and marketing of semiconductor test products and services; System Test, which includes operations related to the design, manufacturing and marketing of products and services for storage and system level test, defense/aerospace instrumentation test, and circuit-board test; Wireless Test, which includes operations related to the design, manufacturing and marketing of wireless test products and services, and Industrial Automation, which includes operations related to the design, manufacturing and marketing of collaborative robotic arms, autonomous mobile robots and advanced robotic control software.</v>
    <v>5900</v>
    <v>Nasdaq Stock Market</v>
    <v>XNAS</v>
    <v>XNAS</v>
    <v>600 Riverpark Dr, NORTH READING, MA, 01864-2634 US</v>
    <v>84.284999999999997</v>
    <v>Semiconductors &amp; Semiconductor Equipment</v>
    <v>Stock</v>
    <v>44861.651083251563</v>
    <v>121</v>
    <v>80.14</v>
    <v>12895290000</v>
    <v>TERADYNE, INC.</v>
    <v>TERADYNE, INC.</v>
    <v>83.18</v>
    <v>18.5382</v>
    <v>82.25</v>
    <v>81.614999999999995</v>
    <v>156781700</v>
    <v>TER</v>
    <v>TERADYNE, INC. (XNAS:TER)</v>
    <v>544566</v>
    <v>1955005</v>
    <v>1960</v>
  </rv>
  <rv s="2">
    <v>122</v>
  </rv>
  <rv s="0">
    <v>https://www.bing.com/financeapi/forcetrigger?t=a23tz2&amp;q=XNAS%3aSWKS&amp;form=skydnc</v>
    <v>Learn more on Bing</v>
  </rv>
  <rv s="1">
    <v>en-US</v>
    <v>a23tz2</v>
    <v>268435456</v>
    <v>1</v>
    <v>Powered by Refinitiv</v>
    <v>0</v>
    <v>SKYWORKS SOLUTIONS, INC. (XNAS:SWKS)</v>
    <v>2</v>
    <v>3</v>
    <v>Finance</v>
    <v>4</v>
    <v>174.14099999999999</v>
    <v>76.16</v>
    <v>1.1911</v>
    <v>-0.13</v>
    <v>-1.5179999999999998E-3</v>
    <v>USD</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v>
    <v>11000</v>
    <v>Nasdaq Stock Market</v>
    <v>XNAS</v>
    <v>XNAS</v>
    <v>5260 California Avenue, IRVINE, CA, 92617 US</v>
    <v>86.99</v>
    <v>Semiconductors &amp; Semiconductor Equipment</v>
    <v>Stock</v>
    <v>44861.650849953126</v>
    <v>124</v>
    <v>84.58</v>
    <v>13719703256</v>
    <v>SKYWORKS SOLUTIONS, INC.</v>
    <v>SKYWORKS SOLUTIONS, INC.</v>
    <v>86.49</v>
    <v>10.8834</v>
    <v>85.64</v>
    <v>85.51</v>
    <v>160445600</v>
    <v>SWKS</v>
    <v>SKYWORKS SOLUTIONS, INC. (XNAS:SWKS)</v>
    <v>397351</v>
    <v>2148298</v>
    <v>2002</v>
  </rv>
  <rv s="2">
    <v>125</v>
  </rv>
  <rv s="0">
    <v>https://www.bing.com/financeapi/forcetrigger?t=a1xwnm&amp;q=XNAS%3aMPWR&amp;form=skydnc</v>
    <v>Learn more on Bing</v>
  </rv>
  <rv s="1">
    <v>en-US</v>
    <v>a1xwnm</v>
    <v>268435456</v>
    <v>1</v>
    <v>Powered by Refinitiv</v>
    <v>0</v>
    <v>MONOLITHIC POWER SYSTEMS, INC. (XNAS:MPWR)</v>
    <v>2</v>
    <v>3</v>
    <v>Finance</v>
    <v>7</v>
    <v>580</v>
    <v>301.69</v>
    <v>1.1024</v>
    <v>5.4</v>
    <v>1.6200000000000003E-2</v>
    <v>USD</v>
    <v>Monolithic Power Systems, Inc. is a semiconductor company that designs, develops and markets power solutions. The Company operates through one segment that includes the design, development, marketing and sale of semiconductor-based power electronics solutions for the computing and storage, automotive, industrial, communications and consumer markets. Its product families include Direct Current (DC) to DC Products and Lighting Control Products. Its DC-to-DC integrated circuits (ICs) are used to convert and control voltages within a range of electronic systems, such as portable electronic devices, wireless local area network (LAN) access points, computers, monitors, infotainment applications and medical equipment. The Lighting control ICs are used in backlighting and general illumination products. Lighting control ICs for backlighting are used in systems that provide the light source for liquid crystal display (LCD) panels found in computers, car navigation systems and televisions.</v>
    <v>2773</v>
    <v>Nasdaq Stock Market</v>
    <v>XNAS</v>
    <v>XNAS</v>
    <v>5808 Lake Washington Blvd NE, KIRKLAND, WA, 98033-7350 US</v>
    <v>344.14499999999998</v>
    <v>Semiconductors &amp; Semiconductor Equipment</v>
    <v>Stock</v>
    <v>44861.640604791406</v>
    <v>127</v>
    <v>323.73500000000001</v>
    <v>15848837970</v>
    <v>MONOLITHIC POWER SYSTEMS, INC.</v>
    <v>MONOLITHIC POWER SYSTEMS, INC.</v>
    <v>339.79</v>
    <v>47.8399</v>
    <v>333.33</v>
    <v>338.73</v>
    <v>46789000</v>
    <v>MPWR</v>
    <v>MONOLITHIC POWER SYSTEMS, INC. (XNAS:MPWR)</v>
    <v>384828</v>
    <v>898952</v>
    <v>2004</v>
  </rv>
  <rv s="2">
    <v>128</v>
  </rv>
  <rv s="0">
    <v>https://www.bing.com/financeapi/forcetrigger?t=a1s152&amp;q=XNAS%3aENTG&amp;form=skydnc</v>
    <v>Learn more on Bing</v>
  </rv>
  <rv s="1">
    <v>en-US</v>
    <v>a1s152</v>
    <v>268435456</v>
    <v>1</v>
    <v>Powered by Refinitiv</v>
    <v>0</v>
    <v>ENTEGRIS, INC. (XNAS:ENTG)</v>
    <v>2</v>
    <v>3</v>
    <v>Finance</v>
    <v>7</v>
    <v>158</v>
    <v>70.9846</v>
    <v>1.2259</v>
    <v>3.5000000000000003E-2</v>
    <v>4.3599999999999997E-4</v>
    <v>USD</v>
    <v>Entegris, Inc. is a supplier of advanced materials and process solutions for the semiconductor and other high-technology industries. The Company operates through three business segments, Specialty Chemicals and Engineered Materials, Microcontamination Control, and Advanced Materials Handling. The Specialty Chemicals and Engineered Materials segment provides high-performance and high-purity process chemistries, gases and materials, and safe and efficient delivery systems to support semiconductor and other advanced manufacturing processes. The Microcontamination Control segment offers solutions to filter and purify critical liquid chemistries and gases used in semiconductor manufacturing processes and other high-technology industries. The Advanced Materials Handling segment develops solutions to monitor, protect, transport, and deliver critical liquid chemistries, wafers, and other substrates for applications in the semiconductor, life sciences and other high-technology industries.</v>
    <v>6850</v>
    <v>Nasdaq Stock Market</v>
    <v>XNAS</v>
    <v>XNAS</v>
    <v>129 Concord Rd, BILLERICA, MA, 01821-4600 US</v>
    <v>82.19</v>
    <v>Semiconductors &amp; Semiconductor Equipment</v>
    <v>Stock</v>
    <v>44861.640701145312</v>
    <v>130</v>
    <v>79.375</v>
    <v>11962570081</v>
    <v>ENTEGRIS, INC.</v>
    <v>ENTEGRIS, INC.</v>
    <v>80.91</v>
    <v>23.786200000000001</v>
    <v>80.27</v>
    <v>80.305000000000007</v>
    <v>148964200</v>
    <v>ENTG</v>
    <v>ENTEGRIS, INC. (XNAS:ENTG)</v>
    <v>226034</v>
    <v>1677562</v>
    <v>2005</v>
  </rv>
  <rv s="2">
    <v>131</v>
  </rv>
  <rv s="0">
    <v>https://www.bing.com/financeapi/forcetrigger?t=a21mzr&amp;q=XNAS%3aQRVO&amp;form=skydnc</v>
    <v>Learn more on Bing</v>
  </rv>
  <rv s="1">
    <v>en-US</v>
    <v>a21mzr</v>
    <v>268435456</v>
    <v>1</v>
    <v>Powered by Refinitiv</v>
    <v>0</v>
    <v>QORVO, INC. (XNAS:QRVO)</v>
    <v>2</v>
    <v>3</v>
    <v>Finance</v>
    <v>4</v>
    <v>178.5</v>
    <v>75.38</v>
    <v>1.3611</v>
    <v>0.55500000000000005</v>
    <v>6.4970000000000002E-3</v>
    <v>USD</v>
    <v>Qorvo, Inc. is engaged in the development and commercialization of technologies and products for the wireless, wired and power markets. The Company operates through two segments: Mobile Products (MP) and Infrastructure and Defense Products (IDP). MP is a supplier of cellular, ultra-wideband 802.15.4z (UWB), and wireless fidelity (Wi-Fi) solutions for a variety of applications, including smartphones, wearables, laptops, tablets, and the Internet of Things (IoT). IDP is a supplier of radio frequency (RF), system-on-a-chip (SoC), and power management solutions for applications in wireless infrastructure, defense, Wi-Fi, smart home, automotive, and IoT. Its MP segment supplies RF solutions to global consumer product companies. The IDP segment supplies a diverse portfolio of products with generally longer life cycles to a range of customers. It operates design, sales, and manufacturing facilities located throughout Asia, Europe and North America.</v>
    <v>8900</v>
    <v>Nasdaq Stock Market</v>
    <v>XNAS</v>
    <v>XNAS</v>
    <v>7628 Thorndike Rd, GREENSBORO, NC, 27409 US</v>
    <v>87.01</v>
    <v>Semiconductors &amp; Semiconductor Equipment</v>
    <v>Stock</v>
    <v>44861.651067314066</v>
    <v>133</v>
    <v>84.62</v>
    <v>8872963900</v>
    <v>QORVO, INC.</v>
    <v>QORVO, INC.</v>
    <v>86.18</v>
    <v>11.5603</v>
    <v>85.42</v>
    <v>85.974999999999994</v>
    <v>103204000</v>
    <v>QRVO</v>
    <v>QORVO, INC. (XNAS:QRVO)</v>
    <v>286581</v>
    <v>1339692</v>
    <v>2013</v>
  </rv>
  <rv s="2">
    <v>134</v>
  </rv>
  <rv s="0">
    <v>https://www.bing.com/financeapi/forcetrigger?t=a2x7qh&amp;q=OTCM%3aSTMEF&amp;form=skydnc</v>
    <v>Learn more on Bing</v>
  </rv>
  <rv s="1">
    <v>en-US</v>
    <v>a2x7qh</v>
    <v>268435456</v>
    <v>1</v>
    <v>Powered by Refinitiv</v>
    <v>0</v>
    <v>STMicroelectronics NV (OTCM:STMEF)</v>
    <v>2</v>
    <v>23</v>
    <v>Finance</v>
    <v>6</v>
    <v>52.118000000000002</v>
    <v>28.271999999999998</v>
    <v>1.2181</v>
    <v>-1.028</v>
    <v>-2.9753999999999999E-2</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48254</v>
    <v>OTC Markets</v>
    <v>OTCM</v>
    <v>OTCM</v>
    <v>39 Chemin du Champ des Filles, PLAN-LES-OUATES, GENEVE, 1228 CH</v>
    <v>33.521999999999998</v>
    <v>Semiconductors &amp; Semiconductor Equipment</v>
    <v>Stock</v>
    <v>44861.624419883592</v>
    <v>136</v>
    <v>31.96</v>
    <v>31840190000</v>
    <v>STMicroelectronics NV</v>
    <v>STMicroelectronics NV</v>
    <v>31.986000000000001</v>
    <v>10.8454</v>
    <v>34.549999999999997</v>
    <v>33.521999999999998</v>
    <v>911281900</v>
    <v>STMEF</v>
    <v>STMicroelectronics NV (OTCM:STMEF)</v>
    <v>4986</v>
    <v>2451020</v>
    <v>1987</v>
  </rv>
  <rv s="2">
    <v>137</v>
  </rv>
  <rv s="0">
    <v>https://www.bing.com/financeapi/forcetrigger?t=a1qb7w&amp;q=XNYS%3aWOLF&amp;form=skydnc</v>
    <v>Learn more on Bing</v>
  </rv>
  <rv s="1">
    <v>en-US</v>
    <v>a1qb7w</v>
    <v>268435456</v>
    <v>1</v>
    <v>Powered by Refinitiv</v>
    <v>0</v>
    <v>Wolfspeed, Inc. (XNYS:WOLF)</v>
    <v>2</v>
    <v>3</v>
    <v>Finance</v>
    <v>4</v>
    <v>142.3312</v>
    <v>58.07</v>
    <v>1.4921</v>
    <v>-17.78</v>
    <v>-0.167042</v>
    <v>USD</v>
    <v>Wolfspeed, Inc. is engaged in developing silicon carbide and gallium nitride (GaN) technologies for power and radio-frequency (RF) applications. The Company's product families include silicon carbide and GaN materials, power devices and RF devices targeted for various applications, such as electric vehicles, fast charging, 5G, renewable energy and storage, and aerospace and defense. Its silicon carbide material products consist of silicon carbide bare wafers, epitaxial wafers, and GaN epitaxial layers on silicon carbide wafers. Its power device products consist of silicon carbide Schottky diodes, metal oxide semiconductor field effect transistors (MOSFETs) and power modules. Its RF devices consist of GaN-based die, high-electron mobility transistors (HEMTs), monolithic microwave integrated circuits (MMICs), and laterally diffused MOSFET (LDMOS) power transistors that are optimized for telecommunications infrastructure, military and other commercial applications.</v>
    <v>4017</v>
    <v>New York Stock Exchange</v>
    <v>XNYS</v>
    <v>XNYS</v>
    <v>4600 Silicon Dr, DURHAM, NC, 27703 US</v>
    <v>90.52</v>
    <v>Semiconductors &amp; Semiconductor Equipment</v>
    <v>Stock</v>
    <v>44861.65112479141</v>
    <v>139</v>
    <v>77.2</v>
    <v>11011749320</v>
    <v>Wolfspeed, Inc.</v>
    <v>Wolfspeed, Inc.</v>
    <v>81.510000000000005</v>
    <v>0</v>
    <v>106.44</v>
    <v>88.66</v>
    <v>124202000</v>
    <v>WOLF</v>
    <v>Wolfspeed, Inc. (XNYS:WOLF)</v>
    <v>9246948</v>
    <v>2462601</v>
    <v>1987</v>
  </rv>
  <rv s="2">
    <v>140</v>
  </rv>
  <rv s="0">
    <v>https://www.bing.com/financeapi/forcetrigger?t=a22um7&amp;q=XNAS%3aSGMA&amp;form=skydnc</v>
    <v>Learn more on Bing</v>
  </rv>
  <rv s="1">
    <v>en-US</v>
    <v>a22um7</v>
    <v>268435456</v>
    <v>1</v>
    <v>Powered by Refinitiv</v>
    <v>0</v>
    <v>SIGMATRON INTERNATIONAL, INC. (XNAS:SGMA)</v>
    <v>2</v>
    <v>3</v>
    <v>Finance</v>
    <v>4</v>
    <v>17.3</v>
    <v>4.5</v>
    <v>1.0457000000000001</v>
    <v>0.11</v>
    <v>2.3060999999999998E-2</v>
    <v>USD</v>
    <v>SigmaTron International, Inc. is a provider of electronic manufacturing service (EMS), which includes printed circuit board assemblies and completely assembled box-build electronic products to customers. The Company also provides services to its customers, including automatic and manual assembly and testing of products; material sourcing and procurement; manufacturing and test engineering support; design services; warehousing and distribution services and assistance in obtaining product approval from governmental and other regulatory bodies. The Company provides its products to customers in three diverse end-user markets: industrial, consumer and medical/life sciences. The Company offers differentiated services to the United States of America, Mexico, China and Vietnam. The Company provides a range of electronic and electromechanical manufacturing related outsourcing solutions for its customers.</v>
    <v>3100</v>
    <v>Nasdaq Stock Market</v>
    <v>XNAS</v>
    <v>XNAS</v>
    <v>2201 Landmeier Rd, ELK GROVE VILLAGE, IL, 60007 US</v>
    <v>4.9598000000000004</v>
    <v>Semiconductors &amp; Semiconductor Equipment</v>
    <v>Stock</v>
    <v>44861.642927997658</v>
    <v>142</v>
    <v>4.78</v>
    <v>28960040</v>
    <v>SIGMATRON INTERNATIONAL, INC.</v>
    <v>SIGMATRON INTERNATIONAL, INC.</v>
    <v>4.78</v>
    <v>10.9086</v>
    <v>4.7699999999999996</v>
    <v>4.88</v>
    <v>6071290</v>
    <v>SGMA</v>
    <v>SIGMATRON INTERNATIONAL, INC. (XNAS:SGMA)</v>
    <v>4138</v>
    <v>16353</v>
    <v>1993</v>
  </rv>
  <rv s="2">
    <v>143</v>
  </rv>
  <rv s="0">
    <v>https://www.bing.com/financeapi/forcetrigger?t=a1ntlh&amp;q=XNAS%3aASML&amp;form=skydnc</v>
    <v>Learn more on Bing</v>
  </rv>
  <rv s="1">
    <v>en-US</v>
    <v>a1ntlh</v>
    <v>268435456</v>
    <v>1</v>
    <v>Powered by Refinitiv</v>
    <v>0</v>
    <v>ASML Holding NV (XNAS:ASML)</v>
    <v>2</v>
    <v>3</v>
    <v>Finance</v>
    <v>4</v>
    <v>881.12</v>
    <v>363.15010000000001</v>
    <v>1.3734</v>
    <v>-1.51</v>
    <v>-3.1190000000000002E-3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34720</v>
    <v>Nasdaq Stock Market</v>
    <v>XNAS</v>
    <v>XNAS</v>
    <v>De Run 6501, VELDHOVEN, NOORD-BRABANT, 5504 DR NL</v>
    <v>489.6</v>
    <v>Semiconductors &amp; Semiconductor Equipment</v>
    <v>Stock</v>
    <v>44861.651023935156</v>
    <v>145</v>
    <v>476.85</v>
    <v>198800300000</v>
    <v>ASML Holding NV</v>
    <v>ASML Holding NV</v>
    <v>482.1</v>
    <v>35.438000000000002</v>
    <v>484.09</v>
    <v>482.58</v>
    <v>406474500</v>
    <v>ASML</v>
    <v>ASML Holding NV (XNAS:ASML)</v>
    <v>490106</v>
    <v>1601466</v>
    <v>1994</v>
  </rv>
  <rv s="2">
    <v>146</v>
  </rv>
  <rv s="0">
    <v>https://www.bing.com/financeapi/forcetrigger?t=a1nda2&amp;q=XNAS%3aAMAT&amp;form=skydnc</v>
    <v>Learn more on Bing</v>
  </rv>
  <rv s="1">
    <v>en-US</v>
    <v>a1nda2</v>
    <v>268435456</v>
    <v>1</v>
    <v>Powered by Refinitiv</v>
    <v>0</v>
    <v>APPLIED MATERIALS, INC. (XNAS:AMAT)</v>
    <v>2</v>
    <v>3</v>
    <v>Finance</v>
    <v>4</v>
    <v>167.06</v>
    <v>71.12</v>
    <v>1.5012000000000001</v>
    <v>-0.16</v>
    <v>-1.815E-3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27000</v>
    <v>Nasdaq Stock Market</v>
    <v>XNAS</v>
    <v>XNAS</v>
    <v>3050 Bowers Ave, SANTA CLARA, CA, 95054-3299 US</v>
    <v>89.99</v>
    <v>Semiconductors &amp; Semiconductor Equipment</v>
    <v>Stock</v>
    <v>44861.651131562503</v>
    <v>148</v>
    <v>87.234999999999999</v>
    <v>75690021012</v>
    <v>APPLIED MATERIALS, INC.</v>
    <v>APPLIED MATERIALS, INC.</v>
    <v>88.78</v>
    <v>11.794600000000001</v>
    <v>88.14</v>
    <v>87.98</v>
    <v>860309400</v>
    <v>AMAT</v>
    <v>APPLIED MATERIALS, INC. (XNAS:AMAT)</v>
    <v>2306389</v>
    <v>9874490</v>
    <v>1987</v>
  </rv>
  <rv s="2">
    <v>149</v>
  </rv>
  <rv s="0">
    <v>https://www.bing.com/financeapi/forcetrigger?t=anbr77&amp;q=XTAI%3a3231&amp;form=skydnc</v>
    <v>Learn more on Bing</v>
  </rv>
  <rv s="1">
    <v>en-US</v>
    <v>anbr77</v>
    <v>268435456</v>
    <v>1</v>
    <v>Powered by Refinitiv</v>
    <v>0</v>
    <v>Wistron Corporation (XTAI:3231)</v>
    <v>2</v>
    <v>21</v>
    <v>Finance</v>
    <v>22</v>
    <v>32.299999999999997</v>
    <v>23.1</v>
    <v>0.73360000000000003</v>
    <v>0.15</v>
    <v>5.803E-3</v>
    <v>TWD</v>
    <v>Wistron Corp is a Taiwan-based company principally engaged in the research and development, design, manufacture and sale of computer, communication and consumer electronic (3C) products. The Company mainly provides notebook personal computers (PCs), desktop systems, server and storage systems, information appliances (IAs), handheld devices, as well as networking and communication products. The Company's products are mainly applied in data storage, logical operations, analysis, network communications, data processing and application, computer-aided design, manufacturing, publishing, education, entertainment, electronic mail order, word processing, financial services and financial management. The Company distributes its products in Europe, the Americas and Africa.</v>
    <v>82955</v>
    <v>Taiwan Stock Exchange</v>
    <v>XTAI</v>
    <v>XTAI</v>
    <v>No.5, Hsin An Road, Science-Based Industrial Park, HSINCHU, HSINCHU, 300 TW</v>
    <v>26.15</v>
    <v>Computers, Phones &amp; Household Electronics</v>
    <v>Stock</v>
    <v>44861.39880787037</v>
    <v>151</v>
    <v>25.8</v>
    <v>75475972000</v>
    <v>Wistron Corporation</v>
    <v>Wistron Corporation</v>
    <v>25.8</v>
    <v>7.54</v>
    <v>25.85</v>
    <v>26</v>
    <v>2902922000</v>
    <v>3231</v>
    <v>Wistron Corporation (XTAI:3231)</v>
    <v>7002066</v>
    <v>8762040</v>
    <v>2001</v>
  </rv>
  <rv s="2">
    <v>152</v>
  </rv>
  <rv s="0">
    <v>https://www.bing.com/financeapi/forcetrigger?t=a1wjkr&amp;q=XNAS%3aKLAC&amp;form=skydnc</v>
    <v>Learn more on Bing</v>
  </rv>
  <rv s="1">
    <v>en-US</v>
    <v>a1wjkr</v>
    <v>268435456</v>
    <v>1</v>
    <v>Powered by Refinitiv</v>
    <v>0</v>
    <v>KLA Corporation (XNAS:KLAC)</v>
    <v>2</v>
    <v>3</v>
    <v>Finance</v>
    <v>4</v>
    <v>457.12</v>
    <v>250.2</v>
    <v>1.3146</v>
    <v>1.66</v>
    <v>5.4179999999999992E-3</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315.77999999999997</v>
    <v>Semiconductors &amp; Semiconductor Equipment</v>
    <v>Stock</v>
    <v>44861.651086770311</v>
    <v>154</v>
    <v>304.27499999999998</v>
    <v>43685310868</v>
    <v>KLA Corporation</v>
    <v>KLA Corporation</v>
    <v>315.77999999999997</v>
    <v>13.8408</v>
    <v>306.39999999999998</v>
    <v>308.06</v>
    <v>141807800</v>
    <v>KLAC</v>
    <v>KLA Corporation (XNAS:KLAC)</v>
    <v>770796</v>
    <v>2032728</v>
    <v>1975</v>
  </rv>
  <rv s="2">
    <v>155</v>
  </rv>
  <rv s="0">
    <v>https://www.bing.com/financeapi/forcetrigger?t=an3wz2&amp;q=XSWX%3aVACN&amp;form=skydnc</v>
    <v>Learn more on Bing</v>
  </rv>
  <rv s="1">
    <v>en-US</v>
    <v>an3wz2</v>
    <v>268435456</v>
    <v>1</v>
    <v>Powered by Refinitiv</v>
    <v>0</v>
    <v>VAT Group Ltd (XSWX:VACN)</v>
    <v>2</v>
    <v>24</v>
    <v>Finance</v>
    <v>6</v>
    <v>496.6</v>
    <v>186</v>
    <v>1.7853000000000001</v>
    <v>-4.8</v>
    <v>-2.0116999999999999E-2</v>
    <v>CHF</v>
    <v>VAT Group AG is a Switzerland-based company engaged in the manufacture of industrial valves. The Company focuses on designing and producing vacuum valves for semiconductor, display and solar panel manufacturing, as well as for a range of industry and research applications. Its activities are divided into three business areas: Valves, Global Services and Industry. The Valves division provides isolation, control and transfer valves used in vacuum-based manufacturing processes. The Global Services area offers advisory and after sales services, such as trainings, equipment repair and overhaul, valve upgrade and spare parts sale. The Industry segment manufactures and markets welded bellows, machine parts, mechanical components and assemblies. The Company operates worldwide.</v>
    <v>2897</v>
    <v>SIX Swiss Exchange</v>
    <v>XSWX</v>
    <v>XSWX</v>
    <v>Seelistrasse 1, Haag, RHEINTAL, ST. GALLEN, 9469 CH</v>
    <v>235.8</v>
    <v>Machinery, Equipment &amp; Components</v>
    <v>Stock</v>
    <v>44861.640347222223</v>
    <v>157</v>
    <v>229</v>
    <v>7158000000</v>
    <v>VAT Group Ltd</v>
    <v>VAT Group Ltd</v>
    <v>235.8</v>
    <v>26.9605</v>
    <v>238.6</v>
    <v>233.8</v>
    <v>30000000</v>
    <v>VACN</v>
    <v>VAT Group Ltd (XSWX:VACN)</v>
    <v>58764</v>
    <v>133550</v>
    <v>2016</v>
  </rv>
  <rv s="2">
    <v>158</v>
  </rv>
  <rv s="0">
    <v>https://www.bing.com/financeapi/forcetrigger?t=a25obh&amp;q=XNYS%3aVZ&amp;form=skydnc</v>
    <v>Learn more on Bing</v>
  </rv>
  <rv s="1">
    <v>en-US</v>
    <v>a25obh</v>
    <v>268435456</v>
    <v>1</v>
    <v>Powered by Refinitiv</v>
    <v>0</v>
    <v>VERIZON COMMUNICATIONS INC. (XNYS:VZ)</v>
    <v>2</v>
    <v>3</v>
    <v>Finance</v>
    <v>4</v>
    <v>55.51</v>
    <v>34.549999999999997</v>
    <v>0.35089999999999999</v>
    <v>0.16500000000000001</v>
    <v>4.529E-3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36.72</v>
    <v>Telecommunications Services</v>
    <v>Stock</v>
    <v>44861.651141932809</v>
    <v>160</v>
    <v>36.380000000000003</v>
    <v>153692303115</v>
    <v>VERIZON COMMUNICATIONS INC.</v>
    <v>VERIZON COMMUNICATIONS INC.</v>
    <v>36.68</v>
    <v>7.9217000000000004</v>
    <v>36.43</v>
    <v>36.594999999999999</v>
    <v>4199817000</v>
    <v>VZ</v>
    <v>VERIZON COMMUNICATIONS INC. (XNYS:VZ)</v>
    <v>5611766</v>
    <v>25970585</v>
    <v>1983</v>
  </rv>
  <rv s="2">
    <v>161</v>
  </rv>
  <rv s="0">
    <v>https://www.bing.com/financeapi/forcetrigger?t=a23www&amp;q=XNYS%3aT&amp;form=skydnc</v>
    <v>Learn more on Bing</v>
  </rv>
  <rv s="1">
    <v>en-US</v>
    <v>a23www</v>
    <v>268435456</v>
    <v>1</v>
    <v>Powered by Refinitiv</v>
    <v>0</v>
    <v>AT&amp;T INC. (XNYS:T)</v>
    <v>2</v>
    <v>3</v>
    <v>Finance</v>
    <v>4</v>
    <v>21.53</v>
    <v>14.46</v>
    <v>0.55889999999999995</v>
    <v>-7.0000000000000007E-2</v>
    <v>-3.859E-3</v>
    <v>USD</v>
    <v>AT&amp;T Inc. is a holding company. The Company is a provider of telecommunications, media,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203000</v>
    <v>New York Stock Exchange</v>
    <v>XNYS</v>
    <v>XNYS</v>
    <v>208 S. Akard St, DALLAS, TX, 75202 US</v>
    <v>18.350000000000001</v>
    <v>Telecommunications Services</v>
    <v>Stock</v>
    <v>44861.651101342184</v>
    <v>163</v>
    <v>17.989999999999998</v>
    <v>128766820000</v>
    <v>AT&amp;T INC.</v>
    <v>AT&amp;T INC.</v>
    <v>18.350000000000001</v>
    <v>6.7222</v>
    <v>18.14</v>
    <v>18.07</v>
    <v>7126000000</v>
    <v>T</v>
    <v>AT&amp;T INC. (XNYS:T)</v>
    <v>19495079</v>
    <v>54440705</v>
    <v>1983</v>
  </rv>
  <rv s="2">
    <v>164</v>
  </rv>
  <rv s="0">
    <v>https://www.bing.com/financeapi/forcetrigger?t=a1xkhw&amp;q=XNYS%3aMGM&amp;form=skydnc</v>
    <v>Learn more on Bing</v>
  </rv>
  <rv s="1">
    <v>en-US</v>
    <v>a1xkhw</v>
    <v>268435456</v>
    <v>1</v>
    <v>Powered by Refinitiv</v>
    <v>0</v>
    <v>MGM RESORTS INTERNATIONAL (XNYS:MGM)</v>
    <v>2</v>
    <v>3</v>
    <v>Finance</v>
    <v>4</v>
    <v>51.17</v>
    <v>26.41</v>
    <v>2.0583</v>
    <v>0.68</v>
    <v>1.9807999999999999E-2</v>
    <v>USD</v>
    <v>MGM Resorts International is a holding company. The Company, through its subsidiaries, owns and operates integrated casino, hotel, and entertainment resorts across the United States and in Macau. The Company segments include Las Vegas Strip Resorts, Regional Operations and MGM China. Las Vegas Strip Resorts segment consists of Aria, Bellagio, MGM Grand Las Vegas (including The Signature), Mandalay Bay (including Delano and Four Seasons), The Mirage, Luxor, New York-New York (including The Park), Excalibur and Park MGM (including NoMad Las Vegas). Regional Operations segment consists of MGM Grand Detroit in Detroit, Michigan; Beau Rivage in Biloxi, Mississippi; Gold Strike Tunica in Tunica, Mississippi; Borgata in Atlantic City, New Jersey; MGM National Harbor in Prince George’s County, Maryland; MGM Springfield in Springfield, Massachusetts; Empire City in Yonkers, New York, and MGM Northfield Park in Northfield Park, Ohio. MGM China consists of MGM Macau and MGM Cotai.</v>
    <v>42000</v>
    <v>New York Stock Exchange</v>
    <v>XNYS</v>
    <v>XNYS</v>
    <v>3600 LAS VEGAS BLVD S, LAS VEGAS, NV, 89109 US</v>
    <v>35.36</v>
    <v>Hotels &amp; Entertainment Services</v>
    <v>Stock</v>
    <v>44861.651080937503</v>
    <v>166</v>
    <v>34.799999999999997</v>
    <v>13495200000</v>
    <v>MGM RESORTS INTERNATIONAL</v>
    <v>MGM RESORTS INTERNATIONAL</v>
    <v>34.9</v>
    <v>4.8052000000000001</v>
    <v>34.33</v>
    <v>35.01</v>
    <v>393102100</v>
    <v>MGM</v>
    <v>MGM RESORTS INTERNATIONAL (XNYS:MGM)</v>
    <v>1560466</v>
    <v>5555969</v>
    <v>1986</v>
  </rv>
  <rv s="2">
    <v>167</v>
  </rv>
  <rv s="0">
    <v>https://www.bing.com/financeapi/forcetrigger?t=ah5lh7&amp;q=XHKG%3a700&amp;form=skydnc</v>
    <v>Learn more on Bing</v>
  </rv>
  <rv s="7">
    <v>en-US</v>
    <v>ah5lh7</v>
    <v>268435456</v>
    <v>1</v>
    <v>Powered by Refinitiv</v>
    <v>25</v>
    <v>Tencent Holdings Limited (XHKG:700)</v>
    <v>2</v>
    <v>26</v>
    <v>Finance</v>
    <v>27</v>
    <v>495.00700000000001</v>
    <v>198.6</v>
    <v>1.3189</v>
    <v>1.6</v>
    <v>0</v>
    <v>7.561E-3</v>
    <v>0</v>
    <v>HKD</v>
    <v>Tencent Holdings Limited is an investment holding company principally involved in the provision of value-added services (VAS) and online advertising services. The Company operates through three main segments. The VAS segment is mainly involved in provision of online/mobile games, community value-added services and applications across various Internet and mobile platforms. The Online Advertising segment is mainly engaged in display based and performance based advertisements. The Others segment is mainly involved in provision of payment related services, cloud services and other services.</v>
    <v>110715</v>
    <v>Hong Kong Stock Exchange</v>
    <v>XHKG</v>
    <v>XHKG</v>
    <v>Tencent Binhai Towers, No. 33 Haitian 2nd Road, Nanshan District, SHENZHEN, GUANGDONG, 518054 CN</v>
    <v>222</v>
    <v>Software &amp; IT Services</v>
    <v>Stock</v>
    <v>44861.33934027778</v>
    <v>169</v>
    <v>211.8</v>
    <v>2033221000000</v>
    <v>Tencent Holdings Limited</v>
    <v>Tencent Holdings Limited</v>
    <v>221.2</v>
    <v>9.83</v>
    <v>211.6</v>
    <v>213.2</v>
    <v>213.2</v>
    <v>9608796000</v>
    <v>700</v>
    <v>Tencent Holdings Limited (XHKG:700)</v>
    <v>42717088</v>
    <v>40741320</v>
    <v>2004</v>
  </rv>
  <rv s="2">
    <v>170</v>
  </rv>
  <rv s="0">
    <v>https://www.bing.com/financeapi/forcetrigger?t=a1nxoc&amp;q=XNAS%3aATVI&amp;form=skydnc</v>
    <v>Learn more on Bing</v>
  </rv>
  <rv s="1">
    <v>en-US</v>
    <v>a1nxoc</v>
    <v>268435456</v>
    <v>1</v>
    <v>Powered by Refinitiv</v>
    <v>0</v>
    <v>ACTIVISION BLIZZARD, INC. (XNAS:ATVI)</v>
    <v>2</v>
    <v>3</v>
    <v>Finance</v>
    <v>7</v>
    <v>86.9</v>
    <v>56.4</v>
    <v>0.49349999999999999</v>
    <v>6.5000000000000002E-2</v>
    <v>8.9680000000000001E-4</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72.680000000000007</v>
    <v>Software &amp; IT Services</v>
    <v>Stock</v>
    <v>44861.640665751562</v>
    <v>172</v>
    <v>72.05</v>
    <v>56752432297</v>
    <v>ACTIVISION BLIZZARD, INC.</v>
    <v>ACTIVISION BLIZZARD, INC.</v>
    <v>72.36</v>
    <v>30.283899999999999</v>
    <v>72.48</v>
    <v>72.545000000000002</v>
    <v>782306600</v>
    <v>ATVI</v>
    <v>ACTIVISION BLIZZARD, INC. (XNAS:ATVI)</v>
    <v>1043807</v>
    <v>6372035</v>
    <v>2000</v>
  </rv>
  <rv s="2">
    <v>173</v>
  </rv>
  <rv s="0">
    <v>https://www.bing.com/financeapi/forcetrigger?t=a1rjec&amp;q=XNAS%3aEA&amp;form=skydnc</v>
    <v>Learn more on Bing</v>
  </rv>
  <rv s="1">
    <v>en-US</v>
    <v>a1rjec</v>
    <v>268435456</v>
    <v>1</v>
    <v>Powered by Refinitiv</v>
    <v>0</v>
    <v>ELECTRONIC ARTS INC. (XNAS:EA)</v>
    <v>2</v>
    <v>3</v>
    <v>Finance</v>
    <v>4</v>
    <v>146.72</v>
    <v>109.24</v>
    <v>0.86129999999999995</v>
    <v>1.88</v>
    <v>1.4774000000000001E-2</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Its games and services are based on a portfolio of intellectual property that includes brands, such as Apex Legends, Battlefield, The Sims, Madden NFL, Star Wars and FIFA Ultimate Team. The Company markets and sells its games and services through retail channels and through digital distribution channels. Its PC games and additional content can be downloaded directly through its Origin online platform, as well as through third-party online download stores, such as Steam. It also offers its EA Play subscription service on consoles and PC. Its mobile, tablet and PC games and additional content are available through third-party application storefronts, such as the Apple Application Store and Google Play.</v>
    <v>12900</v>
    <v>Nasdaq Stock Market</v>
    <v>XNAS</v>
    <v>XNAS</v>
    <v>209 Redwood Shores Pkwy, REDWOOD CITY, CA, 94065 US</v>
    <v>129.61000000000001</v>
    <v>Software &amp; IT Services</v>
    <v>Stock</v>
    <v>44861.650924582813</v>
    <v>175</v>
    <v>127.11</v>
    <v>35903989589</v>
    <v>ELECTRONIC ARTS INC.</v>
    <v>ELECTRONIC ARTS INC.</v>
    <v>127.16</v>
    <v>40.333100000000002</v>
    <v>127.25</v>
    <v>129.13</v>
    <v>278045300</v>
    <v>EA</v>
    <v>ELECTRONIC ARTS INC. (XNAS:EA)</v>
    <v>425691</v>
    <v>1651904</v>
    <v>1991</v>
  </rv>
  <rv s="2">
    <v>176</v>
  </rv>
  <rv s="0">
    <v>https://www.bing.com/financeapi/forcetrigger?t=afm7c7&amp;q=XFRA%3aTKE&amp;form=skydnc</v>
    <v>Learn more on Bing</v>
  </rv>
  <rv s="1">
    <v>en-US</v>
    <v>afm7c7</v>
    <v>268435456</v>
    <v>1</v>
    <v>Powered by Refinitiv</v>
    <v>0</v>
    <v>TAKE-TWO INTERACTIVE SOFTWARE, INC. (XFRA:TKE)</v>
    <v>2</v>
    <v>28</v>
    <v>Finance</v>
    <v>6</v>
    <v>177.7</v>
    <v>75.400000000000006</v>
    <v>0.81310000000000004</v>
    <v>-3.98</v>
    <v>-3.1768999999999999E-2</v>
    <v>EUR</v>
    <v>Take-Two Interactive Software, Inc. is a developer, publisher, and marketer of interactive entertainment for consumers around the globe. The Company develops and publishes products principally through Rockstar Games, 2K, Private Division, and T2 Mobile Games. Its products are designed for console gaming systems, including Sony's PlayStation 4 and PlayStation 5; Microsoft's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it selectively develops titles based on licensed properties, including sports leagues, and also publishes externally developed titles.</v>
    <v>7799</v>
    <v>Deutsche Boerse AG</v>
    <v>XFRA</v>
    <v>XFRA</v>
    <v>110 West 44Th Street, NEW YORK, NY, 10036 US</v>
    <v>122.12</v>
    <v>Leisure Products</v>
    <v>Stock</v>
    <v>44861.640277777777</v>
    <v>178</v>
    <v>121.3</v>
    <v>20606300000</v>
    <v>TAKE-TWO INTERACTIVE SOFTWARE, INC.</v>
    <v>TAKE-TWO INTERACTIVE SOFTWARE, INC.</v>
    <v>122.12</v>
    <v>86.65</v>
    <v>125.28</v>
    <v>121.3</v>
    <v>166690700</v>
    <v>TKE</v>
    <v>TAKE-TWO INTERACTIVE SOFTWARE, INC. (XFRA:TKE)</v>
    <v>75</v>
    <v>1324200</v>
    <v>1993</v>
  </rv>
  <rv s="2">
    <v>179</v>
  </rv>
  <rv s="0">
    <v>https://www.bing.com/financeapi/forcetrigger?t=a2qfa2&amp;q=OTCM%3aNTDOY&amp;form=skydnc</v>
    <v>Learn more on Bing</v>
  </rv>
  <rv s="1">
    <v>en-US</v>
    <v>a2qfa2</v>
    <v>268435456</v>
    <v>1</v>
    <v>Powered by Refinitiv</v>
    <v>0</v>
    <v>Nintendo Co., Ltd. (OTCM:NTDOY)</v>
    <v>2</v>
    <v>29</v>
    <v>Finance</v>
    <v>6</v>
    <v>13.65</v>
    <v>9.77</v>
    <v>0.71240000000000003</v>
    <v>-7.4999999999999997E-2</v>
    <v>-7.2890000000000003E-3</v>
    <v>USD</v>
    <v>Nintendo Co., Ltd. is mainly engaged in the development, manufacture and sale of entertainment products in home entertainment field. The Company's main products include game machines such as portable and console game machines and software, as well as trump and Carta (Japanese-style playing cards). The console game machines are hardware and software for mobile games and home console games, developed by the Company and its affiliates, manufactured mainly by the Company, and sold mainly by the affiliates overseas.</v>
    <v>6717</v>
    <v>OTC Markets</v>
    <v>OTCM</v>
    <v>OTCM</v>
    <v>11-1, Kamitoba, Hokotate-cho, Minami-ku, KYOTO-SHI, KYOTO-FU, 601-8114 JP</v>
    <v>10.244999999999999</v>
    <v>Leisure Products</v>
    <v>Stock</v>
    <v>44861.640607071095</v>
    <v>181</v>
    <v>10.119999999999999</v>
    <v>7885646000000</v>
    <v>Nintendo Co., Ltd.</v>
    <v>Nintendo Co., Ltd.</v>
    <v>10.15</v>
    <v>1.4124000000000001</v>
    <v>10.29</v>
    <v>10.215</v>
    <v>1298690000</v>
    <v>NTDOY</v>
    <v>Nintendo Co., Ltd. (OTCM:NTDOY)</v>
    <v>225815</v>
    <v>4775180</v>
    <v>1947</v>
  </rv>
  <rv s="2">
    <v>182</v>
  </rv>
  <rv s="0">
    <v>http://en.wikipedia.org/wiki/GameStop</v>
    <v>Wikipedia</v>
  </rv>
  <rv s="4">
    <v>30</v>
    <v>184</v>
  </rv>
  <rv s="5">
    <v>18</v>
    <v>https://www.bing.com/th?id=AMMS_1af0820cdcad1e835487a08cdf869215&amp;qlt=95</v>
    <v>185</v>
    <v>0</v>
    <v>https://www.bing.com/images/search?form=xlimg&amp;q=gamestop</v>
    <v>Image of GAMESTOP CORP.</v>
  </rv>
  <rv s="0">
    <v>https://www.bing.com/financeapi/forcetrigger?t=a1tyxm&amp;q=XNYS%3aGME&amp;form=skydnc</v>
    <v>Learn more on Bing</v>
  </rv>
  <rv s="6">
    <v>en-US</v>
    <v>a1tyxm</v>
    <v>268435456</v>
    <v>1</v>
    <v>Powered by Refinitiv</v>
    <v>14</v>
    <v>GAMESTOP CORP. (XNYS:GME)</v>
    <v>16</v>
    <v>19</v>
    <v>Finance</v>
    <v>4</v>
    <v>63.922499999999999</v>
    <v>19.395</v>
    <v>-0.38490000000000002</v>
    <v>0.11</v>
    <v>4.3270000000000001E-3</v>
    <v>USD</v>
    <v>GameStop Corp. is focused on offering games, entertainment products and technology through its e commerce properties and stores. The Company operates through four geographic segments: United States, Canada, Australia and Europe. It offers a range of products in various categories, which include hardware and accessories, software and collectibles. It offers new and pre-owned gaming platforms from the various console and personal computer (PC) manufacturers, which include the Sony PlayStation 5, Microsoft Xbox Series X, and the Nintendo Switch. Its accessories consist of controllers, gaming headsets, virtual reality products and memory cards. It also sells a variety of in-game digital currency, digital downloadable content (DLC) and full-game downloads. Its Collectibles consist of licensed merchandise, primarily related to the gaming, television and movie industries and pop-culture themes. Its stores and ecommerce sites operate primarily under the names GameStop, EB Games and Micromania.</v>
    <v>12000</v>
    <v>New York Stock Exchange</v>
    <v>XNYS</v>
    <v>XNYS</v>
    <v>625 Westport Pkwy, GRAPEVINE, TX, 76051 US</v>
    <v>26.25</v>
    <v>186</v>
    <v>Specialty Retailers</v>
    <v>Stock</v>
    <v>44861.650691620314</v>
    <v>187</v>
    <v>25.207699999999999</v>
    <v>7774643241</v>
    <v>GAMESTOP CORP.</v>
    <v>GAMESTOP CORP.</v>
    <v>25.76</v>
    <v>0</v>
    <v>25.42</v>
    <v>25.53</v>
    <v>304529700</v>
    <v>GME</v>
    <v>GAMESTOP CORP. (XNYS:GME)</v>
    <v>1071487</v>
    <v>3769910</v>
    <v>2005</v>
  </rv>
  <rv s="2">
    <v>188</v>
  </rv>
  <rv s="0">
    <v>https://www.bing.com/financeapi/forcetrigger?t=bqrtfr&amp;q=XNAS%3aDKNG&amp;form=skydnc</v>
    <v>Learn more on Bing</v>
  </rv>
  <rv s="3">
    <v>en-US</v>
    <v>bqrtfr</v>
    <v>268435456</v>
    <v>1</v>
    <v>Powered by Refinitiv</v>
    <v>8</v>
    <v>DRAFTKINGS INC. (XNAS:DKNG)</v>
    <v>2</v>
    <v>20</v>
    <v>Finance</v>
    <v>4</v>
    <v>49.453800000000001</v>
    <v>9.77</v>
    <v>1.9079999999999999</v>
    <v>0.16</v>
    <v>1.0959000000000002E-2</v>
    <v>USD</v>
    <v>DraftKings Inc. is a digital sports entertainment and gaming company. The Company is a vertically integrated sports betting operator. The Company is a multi-channel provider of sports betting and gaming technologies, powering sports and gaming entertainment for operators in approximately 17 countries. The company operates iGaming in approximately 5 states through its DraftKings brand, as well as operating Golden Nugget Online Gaming, iGaming product, and gaming brand, in 3 states. The Company's product Sportsbook is live with mobile and/or retail betting operations in the United States under regulations in approximately 18 states. Its daily fantasy sports product is available in approximately 6 countries internationally with 15 distinct sports categories. The Company's marketplace is a digital collectibles ecosystem designed for mainstream accessibility that offers curated non-fungible token (NFT) drops and supports secondary-market transactions.</v>
    <v>3400</v>
    <v>Nasdaq Stock Market</v>
    <v>XNAS</v>
    <v>XNAS</v>
    <v>222 Berkeley Street, BOSTON, MA, 02116 US</v>
    <v>15.295</v>
    <v>Hotels &amp; Entertainment Services</v>
    <v>Stock</v>
    <v>44861.651101515628</v>
    <v>190</v>
    <v>14.48</v>
    <v>6620536008</v>
    <v>DRAFTKINGS INC.</v>
    <v>DRAFTKINGS INC.</v>
    <v>14.78</v>
    <v>14.6</v>
    <v>14.76</v>
    <v>448545800</v>
    <v>DKNG</v>
    <v>DRAFTKINGS INC. (XNAS:DKNG)</v>
    <v>7422226</v>
    <v>20701136</v>
    <v>2021</v>
  </rv>
  <rv s="2">
    <v>191</v>
  </rv>
  <rv s="0">
    <v>https://www.bing.com/financeapi/forcetrigger?t=a2bebh&amp;q=OTCM%3aCCOEF&amp;form=skydnc</v>
    <v>Learn more on Bing</v>
  </rv>
  <rv s="1">
    <v>en-US</v>
    <v>a2bebh</v>
    <v>268435456</v>
    <v>1</v>
    <v>Powered by Refinitiv</v>
    <v>0</v>
    <v>CAPCOM CO., LTD. (OTCM:CCOEF)</v>
    <v>2</v>
    <v>29</v>
    <v>Finance</v>
    <v>6</v>
    <v>29.09</v>
    <v>21.59</v>
    <v>0.59019999999999995</v>
    <v>0</v>
    <v>0</v>
    <v>USD</v>
    <v>CAPCOM CO., LTD. mainly engages in digital contents business, amusement facility business and others. The Company operates in three segments. The Digital Contents segment develops and sells household games and online games, and contents for cell phones. The Amusement Facility segment operates stores that set up a game machine. The Amusement Equipment segment develops, manufactures and sells game machine which were sold for store operators. The Company also involves the character-related license busines.</v>
    <v>3206</v>
    <v>OTC Markets</v>
    <v>OTCM</v>
    <v>OTCM</v>
    <v>3-1-3, Uchihirano-machi, Chuo-ku, OSAKA-SHI, OSAKA-FU, 540-0037 JP</v>
    <v>25.5</v>
    <v>Software &amp; IT Services</v>
    <v>Stock</v>
    <v>44859.006944444445</v>
    <v>193</v>
    <v>25.5</v>
    <v>999396100000</v>
    <v>CAPCOM CO., LTD.</v>
    <v>CAPCOM CO., LTD.</v>
    <v>25.5</v>
    <v>29.603899999999999</v>
    <v>25.5</v>
    <v>25.5</v>
    <v>266505600</v>
    <v>CCOEF</v>
    <v>CAPCOM CO., LTD. (OTCM:CCOEF)</v>
    <v>100</v>
    <v>774960</v>
    <v>1979</v>
  </rv>
  <rv s="2">
    <v>194</v>
  </rv>
  <rv s="0">
    <v>https://www.bing.com/financeapi/forcetrigger?t=azwuvh&amp;q=XNYS%3aHUYA&amp;form=skydnc</v>
    <v>Learn more on Bing</v>
  </rv>
  <rv s="8">
    <v>en-US</v>
    <v>azwuvh</v>
    <v>268435456</v>
    <v>1</v>
    <v>Powered by Refinitiv</v>
    <v>30</v>
    <v>HUYA Inc. (XNYS:HUYA)</v>
    <v>2</v>
    <v>31</v>
    <v>Finance</v>
    <v>4</v>
    <v>10.23</v>
    <v>1.64</v>
    <v>0.69179999999999997</v>
    <v>-0.08</v>
    <v>-4.0608999999999999E-2</v>
    <v>USD</v>
    <v>HUYA Inc is a China-based holding company principally engaged in the operation of game live streaming platforms. The Company cooperates with e-sports event organizers, game developers and publishers to develop e-sports live streaming. Its game contents include gameplay, e-sports tournament events and other e-sports game shows. The Company also offers non-game entertainment content, such as talent shows, anime and outdoor activities. The Company’s platforms include its Huya Live mobile application (app), website www.huya.com, and personal computer (PC) clients. It also develops and operates certain mobile games jointly with third-party distribution platforms, and game-related apps. The Company has also created an interactive online community in which a range of functions are provided for the users, including bullet chatting, real-time commenting and gifting. The Company conducts its businesses in domestic market.</v>
    <v>2067</v>
    <v>New York Stock Exchange</v>
    <v>XNYS</v>
    <v>XNYS</v>
    <v>Building A3, E-Park,280 Hanxi Road, Panyu District, GUANGZHOU, GUANGDONG, 511446 CN</v>
    <v>1.94</v>
    <v>Software &amp; IT Services</v>
    <v>Stock</v>
    <v>44861.651082650002</v>
    <v>196</v>
    <v>1.85</v>
    <v>453430656</v>
    <v>HUYA Inc.</v>
    <v>HUYA Inc.</v>
    <v>1.89</v>
    <v>17.121400000000001</v>
    <v>1.97</v>
    <v>1.89</v>
    <v>239910400</v>
    <v>HUYA</v>
    <v>HUYA Inc. (XNYS:HUYA)</v>
    <v>411833</v>
    <v>1001901</v>
  </rv>
  <rv s="2">
    <v>197</v>
  </rv>
  <rv s="0">
    <v>https://www.bing.com/financeapi/forcetrigger?t=bvsyhw&amp;q=XNYS%3aU&amp;form=skydnc</v>
    <v>Learn more on Bing</v>
  </rv>
  <rv s="1">
    <v>en-US</v>
    <v>bvsyhw</v>
    <v>268435456</v>
    <v>1</v>
    <v>Powered by Refinitiv</v>
    <v>0</v>
    <v>Unity Software Inc (XNYS:U)</v>
    <v>2</v>
    <v>3</v>
    <v>Finance</v>
    <v>4</v>
    <v>210</v>
    <v>26.92</v>
    <v>2.1949999999999998</v>
    <v>-0.31</v>
    <v>-1.0885000000000001E-2</v>
    <v>USD</v>
    <v>Unity Software Inc. (Unity) is a platform for creating and operating interactive, real-time three-dimensional content. The Company's platform includes Create Solutions and Operate Solutions that enables customers to create, run and monetize their content across a range of third-party content distribution platforms. It provides a set of software solutions for mobile phones, tablets, computers, consoles, and augmented &amp; virtual reality devices. Content made with Unity is real-time, allowing it to adapt to user's behaviour and feedback. Its Create Solutions are used by content creators, developers, designers, engineers, and architects to create interactive, 2D and 3D content. Its products, Unity Ads and Unity IAP (In-App Purchases), help developers to enhance the revenue potential of their content. It offers solutions for the delivery of content and provide back-end management, such as Multiplay for multiplayer hosting in games, or Vivox to enable player-to-player communications in games.</v>
    <v>5864</v>
    <v>New York Stock Exchange</v>
    <v>XNYS</v>
    <v>XNYS</v>
    <v>30 - 3Rd Street, SAN FRANCISCO, CA, 94103 US</v>
    <v>29.45</v>
    <v>Software &amp; IT Services</v>
    <v>Stock</v>
    <v>44861.651082522658</v>
    <v>199</v>
    <v>28.05</v>
    <v>8464214547</v>
    <v>Unity Software Inc</v>
    <v>Unity Software Inc</v>
    <v>28.91</v>
    <v>0</v>
    <v>28.48</v>
    <v>28.17</v>
    <v>300469100</v>
    <v>U</v>
    <v>Unity Software Inc (XNYS:U)</v>
    <v>3907634</v>
    <v>7477864</v>
    <v>2009</v>
  </rv>
  <rv s="2">
    <v>200</v>
  </rv>
  <rv s="0">
    <v>https://www.bing.com/financeapi/forcetrigger?t=bwve27&amp;q=XNYS%3aRBLX&amp;form=skydnc</v>
    <v>Learn more on Bing</v>
  </rv>
  <rv s="1">
    <v>en-US</v>
    <v>bwve27</v>
    <v>268435456</v>
    <v>1</v>
    <v>Powered by Refinitiv</v>
    <v>0</v>
    <v>ROBLOX CORPORATION (XNYS:RBLX)</v>
    <v>2</v>
    <v>3</v>
    <v>Finance</v>
    <v>4</v>
    <v>141.59989999999999</v>
    <v>21.65</v>
    <v>2.41</v>
    <v>0.83499999999999996</v>
    <v>1.8352E-2</v>
    <v>USD</v>
    <v>Roblox Corporation is a technology company. The Company operates a human co-experience platform or Roblox Platform, where users interact with each other to explore and develop, user-generated and 3D experiences. The Company operates the Roblox Platform as live services that allow users to play and socialize with others for free. Its platform is powered by user-generated content that draws inspiration from gaming, entertainment, social media and even toys. Upon signing up for Roblox, a user personalizes their Roblox identity, or avatar. Users are then free to immerse themselves in experiences on Roblox and can acquire experience-specific enhancements or avatar items in the Company’s avatar marketplace using the virtual currency (Robux). Any user can be a developer or creator on the Company’s platform using Roblox’s studio of software tools. Users can purchase Robux, as one-time purchases or through monthly subscriptions through mobile payments, credit cards, or prepaid cards.</v>
    <v>1600</v>
    <v>New York Stock Exchange</v>
    <v>XNYS</v>
    <v>XNYS</v>
    <v>970 PARK PLACE, SAN MATEO, CA, 94403 US</v>
    <v>46.72</v>
    <v>Software &amp; IT Services</v>
    <v>Stock</v>
    <v>44861.651083888282</v>
    <v>202</v>
    <v>44.725999999999999</v>
    <v>27651138709</v>
    <v>ROBLOX CORPORATION</v>
    <v>ROBLOX CORPORATION</v>
    <v>45.55</v>
    <v>0</v>
    <v>45.5</v>
    <v>46.335000000000001</v>
    <v>596765700</v>
    <v>RBLX</v>
    <v>ROBLOX CORPORATION (XNYS:RBLX)</v>
    <v>5020857</v>
    <v>20683218</v>
    <v>2004</v>
  </rv>
  <rv s="2">
    <v>203</v>
  </rv>
  <rv s="0">
    <v>https://www.bing.com/financeapi/forcetrigger?t=aea9vh&amp;q=XPAR%3aUBI&amp;form=skydnc</v>
    <v>Learn more on Bing</v>
  </rv>
  <rv s="1">
    <v>en-US</v>
    <v>aea9vh</v>
    <v>268435456</v>
    <v>1</v>
    <v>Powered by Refinitiv</v>
    <v>0</v>
    <v>Ubisoft Entertainment SA (XPAR:UBI)</v>
    <v>2</v>
    <v>32</v>
    <v>Finance</v>
    <v>6</v>
    <v>54.56</v>
    <v>25.46</v>
    <v>0.21560000000000001</v>
    <v>-0.68</v>
    <v>-2.5354000000000002E-2</v>
    <v>EUR</v>
    <v>Ubisoft Entertainment SA is a France-based company active in the video game industry by developing, publishing and distributing video games for consoles, PCs (personal computers), smartphones and tablets in both physical and digital formats. It owns several brands and a diversified portfolio of franchises, including Assassin’s Creed, The Crew, Far Cry, For Honor, Tom Clancy’s Ghost Recon, Tom Clancy’s Rainbow Six Siege, Tom Clancy’s The Division and Watch Dogs. The Company, through its subsidiaries is active globally.</v>
    <v>20665</v>
    <v>Euronext Paris</v>
    <v>XPAR</v>
    <v>XPAR</v>
    <v>2 Rue du Chene Heleuc, Carentoir Cedex 2, CARENTOIR, BRETAGNE, 56910 FR</v>
    <v>26.85</v>
    <v>Software &amp; IT Services</v>
    <v>Stock</v>
    <v>44861.640659722223</v>
    <v>205</v>
    <v>26.07</v>
    <v>3366458000</v>
    <v>Ubisoft Entertainment SA</v>
    <v>Ubisoft Entertainment SA</v>
    <v>26.76</v>
    <v>40.306600000000003</v>
    <v>26.82</v>
    <v>26.14</v>
    <v>125520400</v>
    <v>UBI</v>
    <v>Ubisoft Entertainment SA (XPAR:UBI)</v>
    <v>387473</v>
    <v>544560</v>
    <v>1986</v>
  </rv>
  <rv s="2">
    <v>206</v>
  </rv>
  <rv s="0">
    <v>http://en.wikipedia.org/wiki/The_Walt_Disney_Company</v>
    <v>Wikipedia</v>
  </rv>
  <rv s="4">
    <v>30</v>
    <v>208</v>
  </rv>
  <rv s="5">
    <v>18</v>
    <v>https://www.bing.com/th?id=AMMS_0aa288ba528f6f45e3de87d97e250136&amp;qlt=95</v>
    <v>209</v>
    <v>0</v>
    <v>https://www.bing.com/images/search?form=xlimg&amp;q=the+walt+disney+company</v>
    <v>Image of THE WALT DISNEY COMPANY</v>
  </rv>
  <rv s="0">
    <v>https://www.bing.com/financeapi/forcetrigger?t=a1r2z2&amp;q=XNYS%3aDIS&amp;form=skydnc</v>
    <v>Learn more on Bing</v>
  </rv>
  <rv s="6">
    <v>en-US</v>
    <v>a1r2z2</v>
    <v>268435456</v>
    <v>1</v>
    <v>Powered by Refinitiv</v>
    <v>14</v>
    <v>THE WALT DISNEY COMPANY (XNYS:DIS)</v>
    <v>16</v>
    <v>19</v>
    <v>Finance</v>
    <v>4</v>
    <v>179.25</v>
    <v>90.23</v>
    <v>1.2447999999999999</v>
    <v>1.43</v>
    <v>1.3667E-2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106.87</v>
    <v>210</v>
    <v>Media &amp; Publishing</v>
    <v>Stock</v>
    <v>44861.651081527343</v>
    <v>211</v>
    <v>104.91500000000001</v>
    <v>193353531480</v>
    <v>THE WALT DISNEY COMPANY</v>
    <v>THE WALT DISNEY COMPANY</v>
    <v>106</v>
    <v>59.900199999999998</v>
    <v>104.63</v>
    <v>106.06</v>
    <v>1823058000</v>
    <v>DIS</v>
    <v>THE WALT DISNEY COMPANY (XNYS:DIS)</v>
    <v>2718062</v>
    <v>9449060</v>
    <v>2018</v>
  </rv>
  <rv s="2">
    <v>212</v>
  </rv>
  <rv s="0">
    <v>https://www.bing.com/financeapi/forcetrigger?t=ajn377&amp;q=XKRX%3a004800&amp;form=skydnc</v>
    <v>Learn more on Bing</v>
  </rv>
  <rv s="1">
    <v>en-US</v>
    <v>ajn377</v>
    <v>268435456</v>
    <v>1</v>
    <v>Powered by Refinitiv</v>
    <v>0</v>
    <v>HYOSUNG CORPORATION (XKRX:004800)</v>
    <v>2</v>
    <v>12</v>
    <v>Finance</v>
    <v>13</v>
    <v>107000</v>
    <v>69500</v>
    <v>0.55230000000000001</v>
    <v>100</v>
    <v>1.3810000000000001E-3</v>
    <v>KRW</v>
    <v>Hyosung Corp is a Korea-based company mainly engaged in the business of financial automation. The Company operates its business through five segments. The Information and Communication segment is mainly engaged in the manufacture and sale of financial automatic products such as automated teller machines (ATMs). The Financial segment is engaged in business such as lease and installment financing loans for machine tools, medical devices, automobiles, factoring financing, and long-term rental of automobiles. The Pump Manufacturing segment is mainly engaged in the manufacture and sale of pumps. The Imported Car Dealer segment is engaged in the business of automobile sales and automobile maintenance services. The Other segment is mainly engaged in businesses such as leasing hotels, offices and shopping malls, selling tire cords and carpets.</v>
    <v>7778</v>
    <v>Korea Stock Exchange</v>
    <v>XKRX</v>
    <v>XKRX</v>
    <v>119, Mapo-daero, Mapo-gu, SEOUL, SEOUL, 04144 KR</v>
    <v>72900</v>
    <v>Consumer Goods Conglomerates</v>
    <v>Stock</v>
    <v>44861.291666666664</v>
    <v>214</v>
    <v>72000</v>
    <v>1525542000000</v>
    <v>HYOSUNG CORPORATION</v>
    <v>HYOSUNG CORPORATION</v>
    <v>72500</v>
    <v>3.29</v>
    <v>72400</v>
    <v>72500</v>
    <v>21071020</v>
    <v>004800</v>
    <v>HYOSUNG CORPORATION (XKRX:004800)</v>
    <v>31171</v>
    <v>38900</v>
    <v>1966</v>
  </rv>
  <rv s="2">
    <v>215</v>
  </rv>
  <rv s="0">
    <v>https://www.bing.com/financeapi/forcetrigger?t=a1sp52&amp;q=XNYS%3aFCX&amp;form=skydnc</v>
    <v>Learn more on Bing</v>
  </rv>
  <rv s="1">
    <v>en-US</v>
    <v>a1sp52</v>
    <v>268435456</v>
    <v>1</v>
    <v>Powered by Refinitiv</v>
    <v>0</v>
    <v>FREEPORT-MCMORAN INC. (XNYS:FCX)</v>
    <v>2</v>
    <v>3</v>
    <v>Finance</v>
    <v>4</v>
    <v>51.99</v>
    <v>24.8</v>
    <v>1.9741</v>
    <v>-0.36499999999999999</v>
    <v>-1.0947999999999999E-2</v>
    <v>USD</v>
    <v>Freeport-McMoRan Inc. (FCX) is a mining company. The Company operates through geographical assets with proven and probable reserves of copper, gold and molybdenum, and traded copper producer. The Company's segments include refined copper products, copper in concentrate, gold, molybdenum, oil and other. The Company's segments include the Morenci, Cerro Verde, Grasberg copper mines, the Rod &amp; Refining operations and the United States (U.S.) Oil and Gas Operations. The Company has organized its operations into five divisions, which include North America copper mines, South America mining, Indonesia mining and Molybdenum mines. The Company's portfolio of assets includes the Grasberg minerals district in Indonesia, copper and gold deposits, and mining operations in the Americas, including the large-scale Morenci minerals district in North America and the Cerro Verde operation in South America.</v>
    <v>24700</v>
    <v>New York Stock Exchange</v>
    <v>XNYS</v>
    <v>XNYS</v>
    <v>333 N Central Ave, PHOENIX, AZ, 85004 US</v>
    <v>33.35</v>
    <v>Metals &amp; Mining</v>
    <v>Stock</v>
    <v>44861.651131191407</v>
    <v>217</v>
    <v>32.39</v>
    <v>47130178250</v>
    <v>FREEPORT-MCMORAN INC.</v>
    <v>FREEPORT-MCMORAN INC.</v>
    <v>33.29</v>
    <v>12.614000000000001</v>
    <v>33.340000000000003</v>
    <v>32.975000000000001</v>
    <v>1429270000</v>
    <v>FCX</v>
    <v>FREEPORT-MCMORAN INC. (XNYS:FCX)</v>
    <v>5641751</v>
    <v>16879712</v>
    <v>1987</v>
  </rv>
  <rv s="2">
    <v>218</v>
  </rv>
  <rv s="0">
    <v>https://www.bing.com/financeapi/forcetrigger?t=a2x3f2&amp;q=OTCM%3aSSUMF&amp;form=skydnc</v>
    <v>Learn more on Bing</v>
  </rv>
  <rv s="1">
    <v>en-US</v>
    <v>a2x3f2</v>
    <v>268435456</v>
    <v>1</v>
    <v>Powered by Refinitiv</v>
    <v>0</v>
    <v>SUMITOMO CORPORATION (OTCM:SSUMF)</v>
    <v>2</v>
    <v>29</v>
    <v>Finance</v>
    <v>6</v>
    <v>18.171500000000002</v>
    <v>12.46</v>
    <v>1.1217999999999999</v>
    <v>0</v>
    <v>0</v>
    <v>USD</v>
    <v>Sumitomo Corp is an integrated trading company. It operates through six business segments: Metal Products, which includes various metal products, such as steel products and non-ferrous metal products; Transportation &amp; Construction Systems, which is engaged in transactions involving ships, aircrafts, transportation systems, motor vehicles, construction equipment, and related components and parts; Infrastructure, which is engaged in a range of overseas infrastructure development projects, such as power generation, renewable energy business and others; Media and Digital, which is engaged in cable television (TV) operations and movie business, among others; Life and Real Estate, which includes food supermarkets, healthcare-related businesses, facility and fund management, real estate business and others, and Mineral Resources and Chemical, which is engaged in the development and trading of mineral and energy resources and commodity derivative transactions.</v>
    <v>74253</v>
    <v>OTC Markets</v>
    <v>OTCM</v>
    <v>OTCM</v>
    <v>Otemachi PLACE East Tower, 2-3-2, Ote-machi, CHIYODA-KU, TOKYO-TO, 100-8601 JP</v>
    <v>12.77</v>
    <v>Diversified Industrial Goods Wholesale</v>
    <v>Stock</v>
    <v>44859.006944444445</v>
    <v>220</v>
    <v>12.77</v>
    <v>2349201000000</v>
    <v>SUMITOMO CORPORATION</v>
    <v>SUMITOMO CORPORATION</v>
    <v>12.77</v>
    <v>4.2350000000000003</v>
    <v>12.77</v>
    <v>12.77</v>
    <v>1251572000</v>
    <v>SSUMF</v>
    <v>SUMITOMO CORPORATION (OTCM:SSUMF)</v>
    <v>600</v>
    <v>2772670</v>
    <v>1919</v>
  </rv>
  <rv s="2">
    <v>221</v>
  </rv>
  <rv s="0">
    <v>https://www.bing.com/financeapi/forcetrigger?t=aoemz2&amp;q=XLON%3aTUNE&amp;form=skydnc</v>
    <v>Learn more on Bing</v>
  </rv>
  <rv s="1">
    <v>en-US</v>
    <v>aoemz2</v>
    <v>268435456</v>
    <v>1</v>
    <v>Powered by Refinitiv</v>
    <v>0</v>
    <v>FOCUSRITE PLC (XLON:TUNE)</v>
    <v>2</v>
    <v>33</v>
    <v>Finance</v>
    <v>34</v>
    <v>1660</v>
    <v>650</v>
    <v>0.93149999999999999</v>
    <v>-6</v>
    <v>-8.9549999999999994E-3</v>
    <v>GBp</v>
    <v>Focusrite PLC is a United Kingdom-based global music and audio products company. The Company is engaged in developing and marketing hardware and software products used by recording professionals and musicians. The Company trades under nine brands: Focusrite, Focusrite Pro, Martin Audio, Optimal Audio, ADAM Audio, Sequential, Linea Research, Novation and Ampify Music. trades under nine established and rapidly growing brands: Focusrite, Focusrite Pro, Martin Audio, Optimal Audio, ADAM Audio, Sequential, Linea Research, Novation and Ampify Music. ADAM Audio studio offers studio loudspeaker technology. Martin Audio designs and manufactures systems across the spectrum of sound reinforcement applications. Optimal Audio is a commercial audio brand offering a one-stop solution of control, amplification, and loudspeakers for small to medium-sized commercial installations with a focus on multi-zone venues. The Company's products are sold in approximately 240 territories throughout the world.</v>
    <v>449</v>
    <v>London Stock Exchange</v>
    <v>XLON</v>
    <v>XLON</v>
    <v>Windsor House, Turnpike Road, HIGH WYCOMBE, BUCKINGHAMSHIRE, HP12 3FX GB</v>
    <v>680</v>
    <v>Computers, Phones &amp; Household Electronics</v>
    <v>Stock</v>
    <v>44861.618846087498</v>
    <v>223</v>
    <v>670</v>
    <v>393033000</v>
    <v>FOCUSRITE PLC</v>
    <v>FOCUSRITE PLC</v>
    <v>665</v>
    <v>17.3306</v>
    <v>670</v>
    <v>664</v>
    <v>58661640</v>
    <v>TUNE</v>
    <v>FOCUSRITE PLC (XLON:TUNE)</v>
    <v>44769</v>
    <v>126890</v>
    <v>2014</v>
  </rv>
  <rv s="2">
    <v>224</v>
  </rv>
  <rv s="0">
    <v>https://www.bing.com/financeapi/forcetrigger?t=afkjrw&amp;q=XFRA%3aSEH&amp;form=skydnc</v>
    <v>Learn more on Bing</v>
  </rv>
  <rv s="1">
    <v>en-US</v>
    <v>afkjrw</v>
    <v>268435456</v>
    <v>1</v>
    <v>Powered by Refinitiv</v>
    <v>0</v>
    <v>Shin-Etsu Chemical Co., Ltd. (XFRA:SEH)</v>
    <v>2</v>
    <v>35</v>
    <v>Finance</v>
    <v>6</v>
    <v>167</v>
    <v>63.82</v>
    <v>1.2890999999999999</v>
    <v>4.2</v>
    <v>4.0076000000000001E-2</v>
    <v>EUR</v>
    <v>Shin-Etsu Chemical Co., Ltd. is a Japan-based company primarily engaged in chemical business. The Company operates in six business segments. The Poly Vinyl Chloride and Chemicals segment manufactures and sells vinyl chloride, caustic soda products, chloromethane and methanol. The Silicone segment manufactures and sells Silicone products. The Functional Chemicals segment manufactures and sells cellulose derivatives, metal silicon, poval and synthetic sex pheromone. The Semiconductor Silicon segment manufactures and sells semiconductor silicon products. The Electronic and Functional Materials segment manufactures and sells rare earth magnet, packaging materials for Light Emitting Diode (LED), photoresists, mask blanks, synthetic quartz products, liquid fluoroelastomer and pellicle. The Process, Commercial and Technology Service segment provides resin processed products, exports technology and plant and others.</v>
    <v>24954</v>
    <v>Deutsche Boerse AG</v>
    <v>XFRA</v>
    <v>XFRA</v>
    <v>20F, Marunouchi Eiraku Bldg., 1-4-1, Marunouchi, CHIYODA-KU, TOKYO-TO, 100-0005 JP</v>
    <v>109</v>
    <v>Chemicals</v>
    <v>Stock</v>
    <v>44861.623090277775</v>
    <v>226</v>
    <v>106.45</v>
    <v>6439524000000</v>
    <v>Shin-Etsu Chemical Co., Ltd.</v>
    <v>Shin-Etsu Chemical Co., Ltd.</v>
    <v>106.45</v>
    <v>10.37</v>
    <v>104.8</v>
    <v>109</v>
    <v>416662800</v>
    <v>SEH</v>
    <v>Shin-Etsu Chemical Co., Ltd. (XFRA:SEH)</v>
    <v>320</v>
    <v>1249710</v>
    <v>1926</v>
  </rv>
  <rv s="2">
    <v>227</v>
  </rv>
  <rv s="0">
    <v>https://www.bing.com/financeapi/forcetrigger?t=afnz77&amp;q=XFRA%3aWAF&amp;form=skydnc</v>
    <v>Learn more on Bing</v>
  </rv>
  <rv s="1">
    <v>en-US</v>
    <v>afnz77</v>
    <v>268435456</v>
    <v>1</v>
    <v>Powered by Refinitiv</v>
    <v>0</v>
    <v>Siltronic AG (XFRA:WAF)</v>
    <v>2</v>
    <v>32</v>
    <v>Finance</v>
    <v>6</v>
    <v>160.5</v>
    <v>47.47</v>
    <v>1.7276</v>
    <v>1</v>
    <v>1.5859999999999999E-2</v>
    <v>EUR</v>
    <v>Siltronic AG is a Germany-based producer of hyperpure silicon wafers. The Company offers polished wafers, epitaxial wafers and annealed wafers, among others. Its products are used for semiconductor components, including high-voltage applications, low resistivity devices in automotive engineering and telecommunications, as well as integrated microprocessors and memory modules for information processing in cell phones, laptops and other consumer goods. The Company also produces high reflectivity (HiREF) wafers, as well as PowerFZ wafers for power applications and Ultimate Silicon for complementary metal-oxide semiconductor (CMOS) applications. It operates production facilities in Europe, Asia and the United States.</v>
    <v>4321</v>
    <v>Deutsche Boerse AG</v>
    <v>XFRA</v>
    <v>XFRA</v>
    <v>Einsteinstrasse 172, MUENCHEN, BAYERN, 81677 DE</v>
    <v>64.900000000000006</v>
    <v>Semiconductors &amp; Semiconductor Equipment</v>
    <v>Stock</v>
    <v>44861.640277777777</v>
    <v>229</v>
    <v>62.9</v>
    <v>1923000000</v>
    <v>Siltronic AG</v>
    <v>Siltronic AG</v>
    <v>64.900000000000006</v>
    <v>5.69</v>
    <v>63.05</v>
    <v>64.05</v>
    <v>30000000</v>
    <v>WAF</v>
    <v>Siltronic AG (XFRA:WAF)</v>
    <v>529</v>
    <v>68980</v>
    <v>2004</v>
  </rv>
  <rv s="2">
    <v>230</v>
  </rv>
  <rv s="0">
    <v>https://www.bing.com/financeapi/forcetrigger?t=a2xdjc&amp;q=OTCM%3aSUOPY&amp;form=skydnc</v>
    <v>Learn more on Bing</v>
  </rv>
  <rv s="3">
    <v>en-US</v>
    <v>a2xdjc</v>
    <v>268435456</v>
    <v>1</v>
    <v>Powered by Refinitiv</v>
    <v>8</v>
    <v>SUMCO CORPORATION (OTCM:SUOPY)</v>
    <v>2</v>
    <v>36</v>
    <v>Finance</v>
    <v>6</v>
    <v>44.9</v>
    <v>23.58</v>
    <v>1.5239</v>
    <v>0</v>
    <v>0</v>
    <v>USD</v>
    <v>Sumco Corp is a Japan-based company principally engaged in the manufacture and sale of high-purity silicon. The Company operates High-purity Silicon segment, which is mainly involved in the manufacture and sale of various silicon wafers for semiconductors manufacturers. Silicon wafers for semiconductors are used by semiconductor manufacturers as a substrate material in the production of various semiconductors such as memory and micro processing units (MPUs). The Company manufactures polished wafers of various diameters and epitaxial wafers with special processing on the surface at domestic and overseas manufacturing bases.</v>
    <v>8469</v>
    <v>OTC Markets</v>
    <v>OTCM</v>
    <v>OTCM</v>
    <v>7F, Seavance North, 1-2-1, Shibaura, MINATO-KU, TOKYO-TO, 105-8634 JP</v>
    <v>25.401499999999999</v>
    <v>Semiconductors &amp; Semiconductor Equipment</v>
    <v>Stock</v>
    <v>44861.006932870368</v>
    <v>232</v>
    <v>25.401499999999999</v>
    <v>657628900000</v>
    <v>SUMCO CORPORATION</v>
    <v>SUMCO CORPORATION</v>
    <v>25.401499999999999</v>
    <v>25.401499999999999</v>
    <v>25.401499999999999</v>
    <v>350175100</v>
    <v>SUOPY</v>
    <v>SUMCO CORPORATION (OTCM:SUOPY)</v>
    <v>111</v>
    <v>4702630</v>
    <v>1999</v>
  </rv>
  <rv s="2">
    <v>233</v>
  </rv>
  <rv s="0">
    <v>https://www.bing.com/financeapi/forcetrigger?t=ae7bjc&amp;q=XPAR%3aAI&amp;form=skydnc</v>
    <v>Learn more on Bing</v>
  </rv>
  <rv s="1">
    <v>en-US</v>
    <v>ae7bjc</v>
    <v>268435456</v>
    <v>1</v>
    <v>Powered by Refinitiv</v>
    <v>0</v>
    <v>L'Air Liquide Societe Anonyme pour l'Etude et l'Exploitation des Procedes Georges Claude SA (XPAR:AI)</v>
    <v>2</v>
    <v>32</v>
    <v>Finance</v>
    <v>6</v>
    <v>153.4</v>
    <v>114.44</v>
    <v>0.64049999999999996</v>
    <v>-0.34</v>
    <v>-2.5600000000000002E-3</v>
    <v>EUR</v>
    <v>L'Air Liquide Societe Anonyme pour l'Etude et l'Exploitation des Procedes Georges Claude SA, formerly Air Liquide SA, is a France-based gas company, which provides gases-related technologies and services. It operates through three segments: Gas &amp; Services, Engineering &amp; Construction and Global Markets &amp; Technologies. Gas &amp; Services is responsible for operations management and performance monitoring. Engineering &amp; Construction designs, develops and builds industrial gas production plants for the Group and third parties as well as designs and manufactures plants in the traditional, renewable and alternative energy sectors. Global Markets &amp; Technologies focuses on new markets which require a global approach, drawing on science, technologies, development models, and usages related to digital transformation. The Company assist across the world many industries, such as aeronautics, automotive, beverage, chemicals, construction, electronics manufacturing, food and glass, among others.</v>
    <v>66400</v>
    <v>Euronext Paris</v>
    <v>XPAR</v>
    <v>XPAR</v>
    <v>75 Quai D Orsay, Paris Cedex 07, PARIS, ILE-DE-FRANCE, 75321 FR</v>
    <v>133.12</v>
    <v>Chemicals</v>
    <v>Stock</v>
    <v>44861.640706018516</v>
    <v>235</v>
    <v>130.72</v>
    <v>69516370000</v>
    <v>L'Air Liquide Societe Anonyme pour l'Etude et l'Exploitation des Procedes Georges Claude SA</v>
    <v>L'Air Liquide Societe Anonyme pour l'Etude et l'Exploitation des Procedes Georges Claude SA</v>
    <v>132.56</v>
    <v>26.2319</v>
    <v>132.82</v>
    <v>132.47999999999999</v>
    <v>523387800</v>
    <v>AI</v>
    <v>L'Air Liquide Societe Anonyme pour l'Etude et l'Exploitation des Procedes Georges Claude SA (XPAR:AI)</v>
    <v>487961</v>
    <v>791180</v>
    <v>1955</v>
  </rv>
  <rv s="2">
    <v>236</v>
  </rv>
  <rv s="0">
    <v>https://www.bing.com/financeapi/forcetrigger?t=af55zr&amp;q=XFRA%3aBAS&amp;form=skydnc</v>
    <v>Learn more on Bing</v>
  </rv>
  <rv s="1">
    <v>en-US</v>
    <v>af55zr</v>
    <v>268435456</v>
    <v>1</v>
    <v>Powered by Refinitiv</v>
    <v>0</v>
    <v>BASF SE (XFRA:BAS)</v>
    <v>2</v>
    <v>32</v>
    <v>Finance</v>
    <v>6</v>
    <v>95.7</v>
    <v>37.409999999999997</v>
    <v>1.3171999999999999</v>
    <v>0.44</v>
    <v>9.6959999999999998E-3</v>
    <v>EUR</v>
    <v>BASF SE is a Germany-based chemical company. The Company operates through six segments, which include Chemicals, Materials, Industrial Solutions, Surface Technologies, Nutrition &amp; Care and Agricultural Solutions. The Chemicals segment consists of the Petrochemicals and Intermediates divisions. The Materials segment consists of Performance Materials and Monomers divisions. The Industrial Solutions segment consists of Dispersions &amp; Pigments and Performance Chemicals divisions. The Surface Technologies segment consists of Catalysts and Coatings divisions. The Nutrition &amp; Care segment consists of Care Chemicals and Nutrition &amp; Health divisions. The Agricultural Solutions segment consists of Agricultural Solutions division, which focuses on provision of crop protection products and seeds.</v>
    <v>111768</v>
    <v>Deutsche Boerse AG</v>
    <v>XFRA</v>
    <v>XFRA</v>
    <v>Carl-Bosch-Str. 38, LUDWIGSHAFEN AM RHEIN, RHEINLAND-PFALZ, 67056 DE</v>
    <v>46.134999999999998</v>
    <v>Chemicals</v>
    <v>Stock</v>
    <v>44861.640277777777</v>
    <v>238</v>
    <v>44.83</v>
    <v>41790780000</v>
    <v>BASF SE</v>
    <v>BASF SE</v>
    <v>45.435000000000002</v>
    <v>8.07</v>
    <v>45.38</v>
    <v>45.82</v>
    <v>918478700</v>
    <v>BAS</v>
    <v>BASF SE (XFRA:BAS)</v>
    <v>4783</v>
    <v>2647160</v>
    <v>2008</v>
  </rv>
  <rv s="2">
    <v>239</v>
  </rv>
  <rv s="0">
    <v>https://www.bing.com/financeapi/forcetrigger?t=a1rfsm&amp;q=XNYS%3aDD&amp;form=skydnc</v>
    <v>Learn more on Bing</v>
  </rv>
  <rv s="1">
    <v>en-US</v>
    <v>a1rfsm</v>
    <v>268435456</v>
    <v>1</v>
    <v>Powered by Refinitiv</v>
    <v>0</v>
    <v>DuPont de Nemours, Inc. (XNYS:DD)</v>
    <v>2</v>
    <v>3</v>
    <v>Finance</v>
    <v>7</v>
    <v>85.16</v>
    <v>49.52</v>
    <v>1.4240999999999999</v>
    <v>-0.02</v>
    <v>-3.503E-4</v>
    <v>USD</v>
    <v>DuPont de Nemours, Inc. provides technology-based materials and solutions. The Company’s segments include Electronics &amp; Industrial, Water &amp; Protection and Mobility &amp; Materials. Electronics &amp; Industrial is a global supplier of various materials and systems for a range of consumer electronics, including mobile devices, television monitors, personal computers and electronics used in a variety of industries. Mobility &amp; Materials segment provides engineering thermoplastics, elastomers, adhesives, silicone encapsulants, pastes, filaments and advanced films to engineers and designers in the transportation, electronics, renewable energy, industrial and consumer end-markets to enable systems solutions for demanding applications and environments. Water &amp; Protection segment is focused on providing engineered products and integrated systems for a range of industries, including, worker safety, water purification and separation, transportation, energy, medical packaging and building materials.</v>
    <v>28000</v>
    <v>New York Stock Exchange</v>
    <v>XNYS</v>
    <v>XNYS</v>
    <v>974 Centre Rd Bldg 730, WILMINGTON, DE, 19805-1269 US</v>
    <v>57.604999999999997</v>
    <v>Chemicals</v>
    <v>Stock</v>
    <v>44861.640665810155</v>
    <v>241</v>
    <v>56.32</v>
    <v>28586471433</v>
    <v>DuPont de Nemours, Inc.</v>
    <v>DuPont de Nemours, Inc.</v>
    <v>57.3</v>
    <v>23.8657</v>
    <v>57.09</v>
    <v>57.07</v>
    <v>500901900</v>
    <v>DD</v>
    <v>DuPont de Nemours, Inc. (XNYS:DD)</v>
    <v>640794</v>
    <v>2943740</v>
    <v>2015</v>
  </rv>
  <rv s="2">
    <v>242</v>
  </rv>
  <rv s="0">
    <v>https://www.bing.com/financeapi/forcetrigger?t=a2hhur&amp;q=OTCM%3aFUJIY&amp;form=skydnc</v>
    <v>Learn more on Bing</v>
  </rv>
  <rv s="1">
    <v>en-US</v>
    <v>a2hhur</v>
    <v>268435456</v>
    <v>1</v>
    <v>Powered by Refinitiv</v>
    <v>0</v>
    <v>FUJIFILM Holdings Corporation (OTCM:FUJIY)</v>
    <v>2</v>
    <v>3</v>
    <v>Finance</v>
    <v>6</v>
    <v>83.57</v>
    <v>44.62</v>
    <v>0.34339999999999998</v>
    <v>-1.03</v>
    <v>-2.1798999999999999E-2</v>
    <v>USD</v>
    <v>FUJIFILM Holdings Corporation is a Japan-based holding company engaged in the business related to photography, medical care &amp; printing &amp; liquid crystal display materials and copying machines. The Company operates in three business segments. Imaging Solutions segment develops, manufactures and sells color films, digital cameras, color paper services for photographic prints, instant printing equipment and optical devices mainly for general consumers. Healthcare &amp; Materials Solutions segment provides medical system equipment, cosmetics and supplements, pharmaceutical products, biopharmaceutical manufacturing development contract, regenerative medicine products, chemical products, graphic system equipment, inkjet equipment, display materials, recording media and electronic materials for commercial use. Document Solutions segment provides digital multi-functional peripherals, publishing systems, document management software and related solution services mainly for commercial use.</v>
    <v>75474</v>
    <v>OTC Markets</v>
    <v>OTCM</v>
    <v>OTCM</v>
    <v>9-7-3, Akasaka, MINATO-KU, TOKYO-TO, 107-0052 JP</v>
    <v>47.01</v>
    <v>Healthcare Equipment &amp; Supplies</v>
    <v>Stock</v>
    <v>44861.640294560159</v>
    <v>244</v>
    <v>46.21</v>
    <v>24045560000</v>
    <v>FUJIFILM Holdings Corporation</v>
    <v>FUJIFILM Holdings Corporation</v>
    <v>47.01</v>
    <v>13.1859</v>
    <v>47.25</v>
    <v>46.22</v>
    <v>514625700</v>
    <v>FUJIY</v>
    <v>FUJIFILM Holdings Corporation (OTCM:FUJIY)</v>
    <v>8310</v>
    <v>68100</v>
    <v>1934</v>
  </rv>
  <rv s="2">
    <v>245</v>
  </rv>
  <rv s="0">
    <v>https://www.bing.com/financeapi/forcetrigger?t=anbm7w&amp;q=XTAI%3a3004&amp;form=skydnc</v>
    <v>Learn more on Bing</v>
  </rv>
  <rv s="1">
    <v>en-US</v>
    <v>anbm7w</v>
    <v>268435456</v>
    <v>1</v>
    <v>Powered by Refinitiv</v>
    <v>0</v>
    <v>National Aerospace Fasteners Corporation (XTAI:3004)</v>
    <v>2</v>
    <v>21</v>
    <v>Finance</v>
    <v>22</v>
    <v>78.8</v>
    <v>49.7</v>
    <v>0.64270000000000005</v>
    <v>0.5</v>
    <v>8.4030000000000007E-3</v>
    <v>TWD</v>
    <v>National Aerospace Fasteners Corporation is a Taiwan-based company principally engaged in the manufacture and distribution of fasteners. The Company’s primary products include aerospace fasteners, screws and nuts, rivet nuts, brass nuts, turning parts, special fasteners and other products. Its products are mainly used in electronic, communications and aerospace power systems, medical instruments, automobiles, as well as express rail link industries. The Company is also involved in the import and export trading businesses and the agency of fasteners made by other manufacturers. The Company mainly distributes its products in the United States of America (the USA), France and other regions.</v>
    <v>365</v>
    <v>Taiwan Stock Exchange</v>
    <v>XTAI</v>
    <v>XTAI</v>
    <v>No.5, Taiping East Road, Pingzhen District, TAOYUAN, TAOYUAN, 324 TW</v>
    <v>60.2</v>
    <v>Machinery, Equipment &amp; Components</v>
    <v>Stock</v>
    <v>44861.398796296293</v>
    <v>247</v>
    <v>59.3</v>
    <v>3158829000</v>
    <v>National Aerospace Fasteners Corporation</v>
    <v>National Aerospace Fasteners Corporation</v>
    <v>59.6</v>
    <v>52.88</v>
    <v>59.5</v>
    <v>60</v>
    <v>52647150</v>
    <v>3004</v>
    <v>National Aerospace Fasteners Corporation (XTAI:3004)</v>
    <v>98000</v>
    <v>207080</v>
    <v>1997</v>
  </rv>
  <rv s="2">
    <v>248</v>
  </rv>
  <rv s="0">
    <v>https://www.bing.com/financeapi/forcetrigger?t=anbmjc&amp;q=XTAI%3a3010&amp;form=skydnc</v>
    <v>Learn more on Bing</v>
  </rv>
  <rv s="1">
    <v>en-US</v>
    <v>anbmjc</v>
    <v>268435456</v>
    <v>1</v>
    <v>Powered by Refinitiv</v>
    <v>0</v>
    <v>WAH LEE INDUSTRIAL CORP. (XTAI:3010)</v>
    <v>2</v>
    <v>21</v>
    <v>Finance</v>
    <v>22</v>
    <v>115.5</v>
    <v>76.5</v>
    <v>0.9042</v>
    <v>1.3</v>
    <v>1.6560999999999999E-2</v>
    <v>TWD</v>
    <v>Wah Lee Industrial Corporation is a Taiwan-based company primarily engaged in development and supply of industrial materials. The Company conducts its businesses through five segments. The Information Technology (IT)/Information Architecture (IA) segment provides plastic products for computers, electronic connectors, optical products and others. The Semiconductor segment provides silicon chips, as well as chemicals and special gases used for the manufacture of integrated circuits (ICs). The Flat Panel Display (FPD) segment provides back light modules, diffuser boards, IC wafers, liquid crystal modules (LCMs), desiccants and others. The Printed Circuit Board (PCB)/Motherboard (MB) segment provides equipment and consumable materials for PCBs, carriers and other products. The Optoelectronics and Green Energy segment provides solar cell module materials, as well as light emitting diode (LED) processing and packaging materials.</v>
    <v>910</v>
    <v>Taiwan Stock Exchange</v>
    <v>XTAI</v>
    <v>XTAI</v>
    <v>10F, No.235, Chung Cheng 4th Road, Cianjin District, KAOHSIUNG, KAOHSIUNG, 801 TW</v>
    <v>80</v>
    <v>Semiconductors &amp; Semiconductor Equipment</v>
    <v>Stock</v>
    <v>44861.398796296293</v>
    <v>250</v>
    <v>78.2</v>
    <v>18503810000</v>
    <v>WAH LEE INDUSTRIAL CORP.</v>
    <v>WAH LEE INDUSTRIAL CORP.</v>
    <v>78.2</v>
    <v>6.22</v>
    <v>78.5</v>
    <v>79.8</v>
    <v>236017900</v>
    <v>3010</v>
    <v>WAH LEE INDUSTRIAL CORP. (XTAI:3010)</v>
    <v>100537</v>
    <v>256670</v>
    <v>1968</v>
  </rv>
  <rv s="2">
    <v>251</v>
  </rv>
  <rv s="0">
    <v>https://www.bing.com/financeapi/forcetrigger?t=a1xroc&amp;q=XNYS%3aMMM&amp;form=skydnc</v>
    <v>Learn more on Bing</v>
  </rv>
  <rv s="1">
    <v>en-US</v>
    <v>a1xroc</v>
    <v>268435456</v>
    <v>1</v>
    <v>Powered by Refinitiv</v>
    <v>0</v>
    <v>3M COMPANY (XNYS:MMM)</v>
    <v>2</v>
    <v>3</v>
    <v>Finance</v>
    <v>4</v>
    <v>186.3</v>
    <v>107.07</v>
    <v>1.0086999999999999</v>
    <v>1.1100000000000001</v>
    <v>9.0460000000000002E-3</v>
    <v>USD</v>
    <v>3M Company is a diversified global manufacturer, technology innovator and marketer of a variety of products and services. The Company operates through four segments: Safety and Industrial, Transportation and Electronics, Health Care and Consumer. Safety and Industrial segment consist of abrasives, automotive aftermarket, closure and masking systems, communication markets, electrical markets, industrial adhesives and tapes, personal safety, roofing granules, and others. Transportation and Electronics segment consists of advanced materials, automotive and aerospace, commercial solutions, display materials and systems, electronic materials solutions, transportation and safety, and other transportation and electronics. Health Care segment’s products and services include drug delivery, health information systems, medical solutions, oral care solutions, and separation and purification sciences. Consumer segment serves consumers and consists of consumer health care, and others.</v>
    <v>95000</v>
    <v>New York Stock Exchange</v>
    <v>XNYS</v>
    <v>XNYS</v>
    <v>3M Center, Bldg. 220-13E-26A, SAINT PAUL, MN, 55144-1000 US</v>
    <v>124.42</v>
    <v>Consumer Goods Conglomerates</v>
    <v>Stock</v>
    <v>44861.651096875001</v>
    <v>253</v>
    <v>122.02670000000001</v>
    <v>68435098449</v>
    <v>3M COMPANY</v>
    <v>3M COMPANY</v>
    <v>123.38</v>
    <v>10.693199999999999</v>
    <v>122.7</v>
    <v>123.81</v>
    <v>552742900</v>
    <v>MMM</v>
    <v>3M COMPANY (XNYS:MMM)</v>
    <v>1149027</v>
    <v>3377017</v>
    <v>1929</v>
  </rv>
  <rv s="2">
    <v>254</v>
  </rv>
  <rv s="0">
    <v>https://www.bing.com/financeapi/forcetrigger?t=a24dlh&amp;q=ARCX%3aTOK&amp;form=skydnc</v>
    <v>Learn more on Bing</v>
  </rv>
  <rv s="9">
    <v>en-US</v>
    <v>a24dlh</v>
    <v>268435456</v>
    <v>1</v>
    <v>Powered by Refinitiv</v>
    <v>37</v>
    <v>iShares:MSCI Kokusai (ARCX:TOK)</v>
    <v>38</v>
    <v>39</v>
    <v>Finance</v>
    <v>40</v>
    <v>102.81</v>
    <v>74</v>
    <v>1.0251999999999999</v>
    <v>-0.15190000000000001</v>
    <v>-1.9089999999999999E-3</v>
    <v>USD</v>
    <v>NYSE Arca</v>
    <v>ARCX</v>
    <v>2.5000000000000001E-3</v>
    <v>80</v>
    <v>ETF</v>
    <v>44861.000000647655</v>
    <v>256</v>
    <v>79.404899999999998</v>
    <v>144859185.94999999</v>
    <v>iShares:MSCI Kokusai</v>
    <v>80</v>
    <v>79.556799999999996</v>
    <v>79.404899999999998</v>
    <v>TOK</v>
    <v>iShares:MSCI Kokusai (ARCX:TOK)</v>
    <v>13</v>
    <v>1057</v>
  </rv>
  <rv s="2">
    <v>257</v>
  </rv>
  <rv s="0">
    <v>https://www.bing.com/financeapi/forcetrigger?t=c5k1kr&amp;q=OTCM%3aCGCLF&amp;form=skydnc</v>
    <v>Learn more on Bing</v>
  </rv>
  <rv s="10">
    <v>en-US</v>
    <v>c5k1kr</v>
    <v>268435456</v>
    <v>1</v>
    <v>Powered by Refinitiv</v>
    <v>41</v>
    <v>Central Glass Co.,Ltd. (OTCM:CGCLF)</v>
    <v>2</v>
    <v>42</v>
    <v>Finance</v>
    <v>43</v>
    <v>3.6991000000000001</v>
    <v>3.6991000000000001</v>
    <v>1.1195999999999999</v>
    <v>USD</v>
    <v>Central Glass Co.,Ltd. is a Japan-based company mainly engaged in manufacturing and sales of glass products and chemical products. The Company operates in two segments. The Glass Products segment is engaged in manufacturing and sales of building glass, automobile glass and glass for electronic materials. The Chemical Products segment is engaged in manufacturing and sales of chemicals, fine chemicals, fertilizers, glass fibers. The Company mainly operates in Japan, North Americas and other areas.</v>
    <v>5420</v>
    <v>OTC Markets</v>
    <v>OTCM</v>
    <v>OTCM</v>
    <v>Kowa-Hitotsubashi Bldg., 3-7-1, Kanda Nishiki-cho, CHIYODA-KU, TOKYO-TO, 101-0054 JP</v>
    <v>Homebuilding &amp; Construction Supplies</v>
    <v>Stock</v>
    <v>44861.5625</v>
    <v>259</v>
    <v>Central Glass Co.,Ltd.</v>
    <v>Central Glass Co.,Ltd.</v>
    <v>42975990</v>
    <v>CGCLF</v>
    <v>Central Glass Co.,Ltd. (OTCM:CGCLF)</v>
    <v>493</v>
    <v>140830</v>
    <v>1936</v>
  </rv>
  <rv s="2">
    <v>260</v>
  </rv>
  <rv s="0">
    <v>https://www.bing.com/financeapi/forcetrigger?t=ad13im&amp;q=XSGO%3aSK&amp;form=skydnc</v>
    <v>Learn more on Bing</v>
  </rv>
  <rv s="3">
    <v>en-US</v>
    <v>ad13im</v>
    <v>268435456</v>
    <v>1</v>
    <v>Powered by Refinitiv</v>
    <v>8</v>
    <v>Sigdo Koppers SA (XSGO:SK)</v>
    <v>2</v>
    <v>44</v>
    <v>Finance</v>
    <v>10</v>
    <v>1160</v>
    <v>657.91200000000003</v>
    <v>0.89159999999999995</v>
    <v>0</v>
    <v>0</v>
    <v>CLP</v>
    <v>Sigdo Koppers SA is a Chile-based industrial conglomerate. The Company's activities are divided into three segments: Services, Industrial, as well as Commercial and Automotives. The Services division includes activities related to engineering and construction, electromechanical assembly, local transportation and logistics, among others. The Industrial division focuses on the production of ammonium nitrate, rock fragmentation services for mining, high technology plastic film production and hydrogen production plant. The Commercial and Automotives division is engaged in the distribution, leasing and sale of machineries and vehicles. The Company operates in the Americas, Europe, Asia and Africa. It controls a number of subsidiaries, such as Puerto Ventanas SA, Enaex SA, Ingenieria y Construccion Sigdo Koppers SA and SK Comercial SA.</v>
    <v>25677</v>
    <v>Santiago Stock Exchange</v>
    <v>XSGO</v>
    <v>XSGO</v>
    <v>Malaga 120 Piso 8, LAS CONDES, SANTIAGO CL</v>
    <v>1127.0999999999999</v>
    <v>Consumer Goods Conglomerates</v>
    <v>Stock</v>
    <v>44860</v>
    <v>262</v>
    <v>1127.0999999999999</v>
    <v>1183247000000</v>
    <v>Sigdo Koppers SA</v>
    <v>Sigdo Koppers SA</v>
    <v>1127.0999999999999</v>
    <v>1127.0999999999999</v>
    <v>1127.0999999999999</v>
    <v>1075000000</v>
    <v>SK</v>
    <v>Sigdo Koppers SA (XSGO:SK)</v>
    <v>27606</v>
    <v>49500</v>
    <v>2005</v>
  </rv>
  <rv s="2">
    <v>263</v>
  </rv>
  <rv s="11">
    <v>en-US</v>
    <v>av932w</v>
    <v>268435456</v>
    <v>1</v>
    <v>Powered by Refinitiv</v>
    <v>45</v>
    <v>EUR/USD</v>
    <v>46</v>
    <v>47</v>
    <v>Finance</v>
    <v>43</v>
    <v>1.1692</v>
    <v>0.95340000000000003</v>
    <v>-9.1000000000000004E-3</v>
    <v>-9.0299999999999998E-3</v>
    <v>USD</v>
    <v>EUR</v>
    <v>1.0093000000000001</v>
    <v>Currency Pair</v>
    <v>44861.651122685187</v>
    <v>0.99729999999999996</v>
    <v>Euro/US Dollar FX Spot Rate</v>
    <v>1.0078</v>
    <v>1.0077</v>
    <v>0.99860000000000004</v>
    <v>EURUSD</v>
    <v>EUR/USD</v>
  </rv>
  <rv s="2">
    <v>265</v>
  </rv>
  <rv s="11">
    <v>en-US</v>
    <v>avffww</v>
    <v>268435456</v>
    <v>1</v>
    <v>Powered by Refinitiv</v>
    <v>45</v>
    <v>KRW/USD</v>
    <v>46</v>
    <v>47</v>
    <v>Finance</v>
    <v>43</v>
    <v>8.5910000000000001E-4</v>
    <v>6.9090000000000004E-4</v>
    <v>-1.6300000000000001E-6</v>
    <v>-2.3040000000000001E-3</v>
    <v>USD</v>
    <v>KRW</v>
    <v>7.0790000000000002E-4</v>
    <v>Currency Pair</v>
    <v>44861.646747685183</v>
    <v>7.0200000000000004E-4</v>
    <v>Korean Won/US Dollar FX Cross Rate</v>
    <v>7.0759999999999996E-4</v>
    <v>7.0759999999999996E-4</v>
    <v>7.0600000000000003E-4</v>
    <v>KRWUSD</v>
    <v>KRW/USD</v>
  </rv>
  <rv s="2">
    <v>267</v>
  </rv>
  <rv s="11">
    <v>en-US</v>
    <v>avvidm</v>
    <v>268435456</v>
    <v>1</v>
    <v>Powered by Refinitiv</v>
    <v>45</v>
    <v>TWD/USD</v>
    <v>46</v>
    <v>47</v>
    <v>Finance</v>
    <v>43</v>
    <v>3.6470000000000002E-2</v>
    <v>3.083E-2</v>
    <v>-3.0000000000000001E-6</v>
    <v>-9.6249999999999995E-5</v>
    <v>USD</v>
    <v>TWD</v>
    <v>3.141E-2</v>
    <v>Currency Pair</v>
    <v>44861.651087962964</v>
    <v>3.1099999999999999E-2</v>
    <v>Taiwan Dollar/US Dollar FX Cross Rate</v>
    <v>3.1179999999999999E-2</v>
    <v>3.117E-2</v>
    <v>3.117E-2</v>
    <v>TWDUSD</v>
    <v>TWD/USD</v>
  </rv>
  <rv s="2">
    <v>269</v>
  </rv>
  <rv s="11">
    <v>en-US</v>
    <v>ave8h7</v>
    <v>268435456</v>
    <v>1</v>
    <v>Powered by Refinitiv</v>
    <v>45</v>
    <v>JPY/USD</v>
    <v>46</v>
    <v>47</v>
    <v>Finance</v>
    <v>43</v>
    <v>8.8859999999999998E-3</v>
    <v>6.5799999999999999E-3</v>
    <v>2.4000000000000001E-5</v>
    <v>3.5130000000000001E-3</v>
    <v>USD</v>
    <v>JPY</v>
    <v>6.8910000000000004E-3</v>
    <v>Currency Pair</v>
    <v>44861.65111111111</v>
    <v>6.8060000000000004E-3</v>
    <v>Japanese Yen/US Dollar FX Cross Rate</v>
    <v>6.8320000000000004E-3</v>
    <v>6.8320000000000004E-3</v>
    <v>6.8560000000000001E-3</v>
    <v>JPYUSD</v>
    <v>JPY/USD</v>
  </rv>
  <rv s="2">
    <v>271</v>
  </rv>
  <rv s="11">
    <v>en-US</v>
    <v>av554c</v>
    <v>268435456</v>
    <v>1</v>
    <v>Powered by Refinitiv</v>
    <v>45</v>
    <v>CNY/USD</v>
    <v>46</v>
    <v>47</v>
    <v>Finance</v>
    <v>43</v>
    <v>0.15859999999999999</v>
    <v>0.1368</v>
    <v>-1.139E-3</v>
    <v>-8.1720000000000004E-3</v>
    <v>USD</v>
    <v>CNY</v>
    <v>0.1396</v>
    <v>Currency Pair</v>
    <v>44861.639062499999</v>
    <v>0.13819999999999999</v>
    <v>Chinese Renminbi/US Dollar FX Cross Rate</v>
    <v>0.1394</v>
    <v>0.1394</v>
    <v>0.13819999999999999</v>
    <v>CNYUSD</v>
    <v>CNY/USD</v>
  </rv>
  <rv s="2">
    <v>273</v>
  </rv>
  <rv s="11">
    <v>en-US</v>
    <v>avbskr</v>
    <v>268435456</v>
    <v>1</v>
    <v>Powered by Refinitiv</v>
    <v>45</v>
    <v>HKD/USD</v>
    <v>46</v>
    <v>47</v>
    <v>Finance</v>
    <v>43</v>
    <v>0.12870000000000001</v>
    <v>0.12740000000000001</v>
    <v>6.9999999999999999E-6</v>
    <v>5.4950000000000001E-5</v>
    <v>USD</v>
    <v>HKD</v>
    <v>0.12740000000000001</v>
    <v>Currency Pair</v>
    <v>44861.65084490741</v>
    <v>0.12740000000000001</v>
    <v>Hong Kong Dollar/US Dollar FX Cross Rate</v>
    <v>0.12740000000000001</v>
    <v>0.12740000000000001</v>
    <v>0.12740000000000001</v>
    <v>HKDUSD</v>
    <v>HKD/USD</v>
  </rv>
  <rv s="2">
    <v>275</v>
  </rv>
  <rv s="11">
    <v>en-US</v>
    <v>avv7r7</v>
    <v>268435456</v>
    <v>1</v>
    <v>Powered by Refinitiv</v>
    <v>45</v>
    <v>CHF/USD</v>
    <v>46</v>
    <v>47</v>
    <v>Finance</v>
    <v>43</v>
    <v>1.1002000000000001</v>
    <v>0.98499999999999999</v>
    <v>-3.5999999999999999E-3</v>
    <v>-3.5530000000000002E-3</v>
    <v>USD</v>
    <v>CHF</v>
    <v>1.0161</v>
    <v>Currency Pair</v>
    <v>44861.65111111111</v>
    <v>1.0072000000000001</v>
    <v>Swiss Franc/US Dollar FX Cross Rate</v>
    <v>1.0132000000000001</v>
    <v>1.0133000000000001</v>
    <v>1.0097</v>
    <v>CHFUSD</v>
    <v>CHF/USD</v>
  </rv>
  <rv s="2">
    <v>277</v>
  </rv>
  <rv s="11">
    <v>en-US</v>
    <v>avyt7w</v>
    <v>268435456</v>
    <v>1</v>
    <v>Powered by Refinitiv</v>
    <v>45</v>
    <v>USD/CHF</v>
    <v>46</v>
    <v>48</v>
    <v>Finance</v>
    <v>43</v>
    <v>1.0147999999999999</v>
    <v>0.90839999999999999</v>
    <v>3.3999999999999998E-3</v>
    <v>3.447E-3</v>
    <v>CHF</v>
    <v>USD</v>
    <v>0.9929</v>
    <v>Currency Pair</v>
    <v>44861.651076388887</v>
    <v>0.98419999999999996</v>
    <v>US Dollar/Swiss Franc FX Spot Rate</v>
    <v>0.98650000000000004</v>
    <v>0.98650000000000004</v>
    <v>0.9899</v>
    <v>USDCHF</v>
    <v>USD/CHF</v>
  </rv>
  <rv s="2">
    <v>279</v>
  </rv>
</rvData>
</file>

<file path=xl/richData/rdrichvaluestructure.xml><?xml version="1.0" encoding="utf-8"?>
<rvStructures xmlns="http://schemas.microsoft.com/office/spreadsheetml/2017/richdata" count="12">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8">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33">
      <v t="s">%EntityServiceId</v>
      <v t="s">_Format</v>
      <v t="s">%IsRefreshable</v>
      <v t="s">%EntityCulture</v>
      <v t="s">%EntityId</v>
      <v t="s">_Icon</v>
      <v t="s">_Display</v>
      <v t="s">Name</v>
      <v t="s">Exchange</v>
      <v t="s">Official name</v>
      <v t="s">_SubLabel</v>
      <v t="s">Last trade time</v>
      <v t="s">Ticker symbol</v>
      <v t="s">Exchange abbreviation</v>
      <v t="s">Currency</v>
      <v t="s">52 week high</v>
      <v t="s">52 week low</v>
      <v t="s">Volume</v>
      <v t="s">Volume average</v>
      <v t="s">Beta</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49">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3">
      <v>10</v>
      <v>2</v>
      <v>2</v>
      <v>10</v>
      <v>3</v>
      <v>10</v>
      <v>10</v>
      <v>10</v>
      <v>4</v>
      <v>4</v>
      <v>5</v>
      <v>6</v>
      <v>10</v>
      <v>10</v>
      <v>10</v>
      <v>4</v>
      <v>7</v>
      <v>8</v>
      <v>9</v>
      <v>4</v>
    </spb>
    <spb s="5">
      <v>Delayed 15 minutes</v>
      <v>from previous close</v>
      <v>from previous close</v>
      <v>GMT</v>
    </spb>
    <spb s="4">
      <v>Delayed 15 minutes</v>
      <v>from previous close</v>
      <v>from previous close</v>
      <v>Source: Nasdaq</v>
      <v>GMT</v>
    </spb>
    <spb s="0">
      <v>1</v>
      <v>Name</v>
      <v>LearnMoreOnLink</v>
    </spb>
    <spb s="6">
      <v>11</v>
      <v>2</v>
      <v>11</v>
      <v>3</v>
      <v>11</v>
      <v>11</v>
      <v>11</v>
      <v>4</v>
      <v>4</v>
      <v>5</v>
      <v>12</v>
      <v>11</v>
      <v>11</v>
      <v>11</v>
      <v>4</v>
      <v>7</v>
      <v>8</v>
      <v>9</v>
      <v>4</v>
    </spb>
    <spb s="5">
      <v>Delayed 20 minutes</v>
      <v>from previous close</v>
      <v>from previous close</v>
      <v>GMT</v>
    </spb>
    <spb s="3">
      <v>1</v>
      <v>2</v>
      <v>2</v>
      <v>1</v>
      <v>3</v>
      <v>1</v>
      <v>1</v>
      <v>1</v>
      <v>4</v>
      <v>4</v>
      <v>5</v>
      <v>13</v>
      <v>1</v>
      <v>1</v>
      <v>1</v>
      <v>4</v>
      <v>7</v>
      <v>8</v>
      <v>9</v>
      <v>4</v>
    </spb>
    <spb s="3">
      <v>14</v>
      <v>2</v>
      <v>2</v>
      <v>14</v>
      <v>3</v>
      <v>14</v>
      <v>14</v>
      <v>14</v>
      <v>4</v>
      <v>4</v>
      <v>5</v>
      <v>15</v>
      <v>14</v>
      <v>14</v>
      <v>14</v>
      <v>4</v>
      <v>7</v>
      <v>8</v>
      <v>9</v>
      <v>4</v>
    </spb>
    <spb s="4">
      <v>Delayed 20 minutes</v>
      <v>from previous close</v>
      <v>from previous close</v>
      <v>KSE</v>
      <v>GMT</v>
    </spb>
    <spb s="0">
      <v>2</v>
      <v>Name</v>
      <v>LearnMoreOnLink</v>
    </spb>
    <spb s="7">
      <v>0</v>
      <v>0</v>
    </spb>
    <spb s="8">
      <v>15</v>
      <v>1</v>
      <v>1</v>
      <v>1</v>
      <v>1</v>
    </spb>
    <spb s="9">
      <v>1</v>
      <v>2</v>
      <v>2</v>
      <v>1</v>
      <v>3</v>
      <v>1</v>
      <v>16</v>
      <v>1</v>
      <v>1</v>
      <v>4</v>
      <v>4</v>
      <v>5</v>
      <v>12</v>
      <v>1</v>
      <v>1</v>
      <v>1</v>
      <v>4</v>
      <v>7</v>
      <v>8</v>
      <v>9</v>
      <v>4</v>
    </spb>
    <spb s="10">
      <v>Powered by Refinitiv</v>
    </spb>
    <spb s="9">
      <v>1</v>
      <v>2</v>
      <v>2</v>
      <v>1</v>
      <v>3</v>
      <v>1</v>
      <v>16</v>
      <v>1</v>
      <v>1</v>
      <v>4</v>
      <v>4</v>
      <v>5</v>
      <v>6</v>
      <v>1</v>
      <v>1</v>
      <v>1</v>
      <v>4</v>
      <v>7</v>
      <v>8</v>
      <v>9</v>
      <v>4</v>
    </spb>
    <spb s="6">
      <v>1</v>
      <v>2</v>
      <v>1</v>
      <v>3</v>
      <v>1</v>
      <v>1</v>
      <v>1</v>
      <v>4</v>
      <v>4</v>
      <v>5</v>
      <v>6</v>
      <v>1</v>
      <v>1</v>
      <v>1</v>
      <v>4</v>
      <v>7</v>
      <v>8</v>
      <v>9</v>
      <v>4</v>
    </spb>
    <spb s="3">
      <v>17</v>
      <v>2</v>
      <v>2</v>
      <v>17</v>
      <v>3</v>
      <v>17</v>
      <v>17</v>
      <v>17</v>
      <v>4</v>
      <v>4</v>
      <v>5</v>
      <v>18</v>
      <v>17</v>
      <v>17</v>
      <v>17</v>
      <v>4</v>
      <v>7</v>
      <v>8</v>
      <v>9</v>
      <v>4</v>
    </spb>
    <spb s="4">
      <v>Delayed 20 minutes</v>
      <v>from previous close</v>
      <v>from previous close</v>
      <v>Source: TWSE</v>
      <v>GMT</v>
    </spb>
    <spb s="3">
      <v>1</v>
      <v>2</v>
      <v>2</v>
      <v>1</v>
      <v>3</v>
      <v>1</v>
      <v>1</v>
      <v>1</v>
      <v>4</v>
      <v>4</v>
      <v>5</v>
      <v>19</v>
      <v>1</v>
      <v>1</v>
      <v>1</v>
      <v>4</v>
      <v>7</v>
      <v>8</v>
      <v>9</v>
      <v>4</v>
    </spb>
    <spb s="3">
      <v>10</v>
      <v>2</v>
      <v>2</v>
      <v>10</v>
      <v>3</v>
      <v>10</v>
      <v>10</v>
      <v>10</v>
      <v>4</v>
      <v>4</v>
      <v>5</v>
      <v>13</v>
      <v>10</v>
      <v>10</v>
      <v>10</v>
      <v>4</v>
      <v>7</v>
      <v>8</v>
      <v>9</v>
      <v>4</v>
    </spb>
    <spb s="0">
      <v>3</v>
      <v>Name</v>
      <v>LearnMoreOnLink</v>
    </spb>
    <spb s="11">
      <v>20</v>
      <v>2</v>
      <v>2</v>
      <v>20</v>
      <v>3</v>
      <v>20</v>
      <v>20</v>
      <v>20</v>
      <v>4</v>
      <v>4</v>
      <v>5</v>
      <v>21</v>
      <v>20</v>
      <v>20</v>
      <v>20</v>
      <v>4</v>
      <v>7</v>
      <v>8</v>
      <v>9</v>
      <v>4</v>
      <v>20</v>
      <v>20</v>
      <v>5</v>
    </spb>
    <spb s="12">
      <v>at close</v>
      <v>from previous close</v>
      <v>from previous close</v>
      <v>GMT</v>
      <v>Delayed 15 minutes</v>
      <v>from close</v>
      <v>from close</v>
    </spb>
    <spb s="3">
      <v>22</v>
      <v>2</v>
      <v>2</v>
      <v>22</v>
      <v>3</v>
      <v>22</v>
      <v>22</v>
      <v>22</v>
      <v>4</v>
      <v>4</v>
      <v>5</v>
      <v>6</v>
      <v>22</v>
      <v>22</v>
      <v>22</v>
      <v>4</v>
      <v>7</v>
      <v>8</v>
      <v>9</v>
      <v>4</v>
    </spb>
    <spb s="3">
      <v>1</v>
      <v>2</v>
      <v>2</v>
      <v>1</v>
      <v>3</v>
      <v>1</v>
      <v>1</v>
      <v>1</v>
      <v>4</v>
      <v>4</v>
      <v>5</v>
      <v>12</v>
      <v>1</v>
      <v>1</v>
      <v>1</v>
      <v>4</v>
      <v>7</v>
      <v>8</v>
      <v>9</v>
      <v>4</v>
    </spb>
    <spb s="0">
      <v>4</v>
      <v>Name</v>
      <v>LearnMoreOnLink</v>
    </spb>
    <spb s="13">
      <v>1</v>
      <v>2</v>
      <v>2</v>
      <v>1</v>
      <v>3</v>
      <v>1</v>
      <v>1</v>
      <v>1</v>
      <v>4</v>
      <v>4</v>
      <v>5</v>
      <v>6</v>
      <v>1</v>
      <v>1</v>
      <v>1</v>
      <v>4</v>
      <v>7</v>
      <v>9</v>
      <v>4</v>
    </spb>
    <spb s="3">
      <v>22</v>
      <v>2</v>
      <v>2</v>
      <v>22</v>
      <v>3</v>
      <v>22</v>
      <v>22</v>
      <v>22</v>
      <v>4</v>
      <v>4</v>
      <v>5</v>
      <v>19</v>
      <v>22</v>
      <v>22</v>
      <v>22</v>
      <v>4</v>
      <v>7</v>
      <v>8</v>
      <v>9</v>
      <v>4</v>
    </spb>
    <spb s="3">
      <v>23</v>
      <v>2</v>
      <v>2</v>
      <v>23</v>
      <v>3</v>
      <v>23</v>
      <v>23</v>
      <v>23</v>
      <v>4</v>
      <v>4</v>
      <v>5</v>
      <v>24</v>
      <v>23</v>
      <v>23</v>
      <v>23</v>
      <v>4</v>
      <v>7</v>
      <v>8</v>
      <v>9</v>
      <v>4</v>
    </spb>
    <spb s="4">
      <v>Delayed 15 minutes</v>
      <v>from previous close</v>
      <v>from previous close</v>
      <v>LSE</v>
      <v>GMT</v>
    </spb>
    <spb s="3">
      <v>22</v>
      <v>2</v>
      <v>2</v>
      <v>22</v>
      <v>3</v>
      <v>22</v>
      <v>22</v>
      <v>22</v>
      <v>4</v>
      <v>4</v>
      <v>5</v>
      <v>12</v>
      <v>22</v>
      <v>22</v>
      <v>22</v>
      <v>4</v>
      <v>7</v>
      <v>8</v>
      <v>9</v>
      <v>4</v>
    </spb>
    <spb s="6">
      <v>1</v>
      <v>2</v>
      <v>1</v>
      <v>3</v>
      <v>1</v>
      <v>1</v>
      <v>1</v>
      <v>4</v>
      <v>4</v>
      <v>5</v>
      <v>12</v>
      <v>1</v>
      <v>1</v>
      <v>1</v>
      <v>4</v>
      <v>7</v>
      <v>8</v>
      <v>9</v>
      <v>4</v>
    </spb>
    <spb s="0">
      <v>5</v>
      <v>Name</v>
      <v>LearnMoreOnLink</v>
    </spb>
    <spb s="14">
      <v>1</v>
      <v>1</v>
      <v>1</v>
    </spb>
    <spb s="15">
      <v>1</v>
      <v>2</v>
      <v>1</v>
      <v>3</v>
      <v>1</v>
      <v>1</v>
      <v>1</v>
      <v>4</v>
      <v>5</v>
      <v>6</v>
      <v>1</v>
      <v>1</v>
      <v>5</v>
      <v>1</v>
      <v>4</v>
      <v>7</v>
      <v>9</v>
    </spb>
    <spb s="16">
      <v>Delayed 15 minutes</v>
      <v>from previous close</v>
      <v>Source: Nasdaq</v>
      <v>from previous close</v>
      <v>GMT</v>
    </spb>
    <spb s="0">
      <v>6</v>
      <v>Name</v>
      <v>LearnMoreOnLink</v>
    </spb>
    <spb s="17">
      <v>2</v>
      <v>3</v>
      <v>4</v>
      <v>4</v>
      <v>1</v>
      <v>1</v>
      <v>4</v>
      <v>7</v>
      <v>8</v>
      <v>9</v>
      <v>4</v>
    </spb>
    <spb s="18">
      <v>GMT</v>
    </spb>
    <spb s="6">
      <v>25</v>
      <v>2</v>
      <v>25</v>
      <v>3</v>
      <v>25</v>
      <v>25</v>
      <v>25</v>
      <v>4</v>
      <v>4</v>
      <v>5</v>
      <v>26</v>
      <v>25</v>
      <v>25</v>
      <v>25</v>
      <v>4</v>
      <v>27</v>
      <v>8</v>
      <v>9</v>
      <v>4</v>
    </spb>
    <spb s="19">
      <v>7</v>
      <v>Name</v>
    </spb>
    <spb s="20">
      <v>1</v>
      <v>1</v>
    </spb>
    <spb s="21">
      <v>1</v>
      <v>1</v>
      <v>3</v>
      <v>1</v>
      <v>1</v>
      <v>1</v>
      <v>5</v>
      <v>1</v>
      <v>1</v>
      <v>1</v>
      <v>7</v>
      <v>9</v>
    </spb>
    <spb s="21">
      <v>10</v>
      <v>10</v>
      <v>3</v>
      <v>10</v>
      <v>10</v>
      <v>10</v>
      <v>5</v>
      <v>10</v>
      <v>10</v>
      <v>10</v>
      <v>7</v>
      <v>9</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Beta" t="i"/>
    <k n="Name" t="i"/>
    <k n="Volume" t="i"/>
    <k n="Employees" t="i"/>
    <k n="52 week low" t="i"/>
    <k n="52 week high" t="i"/>
    <k n="Volume average" t="i"/>
    <k n="Last trade time" t="i"/>
    <k n="Year incorporated" t="i"/>
    <k n="`%EntityServiceId" t="i"/>
    <k n="Shares outstanding" t="i"/>
  </s>
  <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x:dxf>
      <x:numFmt numFmtId="35" formatCode="_(* #,##0.00_);_(* \(#,##0.00\);_(* &quot;-&quot;??_);_(@_)"/>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 #,##0.00 [$CHF-fr-CH]_-;-* #,##0.00 [$CHF-fr-CH]_-;_-* "-"?? [$CHF-fr-CH]_-;_-@_-</rpv>
    </rSty>
    <rSty dxfid="1">
      <rpv i="0">_-[$$-es-MX]* #,##0.00_-;-[$$-es-MX]* #,##0.00_-;_-[$$-es-MX]* "-"??_-;_-@_-</rpv>
    </rSty>
    <rSty dxfid="1">
      <rpv i="0">_-[$¥-ja-JP]* #,##0_-;-[$¥-ja-JP]* #,##0_-;_-[$¥-ja-JP]* "-"_-;_-@_-</rpv>
    </rSty>
    <rSty dxfid="1">
      <rpv i="0">_-* #,##0 [$CHF-fr-CH]_-;-* #,##0 [$CHF-fr-CH]_-;_-* "-" [$CHF-fr-CH]_-;_-@_-</rpv>
    </rSty>
    <rSty dxfid="1">
      <rpv i="0">_-[$₩-ko-KR]* #,##0.00_-;-[$₩-ko-KR]* #,##0.00_-;_-[$₩-ko-KR]* "-"??_-;_-@_-</rpv>
    </rSty>
    <rSty dxfid="1">
      <rpv i="0">_-[$₩-ko-KR]* #,##0_-;-[$₩-ko-KR]* #,##0_-;_-[$₩-ko-KR]* "-"_-;_-@_-</rpv>
    </rSty>
    <rSty>
      <rpv i="2">1</rpv>
    </rSty>
    <rSty dxfid="1">
      <rpv i="0">_-[$NT$-zh-TW]* #,##0.00_-;-[$NT$-zh-TW]* #,##0.00_-;_-[$NT$-zh-TW]* "-"??_-;_-@_-</rpv>
    </rSty>
    <rSty dxfid="1">
      <rpv i="0">_-[$NT$-zh-TW]* #,##0_-;-[$NT$-zh-TW]* #,##0_-;_-[$NT$-zh-TW]* "-"_-;_-@_-</rpv>
    </rSty>
    <rSty dxfid="1">
      <rpv i="0">_([$€-x-euro2] * #,##0_);_([$€-x-euro2] * (#,##0);_([$€-x-euro2] * "-"_);_(@_)</rpv>
    </rSty>
    <rSty dxfid="1">
      <rpv i="0">_-[$$-en-HK]* #,##0.00_-;-[$$-en-HK]* #,##0.00_-;_-[$$-en-HK]* "-"??_-;_-@_-</rpv>
    </rSty>
    <rSty dxfid="1">
      <rpv i="0">_-[$$-en-HK]* #,##0_-;-[$$-en-HK]* #,##0_-;_-[$$-en-HK]* "-"_-;_-@_-</rpv>
    </rSty>
    <rSty dxfid="1">
      <rpv i="0">_([$€-x-euro2] * #,##0.00_);_([$€-x-euro2] * (#,##0.00);_([$€-x-euro2] * "-"??_);_(@_)</rpv>
    </rSty>
    <rSty dxfid="8">
      <rpv i="0">_(* #,##0.00_);_(* (#,##0.00);_(* "-"??_);_(@_)</rpv>
    </rSty>
    <rSty dxfid="1">
      <rpv i="0">_-[$£-en-GB]* #,##0_-;-[$£-en-GB]* #,##0_-;_-[$£-en-GB]* "-"_-;_-@_-</rpv>
    </rSty>
    <rSty dxfid="1">
      <rpv i="0">_-[$$-arn-CL] * #,##0.00_-;-[$$-arn-CL] * #,##0.00_-;_-[$$-arn-CL] * "-"??_-;_-@_-</rpv>
    </rSty>
    <rSty dxfid="1">
      <rpv i="0">_-[$$-arn-CL] * #,##0_-;-[$$-arn-CL] * #,##0_-;_-[$$-arn-CL] *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nvestor.snap.com/overview/default.aspx" TargetMode="External"/><Relationship Id="rId18" Type="http://schemas.openxmlformats.org/officeDocument/2006/relationships/hyperlink" Target="..\Intel.xlsx" TargetMode="External"/><Relationship Id="rId26" Type="http://schemas.openxmlformats.org/officeDocument/2006/relationships/hyperlink" Target="https://investor.ti.com/" TargetMode="External"/><Relationship Id="rId3" Type="http://schemas.openxmlformats.org/officeDocument/2006/relationships/hyperlink" Target="https://www.sec.gov/edgar/browse/?CIK=769397&amp;owner=exclude" TargetMode="External"/><Relationship Id="rId21" Type="http://schemas.openxmlformats.org/officeDocument/2006/relationships/hyperlink" Target="..\Corsair.xlsx" TargetMode="External"/><Relationship Id="rId34" Type="http://schemas.openxmlformats.org/officeDocument/2006/relationships/hyperlink" Target="https://www.sec.gov/edgar/browse/?CIK=1639920&amp;owner=exclude" TargetMode="External"/><Relationship Id="rId7" Type="http://schemas.openxmlformats.org/officeDocument/2006/relationships/hyperlink" Target="..\Apple.xlsx" TargetMode="External"/><Relationship Id="rId12" Type="http://schemas.openxmlformats.org/officeDocument/2006/relationships/hyperlink" Target="https://www.sec.gov/edgar/browse/?CIK=1564408&amp;owner=exclude" TargetMode="External"/><Relationship Id="rId17" Type="http://schemas.openxmlformats.org/officeDocument/2006/relationships/hyperlink" Target="https://www.sec.gov/edgar/browse/?CIK=1326801&amp;owner=exclude" TargetMode="External"/><Relationship Id="rId25" Type="http://schemas.openxmlformats.org/officeDocument/2006/relationships/hyperlink" Target="https://www.sec.gov/edgar/browse/?CIK=97476&amp;owner=exclude" TargetMode="External"/><Relationship Id="rId33" Type="http://schemas.openxmlformats.org/officeDocument/2006/relationships/hyperlink" Target="https://investors.spotify.com/home/default.aspx" TargetMode="External"/><Relationship Id="rId2" Type="http://schemas.openxmlformats.org/officeDocument/2006/relationships/hyperlink" Target="https://www.sec.gov/edgar/browse/?CIK=789019&amp;owner=exclude" TargetMode="External"/><Relationship Id="rId16" Type="http://schemas.openxmlformats.org/officeDocument/2006/relationships/hyperlink" Target="https://investor.fb.com/home/default.aspx" TargetMode="External"/><Relationship Id="rId20" Type="http://schemas.openxmlformats.org/officeDocument/2006/relationships/hyperlink" Target="..\CRM.xlsx" TargetMode="External"/><Relationship Id="rId29" Type="http://schemas.openxmlformats.org/officeDocument/2006/relationships/hyperlink" Target="..\MGM.xlsx" TargetMode="External"/><Relationship Id="rId1" Type="http://schemas.openxmlformats.org/officeDocument/2006/relationships/hyperlink" Target="https://www.sec.gov/edgar/browse/?CIK=320193&amp;owner=exclude" TargetMode="External"/><Relationship Id="rId6" Type="http://schemas.openxmlformats.org/officeDocument/2006/relationships/hyperlink" Target="..\Microsoft.xlsx" TargetMode="External"/><Relationship Id="rId11" Type="http://schemas.openxmlformats.org/officeDocument/2006/relationships/hyperlink" Target="..\GOOGL.xlsx" TargetMode="External"/><Relationship Id="rId24" Type="http://schemas.openxmlformats.org/officeDocument/2006/relationships/hyperlink" Target="..\Texas%20Instruments%20Incorporated.xlsx" TargetMode="External"/><Relationship Id="rId32" Type="http://schemas.openxmlformats.org/officeDocument/2006/relationships/hyperlink" Target="https://investor.nvidia.com/home/default.aspx" TargetMode="External"/><Relationship Id="rId5" Type="http://schemas.openxmlformats.org/officeDocument/2006/relationships/hyperlink" Target="..\Autodesk.xlsx" TargetMode="External"/><Relationship Id="rId15" Type="http://schemas.openxmlformats.org/officeDocument/2006/relationships/hyperlink" Target="..\fb.xlsx" TargetMode="External"/><Relationship Id="rId23" Type="http://schemas.openxmlformats.org/officeDocument/2006/relationships/hyperlink" Target="..\QCOM.xlsx" TargetMode="External"/><Relationship Id="rId28" Type="http://schemas.openxmlformats.org/officeDocument/2006/relationships/hyperlink" Target="https://www.sec.gov/edgar/browse/?CIK=789570&amp;owner=exclude" TargetMode="External"/><Relationship Id="rId36" Type="http://schemas.openxmlformats.org/officeDocument/2006/relationships/printerSettings" Target="../printerSettings/printerSettings1.bin"/><Relationship Id="rId10" Type="http://schemas.openxmlformats.org/officeDocument/2006/relationships/hyperlink" Target="https://abc.xyz/investor/" TargetMode="External"/><Relationship Id="rId19" Type="http://schemas.openxmlformats.org/officeDocument/2006/relationships/hyperlink" Target="..\Crowdstrike.xlsx" TargetMode="External"/><Relationship Id="rId31" Type="http://schemas.openxmlformats.org/officeDocument/2006/relationships/hyperlink" Target="https://www.sec.gov/edgar/browse/?CIK=1045810&amp;owner=exclude" TargetMode="External"/><Relationship Id="rId4" Type="http://schemas.openxmlformats.org/officeDocument/2006/relationships/hyperlink" Target="https://investors.autodesk.com/" TargetMode="External"/><Relationship Id="rId9" Type="http://schemas.openxmlformats.org/officeDocument/2006/relationships/hyperlink" Target="https://www.sec.gov/edgar/browse/?CIK=1652044&amp;owner=exclude" TargetMode="External"/><Relationship Id="rId14" Type="http://schemas.openxmlformats.org/officeDocument/2006/relationships/hyperlink" Target="..\SNAP.xlsx" TargetMode="External"/><Relationship Id="rId22" Type="http://schemas.openxmlformats.org/officeDocument/2006/relationships/hyperlink" Target="..\Oracle.xlsx" TargetMode="External"/><Relationship Id="rId27" Type="http://schemas.openxmlformats.org/officeDocument/2006/relationships/hyperlink" Target="https://investors.mgmresorts.com/investors/overview/default.aspx" TargetMode="External"/><Relationship Id="rId30" Type="http://schemas.openxmlformats.org/officeDocument/2006/relationships/hyperlink" Target="..\Nvidia.xlsx" TargetMode="External"/><Relationship Id="rId35" Type="http://schemas.openxmlformats.org/officeDocument/2006/relationships/hyperlink" Target="..\SPOT.xlsx" TargetMode="External"/><Relationship Id="rId8" Type="http://schemas.openxmlformats.org/officeDocument/2006/relationships/hyperlink" Target="http://www.hyosung.com/en/ir/index.d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4F870-FA56-464D-A1F4-66C1FEE0A4F6}">
  <sheetPr codeName="Sheet1"/>
  <dimension ref="A1:AB176"/>
  <sheetViews>
    <sheetView tabSelected="1" zoomScaleNormal="100" workbookViewId="0">
      <pane xSplit="3" ySplit="2" topLeftCell="D9" activePane="bottomRight" state="frozen"/>
      <selection pane="topRight" activeCell="C1" sqref="C1"/>
      <selection pane="bottomLeft" activeCell="A3" sqref="A3"/>
      <selection pane="bottomRight" activeCell="D28" sqref="D28"/>
    </sheetView>
  </sheetViews>
  <sheetFormatPr defaultRowHeight="15" x14ac:dyDescent="0.25"/>
  <cols>
    <col min="1" max="1" width="5.42578125" customWidth="1"/>
    <col min="2" max="2" width="0.140625" style="46" customWidth="1"/>
    <col min="3" max="3" width="38.140625" style="85" customWidth="1"/>
    <col min="4" max="4" width="47.28515625" style="4" customWidth="1"/>
    <col min="5" max="5" width="11.42578125" style="3" bestFit="1" customWidth="1"/>
    <col min="6" max="6" width="11.42578125" style="3" customWidth="1"/>
    <col min="7" max="7" width="9.140625" style="9"/>
    <col min="8" max="8" width="12.7109375" style="3" bestFit="1" customWidth="1"/>
    <col min="9" max="9" width="9.28515625" style="5" bestFit="1" customWidth="1"/>
    <col min="10" max="10" width="12.42578125" style="3" bestFit="1" customWidth="1"/>
    <col min="11" max="12" width="9.28515625" style="3" bestFit="1" customWidth="1"/>
    <col min="13" max="13" width="10.140625" style="3" bestFit="1" customWidth="1"/>
    <col min="14" max="14" width="6.140625" style="75" customWidth="1"/>
    <col min="15" max="15" width="8.28515625" style="76" customWidth="1"/>
    <col min="16" max="17" width="10.85546875" style="3" bestFit="1" customWidth="1"/>
    <col min="18" max="18" width="8.42578125" style="4" customWidth="1"/>
    <col min="19" max="19" width="9.42578125" style="4" customWidth="1"/>
    <col min="20" max="20" width="8.85546875" style="4" customWidth="1"/>
    <col min="21" max="21" width="10.140625" style="4" customWidth="1"/>
    <col min="22" max="22" width="12" style="4" bestFit="1" customWidth="1"/>
    <col min="23" max="24" width="9.5703125" style="4" customWidth="1"/>
    <col min="25" max="25" width="10" style="18" bestFit="1" customWidth="1"/>
    <col min="26" max="26" width="10.140625" style="4" customWidth="1"/>
    <col min="27" max="27" width="10" style="9" bestFit="1" customWidth="1"/>
    <col min="28" max="16384" width="9.140625" style="3"/>
  </cols>
  <sheetData>
    <row r="1" spans="2:28" x14ac:dyDescent="0.25">
      <c r="F1" s="55"/>
    </row>
    <row r="2" spans="2:28" s="1" customFormat="1" x14ac:dyDescent="0.25">
      <c r="B2" s="49"/>
      <c r="C2" s="1" t="s">
        <v>0</v>
      </c>
      <c r="D2" s="1" t="s">
        <v>14</v>
      </c>
      <c r="E2" s="1" t="s">
        <v>7</v>
      </c>
      <c r="F2" s="1" t="s">
        <v>111</v>
      </c>
      <c r="G2" s="11" t="s">
        <v>110</v>
      </c>
      <c r="H2" s="1" t="s">
        <v>135</v>
      </c>
      <c r="I2" s="2" t="s">
        <v>2</v>
      </c>
      <c r="J2" s="1" t="s">
        <v>3</v>
      </c>
      <c r="K2" s="1" t="s">
        <v>4</v>
      </c>
      <c r="L2" s="1" t="s">
        <v>5</v>
      </c>
      <c r="M2" s="1" t="s">
        <v>6</v>
      </c>
      <c r="N2" s="68" t="s">
        <v>118</v>
      </c>
      <c r="O2" s="69" t="s">
        <v>117</v>
      </c>
      <c r="P2" s="1" t="s">
        <v>54</v>
      </c>
      <c r="Q2" s="1" t="s">
        <v>55</v>
      </c>
      <c r="R2" s="1" t="s">
        <v>58</v>
      </c>
      <c r="S2" s="1" t="s">
        <v>51</v>
      </c>
      <c r="T2" s="1" t="s">
        <v>52</v>
      </c>
      <c r="U2" s="1" t="s">
        <v>53</v>
      </c>
      <c r="V2" s="1" t="s">
        <v>50</v>
      </c>
      <c r="W2" s="1" t="s">
        <v>48</v>
      </c>
      <c r="X2" s="1" t="s">
        <v>49</v>
      </c>
      <c r="Y2" s="17" t="s">
        <v>69</v>
      </c>
      <c r="Z2" s="1" t="s">
        <v>71</v>
      </c>
      <c r="AA2" s="11" t="s">
        <v>70</v>
      </c>
    </row>
    <row r="3" spans="2:28" s="1" customFormat="1" x14ac:dyDescent="0.25">
      <c r="B3" s="49"/>
      <c r="G3" s="11"/>
      <c r="I3" s="2"/>
      <c r="N3" s="68"/>
      <c r="O3" s="69"/>
      <c r="Y3" s="17"/>
      <c r="AA3" s="11"/>
    </row>
    <row r="4" spans="2:28" s="1" customFormat="1" x14ac:dyDescent="0.25">
      <c r="B4" s="49"/>
      <c r="C4" s="99" t="s">
        <v>158</v>
      </c>
      <c r="G4" s="11"/>
      <c r="I4" s="2"/>
      <c r="N4" s="68"/>
      <c r="O4" s="69"/>
      <c r="Y4" s="17"/>
      <c r="AA4" s="11"/>
    </row>
    <row r="5" spans="2:28" s="10" customFormat="1" x14ac:dyDescent="0.25">
      <c r="B5" s="60" t="e" vm="1">
        <v>#VALUE!</v>
      </c>
      <c r="C5" s="84" t="str" cm="1">
        <f t="array" ref="C5">+_FV(B5,"Official name",TRUE)</f>
        <v>ALPHABET INC.</v>
      </c>
      <c r="D5" s="4" t="str" cm="1">
        <f t="array" ref="D5">+_FV(B5,"Industry")</f>
        <v>Software &amp; IT Services</v>
      </c>
      <c r="E5" s="3" t="s">
        <v>59</v>
      </c>
      <c r="F5" s="55">
        <v>44859</v>
      </c>
      <c r="G5" s="82" t="s">
        <v>120</v>
      </c>
      <c r="H5" s="43" cm="1">
        <f t="array" ref="H5">+_FV(B5,"Price")</f>
        <v>93.61</v>
      </c>
      <c r="I5" s="45">
        <f>+[1]Main!$I$8</f>
        <v>13044</v>
      </c>
      <c r="J5" s="5">
        <f>+I5*H5</f>
        <v>1221048.8400000001</v>
      </c>
      <c r="K5" s="5">
        <f>+[1]Main!$I$10</f>
        <v>169198</v>
      </c>
      <c r="L5" s="5">
        <f>+[1]Main!$I$11</f>
        <v>14817</v>
      </c>
      <c r="M5" s="5">
        <f>+J5-K5+L5</f>
        <v>1066667.8400000001</v>
      </c>
      <c r="N5" s="70" t="s">
        <v>118</v>
      </c>
      <c r="O5" s="87" t="s">
        <v>112</v>
      </c>
      <c r="P5" s="6">
        <f>+M5/S5</f>
        <v>19.753108148148151</v>
      </c>
      <c r="Q5" s="6">
        <f>+M5/T5</f>
        <v>17.176615780998393</v>
      </c>
      <c r="R5" s="7">
        <v>40269</v>
      </c>
      <c r="S5" s="7">
        <v>54000</v>
      </c>
      <c r="T5" s="7">
        <f>+S5*1.15</f>
        <v>62099.999999999993</v>
      </c>
      <c r="U5" s="7">
        <f>+T5*1.15</f>
        <v>71414.999999999985</v>
      </c>
      <c r="V5" s="8">
        <v>0.41</v>
      </c>
      <c r="W5" s="8">
        <v>0.57999999999999996</v>
      </c>
      <c r="X5" s="8">
        <v>0.32</v>
      </c>
      <c r="Y5" s="12">
        <v>3.2000000000000001E-2</v>
      </c>
      <c r="Z5" s="57" t="str" cm="1">
        <f t="array" ref="Z5">+_FV(B5,"Headquarters")</f>
        <v>1600 Amphitheatre Pkwy, MOUNTAIN VIEW, CA, 94043-1351 US</v>
      </c>
      <c r="AA5" s="56" cm="1">
        <f t="array" ref="AA5">+_FV(B5,"Year incorporated",TRUE)</f>
        <v>2015</v>
      </c>
      <c r="AB5" s="9"/>
    </row>
    <row r="6" spans="2:28" x14ac:dyDescent="0.25">
      <c r="B6" s="60" t="e" vm="2">
        <v>#VALUE!</v>
      </c>
      <c r="C6" s="84" t="str" cm="1">
        <f t="array" ref="C6">+_FV(B6,"Official name",TRUE)</f>
        <v>Meta Platforms, Inc.</v>
      </c>
      <c r="D6" s="4" t="str" cm="1">
        <f t="array" ref="D6">+_FV(B6,"Industry")</f>
        <v>Software &amp; IT Services</v>
      </c>
      <c r="E6" s="91" t="s">
        <v>134</v>
      </c>
      <c r="F6" s="95">
        <v>44860</v>
      </c>
      <c r="G6" s="33" t="s">
        <v>73</v>
      </c>
      <c r="H6" s="43" cm="1">
        <f t="array" ref="H6">+_FV(B6,"Price")</f>
        <v>100.94</v>
      </c>
      <c r="I6" s="5">
        <f>+[2]Main!$L$6</f>
        <v>2781.7579999999998</v>
      </c>
      <c r="J6" s="5">
        <f>+I6*H6</f>
        <v>280790.65252</v>
      </c>
      <c r="K6" s="5">
        <v>64833</v>
      </c>
      <c r="L6" s="5">
        <v>0</v>
      </c>
      <c r="M6" s="5">
        <f>+J6-K6+L6</f>
        <v>215957.65252</v>
      </c>
      <c r="N6" s="70" t="s">
        <v>133</v>
      </c>
      <c r="O6" s="71" t="s">
        <v>112</v>
      </c>
      <c r="P6" s="6">
        <f>+M6/S6</f>
        <v>5.4934282794057792</v>
      </c>
      <c r="Q6" s="6">
        <f>+M6/T6</f>
        <v>5.2292520829095839</v>
      </c>
      <c r="R6" s="7">
        <v>29137</v>
      </c>
      <c r="S6" s="7">
        <v>39312</v>
      </c>
      <c r="T6" s="7">
        <v>41298</v>
      </c>
      <c r="U6" s="7">
        <v>44958</v>
      </c>
      <c r="Z6" s="57" t="str" cm="1">
        <f t="array" ref="Z6">+_FV(B6,"Headquarters")</f>
        <v>1601 Willow Rd, MENLO PARK, CA, 94025 US</v>
      </c>
      <c r="AA6" s="56" cm="1">
        <f t="array" ref="AA6">+_FV(B6,"Year incorporated",TRUE)</f>
        <v>2004</v>
      </c>
    </row>
    <row r="7" spans="2:28" x14ac:dyDescent="0.25">
      <c r="B7" s="63" t="e" vm="3">
        <v>#VALUE!</v>
      </c>
      <c r="C7" s="84" t="str" cm="1">
        <f t="array" ref="C7">+_FV(B7,"Official name",TRUE)</f>
        <v>Spotify Technology SA</v>
      </c>
      <c r="D7" s="4" t="str" cm="1">
        <f t="array" ref="D7">+_FV(B7,"Industry")</f>
        <v>Software &amp; IT Services</v>
      </c>
      <c r="E7" s="105" t="s">
        <v>160</v>
      </c>
      <c r="F7" s="35"/>
      <c r="H7" s="43" cm="1">
        <f t="array" ref="H7">+_FV(B7,"Price")*Currencies!D10</f>
        <v>136.11125000000001</v>
      </c>
      <c r="I7" s="5">
        <f>+[11]Main!$M$9</f>
        <v>192.15181100000001</v>
      </c>
      <c r="J7" s="5">
        <f>+I7*H7</f>
        <v>26154.023184973754</v>
      </c>
      <c r="K7" s="5">
        <f>+[11]Main!$M$11</f>
        <v>4493</v>
      </c>
      <c r="L7" s="5">
        <f>+[11]Main!$M$12</f>
        <v>1202</v>
      </c>
      <c r="M7" s="5">
        <f>+J7-K7+L7</f>
        <v>22863.023184973754</v>
      </c>
      <c r="N7" s="73"/>
      <c r="Z7" s="57"/>
      <c r="AA7" s="56"/>
    </row>
    <row r="8" spans="2:28" x14ac:dyDescent="0.25">
      <c r="B8" s="66" t="e" vm="4">
        <v>#VALUE!</v>
      </c>
      <c r="C8" s="84" t="str" cm="1">
        <f t="array" ref="C8">+_FV(B8,"Official name",TRUE)</f>
        <v>SNAP INC.</v>
      </c>
      <c r="D8" s="4" t="str" cm="1">
        <f t="array" ref="D8">+_FV(B8,"Industry")</f>
        <v>Software &amp; IT Services</v>
      </c>
      <c r="E8" s="44" t="s">
        <v>105</v>
      </c>
      <c r="F8" s="93">
        <v>44856</v>
      </c>
      <c r="G8" s="94" t="s">
        <v>120</v>
      </c>
      <c r="H8" s="43" cm="1">
        <f t="array" ref="H8">+_FV(B8,"Price")</f>
        <v>9.5299999999999994</v>
      </c>
      <c r="I8" s="5">
        <f>+[3]Main!$K$6</f>
        <v>1648.966263</v>
      </c>
      <c r="J8" s="5">
        <f>+I8*H8</f>
        <v>15714.648486389999</v>
      </c>
      <c r="K8" s="5">
        <f>+[3]Main!$K$8</f>
        <v>4872.4759999999997</v>
      </c>
      <c r="L8" s="5">
        <f>+[3]Main!$K$9</f>
        <v>3739.0920000000001</v>
      </c>
      <c r="M8" s="5">
        <f>+J8-K8+L8</f>
        <v>14581.264486389999</v>
      </c>
      <c r="N8" s="70" t="s">
        <v>133</v>
      </c>
      <c r="O8" s="71" t="s">
        <v>112</v>
      </c>
      <c r="V8" s="15">
        <v>0.64</v>
      </c>
      <c r="W8" s="15">
        <v>0.56999999999999995</v>
      </c>
      <c r="X8" s="15">
        <v>-0.17</v>
      </c>
      <c r="Z8" s="57" t="str" cm="1">
        <f t="array" ref="Z8">+_FV(B8,"Headquarters")</f>
        <v>3000 31St Street, Loop North, SANTA MONICA, CA, 90405 US</v>
      </c>
      <c r="AA8" s="56" cm="1">
        <f t="array" ref="AA8">+_FV(B8,"Year incorporated",TRUE)</f>
        <v>2012</v>
      </c>
    </row>
    <row r="9" spans="2:28" x14ac:dyDescent="0.25">
      <c r="B9" s="63" t="e" vm="5">
        <v>#VALUE!</v>
      </c>
      <c r="C9" s="85" t="str" cm="1">
        <f t="array" ref="C9">+_FV(B9,"Official name",TRUE)</f>
        <v>Baidu, Inc.</v>
      </c>
      <c r="D9" s="4" t="str" cm="1">
        <f t="array" ref="D9">+_FV(B9,"Industry")</f>
        <v>Software &amp; IT Services</v>
      </c>
      <c r="E9" s="35" t="s">
        <v>89</v>
      </c>
      <c r="F9" s="35"/>
      <c r="H9" s="43" cm="1">
        <f t="array" ref="H9">+_FV(B9,"Price")*Currencies!D8</f>
        <v>10.653188000000002</v>
      </c>
      <c r="N9" s="70" t="s">
        <v>133</v>
      </c>
      <c r="O9" s="71" t="s">
        <v>112</v>
      </c>
      <c r="Z9" s="57" t="str" cm="1">
        <f t="array" ref="Z9">+_FV(B9,"Headquarters")</f>
        <v>Haidian District, Baidu Campus, No. 10 Shangdi 10Th Street, BEIJING, BEIJING, 100085 CN</v>
      </c>
      <c r="AA9" s="56" cm="1">
        <f t="array" ref="AA9">+_FV(B9,"Year incorporated",TRUE)</f>
        <v>2000</v>
      </c>
    </row>
    <row r="10" spans="2:28" s="1" customFormat="1" x14ac:dyDescent="0.25">
      <c r="B10" s="49"/>
      <c r="C10" s="99"/>
      <c r="G10" s="11"/>
      <c r="I10" s="2"/>
      <c r="N10" s="68"/>
      <c r="O10" s="69"/>
      <c r="Y10" s="17"/>
      <c r="AA10" s="11"/>
    </row>
    <row r="11" spans="2:28" s="1" customFormat="1" x14ac:dyDescent="0.25">
      <c r="B11" s="49"/>
      <c r="C11" s="99" t="s">
        <v>139</v>
      </c>
      <c r="G11" s="11"/>
      <c r="I11" s="2"/>
      <c r="N11" s="68"/>
      <c r="O11" s="69"/>
      <c r="Y11" s="17"/>
      <c r="AA11" s="11"/>
    </row>
    <row r="12" spans="2:28" x14ac:dyDescent="0.25">
      <c r="B12" s="60" t="e" vm="6">
        <v>#VALUE!</v>
      </c>
      <c r="C12" s="83" t="str" cm="1">
        <f t="array" ref="C12">+_FV(B12,"Official name",TRUE)</f>
        <v>APPLE INC.</v>
      </c>
      <c r="D12" s="4" t="str" cm="1">
        <f t="array" ref="D12">+_FV(B12,"Industry")</f>
        <v>Computers, Phones &amp; Household Electronics</v>
      </c>
      <c r="E12" s="32" t="s">
        <v>44</v>
      </c>
      <c r="F12" s="54">
        <v>44868</v>
      </c>
      <c r="G12" s="26" t="str">
        <f>+[4]Main!$L$4</f>
        <v>Q222</v>
      </c>
      <c r="H12" s="43" cm="1">
        <f t="array" ref="H12">+_FV(B12,"Price")</f>
        <v>146.095</v>
      </c>
      <c r="I12" s="5">
        <f>+[4]Main!$K$4</f>
        <v>16070.752</v>
      </c>
      <c r="J12" s="5">
        <f>+I12*H12</f>
        <v>2347856.5134399999</v>
      </c>
      <c r="K12" s="5">
        <f>+[4]Main!$K$6</f>
        <v>179308</v>
      </c>
      <c r="L12" s="5">
        <f>+[4]Main!$K$7</f>
        <v>119691</v>
      </c>
      <c r="M12" s="5">
        <f>+J12-K12+L12</f>
        <v>2288239.5134399999</v>
      </c>
      <c r="N12" s="70"/>
      <c r="O12" s="71" t="s">
        <v>112</v>
      </c>
      <c r="P12" s="6">
        <f>+M12/S12</f>
        <v>24.16814019264892</v>
      </c>
      <c r="Q12" s="6">
        <f>+M12/T12</f>
        <v>23.238596339085504</v>
      </c>
      <c r="R12" s="7">
        <v>57411</v>
      </c>
      <c r="S12" s="7">
        <v>94680</v>
      </c>
      <c r="T12" s="7">
        <f>+S12*1.04</f>
        <v>98467.199999999997</v>
      </c>
      <c r="U12" s="7">
        <f>+T12*1.04</f>
        <v>102405.88800000001</v>
      </c>
      <c r="V12" s="15">
        <v>0.28999999999999998</v>
      </c>
      <c r="W12" s="15">
        <v>0.42</v>
      </c>
      <c r="X12" s="15">
        <v>0.28999999999999998</v>
      </c>
      <c r="Z12" s="57" t="str" cm="1">
        <f t="array" ref="Z12">+_FV(B12,"Headquarters")</f>
        <v>One Apple Park Way, CUPERTINO, CA, 95014 US</v>
      </c>
      <c r="AA12" s="56" cm="1">
        <f t="array" ref="AA12">+_FV(B12,"Year incorporated",TRUE)</f>
        <v>1977</v>
      </c>
    </row>
    <row r="13" spans="2:28" x14ac:dyDescent="0.25">
      <c r="B13" s="64" t="e" vm="7">
        <v>#VALUE!</v>
      </c>
      <c r="C13" s="84" t="str" cm="1">
        <f t="array" ref="C13">+_FV(B13,"Official name",TRUE)</f>
        <v>CORSAIR GAMING, INC.</v>
      </c>
      <c r="D13" s="4" t="str" cm="1">
        <f t="array" ref="D13">+_FV(B13,"Industry")</f>
        <v>Computers, Phones &amp; Household Electronics</v>
      </c>
      <c r="E13" s="35" t="s">
        <v>90</v>
      </c>
      <c r="F13" s="35"/>
      <c r="H13" s="43" cm="1">
        <f t="array" ref="H13">+_FV(B13,"Price")</f>
        <v>13.425000000000001</v>
      </c>
      <c r="N13" s="73"/>
      <c r="Z13" s="57" t="str" cm="1">
        <f t="array" ref="Z13">+_FV(B13,"Headquarters")</f>
        <v>115 N. Mccarthy Boulevard, MILPITAS, CA, 95035 US</v>
      </c>
      <c r="AA13" s="56" cm="1">
        <f t="array" ref="AA13">+_FV(B13,"Year incorporated",TRUE)</f>
        <v>2017</v>
      </c>
    </row>
    <row r="14" spans="2:28" x14ac:dyDescent="0.25">
      <c r="B14" s="46" t="e" vm="8">
        <v>#VALUE!</v>
      </c>
      <c r="C14" s="85" t="str" cm="1">
        <f t="array" ref="C14">+_FV(B14,"Official name",TRUE)</f>
        <v>Fujitsu Limited</v>
      </c>
      <c r="D14" s="4" t="str" cm="1">
        <f t="array" ref="D14">+_FV(B14,"Industry")</f>
        <v>Software &amp; IT Services</v>
      </c>
      <c r="E14" s="3" t="s">
        <v>66</v>
      </c>
      <c r="H14" s="43" cm="1">
        <f t="array" ref="H14">+_FV(B14,"Price")*Currencies!D6</f>
        <v>24.133051439999999</v>
      </c>
      <c r="M14" s="25" t="s">
        <v>83</v>
      </c>
      <c r="N14" s="73"/>
      <c r="Z14" s="57" t="str" cm="1">
        <f t="array" ref="Z14">+_FV(B14,"Headquarters")</f>
        <v>Shiodome City Center, 1-5-2, Higashi-Shimbashi, MINATO-KU, TOKYO-TO, 105-7123 JP</v>
      </c>
      <c r="AA14" s="56" cm="1">
        <f t="array" ref="AA14">+_FV(B14,"Year incorporated",TRUE)</f>
        <v>1935</v>
      </c>
    </row>
    <row r="15" spans="2:28" x14ac:dyDescent="0.25">
      <c r="B15" s="62" t="e" vm="9">
        <v>#VALUE!</v>
      </c>
      <c r="C15" s="85" t="str" cm="1">
        <f t="array" ref="C15">+_FV(B15,"Official name",TRUE)</f>
        <v>Logitech International SA</v>
      </c>
      <c r="D15" s="4" t="str" cm="1">
        <f t="array" ref="D15">+_FV(B15,"Industry")</f>
        <v>Computers, Phones &amp; Household Electronics</v>
      </c>
      <c r="E15" s="27" t="s">
        <v>86</v>
      </c>
      <c r="F15" s="27"/>
      <c r="H15" s="43" cm="1">
        <f t="array" ref="H15">+_FV(B15,"Price")</f>
        <v>51.335000000000001</v>
      </c>
      <c r="N15" s="73"/>
      <c r="Z15" s="57" t="str" cm="1">
        <f t="array" ref="Z15">+_FV(B15,"Headquarters")</f>
        <v>Route de Pampigny 20, APPLES, VAUD, 1143 CH</v>
      </c>
      <c r="AA15" s="56" cm="1">
        <f t="array" ref="AA15">+_FV(B15,"Year incorporated",TRUE)</f>
        <v>1988</v>
      </c>
    </row>
    <row r="16" spans="2:28" s="10" customFormat="1" x14ac:dyDescent="0.25">
      <c r="B16" s="60" t="e" vm="10">
        <v>#VALUE!</v>
      </c>
      <c r="C16" s="85" t="str" cm="1">
        <f t="array" ref="C16">+_FV(B16,"Official name",TRUE)</f>
        <v>Samsung Electronics Co., Ltd.</v>
      </c>
      <c r="D16" s="4" t="str" cm="1">
        <f t="array" ref="D16">+_FV(B16,"Industry")</f>
        <v>Computers, Phones &amp; Household Electronics</v>
      </c>
      <c r="E16" s="3" t="s">
        <v>10</v>
      </c>
      <c r="F16" s="3"/>
      <c r="G16" s="21" t="s">
        <v>73</v>
      </c>
      <c r="H16" s="43" cm="1">
        <f t="array" ref="H16">+_FV(B16,"Price")*Currencies!D4</f>
        <v>42.007000000000005</v>
      </c>
      <c r="I16" s="5">
        <v>6792.6689999999999</v>
      </c>
      <c r="J16" s="5">
        <f>+H16*I16</f>
        <v>285339.64668300003</v>
      </c>
      <c r="K16" s="5">
        <v>122.79</v>
      </c>
      <c r="L16" s="5">
        <v>16.02</v>
      </c>
      <c r="M16" s="5">
        <f>+J16-K16+L16</f>
        <v>285232.87668300007</v>
      </c>
      <c r="N16" s="73"/>
      <c r="O16" s="74"/>
      <c r="P16" s="6"/>
      <c r="Q16" s="6"/>
      <c r="V16" s="9"/>
      <c r="W16" s="9"/>
      <c r="X16" s="9"/>
      <c r="Y16" s="12">
        <v>0.05</v>
      </c>
      <c r="Z16" s="57" t="str" cm="1">
        <f t="array" ref="Z16">+_FV(B16,"Headquarters")</f>
        <v>129, Samsung-Ro, Yeongtong-Gu, SUWON, GYEONGGI-DO, 16677 KR</v>
      </c>
      <c r="AA16" s="56" cm="1">
        <f t="array" ref="AA16">+_FV(B16,"Year incorporated",TRUE)</f>
        <v>1969</v>
      </c>
      <c r="AB16" s="9"/>
    </row>
    <row r="17" spans="2:28" s="10" customFormat="1" x14ac:dyDescent="0.25">
      <c r="B17" s="60" t="e" vm="11">
        <v>#VALUE!</v>
      </c>
      <c r="C17" s="85" t="str" cm="1">
        <f t="array" ref="C17">+_FV(B17,"Official name",TRUE)</f>
        <v>Sony Group Corporation</v>
      </c>
      <c r="D17" s="4" t="str" cm="1">
        <f t="array" ref="D17">+_FV(B17,"Industry")</f>
        <v>Computers, Phones &amp; Household Electronics</v>
      </c>
      <c r="E17" s="98" t="s">
        <v>156</v>
      </c>
      <c r="F17" s="3"/>
      <c r="G17" s="21"/>
      <c r="H17" s="43" cm="1">
        <f t="array" ref="H17">+_FV(B17,"Price")</f>
        <v>67.11</v>
      </c>
      <c r="I17" s="5"/>
      <c r="J17" s="5"/>
      <c r="K17" s="5"/>
      <c r="L17" s="5"/>
      <c r="M17" s="5"/>
      <c r="N17" s="73"/>
      <c r="O17" s="74"/>
      <c r="P17" s="6"/>
      <c r="Q17" s="6"/>
      <c r="V17" s="9"/>
      <c r="W17" s="9"/>
      <c r="X17" s="9"/>
      <c r="Y17" s="12"/>
      <c r="Z17" s="57"/>
      <c r="AA17" s="56"/>
      <c r="AB17" s="9"/>
    </row>
    <row r="18" spans="2:28" x14ac:dyDescent="0.25">
      <c r="B18" s="62"/>
      <c r="E18" s="27"/>
      <c r="F18" s="27"/>
      <c r="H18" s="43"/>
      <c r="N18" s="73"/>
      <c r="Z18" s="57"/>
      <c r="AA18" s="56"/>
    </row>
    <row r="19" spans="2:28" x14ac:dyDescent="0.25">
      <c r="B19" s="64"/>
      <c r="C19" s="14" t="s">
        <v>138</v>
      </c>
      <c r="E19" s="35"/>
      <c r="F19" s="35"/>
      <c r="H19" s="43"/>
      <c r="N19" s="73"/>
      <c r="Z19" s="57"/>
      <c r="AA19" s="56"/>
    </row>
    <row r="20" spans="2:28" s="10" customFormat="1" x14ac:dyDescent="0.25">
      <c r="B20" s="60" t="e" vm="12">
        <v>#VALUE!</v>
      </c>
      <c r="C20" s="83" t="str" cm="1">
        <f t="array" ref="C20">+_FV(B20,"Official name",TRUE)</f>
        <v>MICROSOFT CORPORATION</v>
      </c>
      <c r="D20" s="4" t="str" cm="1">
        <f t="array" ref="D20">+_FV(B20,"Industry")</f>
        <v>Software &amp; IT Services</v>
      </c>
      <c r="E20" s="3" t="s">
        <v>45</v>
      </c>
      <c r="F20" s="55">
        <v>44860</v>
      </c>
      <c r="G20" s="9" t="str">
        <f>+[5]Main!$O$7</f>
        <v>Q422</v>
      </c>
      <c r="H20" s="43" cm="1">
        <f t="array" ref="H20">+_FV(B20,"Price")</f>
        <v>227.63980000000001</v>
      </c>
      <c r="I20" s="5">
        <f>+[5]Main!$N$7</f>
        <v>7457.8918720000001</v>
      </c>
      <c r="J20" s="5">
        <f>+I20*H20</f>
        <v>1697713.0141637058</v>
      </c>
      <c r="K20" s="5">
        <f>+[5]Main!$N$9</f>
        <v>111648</v>
      </c>
      <c r="L20" s="5">
        <f>+[5]Main!$N$10</f>
        <v>49781</v>
      </c>
      <c r="M20" s="5">
        <f>+J20-K20+L20</f>
        <v>1635846.0141637058</v>
      </c>
      <c r="N20" s="70"/>
      <c r="O20" s="72" t="s">
        <v>112</v>
      </c>
      <c r="P20" s="6">
        <f>+M20/S20</f>
        <v>26.698536243307693</v>
      </c>
      <c r="Q20" s="6">
        <f>+M20/T20</f>
        <v>23.837978788667584</v>
      </c>
      <c r="R20" s="7">
        <v>44281</v>
      </c>
      <c r="S20" s="7">
        <v>61271</v>
      </c>
      <c r="T20" s="7">
        <f>+S20*1.12</f>
        <v>68623.520000000004</v>
      </c>
      <c r="U20" s="7">
        <f>+T20*1.12</f>
        <v>76858.342400000009</v>
      </c>
      <c r="V20" s="8">
        <v>0.18</v>
      </c>
      <c r="W20" s="8">
        <v>0.7</v>
      </c>
      <c r="X20" s="8">
        <v>0.42</v>
      </c>
      <c r="Y20" s="12">
        <v>0.04</v>
      </c>
      <c r="Z20" s="57" t="str" cm="1">
        <f t="array" ref="Z20">+_FV(B20,"Headquarters")</f>
        <v>One Microsoft Way, REDMOND, WA, 98052-6399 US</v>
      </c>
      <c r="AA20" s="56" cm="1">
        <f t="array" ref="AA20">+_FV(B20,"Year incorporated",TRUE)</f>
        <v>1993</v>
      </c>
      <c r="AB20" s="9"/>
    </row>
    <row r="21" spans="2:28" s="10" customFormat="1" x14ac:dyDescent="0.25">
      <c r="B21" s="60" t="e" vm="13">
        <v>#VALUE!</v>
      </c>
      <c r="C21" s="84" t="str" cm="1">
        <f t="array" ref="C21">+_FV(B21,"Official name",TRUE)</f>
        <v>ORACLE CORPORATION</v>
      </c>
      <c r="D21" s="4" t="str" cm="1">
        <f t="array" ref="D21">+_FV(B21,"Industry")</f>
        <v>Software &amp; IT Services</v>
      </c>
      <c r="E21" s="3" t="s">
        <v>9</v>
      </c>
      <c r="F21" s="3"/>
      <c r="G21" s="9" t="s">
        <v>74</v>
      </c>
      <c r="H21" s="43" cm="1">
        <f t="array" ref="H21">+_FV(B21,"Price")</f>
        <v>75.06</v>
      </c>
      <c r="I21" s="5">
        <v>2607</v>
      </c>
      <c r="J21" s="5">
        <f>+H21*I21</f>
        <v>195681.42</v>
      </c>
      <c r="K21" s="5">
        <v>22838</v>
      </c>
      <c r="L21" s="5">
        <v>78431</v>
      </c>
      <c r="M21" s="5">
        <f>+J21-K21+L21</f>
        <v>251274.42</v>
      </c>
      <c r="N21" s="73"/>
      <c r="O21" s="74"/>
      <c r="P21" s="6">
        <f>+M21/S21</f>
        <v>18.434041522999046</v>
      </c>
      <c r="Q21" s="6">
        <f>+M21/T21</f>
        <v>20.034637218944347</v>
      </c>
      <c r="R21" s="7">
        <v>15577</v>
      </c>
      <c r="S21" s="7">
        <v>13631</v>
      </c>
      <c r="T21" s="7">
        <v>12542</v>
      </c>
      <c r="U21" s="7">
        <v>12789</v>
      </c>
      <c r="V21" s="8">
        <v>0.06</v>
      </c>
      <c r="W21" s="8">
        <v>0.79</v>
      </c>
      <c r="X21" s="8">
        <v>-0.05</v>
      </c>
      <c r="Y21" s="12">
        <v>6.7000000000000004E-2</v>
      </c>
      <c r="Z21" s="57" t="str" cm="1">
        <f t="array" ref="Z21">+_FV(B21,"Headquarters")</f>
        <v>500 Oracle Parkway, Mail Stop 5 Op 7, REDWOOD CITY, CA, 94065 US</v>
      </c>
      <c r="AA21" s="56" cm="1">
        <f t="array" ref="AA21">+_FV(B21,"Year incorporated",TRUE)</f>
        <v>2005</v>
      </c>
      <c r="AB21" s="9"/>
    </row>
    <row r="22" spans="2:28" x14ac:dyDescent="0.25">
      <c r="B22" s="60" t="e" vm="14">
        <v>#VALUE!</v>
      </c>
      <c r="C22" s="84" t="str" cm="1">
        <f t="array" ref="C22">+_FV(B22,"Official name",TRUE)</f>
        <v>SALESFORCE, INC.</v>
      </c>
      <c r="D22" s="4" t="str" cm="1">
        <f t="array" ref="D22">+_FV(B22,"Industry")</f>
        <v>Software &amp; IT Services</v>
      </c>
      <c r="E22" s="3" t="s">
        <v>76</v>
      </c>
      <c r="G22" s="36" t="s">
        <v>73</v>
      </c>
      <c r="H22" s="43" cm="1">
        <f t="array" ref="H22">+_FV(B22,"Price")</f>
        <v>161.28</v>
      </c>
      <c r="I22" s="5">
        <v>985</v>
      </c>
      <c r="J22" s="5">
        <f>+I22*H22</f>
        <v>158860.79999999999</v>
      </c>
      <c r="K22" s="5">
        <v>13395</v>
      </c>
      <c r="L22" s="5">
        <v>10591</v>
      </c>
      <c r="M22" s="5">
        <f>+J22-K22+L22</f>
        <v>156056.79999999999</v>
      </c>
      <c r="N22" s="73"/>
      <c r="P22" s="6">
        <f>+M22/S22</f>
        <v>87.036698271054092</v>
      </c>
      <c r="Q22" s="6">
        <f>+M22/T22</f>
        <v>59.090041650889809</v>
      </c>
      <c r="R22" s="7">
        <v>4072</v>
      </c>
      <c r="S22" s="7">
        <v>1793</v>
      </c>
      <c r="T22" s="7">
        <v>2641</v>
      </c>
      <c r="U22" s="7">
        <v>2908</v>
      </c>
      <c r="Z22" s="57" t="str" cm="1">
        <f t="array" ref="Z22">+_FV(B22,"Headquarters")</f>
        <v>SALESFORCE TOWER, 415 MISSION STREET 3RD FL, SAN FRANCISCO, CA, 94105 US</v>
      </c>
      <c r="AA22" s="56" cm="1">
        <f t="array" ref="AA22">+_FV(B22,"Year incorporated",TRUE)</f>
        <v>1999</v>
      </c>
    </row>
    <row r="23" spans="2:28" s="10" customFormat="1" x14ac:dyDescent="0.25">
      <c r="B23" s="60" t="e" vm="15">
        <v>#VALUE!</v>
      </c>
      <c r="C23" s="83" t="str" cm="1">
        <f t="array" ref="C23">+_FV(B23,"Official name",TRUE)</f>
        <v>AUTODESK, INC.</v>
      </c>
      <c r="D23" s="4" t="str" cm="1">
        <f t="array" ref="D23">+_FV(B23,"Industry")</f>
        <v>Software &amp; IT Services</v>
      </c>
      <c r="E23" s="58" t="s">
        <v>116</v>
      </c>
      <c r="F23" s="59">
        <v>44894</v>
      </c>
      <c r="G23" s="4" t="str">
        <f>+[6]Main!$J$7</f>
        <v>Q222</v>
      </c>
      <c r="H23" s="43" cm="1">
        <f t="array" ref="H23">+_FV(B23,"Price")</f>
        <v>212.57</v>
      </c>
      <c r="I23" s="5">
        <f>+[6]Main!$I$7</f>
        <v>215.859048</v>
      </c>
      <c r="J23" s="5">
        <f>+H23*I23</f>
        <v>45885.157833359997</v>
      </c>
      <c r="K23" s="5">
        <f>+[6]Main!$I$9</f>
        <v>1571</v>
      </c>
      <c r="L23" s="5">
        <f>+[6]Main!$I$10</f>
        <v>2629</v>
      </c>
      <c r="M23" s="5">
        <f>+J23-K23+L23</f>
        <v>46943.157833359997</v>
      </c>
      <c r="N23" s="70" t="s">
        <v>118</v>
      </c>
      <c r="O23" s="72" t="s">
        <v>112</v>
      </c>
      <c r="P23" s="6"/>
      <c r="Q23" s="6"/>
      <c r="V23" s="9"/>
      <c r="W23" s="9"/>
      <c r="X23" s="9"/>
      <c r="Y23" s="12"/>
      <c r="Z23" s="57" t="str" cm="1">
        <f t="array" ref="Z23">+_FV(B23,"Headquarters")</f>
        <v>One Market, Ste. 400., SAN FRANCISCO, CA, 94105 US</v>
      </c>
      <c r="AA23" s="56" cm="1">
        <f t="array" ref="AA23">+_FV(B23,"Year incorporated",TRUE)</f>
        <v>1994</v>
      </c>
      <c r="AB23" s="9"/>
    </row>
    <row r="24" spans="2:28" x14ac:dyDescent="0.25">
      <c r="B24" s="60" t="e" vm="16">
        <v>#VALUE!</v>
      </c>
      <c r="C24" s="85" t="str" cm="1">
        <f t="array" ref="C24">+_FV(B24,"Official name",TRUE)</f>
        <v>WORKDAY, INC.</v>
      </c>
      <c r="D24" s="4" t="str" cm="1">
        <f t="array" ref="D24">+_FV(B24,"Industry")</f>
        <v>Software &amp; IT Services</v>
      </c>
      <c r="E24" s="19" t="s">
        <v>79</v>
      </c>
      <c r="F24" s="19"/>
      <c r="G24" s="34" t="s">
        <v>73</v>
      </c>
      <c r="H24" s="43" cm="1">
        <f t="array" ref="H24">+_FV(B24,"Price")</f>
        <v>158.75</v>
      </c>
      <c r="I24" s="5">
        <v>250</v>
      </c>
      <c r="J24" s="5">
        <f>+I24*H24</f>
        <v>39687.5</v>
      </c>
      <c r="K24" s="5">
        <f>+[7]Main!$L$9</f>
        <v>3554.9810000000002</v>
      </c>
      <c r="L24" s="5">
        <f>+[7]Main!$L$10</f>
        <v>1848.2089999999998</v>
      </c>
      <c r="M24" s="5">
        <f>+J24-K24+L24</f>
        <v>37980.728000000003</v>
      </c>
      <c r="N24" s="73"/>
      <c r="P24" s="6">
        <f>+M24/S24</f>
        <v>222.10952046783626</v>
      </c>
      <c r="Q24" s="6">
        <f>+M24/T24</f>
        <v>57.546557575757582</v>
      </c>
      <c r="R24" s="4">
        <v>-282</v>
      </c>
      <c r="S24" s="4">
        <v>171</v>
      </c>
      <c r="T24" s="4">
        <v>660</v>
      </c>
      <c r="U24" s="4">
        <v>728</v>
      </c>
      <c r="Z24" s="57" t="str" cm="1">
        <f t="array" ref="Z24">+_FV(B24,"Headquarters")</f>
        <v>6110 Stoneridge Mall Road, PLEASANTON, CA, 94588 US</v>
      </c>
      <c r="AA24" s="56" cm="1">
        <f t="array" ref="AA24">+_FV(B24,"Year incorporated",TRUE)</f>
        <v>2012</v>
      </c>
    </row>
    <row r="25" spans="2:28" x14ac:dyDescent="0.25">
      <c r="B25" s="60" t="e" vm="17">
        <v>#VALUE!</v>
      </c>
      <c r="C25" s="85" t="str" cm="1">
        <f t="array" ref="C25">+_FV(B25,"Official name",TRUE)</f>
        <v>VMWARE, INC.</v>
      </c>
      <c r="D25" s="4" t="str" cm="1">
        <f t="array" ref="D25">+_FV(B25,"Industry")</f>
        <v>Software &amp; IT Services</v>
      </c>
      <c r="E25" s="105" t="s">
        <v>162</v>
      </c>
      <c r="F25" s="19"/>
      <c r="G25" s="34"/>
      <c r="H25" s="43" cm="1">
        <f t="array" ref="H25">+_FV(B25,"Price")</f>
        <v>111.45</v>
      </c>
      <c r="J25" s="5"/>
      <c r="K25" s="5"/>
      <c r="L25" s="5"/>
      <c r="M25" s="5"/>
      <c r="N25" s="73"/>
      <c r="P25" s="6"/>
      <c r="Q25" s="6"/>
      <c r="Z25" s="57"/>
      <c r="AA25" s="56"/>
    </row>
    <row r="26" spans="2:28" x14ac:dyDescent="0.25">
      <c r="B26" s="60" t="e" vm="18">
        <v>#VALUE!</v>
      </c>
      <c r="C26" s="85" t="str" cm="1">
        <f t="array" ref="C26">+_FV(B26,"Official name",TRUE)</f>
        <v>HASHICORP, INC.</v>
      </c>
      <c r="D26" s="4" t="str" cm="1">
        <f t="array" ref="D26">+_FV(B26,"Industry")</f>
        <v>Software &amp; IT Services</v>
      </c>
      <c r="E26" s="105" t="s">
        <v>161</v>
      </c>
      <c r="F26" s="19"/>
      <c r="G26" s="34"/>
      <c r="H26" s="43" cm="1">
        <f t="array" ref="H26">+_FV(B26,"Price")</f>
        <v>31.47</v>
      </c>
      <c r="J26" s="5"/>
      <c r="K26" s="5"/>
      <c r="L26" s="5"/>
      <c r="M26" s="5"/>
      <c r="N26" s="73"/>
      <c r="P26" s="6"/>
      <c r="Q26" s="6"/>
      <c r="Z26" s="57"/>
      <c r="AA26" s="56"/>
    </row>
    <row r="27" spans="2:28" x14ac:dyDescent="0.25">
      <c r="B27" s="60"/>
      <c r="E27" s="19"/>
      <c r="F27" s="19"/>
      <c r="G27" s="34"/>
      <c r="H27" s="43"/>
      <c r="J27" s="5"/>
      <c r="K27" s="5"/>
      <c r="L27" s="5"/>
      <c r="M27" s="5"/>
      <c r="N27" s="73"/>
      <c r="P27" s="6"/>
      <c r="Q27" s="6"/>
      <c r="Z27" s="57"/>
      <c r="AA27" s="56"/>
    </row>
    <row r="28" spans="2:28" x14ac:dyDescent="0.25">
      <c r="B28" s="64"/>
      <c r="C28" s="14" t="s">
        <v>142</v>
      </c>
      <c r="E28" s="35"/>
      <c r="F28" s="35"/>
      <c r="H28" s="43"/>
      <c r="N28" s="73"/>
      <c r="Z28" s="57"/>
      <c r="AA28" s="56"/>
    </row>
    <row r="29" spans="2:28" x14ac:dyDescent="0.25">
      <c r="B29" s="66" t="e" vm="19">
        <v>#VALUE!</v>
      </c>
      <c r="C29" s="84" t="str" cm="1">
        <f t="array" ref="C29">+_FV(B29,"Official name",TRUE)</f>
        <v>CROWDSTRIKE HOLDINGS, INC.</v>
      </c>
      <c r="D29" s="4" t="str" cm="1">
        <f t="array" ref="D29">+_FV(B29,"Industry")</f>
        <v>Software &amp; IT Services</v>
      </c>
      <c r="E29" s="96" t="s">
        <v>91</v>
      </c>
      <c r="F29" s="93"/>
      <c r="G29" s="94"/>
      <c r="H29" s="43" cm="1">
        <f t="array" ref="H29">+_FV(B29,"Price")</f>
        <v>164.39</v>
      </c>
      <c r="J29" s="5"/>
      <c r="K29" s="5"/>
      <c r="L29" s="5"/>
      <c r="M29" s="5"/>
      <c r="N29" s="70"/>
      <c r="O29" s="71"/>
      <c r="V29" s="15"/>
      <c r="W29" s="15"/>
      <c r="X29" s="15"/>
      <c r="Z29" s="57"/>
      <c r="AA29" s="56"/>
    </row>
    <row r="30" spans="2:28" x14ac:dyDescent="0.25">
      <c r="B30" s="60" t="e" vm="20">
        <v>#VALUE!</v>
      </c>
      <c r="C30" s="85" t="str" cm="1">
        <f t="array" ref="C30">+_FV(B30,"Official name",TRUE)</f>
        <v>NETGEAR, INC.</v>
      </c>
      <c r="D30" s="4" t="str" cm="1">
        <f t="array" ref="D30">+_FV(B30,"Industry")</f>
        <v>Communications &amp; Networking</v>
      </c>
      <c r="E30" s="3" t="s">
        <v>67</v>
      </c>
      <c r="G30" s="28" t="s">
        <v>73</v>
      </c>
      <c r="H30" s="43" cm="1">
        <f t="array" ref="H30">+_FV(B30,"Price")</f>
        <v>19.27</v>
      </c>
      <c r="I30" s="5">
        <v>29.265000000000001</v>
      </c>
      <c r="J30" s="5">
        <f>+I30*H30</f>
        <v>563.93655000000001</v>
      </c>
      <c r="K30" s="37">
        <f>283.267+8.928</f>
        <v>292.19499999999999</v>
      </c>
      <c r="L30" s="5">
        <v>0</v>
      </c>
      <c r="M30" s="5">
        <f>+J30-K30+L30</f>
        <v>271.74155000000002</v>
      </c>
      <c r="N30" s="73"/>
      <c r="Z30" s="57" t="str" cm="1">
        <f t="array" ref="Z30">+_FV(B30,"Headquarters")</f>
        <v>350 E Plumeria Dr, SAN JOSE, CA, 95134 US</v>
      </c>
      <c r="AA30" s="56" cm="1">
        <f t="array" ref="AA30">+_FV(B30,"Year incorporated",TRUE)</f>
        <v>1996</v>
      </c>
    </row>
    <row r="31" spans="2:28" x14ac:dyDescent="0.25">
      <c r="B31" s="60" t="e" vm="21">
        <v>#VALUE!</v>
      </c>
      <c r="C31" s="85" t="str" cm="1">
        <f t="array" ref="C31">+_FV(B31,"Official name",TRUE)</f>
        <v>CISCO SYSTEMS, INC.</v>
      </c>
      <c r="D31" s="4" t="str" cm="1">
        <f t="array" ref="D31">+_FV(B31,"Industry")</f>
        <v>Communications &amp; Networking</v>
      </c>
      <c r="E31" s="3" t="s">
        <v>47</v>
      </c>
      <c r="G31" s="29" t="s">
        <v>81</v>
      </c>
      <c r="H31" s="43" cm="1">
        <f t="array" ref="H31">+_FV(B31,"Price")</f>
        <v>44.54</v>
      </c>
      <c r="N31" s="73"/>
      <c r="Z31" s="57" t="str" cm="1">
        <f t="array" ref="Z31">+_FV(B31,"Headquarters")</f>
        <v>170 West Tasman Dr, SAN JOSE, CA, 95134-1706 US</v>
      </c>
      <c r="AA31" s="56" cm="1">
        <f t="array" ref="AA31">+_FV(B31,"Year incorporated",TRUE)</f>
        <v>2021</v>
      </c>
    </row>
    <row r="32" spans="2:28" customFormat="1" x14ac:dyDescent="0.25">
      <c r="B32" t="e" vm="22">
        <v>#VALUE!</v>
      </c>
      <c r="C32" t="str" cm="1">
        <f t="array" ref="C32">+_FV(B32,"Name")</f>
        <v>PALANTIR TECHNOLOGIES INC.</v>
      </c>
      <c r="D32" s="108" t="str" cm="1">
        <f t="array" ref="D32">+_FV(B32,"Industry")</f>
        <v>Software &amp; IT Services</v>
      </c>
      <c r="E32" t="s">
        <v>163</v>
      </c>
      <c r="F32">
        <v>12.97</v>
      </c>
      <c r="J32" s="107"/>
    </row>
    <row r="33" spans="2:28" x14ac:dyDescent="0.25">
      <c r="B33" s="66"/>
      <c r="C33" s="84"/>
      <c r="E33" s="96"/>
      <c r="F33" s="93"/>
      <c r="G33" s="94"/>
      <c r="H33" s="43"/>
      <c r="J33" s="5"/>
      <c r="K33" s="5"/>
      <c r="L33" s="5"/>
      <c r="M33" s="5"/>
      <c r="N33" s="70"/>
      <c r="O33" s="71"/>
      <c r="V33" s="15"/>
      <c r="W33" s="15"/>
      <c r="X33" s="15"/>
      <c r="Z33" s="57"/>
      <c r="AA33" s="56"/>
    </row>
    <row r="34" spans="2:28" x14ac:dyDescent="0.25">
      <c r="B34" s="64"/>
      <c r="C34" s="14" t="s">
        <v>136</v>
      </c>
      <c r="E34" s="35"/>
      <c r="F34" s="35"/>
      <c r="H34" s="43"/>
      <c r="N34" s="73"/>
      <c r="Z34" s="57"/>
      <c r="AA34" s="56"/>
    </row>
    <row r="35" spans="2:28" s="10" customFormat="1" x14ac:dyDescent="0.25">
      <c r="B35" s="60" t="e" vm="23">
        <v>#VALUE!</v>
      </c>
      <c r="C35" s="84" t="str" cm="1">
        <f t="array" ref="C35">+_FV(B35,"Official name",TRUE)</f>
        <v>NVIDIA CORPORATION</v>
      </c>
      <c r="D35" s="4" t="str" cm="1">
        <f t="array" ref="D35">+_FV(B35,"Industry")</f>
        <v>Semiconductors &amp; Semiconductor Equipment</v>
      </c>
      <c r="E35" s="3" t="s">
        <v>46</v>
      </c>
      <c r="F35" s="104">
        <v>44881</v>
      </c>
      <c r="G35" s="103" t="s">
        <v>120</v>
      </c>
      <c r="H35" s="43" cm="1">
        <f t="array" ref="H35">+_FV(B35,"Price")</f>
        <v>133.5034</v>
      </c>
      <c r="I35" s="5">
        <f>+[8]Main!$M$4</f>
        <v>2490</v>
      </c>
      <c r="J35" s="5">
        <f>+H35*I35</f>
        <v>332423.46600000001</v>
      </c>
      <c r="K35" s="5">
        <f>+[8]Main!$M$6</f>
        <v>17037</v>
      </c>
      <c r="L35" s="5">
        <f>+[8]Main!$M$7</f>
        <v>10949</v>
      </c>
      <c r="M35" s="5">
        <f>+J35-K35+L35</f>
        <v>326335.46600000001</v>
      </c>
      <c r="N35" s="70" t="s">
        <v>133</v>
      </c>
      <c r="O35" s="72" t="s">
        <v>112</v>
      </c>
      <c r="P35" s="6">
        <f t="shared" ref="P35:P40" si="0">+M35/S35</f>
        <v>35.425039730785933</v>
      </c>
      <c r="Q35" s="6">
        <f t="shared" ref="Q35:Q40" si="1">+M35/T35</f>
        <v>24.996971734967445</v>
      </c>
      <c r="R35" s="7">
        <v>4332</v>
      </c>
      <c r="S35" s="7">
        <v>9212</v>
      </c>
      <c r="T35" s="7">
        <v>13055</v>
      </c>
      <c r="U35" s="7">
        <v>17170</v>
      </c>
      <c r="V35" s="8">
        <v>0.5</v>
      </c>
      <c r="W35" s="8">
        <v>0.65</v>
      </c>
      <c r="X35" s="8">
        <v>0.38</v>
      </c>
      <c r="Y35" s="12">
        <v>4.4999999999999998E-2</v>
      </c>
      <c r="Z35" s="57" t="str" cm="1">
        <f t="array" ref="Z35">+_FV(B35,"Headquarters")</f>
        <v>2788 San Tomas Expressway, SANTA CLARA, CA, 95051 US</v>
      </c>
      <c r="AA35" s="56" cm="1">
        <f t="array" ref="AA35">+_FV(B35,"Year incorporated",TRUE)</f>
        <v>1998</v>
      </c>
      <c r="AB35" s="9"/>
    </row>
    <row r="36" spans="2:28" s="10" customFormat="1" x14ac:dyDescent="0.25">
      <c r="B36" s="60" t="e" vm="24">
        <v>#VALUE!</v>
      </c>
      <c r="C36" s="85" t="str" cm="1">
        <f t="array" ref="C36">+_FV(B36,"Official name",TRUE)</f>
        <v>Broadcom Inc.</v>
      </c>
      <c r="D36" s="4" t="str" cm="1">
        <f t="array" ref="D36">+_FV(B36,"Industry")</f>
        <v>Semiconductors &amp; Semiconductor Equipment</v>
      </c>
      <c r="E36" s="3" t="s">
        <v>65</v>
      </c>
      <c r="F36" s="3"/>
      <c r="G36" s="9" t="s">
        <v>75</v>
      </c>
      <c r="H36" s="43" cm="1">
        <f t="array" ref="H36">+_FV(B36,"Price")</f>
        <v>461.27499999999998</v>
      </c>
      <c r="I36" s="5">
        <v>412.87299999999999</v>
      </c>
      <c r="J36" s="5">
        <f t="shared" ref="J36:J41" si="2">+I36*H36</f>
        <v>190447.99307499998</v>
      </c>
      <c r="K36" s="5">
        <v>12163</v>
      </c>
      <c r="L36" s="5">
        <v>39730</v>
      </c>
      <c r="M36" s="5">
        <f>+J36-K36+L36</f>
        <v>218014.99307499998</v>
      </c>
      <c r="N36" s="73"/>
      <c r="O36" s="74"/>
      <c r="P36" s="6">
        <f t="shared" si="0"/>
        <v>17.959880803608204</v>
      </c>
      <c r="Q36" s="6">
        <f t="shared" si="1"/>
        <v>11.400072844331728</v>
      </c>
      <c r="R36" s="7">
        <v>9181</v>
      </c>
      <c r="S36" s="7">
        <v>12139</v>
      </c>
      <c r="T36" s="7">
        <v>19124</v>
      </c>
      <c r="U36" s="4"/>
      <c r="V36" s="8">
        <v>0.15</v>
      </c>
      <c r="W36" s="8">
        <v>0.74</v>
      </c>
      <c r="X36" s="8">
        <v>0.53</v>
      </c>
      <c r="Y36" s="12">
        <v>5.8000000000000003E-2</v>
      </c>
      <c r="Z36" s="57" t="str" cm="1">
        <f t="array" ref="Z36">+_FV(B36,"Headquarters")</f>
        <v>1320 Ridder Park Drive, SAN JOSE, CA, 95131 US</v>
      </c>
      <c r="AA36" s="56" cm="1">
        <f t="array" ref="AA36">+_FV(B36,"Year incorporated",TRUE)</f>
        <v>2018</v>
      </c>
      <c r="AB36" s="9"/>
    </row>
    <row r="37" spans="2:28" x14ac:dyDescent="0.25">
      <c r="B37" s="60" t="e" vm="25">
        <v>#VALUE!</v>
      </c>
      <c r="C37" s="84" t="str" cm="1">
        <f t="array" ref="C37">+_FV(B37,"Official name",TRUE)</f>
        <v>TEXAS INSTRUMENTS INCORPORATED</v>
      </c>
      <c r="D37" s="4" t="str" cm="1">
        <f t="array" ref="D37">+_FV(B37,"Industry")</f>
        <v>Semiconductors &amp; Semiconductor Equipment</v>
      </c>
      <c r="E37" s="3" t="s">
        <v>61</v>
      </c>
      <c r="G37" s="9" t="s">
        <v>73</v>
      </c>
      <c r="H37" s="43" cm="1">
        <f t="array" ref="H37">+_FV(B37,"Price")</f>
        <v>158.09</v>
      </c>
      <c r="I37" s="5">
        <f>+[9]Main!$L$8</f>
        <v>913.70736499999998</v>
      </c>
      <c r="J37" s="5">
        <f t="shared" si="2"/>
        <v>144447.99733285001</v>
      </c>
      <c r="K37" s="5">
        <f>+[9]Main!$L$10</f>
        <v>8387</v>
      </c>
      <c r="L37" s="5">
        <f>+[9]Main!$L$11</f>
        <v>7244</v>
      </c>
      <c r="M37" s="5">
        <f>+J37-K37+L37</f>
        <v>143304.99733285001</v>
      </c>
      <c r="N37" s="70" t="s">
        <v>133</v>
      </c>
      <c r="O37" s="71" t="s">
        <v>112</v>
      </c>
      <c r="P37" s="6">
        <f t="shared" si="0"/>
        <v>18.608621910511623</v>
      </c>
      <c r="Q37" s="6">
        <f t="shared" si="1"/>
        <v>15.840057182806456</v>
      </c>
      <c r="R37" s="7">
        <v>5817</v>
      </c>
      <c r="S37" s="7">
        <v>7701</v>
      </c>
      <c r="T37" s="7">
        <v>9047</v>
      </c>
      <c r="V37" s="15">
        <v>0.26</v>
      </c>
      <c r="W37" s="15">
        <v>0.64</v>
      </c>
      <c r="X37" s="15">
        <v>0.42</v>
      </c>
      <c r="Y37" s="18">
        <v>0.05</v>
      </c>
      <c r="Z37" s="57" t="str" cm="1">
        <f t="array" ref="Z37">+_FV(B37,"Headquarters")</f>
        <v>12500 T I Blvd, DALLAS, TX, 75243-0592 US</v>
      </c>
      <c r="AA37" s="56" cm="1">
        <f t="array" ref="AA37">+_FV(B37,"Year incorporated",TRUE)</f>
        <v>1938</v>
      </c>
      <c r="AB37" s="4"/>
    </row>
    <row r="38" spans="2:28" x14ac:dyDescent="0.25">
      <c r="B38" s="60" t="e" vm="26">
        <v>#VALUE!</v>
      </c>
      <c r="C38" s="84" t="str" cm="1">
        <f t="array" ref="C38">+_FV(B38,"Official name",TRUE)</f>
        <v>INTEL CORPORATION</v>
      </c>
      <c r="D38" s="4" t="str" cm="1">
        <f t="array" ref="D38">+_FV(B38,"Industry")</f>
        <v>Semiconductors &amp; Semiconductor Equipment</v>
      </c>
      <c r="E38" s="3" t="s">
        <v>60</v>
      </c>
      <c r="G38" s="9" t="s">
        <v>73</v>
      </c>
      <c r="H38" s="43" cm="1">
        <f t="array" ref="H38">+_FV(B38,"Price")</f>
        <v>26.8675</v>
      </c>
      <c r="I38" s="5">
        <v>4067</v>
      </c>
      <c r="J38" s="5">
        <f t="shared" si="2"/>
        <v>109270.1225</v>
      </c>
      <c r="K38" s="5">
        <v>41638</v>
      </c>
      <c r="L38" s="5">
        <v>40304</v>
      </c>
      <c r="M38" s="5">
        <f>+J38-K38+L38</f>
        <v>107936.1225</v>
      </c>
      <c r="N38" s="73"/>
      <c r="P38" s="6">
        <f t="shared" si="0"/>
        <v>5.0129216016660187</v>
      </c>
      <c r="Q38" s="6">
        <f t="shared" si="1"/>
        <v>5.1152261241489985</v>
      </c>
      <c r="R38" s="7">
        <v>21971</v>
      </c>
      <c r="S38" s="7">
        <f>+R38*0.98</f>
        <v>21531.579999999998</v>
      </c>
      <c r="T38" s="7">
        <f>+S38*0.98</f>
        <v>21100.948399999997</v>
      </c>
      <c r="U38" s="7">
        <f>+T38*0.98</f>
        <v>20678.929431999997</v>
      </c>
      <c r="V38" s="15">
        <v>0.05</v>
      </c>
      <c r="W38" s="15">
        <v>0.54</v>
      </c>
      <c r="X38" s="15">
        <v>0.25</v>
      </c>
      <c r="Y38" s="18">
        <v>4.8000000000000001E-2</v>
      </c>
      <c r="Z38" s="57" t="str" cm="1">
        <f t="array" ref="Z38">+_FV(B38,"Headquarters")</f>
        <v>RNB-4-151, 2200 MISSION COLLEGE BLVD, SANTA CLARA, CA, 95054 US</v>
      </c>
      <c r="AA38" s="56" cm="1">
        <f t="array" ref="AA38">+_FV(B38,"Year incorporated",TRUE)</f>
        <v>1989</v>
      </c>
      <c r="AB38" s="4"/>
    </row>
    <row r="39" spans="2:28" x14ac:dyDescent="0.25">
      <c r="B39" s="60" t="e" vm="27">
        <v>#VALUE!</v>
      </c>
      <c r="C39" s="85" t="str" cm="1">
        <f t="array" ref="C39">+_FV(B39,"Official name",TRUE)</f>
        <v>ADVANCED MICRO DEVICES, INC.</v>
      </c>
      <c r="D39" s="4" t="str" cm="1">
        <f t="array" ref="D39">+_FV(B39,"Industry")</f>
        <v>Semiconductors &amp; Semiconductor Equipment</v>
      </c>
      <c r="E39" s="3" t="s">
        <v>62</v>
      </c>
      <c r="G39" s="9" t="s">
        <v>73</v>
      </c>
      <c r="H39" s="43" cm="1">
        <f t="array" ref="H39">+_FV(B39,"Price")</f>
        <v>60.29</v>
      </c>
      <c r="I39" s="5">
        <v>1207.6099999999999</v>
      </c>
      <c r="J39" s="5">
        <f t="shared" si="2"/>
        <v>72806.806899999996</v>
      </c>
      <c r="K39" s="5">
        <f>2440+1168+69</f>
        <v>3677</v>
      </c>
      <c r="L39" s="5">
        <f>312+1</f>
        <v>313</v>
      </c>
      <c r="M39" s="5">
        <f t="shared" ref="M39:M43" si="3">+J39-K39+L39</f>
        <v>69442.806899999996</v>
      </c>
      <c r="N39" s="73"/>
      <c r="P39" s="6">
        <f t="shared" si="0"/>
        <v>22.768133409836064</v>
      </c>
      <c r="Q39" s="6">
        <f t="shared" si="1"/>
        <v>16.420621163395602</v>
      </c>
      <c r="R39" s="7">
        <v>2490</v>
      </c>
      <c r="S39" s="7">
        <v>3050</v>
      </c>
      <c r="T39" s="7">
        <v>4229</v>
      </c>
      <c r="V39" s="15">
        <v>0.48</v>
      </c>
      <c r="W39" s="15">
        <v>0.45</v>
      </c>
      <c r="X39" s="15">
        <v>0.22</v>
      </c>
      <c r="Y39" s="18">
        <v>0.06</v>
      </c>
      <c r="Z39" s="57" t="str" cm="1">
        <f t="array" ref="Z39">+_FV(B39,"Headquarters")</f>
        <v>2485 Augustine Drive, SANTA CLARA, CA, 95054 US</v>
      </c>
      <c r="AA39" s="56" cm="1">
        <f t="array" ref="AA39">+_FV(B39,"Year incorporated",TRUE)</f>
        <v>1969</v>
      </c>
      <c r="AB39" s="4"/>
    </row>
    <row r="40" spans="2:28" x14ac:dyDescent="0.25">
      <c r="B40" s="60" t="e" vm="28">
        <v>#VALUE!</v>
      </c>
      <c r="C40" s="85" t="str" cm="1">
        <f t="array" ref="C40">+_FV(B40,"Official name",TRUE)</f>
        <v>MICRON TECHNOLOGY, INC.</v>
      </c>
      <c r="D40" s="4" t="str" cm="1">
        <f t="array" ref="D40">+_FV(B40,"Industry")</f>
        <v>Semiconductors &amp; Semiconductor Equipment</v>
      </c>
      <c r="E40" s="3" t="s">
        <v>63</v>
      </c>
      <c r="G40" s="22" t="s">
        <v>81</v>
      </c>
      <c r="H40" s="43" cm="1">
        <f t="array" ref="H40">+_FV(B40,"Price")</f>
        <v>54.29</v>
      </c>
      <c r="I40" s="5">
        <v>1118.623</v>
      </c>
      <c r="J40" s="5">
        <f t="shared" si="2"/>
        <v>60730.042670000003</v>
      </c>
      <c r="K40" s="5">
        <v>10398</v>
      </c>
      <c r="L40" s="5">
        <v>6776</v>
      </c>
      <c r="M40" s="5">
        <f t="shared" si="3"/>
        <v>57108.042670000003</v>
      </c>
      <c r="N40" s="73"/>
      <c r="P40" s="6">
        <f t="shared" si="0"/>
        <v>9.7437370192799868</v>
      </c>
      <c r="Q40" s="6">
        <f t="shared" si="1"/>
        <v>8.584790325356817</v>
      </c>
      <c r="R40" s="7">
        <v>2687</v>
      </c>
      <c r="S40" s="7">
        <v>5861</v>
      </c>
      <c r="T40" s="7">
        <f>+S40*1.135</f>
        <v>6652.2349999999997</v>
      </c>
      <c r="U40" s="7">
        <f>+T40*1.135</f>
        <v>7550.2867249999999</v>
      </c>
      <c r="V40" s="15">
        <v>0.28999999999999998</v>
      </c>
      <c r="W40" s="15">
        <v>0.38</v>
      </c>
      <c r="X40" s="15">
        <v>0.15</v>
      </c>
      <c r="Y40" s="18">
        <v>4.2999999999999997E-2</v>
      </c>
      <c r="Z40" s="57" t="str" cm="1">
        <f t="array" ref="Z40">+_FV(B40,"Headquarters")</f>
        <v>PO BOX 6, 8000 S FEDERAL WAY, BOISE, ID, 83716-9632 US</v>
      </c>
      <c r="AA40" s="56" cm="1">
        <f t="array" ref="AA40">+_FV(B40,"Year incorporated",TRUE)</f>
        <v>1984</v>
      </c>
    </row>
    <row r="41" spans="2:28" x14ac:dyDescent="0.25">
      <c r="B41" s="60" t="e" vm="29">
        <v>#VALUE!</v>
      </c>
      <c r="C41" s="85" t="str" cm="1">
        <f t="array" ref="C41">+_FV(B41,"Official name",TRUE)</f>
        <v>NXP Semiconductors NV</v>
      </c>
      <c r="D41" s="4" t="str" cm="1">
        <f t="array" ref="D41">+_FV(B41,"Industry")</f>
        <v>Semiconductors &amp; Semiconductor Equipment</v>
      </c>
      <c r="E41" s="3" t="s">
        <v>78</v>
      </c>
      <c r="G41" s="9" t="s">
        <v>73</v>
      </c>
      <c r="H41" s="43" cm="1">
        <f t="array" ref="H41">+_FV(B41,"Price")</f>
        <v>148.51</v>
      </c>
      <c r="I41" s="5">
        <v>265.93299999999999</v>
      </c>
      <c r="J41" s="5">
        <f t="shared" si="2"/>
        <v>39493.70983</v>
      </c>
      <c r="K41" s="5">
        <v>2303</v>
      </c>
      <c r="L41" s="5">
        <v>9593</v>
      </c>
      <c r="M41" s="5">
        <f t="shared" si="3"/>
        <v>46783.70983</v>
      </c>
      <c r="N41" s="73"/>
      <c r="P41" s="6"/>
      <c r="Q41" s="6"/>
      <c r="V41" s="15">
        <v>0.33</v>
      </c>
      <c r="W41" s="8">
        <v>0.41</v>
      </c>
      <c r="X41" s="15">
        <v>0.24</v>
      </c>
      <c r="Y41" s="18">
        <v>0.06</v>
      </c>
      <c r="Z41" s="57" t="str" cm="1">
        <f t="array" ref="Z41">+_FV(B41,"Headquarters")</f>
        <v>High Tech Campus 60, EINDHOVEN, NOORD-BRABANT, 5656AG NL</v>
      </c>
      <c r="AA41" s="56" cm="1">
        <f t="array" ref="AA41">+_FV(B41,"Year incorporated",TRUE)</f>
        <v>2010</v>
      </c>
    </row>
    <row r="42" spans="2:28" s="11" customFormat="1" x14ac:dyDescent="0.25">
      <c r="B42" s="60" t="e" vm="30">
        <v>#VALUE!</v>
      </c>
      <c r="C42" s="85" t="str" cm="1">
        <f t="array" ref="C42">+_FV(B42,"Official name",TRUE)</f>
        <v>Taiwan Semiconductor Manufacturing Co., Ltd.</v>
      </c>
      <c r="D42" s="4" t="str" cm="1">
        <f t="array" ref="D42">+_FV(B42,"Industry")</f>
        <v>Semiconductors &amp; Semiconductor Equipment</v>
      </c>
      <c r="E42" s="3" t="s">
        <v>72</v>
      </c>
      <c r="F42" s="3"/>
      <c r="G42" s="9" t="s">
        <v>73</v>
      </c>
      <c r="H42" s="43" cm="1">
        <f t="array" ref="H42">+_FV(B42,"Price")*Currencies!D5</f>
        <v>12.016035</v>
      </c>
      <c r="I42" s="5">
        <v>5186</v>
      </c>
      <c r="J42" s="5">
        <f>+H42*I42</f>
        <v>62315.157510000005</v>
      </c>
      <c r="K42" s="5">
        <v>36016</v>
      </c>
      <c r="L42" s="5">
        <v>16</v>
      </c>
      <c r="M42" s="5">
        <f t="shared" si="3"/>
        <v>26315.157510000005</v>
      </c>
      <c r="N42" s="73"/>
      <c r="O42" s="77"/>
      <c r="P42" s="6">
        <f>+M42/S42</f>
        <v>1.2623358234515316</v>
      </c>
      <c r="Q42" s="6">
        <f>+M42/T42</f>
        <v>1.0519465195429429</v>
      </c>
      <c r="R42" s="7">
        <v>17372</v>
      </c>
      <c r="S42" s="7">
        <f>+R42*1.2</f>
        <v>20846.399999999998</v>
      </c>
      <c r="T42" s="7">
        <f>+S42*1.2</f>
        <v>25015.679999999997</v>
      </c>
      <c r="U42" s="7">
        <f>+T42*1.2</f>
        <v>30018.815999999995</v>
      </c>
      <c r="V42" s="8">
        <v>0.23</v>
      </c>
      <c r="W42" s="8">
        <v>0.51</v>
      </c>
      <c r="X42" s="8">
        <v>0.41</v>
      </c>
      <c r="Y42" s="12">
        <v>4.4999999999999998E-2</v>
      </c>
      <c r="Z42" s="57" t="str" cm="1">
        <f t="array" ref="Z42">+_FV(B42,"Headquarters")</f>
        <v>No.8, Li-Hsin 6th Road, Hsinchu Science Park, HSINCHU, HSINCHU, 300 TW</v>
      </c>
      <c r="AA42" s="56" cm="1">
        <f t="array" ref="AA42">+_FV(B42,"Year incorporated",TRUE)</f>
        <v>1987</v>
      </c>
    </row>
    <row r="43" spans="2:28" x14ac:dyDescent="0.25">
      <c r="B43" s="60" t="e" vm="31">
        <v>#VALUE!</v>
      </c>
      <c r="C43" s="85" t="str" cm="1">
        <f t="array" ref="C43">+_FV(B43,"Official name",TRUE)</f>
        <v>ON SEMICONDUCTOR CORPORATION</v>
      </c>
      <c r="D43" s="4" t="str" cm="1">
        <f t="array" ref="D43">+_FV(B43,"Industry")</f>
        <v>Semiconductors &amp; Semiconductor Equipment</v>
      </c>
      <c r="E43" s="3" t="s">
        <v>64</v>
      </c>
      <c r="G43" s="22" t="s">
        <v>73</v>
      </c>
      <c r="H43" s="43" cm="1">
        <f t="array" ref="H43">+_FV(B43,"Price")</f>
        <v>64.47</v>
      </c>
      <c r="I43" s="5">
        <v>430.83300000000003</v>
      </c>
      <c r="J43" s="5">
        <f>+I43*H43</f>
        <v>27775.803510000002</v>
      </c>
      <c r="K43" s="5">
        <v>1329</v>
      </c>
      <c r="L43" s="5">
        <v>3113</v>
      </c>
      <c r="M43" s="5">
        <f t="shared" si="3"/>
        <v>29559.803510000002</v>
      </c>
      <c r="N43" s="73"/>
      <c r="P43" s="6"/>
      <c r="Q43" s="6"/>
      <c r="Z43" s="57" t="str" cm="1">
        <f t="array" ref="Z43">+_FV(B43,"Headquarters")</f>
        <v>5005 E McDowell Rd, PHOENIX, AZ, 85008 US</v>
      </c>
      <c r="AA43" s="56" cm="1">
        <f t="array" ref="AA43">+_FV(B43,"Year incorporated",TRUE)</f>
        <v>2000</v>
      </c>
    </row>
    <row r="44" spans="2:28" x14ac:dyDescent="0.25">
      <c r="B44" s="61" t="e" vm="32">
        <v>#VALUE!</v>
      </c>
      <c r="C44" s="84" t="str" cm="1">
        <f t="array" ref="C44">+_FV(B44,"Official name",TRUE)</f>
        <v>QUALCOMM INCORPORATED</v>
      </c>
      <c r="D44" s="4" t="str" cm="1">
        <f t="array" ref="D44">+_FV(B44,"Industry")</f>
        <v>Semiconductors &amp; Semiconductor Equipment</v>
      </c>
      <c r="E44" s="19" t="s">
        <v>80</v>
      </c>
      <c r="F44" s="19"/>
      <c r="H44" s="43" cm="1">
        <f t="array" ref="H44">+_FV(B44,"Price")</f>
        <v>117.74</v>
      </c>
      <c r="N44" s="73"/>
      <c r="Z44" s="57" t="str" cm="1">
        <f t="array" ref="Z44">+_FV(B44,"Headquarters")</f>
        <v>5775 Morehouse Dr, SAN DIEGO, CA, 92121 US</v>
      </c>
      <c r="AA44" s="56" cm="1">
        <f t="array" ref="AA44">+_FV(B44,"Year incorporated",TRUE)</f>
        <v>1991</v>
      </c>
    </row>
    <row r="45" spans="2:28" s="10" customFormat="1" x14ac:dyDescent="0.25">
      <c r="B45" s="60" t="e" vm="33">
        <v>#VALUE!</v>
      </c>
      <c r="C45" s="85" t="str" cm="1">
        <f t="array" ref="C45">+_FV(B45,"Official name",TRUE)</f>
        <v>ANALOG DEVICES, INC.</v>
      </c>
      <c r="D45" s="4" t="str" cm="1">
        <f t="array" ref="D45">+_FV(B45,"Industry")</f>
        <v>Semiconductors &amp; Semiconductor Equipment</v>
      </c>
      <c r="E45" s="98" t="s">
        <v>93</v>
      </c>
      <c r="F45" s="59"/>
      <c r="G45" s="4"/>
      <c r="H45" s="43" cm="1">
        <f t="array" ref="H45">+_FV(B45,"Price")*Currencies!D3</f>
        <v>141.61146600000001</v>
      </c>
      <c r="I45" s="5"/>
      <c r="J45" s="5"/>
      <c r="K45" s="5"/>
      <c r="L45" s="5"/>
      <c r="M45" s="5"/>
      <c r="N45" s="70"/>
      <c r="O45" s="72"/>
      <c r="P45" s="6"/>
      <c r="Q45" s="6"/>
      <c r="V45" s="9"/>
      <c r="W45" s="9"/>
      <c r="X45" s="9"/>
      <c r="Y45" s="12"/>
      <c r="Z45" s="57"/>
      <c r="AA45" s="56"/>
      <c r="AB45" s="9"/>
    </row>
    <row r="46" spans="2:28" x14ac:dyDescent="0.25">
      <c r="B46" s="50" t="e" vm="34">
        <v>#VALUE!</v>
      </c>
      <c r="C46" s="85" t="str" cm="1">
        <f t="array" ref="C46">+_FV(B46,"Official name",TRUE)</f>
        <v>MARVELL TECHNOLOGY, INC</v>
      </c>
      <c r="D46" s="4" t="str" cm="1">
        <f t="array" ref="D46">+_FV(B46,"Industry")</f>
        <v>Semiconductors &amp; Semiconductor Equipment</v>
      </c>
      <c r="E46" s="38" t="s">
        <v>94</v>
      </c>
      <c r="F46" s="38"/>
      <c r="H46" s="43" cm="1">
        <f t="array" ref="H46">+_FV(B46,"Price")</f>
        <v>40.799999999999997</v>
      </c>
      <c r="N46" s="73"/>
      <c r="Z46" s="57" t="str" cm="1">
        <f t="array" ref="Z46">+_FV(B46,"Headquarters")</f>
        <v>1000 N. West Street, Suite 1200, WILMINGTON, DE, 19801 US</v>
      </c>
      <c r="AA46" s="56" cm="1">
        <f t="array" ref="AA46">+_FV(B46,"Year incorporated",TRUE)</f>
        <v>2020</v>
      </c>
    </row>
    <row r="47" spans="2:28" x14ac:dyDescent="0.25">
      <c r="B47" s="65" t="e" vm="35">
        <v>#VALUE!</v>
      </c>
      <c r="C47" s="85" t="str" cm="1">
        <f t="array" ref="C47">+_FV(B47,"Official name",TRUE)</f>
        <v>LAM RESEARCH CORPORATION</v>
      </c>
      <c r="D47" s="4" t="str" cm="1">
        <f t="array" ref="D47">+_FV(B47,"Industry")</f>
        <v>Semiconductors &amp; Semiconductor Equipment</v>
      </c>
      <c r="E47" s="38" t="s">
        <v>95</v>
      </c>
      <c r="F47" s="38"/>
      <c r="H47" s="43" cm="1">
        <f t="array" ref="H47">+_FV(B47,"Price")</f>
        <v>390.01769999999999</v>
      </c>
      <c r="N47" s="73"/>
      <c r="Z47" s="57" t="str" cm="1">
        <f t="array" ref="Z47">+_FV(B47,"Headquarters")</f>
        <v>4650 Cushing Blvd, FREMONT, CA, 94538 US</v>
      </c>
      <c r="AA47" s="56" cm="1">
        <f t="array" ref="AA47">+_FV(B47,"Year incorporated",TRUE)</f>
        <v>1989</v>
      </c>
    </row>
    <row r="48" spans="2:28" x14ac:dyDescent="0.25">
      <c r="B48" s="65" t="e" vm="36">
        <v>#VALUE!</v>
      </c>
      <c r="C48" s="85" t="str" cm="1">
        <f t="array" ref="C48">+_FV(B48,"Official name",TRUE)</f>
        <v>MICROCHIP TECHNOLOGY INCORPORATED</v>
      </c>
      <c r="D48" s="4" t="str" cm="1">
        <f t="array" ref="D48">+_FV(B48,"Industry")</f>
        <v>Semiconductors &amp; Semiconductor Equipment</v>
      </c>
      <c r="E48" s="38" t="s">
        <v>96</v>
      </c>
      <c r="F48" s="38"/>
      <c r="H48" s="43" cm="1">
        <f t="array" ref="H48">+_FV(B48,"Price")</f>
        <v>62.18</v>
      </c>
      <c r="N48" s="73"/>
      <c r="Z48" s="57" t="str" cm="1">
        <f t="array" ref="Z48">+_FV(B48,"Headquarters")</f>
        <v>2355 W CHANDLER BLVD, CHANDLER, AZ, 85224-6199 US</v>
      </c>
      <c r="AA48" s="56" cm="1">
        <f t="array" ref="AA48">+_FV(B48,"Year incorporated",TRUE)</f>
        <v>1989</v>
      </c>
    </row>
    <row r="49" spans="2:28" x14ac:dyDescent="0.25">
      <c r="B49" s="65" t="e" vm="37">
        <v>#VALUE!</v>
      </c>
      <c r="C49" s="85" t="str" cm="1">
        <f t="array" ref="C49">+_FV(B49,"Official name",TRUE)</f>
        <v>TERADYNE, INC.</v>
      </c>
      <c r="D49" s="4" t="str" cm="1">
        <f t="array" ref="D49">+_FV(B49,"Industry")</f>
        <v>Semiconductors &amp; Semiconductor Equipment</v>
      </c>
      <c r="E49" s="38" t="s">
        <v>97</v>
      </c>
      <c r="F49" s="38"/>
      <c r="H49" s="43" cm="1">
        <f t="array" ref="H49">+_FV(B49,"Price")</f>
        <v>81.614999999999995</v>
      </c>
      <c r="N49" s="73"/>
      <c r="Z49" s="57" t="str" cm="1">
        <f t="array" ref="Z49">+_FV(B49,"Headquarters")</f>
        <v>600 Riverpark Dr, NORTH READING, MA, 01864-2634 US</v>
      </c>
      <c r="AA49" s="56" cm="1">
        <f t="array" ref="AA49">+_FV(B49,"Year incorporated",TRUE)</f>
        <v>1960</v>
      </c>
    </row>
    <row r="50" spans="2:28" x14ac:dyDescent="0.25">
      <c r="B50" s="65" t="e" vm="38">
        <v>#VALUE!</v>
      </c>
      <c r="C50" s="85" t="str" cm="1">
        <f t="array" ref="C50">+_FV(B50,"Official name",TRUE)</f>
        <v>SKYWORKS SOLUTIONS, INC.</v>
      </c>
      <c r="D50" s="4" t="str" cm="1">
        <f t="array" ref="D50">+_FV(B50,"Industry")</f>
        <v>Semiconductors &amp; Semiconductor Equipment</v>
      </c>
      <c r="E50" s="38" t="s">
        <v>98</v>
      </c>
      <c r="F50" s="38"/>
      <c r="H50" s="43" cm="1">
        <f t="array" ref="H50">+_FV(B50,"Price")</f>
        <v>85.51</v>
      </c>
      <c r="N50" s="73"/>
      <c r="Z50" s="57" t="str" cm="1">
        <f t="array" ref="Z50">+_FV(B50,"Headquarters")</f>
        <v>5260 California Avenue, IRVINE, CA, 92617 US</v>
      </c>
      <c r="AA50" s="56" cm="1">
        <f t="array" ref="AA50">+_FV(B50,"Year incorporated",TRUE)</f>
        <v>2002</v>
      </c>
    </row>
    <row r="51" spans="2:28" x14ac:dyDescent="0.25">
      <c r="B51" s="65" t="e" vm="39">
        <v>#VALUE!</v>
      </c>
      <c r="C51" s="85" t="str" cm="1">
        <f t="array" ref="C51">+_FV(B51,"Official name",TRUE)</f>
        <v>MONOLITHIC POWER SYSTEMS, INC.</v>
      </c>
      <c r="D51" s="4" t="str" cm="1">
        <f t="array" ref="D51">+_FV(B51,"Industry")</f>
        <v>Semiconductors &amp; Semiconductor Equipment</v>
      </c>
      <c r="E51" s="38" t="s">
        <v>99</v>
      </c>
      <c r="F51" s="38"/>
      <c r="H51" s="43" cm="1">
        <f t="array" ref="H51">+_FV(B51,"Price")</f>
        <v>338.73</v>
      </c>
      <c r="N51" s="73"/>
      <c r="Z51" s="57" t="str" cm="1">
        <f t="array" ref="Z51">+_FV(B51,"Headquarters")</f>
        <v>5808 Lake Washington Blvd NE, KIRKLAND, WA, 98033-7350 US</v>
      </c>
      <c r="AA51" s="56" cm="1">
        <f t="array" ref="AA51">+_FV(B51,"Year incorporated",TRUE)</f>
        <v>2004</v>
      </c>
    </row>
    <row r="52" spans="2:28" x14ac:dyDescent="0.25">
      <c r="B52" s="50" t="e" vm="40">
        <v>#VALUE!</v>
      </c>
      <c r="C52" s="85" t="str" cm="1">
        <f t="array" ref="C52">+_FV(B52,"Official name",TRUE)</f>
        <v>ENTEGRIS, INC.</v>
      </c>
      <c r="D52" s="4" t="str" cm="1">
        <f t="array" ref="D52">+_FV(B52,"Industry")</f>
        <v>Semiconductors &amp; Semiconductor Equipment</v>
      </c>
      <c r="E52" s="38" t="s">
        <v>100</v>
      </c>
      <c r="F52" s="38"/>
      <c r="H52" s="43" cm="1">
        <f t="array" ref="H52">+_FV(B52,"Price")</f>
        <v>80.305000000000007</v>
      </c>
      <c r="N52" s="73"/>
      <c r="Z52" s="57" t="str" cm="1">
        <f t="array" ref="Z52">+_FV(B52,"Headquarters")</f>
        <v>129 Concord Rd, BILLERICA, MA, 01821-4600 US</v>
      </c>
      <c r="AA52" s="56" cm="1">
        <f t="array" ref="AA52">+_FV(B52,"Year incorporated",TRUE)</f>
        <v>2005</v>
      </c>
    </row>
    <row r="53" spans="2:28" x14ac:dyDescent="0.25">
      <c r="B53" s="65" t="e" vm="41">
        <v>#VALUE!</v>
      </c>
      <c r="C53" s="85" t="str" cm="1">
        <f t="array" ref="C53">+_FV(B53,"Official name",TRUE)</f>
        <v>QORVO, INC.</v>
      </c>
      <c r="D53" s="4" t="str" cm="1">
        <f t="array" ref="D53">+_FV(B53,"Industry")</f>
        <v>Semiconductors &amp; Semiconductor Equipment</v>
      </c>
      <c r="E53" s="38" t="s">
        <v>101</v>
      </c>
      <c r="F53" s="38"/>
      <c r="H53" s="43" cm="1">
        <f t="array" ref="H53">+_FV(B53,"Price")</f>
        <v>85.974999999999994</v>
      </c>
      <c r="N53" s="73"/>
      <c r="Z53" s="57" t="str" cm="1">
        <f t="array" ref="Z53">+_FV(B53,"Headquarters")</f>
        <v>7628 Thorndike Rd, GREENSBORO, NC, 27409 US</v>
      </c>
      <c r="AA53" s="56" cm="1">
        <f t="array" ref="AA53">+_FV(B53,"Year incorporated",TRUE)</f>
        <v>2013</v>
      </c>
    </row>
    <row r="54" spans="2:28" x14ac:dyDescent="0.25">
      <c r="B54" s="50" t="e" vm="42">
        <v>#VALUE!</v>
      </c>
      <c r="C54" s="85" t="str" cm="1">
        <f t="array" ref="C54">+_FV(B54,"Official name",TRUE)</f>
        <v>STMicroelectronics NV</v>
      </c>
      <c r="D54" s="4" t="str" cm="1">
        <f t="array" ref="D54">+_FV(B54,"Industry")</f>
        <v>Semiconductors &amp; Semiconductor Equipment</v>
      </c>
      <c r="E54" s="38" t="s">
        <v>102</v>
      </c>
      <c r="F54" s="38"/>
      <c r="H54" s="43" cm="1">
        <f t="array" ref="H54">+_FV(B54,"Price")</f>
        <v>33.521999999999998</v>
      </c>
      <c r="N54" s="73"/>
      <c r="Z54" s="57" t="str" cm="1">
        <f t="array" ref="Z54">+_FV(B54,"Headquarters")</f>
        <v>39 Chemin du Champ des Filles, PLAN-LES-OUATES, GENEVE, 1228 CH</v>
      </c>
      <c r="AA54" s="56" cm="1">
        <f t="array" ref="AA54">+_FV(B54,"Year incorporated",TRUE)</f>
        <v>1987</v>
      </c>
    </row>
    <row r="55" spans="2:28" x14ac:dyDescent="0.25">
      <c r="B55" s="65" t="e" vm="43">
        <v>#VALUE!</v>
      </c>
      <c r="C55" s="85" t="str" cm="1">
        <f t="array" ref="C55">+_FV(B55,"Official name",TRUE)</f>
        <v>Wolfspeed, Inc.</v>
      </c>
      <c r="D55" s="4" t="str" cm="1">
        <f t="array" ref="D55">+_FV(B55,"Industry")</f>
        <v>Semiconductors &amp; Semiconductor Equipment</v>
      </c>
      <c r="E55" s="38" t="s">
        <v>103</v>
      </c>
      <c r="F55" s="38"/>
      <c r="H55" s="43" cm="1">
        <f t="array" ref="H55">+_FV(B55,"Price")</f>
        <v>88.66</v>
      </c>
      <c r="N55" s="73"/>
      <c r="Z55" s="57" t="str" cm="1">
        <f t="array" ref="Z55">+_FV(B55,"Headquarters")</f>
        <v>4600 Silicon Dr, DURHAM, NC, 27703 US</v>
      </c>
      <c r="AA55" s="56" cm="1">
        <f t="array" ref="AA55">+_FV(B55,"Year incorporated",TRUE)</f>
        <v>1987</v>
      </c>
    </row>
    <row r="56" spans="2:28" x14ac:dyDescent="0.25">
      <c r="B56" s="60" t="e" vm="44">
        <v>#VALUE!</v>
      </c>
      <c r="C56" s="85" t="str" cm="1">
        <f t="array" ref="C56">+_FV(B56,"Official name",TRUE)</f>
        <v>SIGMATRON INTERNATIONAL, INC.</v>
      </c>
      <c r="D56" s="4" t="str" cm="1">
        <f t="array" ref="D56">+_FV(B56,"Industry")</f>
        <v>Semiconductors &amp; Semiconductor Equipment</v>
      </c>
      <c r="E56" s="3" t="s">
        <v>56</v>
      </c>
      <c r="G56" s="9" t="s">
        <v>73</v>
      </c>
      <c r="H56" s="43" cm="1">
        <f t="array" ref="H56">+_FV(B56,"Price")</f>
        <v>4.88</v>
      </c>
      <c r="I56" s="5">
        <v>4.3739999999999997</v>
      </c>
      <c r="J56" s="5">
        <f>+I56*H56</f>
        <v>21.345119999999998</v>
      </c>
      <c r="K56" s="5">
        <v>2.2400000000000002</v>
      </c>
      <c r="L56" s="5">
        <f>2.42+51.092</f>
        <v>53.512</v>
      </c>
      <c r="M56" s="5">
        <f>+J56-K56+L56</f>
        <v>72.61712</v>
      </c>
      <c r="N56" s="73"/>
      <c r="P56" s="13"/>
      <c r="Q56" s="13"/>
      <c r="R56" s="7"/>
      <c r="Z56" s="57" t="str" cm="1">
        <f t="array" ref="Z56">+_FV(B56,"Headquarters")</f>
        <v>2201 Landmeier Rd, ELK GROVE VILLAGE, IL, 60007 US</v>
      </c>
      <c r="AA56" s="56" cm="1">
        <f t="array" ref="AA56">+_FV(B56,"Year incorporated",TRUE)</f>
        <v>1993</v>
      </c>
    </row>
    <row r="57" spans="2:28" x14ac:dyDescent="0.25">
      <c r="B57" s="64"/>
      <c r="C57" s="97"/>
      <c r="E57" s="35"/>
      <c r="F57" s="35"/>
      <c r="H57" s="43"/>
      <c r="N57" s="73"/>
      <c r="Z57" s="57"/>
      <c r="AA57" s="56"/>
    </row>
    <row r="58" spans="2:28" x14ac:dyDescent="0.25">
      <c r="B58" s="64"/>
      <c r="C58" s="14" t="s">
        <v>137</v>
      </c>
      <c r="E58" s="35"/>
      <c r="F58" s="35"/>
      <c r="H58" s="43"/>
      <c r="N58" s="73"/>
      <c r="Z58" s="57"/>
      <c r="AA58" s="56"/>
    </row>
    <row r="59" spans="2:28" x14ac:dyDescent="0.25">
      <c r="B59" s="60" t="e" vm="45">
        <v>#VALUE!</v>
      </c>
      <c r="C59" s="85" t="str" cm="1">
        <f t="array" ref="C59">+_FV(B59,"Official name",TRUE)</f>
        <v>ASML Holding NV</v>
      </c>
      <c r="D59" s="4" t="str" cm="1">
        <f t="array" ref="D59">+_FV(B59,"Industry")</f>
        <v>Semiconductors &amp; Semiconductor Equipment</v>
      </c>
      <c r="E59" s="23" t="s">
        <v>82</v>
      </c>
      <c r="F59" s="23"/>
      <c r="G59" s="24" t="s">
        <v>73</v>
      </c>
      <c r="H59" s="43" cm="1">
        <f t="array" ref="H59">+_FV(B59,"Price")</f>
        <v>482.58</v>
      </c>
      <c r="I59" s="5">
        <v>408.6</v>
      </c>
      <c r="J59" s="5">
        <f>+I59*H59</f>
        <v>197182.18799999999</v>
      </c>
      <c r="K59" s="5">
        <v>8172</v>
      </c>
      <c r="L59" s="5">
        <v>4663</v>
      </c>
      <c r="M59" s="5">
        <f>+J59-K59+L59</f>
        <v>193673.18799999999</v>
      </c>
      <c r="N59" s="73"/>
      <c r="P59" s="6">
        <f>+M59/S59</f>
        <v>56.06208150245179</v>
      </c>
      <c r="Q59" s="6">
        <f>+M59/T59</f>
        <v>54.429205342186201</v>
      </c>
      <c r="R59" s="7">
        <v>3354</v>
      </c>
      <c r="S59" s="7">
        <f>+R59*1.03</f>
        <v>3454.62</v>
      </c>
      <c r="T59" s="7">
        <f>+S59*1.03</f>
        <v>3558.2586000000001</v>
      </c>
      <c r="U59" s="7">
        <f>+T59*1.03</f>
        <v>3665.0063580000001</v>
      </c>
      <c r="Z59" s="57" t="str" cm="1">
        <f t="array" ref="Z59">+_FV(B59,"Headquarters")</f>
        <v>De Run 6501, VELDHOVEN, NOORD-BRABANT, 5504 DR NL</v>
      </c>
      <c r="AA59" s="56" cm="1">
        <f t="array" ref="AA59">+_FV(B59,"Year incorporated",TRUE)</f>
        <v>1994</v>
      </c>
    </row>
    <row r="60" spans="2:28" s="10" customFormat="1" x14ac:dyDescent="0.25">
      <c r="B60" s="60" t="e" vm="46">
        <v>#VALUE!</v>
      </c>
      <c r="C60" s="85" t="str" cm="1">
        <f t="array" ref="C60">+_FV(B60,"Official name",TRUE)</f>
        <v>APPLIED MATERIALS, INC.</v>
      </c>
      <c r="D60" s="4" t="str" cm="1">
        <f t="array" ref="D60">+_FV(B60,"Industry")</f>
        <v>Semiconductors &amp; Semiconductor Equipment</v>
      </c>
      <c r="E60" s="3" t="s">
        <v>8</v>
      </c>
      <c r="F60" s="3"/>
      <c r="G60" s="9" t="s">
        <v>73</v>
      </c>
      <c r="H60" s="43" cm="1">
        <f t="array" ref="H60">+_FV(B60,"Price")</f>
        <v>87.98</v>
      </c>
      <c r="I60" s="5">
        <v>903</v>
      </c>
      <c r="J60" s="5">
        <f>+H60*I60</f>
        <v>79445.94</v>
      </c>
      <c r="K60" s="5">
        <v>8168</v>
      </c>
      <c r="L60" s="5">
        <v>5451</v>
      </c>
      <c r="M60" s="5">
        <f>+J60-K60+L60</f>
        <v>76728.94</v>
      </c>
      <c r="N60" s="73"/>
      <c r="O60" s="74"/>
      <c r="P60" s="6">
        <f>+M60/S60</f>
        <v>4.2126353354562429</v>
      </c>
      <c r="Q60" s="6">
        <f>+M60/T60</f>
        <v>3.9786849883329012</v>
      </c>
      <c r="R60" s="7">
        <v>17202</v>
      </c>
      <c r="S60" s="7">
        <v>18214</v>
      </c>
      <c r="T60" s="7">
        <v>19285</v>
      </c>
      <c r="U60" s="7">
        <v>20420</v>
      </c>
      <c r="V60" s="8">
        <v>0.4</v>
      </c>
      <c r="W60" s="8">
        <v>0.48</v>
      </c>
      <c r="X60" s="8">
        <v>0.28000000000000003</v>
      </c>
      <c r="Y60" s="12">
        <v>3.5000000000000003E-2</v>
      </c>
      <c r="Z60" s="57" t="str" cm="1">
        <f t="array" ref="Z60">+_FV(B60,"Headquarters")</f>
        <v>3050 Bowers Ave, SANTA CLARA, CA, 95054-3299 US</v>
      </c>
      <c r="AA60" s="56" cm="1">
        <f t="array" ref="AA60">+_FV(B60,"Year incorporated",TRUE)</f>
        <v>1987</v>
      </c>
      <c r="AB60" s="9"/>
    </row>
    <row r="61" spans="2:28" x14ac:dyDescent="0.25">
      <c r="B61" s="60" t="e" vm="47">
        <v>#VALUE!</v>
      </c>
      <c r="C61" s="85" t="str" cm="1">
        <f t="array" ref="C61">+_FV(B61,"Official name",TRUE)</f>
        <v>Wistron Corporation</v>
      </c>
      <c r="D61" s="4" t="str" cm="1">
        <f t="array" ref="D61">+_FV(B61,"Industry")</f>
        <v>Computers, Phones &amp; Household Electronics</v>
      </c>
      <c r="E61" s="3" t="s">
        <v>57</v>
      </c>
      <c r="G61" s="9" t="s">
        <v>77</v>
      </c>
      <c r="H61" s="43" cm="1">
        <f t="array" ref="H61">+_FV(B61,"Price")*Currencies!D5</f>
        <v>0.81042000000000003</v>
      </c>
      <c r="I61" s="5">
        <v>2840</v>
      </c>
      <c r="J61" s="5">
        <f>+I61*H61</f>
        <v>2301.5927999999999</v>
      </c>
      <c r="K61" s="5">
        <v>2285</v>
      </c>
      <c r="L61" s="5">
        <v>6539</v>
      </c>
      <c r="M61" s="5">
        <f>+J61-K61+L61</f>
        <v>6555.5928000000004</v>
      </c>
      <c r="N61" s="73"/>
      <c r="P61" s="6">
        <f>+M61/S61</f>
        <v>13.696616232576471</v>
      </c>
      <c r="Q61" s="6">
        <f>+M61/T61</f>
        <v>13.297685662695603</v>
      </c>
      <c r="R61" s="7">
        <f>12908*0.036</f>
        <v>464.68799999999999</v>
      </c>
      <c r="S61" s="7">
        <f>+R61*1.03</f>
        <v>478.62864000000002</v>
      </c>
      <c r="T61" s="7">
        <f>+S61*1.03</f>
        <v>492.98749920000006</v>
      </c>
      <c r="U61" s="7">
        <f>+T61*1.03</f>
        <v>507.77712417600009</v>
      </c>
      <c r="V61" s="16">
        <v>-0.09</v>
      </c>
      <c r="W61" s="15">
        <v>0.06</v>
      </c>
      <c r="X61" s="15">
        <v>0.02</v>
      </c>
      <c r="Z61" s="57" t="str" cm="1">
        <f t="array" ref="Z61">+_FV(B61,"Headquarters")</f>
        <v>No.5, Hsin An Road, Science-Based Industrial Park, HSINCHU, HSINCHU, 300 TW</v>
      </c>
      <c r="AA61" s="56" cm="1">
        <f t="array" ref="AA61">+_FV(B61,"Year incorporated",TRUE)</f>
        <v>2001</v>
      </c>
    </row>
    <row r="62" spans="2:28" x14ac:dyDescent="0.25">
      <c r="B62" s="65" t="e" vm="48">
        <v>#VALUE!</v>
      </c>
      <c r="C62" s="85" t="str" cm="1">
        <f t="array" ref="C62">+_FV(B62,"Official name",TRUE)</f>
        <v>KLA Corporation</v>
      </c>
      <c r="D62" s="4" t="str" cm="1">
        <f t="array" ref="D62">+_FV(B62,"Industry")</f>
        <v>Semiconductors &amp; Semiconductor Equipment</v>
      </c>
      <c r="E62" s="39" t="s">
        <v>92</v>
      </c>
      <c r="F62" s="39"/>
      <c r="H62" s="43" cm="1">
        <f t="array" ref="H62">+_FV(B62,"Price")</f>
        <v>308.06</v>
      </c>
      <c r="N62" s="73"/>
      <c r="Z62" s="57" t="str" cm="1">
        <f t="array" ref="Z62">+_FV(B62,"Headquarters")</f>
        <v>1 Technology Dr, MILPITAS, CA, 95035-7916 US</v>
      </c>
      <c r="AA62" s="56" cm="1">
        <f t="array" ref="AA62">+_FV(B62,"Year incorporated",TRUE)</f>
        <v>1975</v>
      </c>
    </row>
    <row r="63" spans="2:28" x14ac:dyDescent="0.25">
      <c r="B63" s="81" t="e" vm="49">
        <v>#VALUE!</v>
      </c>
      <c r="C63" s="85" t="str" cm="1">
        <f t="array" ref="C63">+_FV(B63,"Official name",TRUE)</f>
        <v>VAT Group Ltd</v>
      </c>
      <c r="D63" s="4" t="str" cm="1">
        <f t="array" ref="D63">+_FV(B63,"Industry")</f>
        <v>Machinery, Equipment &amp; Components</v>
      </c>
      <c r="E63" s="89" t="s">
        <v>132</v>
      </c>
      <c r="F63" s="92"/>
      <c r="H63" s="43" cm="1">
        <f t="array" ref="H63">+_FV(B63,"Price")</f>
        <v>233.8</v>
      </c>
      <c r="I63" s="5" cm="1">
        <f t="array" ref="I63">+_FV(B63,"Shares outstanding",TRUE)*0.0001</f>
        <v>3000</v>
      </c>
      <c r="J63" s="5">
        <f>+I63*H63</f>
        <v>701400</v>
      </c>
      <c r="N63" s="70"/>
      <c r="Z63" s="57"/>
    </row>
    <row r="64" spans="2:28" x14ac:dyDescent="0.25">
      <c r="B64" s="81"/>
      <c r="C64" s="100" t="s">
        <v>159</v>
      </c>
      <c r="E64" s="89"/>
      <c r="F64" s="92"/>
      <c r="H64" s="43"/>
      <c r="J64" s="5"/>
      <c r="N64" s="70"/>
      <c r="Z64" s="57"/>
    </row>
    <row r="65" spans="2:27" x14ac:dyDescent="0.25">
      <c r="B65" s="64"/>
      <c r="C65" s="97"/>
      <c r="E65" s="35"/>
      <c r="F65" s="35"/>
      <c r="H65" s="43"/>
      <c r="N65" s="73"/>
      <c r="Z65" s="57"/>
      <c r="AA65" s="56"/>
    </row>
    <row r="66" spans="2:27" x14ac:dyDescent="0.25">
      <c r="B66" s="64"/>
      <c r="C66" s="14" t="s">
        <v>140</v>
      </c>
      <c r="E66" s="35"/>
      <c r="F66" s="35"/>
      <c r="H66" s="43"/>
      <c r="N66" s="73"/>
      <c r="Z66" s="57"/>
      <c r="AA66" s="56"/>
    </row>
    <row r="67" spans="2:27" x14ac:dyDescent="0.25">
      <c r="B67" s="60" t="e" vm="50">
        <v>#VALUE!</v>
      </c>
      <c r="C67" s="85" t="str" cm="1">
        <f t="array" ref="C67">+_FV(B67,"Official name",TRUE)</f>
        <v>VERIZON COMMUNICATIONS INC.</v>
      </c>
      <c r="D67" s="4" t="str" cm="1">
        <f t="array" ref="D67">+_FV(B67,"Industry")</f>
        <v>Telecommunications Services</v>
      </c>
      <c r="E67" s="40" t="s">
        <v>104</v>
      </c>
      <c r="F67" s="40"/>
      <c r="G67" s="41" t="s">
        <v>74</v>
      </c>
      <c r="H67" s="43" cm="1">
        <f t="array" ref="H67">+_FV(B67,"Price")</f>
        <v>36.594999999999999</v>
      </c>
      <c r="N67" s="73"/>
      <c r="Z67" s="57" t="str" cm="1">
        <f t="array" ref="Z67">+_FV(B67,"Headquarters")</f>
        <v>1095 Avenue Of The Americas, NEW YORK, NY, 10036 US</v>
      </c>
      <c r="AA67" s="56" cm="1">
        <f t="array" ref="AA67">+_FV(B67,"Year incorporated",TRUE)</f>
        <v>1983</v>
      </c>
    </row>
    <row r="68" spans="2:27" x14ac:dyDescent="0.25">
      <c r="B68" s="60" t="e" vm="51">
        <v>#VALUE!</v>
      </c>
      <c r="C68" s="85" t="str" cm="1">
        <f t="array" ref="C68">+_FV(B68,"Official name",TRUE)</f>
        <v>AT&amp;T INC.</v>
      </c>
      <c r="D68" s="4" t="str" cm="1">
        <f t="array" ref="D68">+_FV(B68,"Industry")</f>
        <v>Telecommunications Services</v>
      </c>
      <c r="E68" s="30" t="s">
        <v>88</v>
      </c>
      <c r="F68" s="30"/>
      <c r="H68" s="43" cm="1">
        <f t="array" ref="H68">+_FV(B68,"Price")</f>
        <v>18.07</v>
      </c>
      <c r="N68" s="73"/>
      <c r="Z68" s="57" t="str" cm="1">
        <f t="array" ref="Z68">+_FV(B68,"Headquarters")</f>
        <v>208 S. Akard St, DALLAS, TX, 75202 US</v>
      </c>
      <c r="AA68" s="56" cm="1">
        <f t="array" ref="AA68">+_FV(B68,"Year incorporated",TRUE)</f>
        <v>1983</v>
      </c>
    </row>
    <row r="69" spans="2:27" x14ac:dyDescent="0.25">
      <c r="B69" s="60"/>
      <c r="E69" s="30"/>
      <c r="F69" s="30"/>
      <c r="H69" s="43"/>
      <c r="N69" s="73"/>
      <c r="Z69" s="57"/>
      <c r="AA69" s="56"/>
    </row>
    <row r="70" spans="2:27" x14ac:dyDescent="0.25">
      <c r="B70" s="62"/>
      <c r="C70" s="14" t="s">
        <v>141</v>
      </c>
      <c r="E70" s="27"/>
      <c r="F70" s="27"/>
      <c r="H70" s="43"/>
      <c r="N70" s="73"/>
      <c r="Z70" s="57"/>
      <c r="AA70" s="56"/>
    </row>
    <row r="71" spans="2:27" x14ac:dyDescent="0.25">
      <c r="B71" s="98" t="e" vm="52">
        <v>#VALUE!</v>
      </c>
      <c r="C71" s="84" t="str" cm="1">
        <f t="array" ref="C71">+_FV(B71,"Official name",TRUE)</f>
        <v>MGM RESORTS INTERNATIONAL</v>
      </c>
      <c r="D71" s="4" t="str" cm="1">
        <f t="array" ref="D71">+_FV(B71,"Industry")</f>
        <v>Hotels &amp; Entertainment Services</v>
      </c>
      <c r="E71" s="98" t="s">
        <v>151</v>
      </c>
      <c r="F71" s="102">
        <v>44867</v>
      </c>
      <c r="G71" s="101" t="s">
        <v>73</v>
      </c>
      <c r="H71" s="43" cm="1">
        <f t="array" ref="H71">+_FV(B71,"Price")</f>
        <v>35.01</v>
      </c>
      <c r="I71" s="5">
        <f>+[10]Main!$I$6</f>
        <v>393.102147</v>
      </c>
      <c r="J71" s="5">
        <f>+I71*H71</f>
        <v>13762.506166469999</v>
      </c>
      <c r="K71" s="5">
        <f>+[10]Main!$I$8</f>
        <v>5784.1729999999998</v>
      </c>
      <c r="L71" s="5">
        <f>+[10]Main!$I$9</f>
        <v>8439.3689999999988</v>
      </c>
      <c r="M71" s="5">
        <f>+J71-K71+L71</f>
        <v>16417.702166469997</v>
      </c>
      <c r="N71" s="70" t="s">
        <v>133</v>
      </c>
      <c r="O71" s="71" t="s">
        <v>112</v>
      </c>
      <c r="Z71" s="57"/>
      <c r="AA71" s="56"/>
    </row>
    <row r="72" spans="2:27" x14ac:dyDescent="0.25">
      <c r="B72" s="62" t="e" vm="53">
        <v>#VALUE!</v>
      </c>
      <c r="C72" s="85" t="str" cm="1">
        <f t="array" ref="C72">+_FV(B72,"Official name",TRUE)</f>
        <v>Tencent Holdings Limited</v>
      </c>
      <c r="D72" s="4" t="str" cm="1">
        <f t="array" ref="D72">+_FV(B72,"Industry")</f>
        <v>Software &amp; IT Services</v>
      </c>
      <c r="E72" s="27" t="s">
        <v>87</v>
      </c>
      <c r="F72" s="27"/>
      <c r="H72" s="43" cm="1">
        <f t="array" ref="H72">+_FV(B72,"Price")*Currencies!D7</f>
        <v>29.464239999999997</v>
      </c>
      <c r="N72" s="73"/>
      <c r="Z72" s="57" t="str" cm="1">
        <f t="array" ref="Z72">+_FV(B72,"Headquarters")</f>
        <v>Tencent Binhai Towers, No. 33 Haitian 2nd Road, Nanshan District, SHENZHEN, GUANGDONG, 518054 CN</v>
      </c>
      <c r="AA72" s="56" cm="1">
        <f t="array" ref="AA72">+_FV(B72,"Year incorporated",TRUE)</f>
        <v>2004</v>
      </c>
    </row>
    <row r="73" spans="2:27" x14ac:dyDescent="0.25">
      <c r="B73" s="62" t="e" vm="54">
        <v>#VALUE!</v>
      </c>
      <c r="C73" s="85" t="str" cm="1">
        <f t="array" ref="C73">+_FV(B73,"Official name",TRUE)</f>
        <v>ACTIVISION BLIZZARD, INC.</v>
      </c>
      <c r="D73" s="4" t="str" cm="1">
        <f t="array" ref="D73">+_FV(B73,"Industry")</f>
        <v>Software &amp; IT Services</v>
      </c>
      <c r="E73" s="98" t="s">
        <v>143</v>
      </c>
      <c r="F73" s="27"/>
      <c r="H73" s="43" cm="1">
        <f t="array" ref="H73">+_FV(B73,"Price")</f>
        <v>72.545000000000002</v>
      </c>
      <c r="N73" s="73"/>
      <c r="Z73" s="57"/>
      <c r="AA73" s="56"/>
    </row>
    <row r="74" spans="2:27" x14ac:dyDescent="0.25">
      <c r="B74" s="62" t="e" vm="55">
        <v>#VALUE!</v>
      </c>
      <c r="C74" s="85" t="str" cm="1">
        <f t="array" ref="C74">+_FV(B74,"Official name",TRUE)</f>
        <v>ELECTRONIC ARTS INC.</v>
      </c>
      <c r="D74" s="4" t="str" cm="1">
        <f t="array" ref="D74">+_FV(B74,"Industry")</f>
        <v>Software &amp; IT Services</v>
      </c>
      <c r="E74" s="98" t="s">
        <v>144</v>
      </c>
      <c r="F74" s="27"/>
      <c r="H74" s="43" cm="1">
        <f t="array" ref="H74">+_FV(B74,"Price")</f>
        <v>129.13</v>
      </c>
      <c r="N74" s="73"/>
      <c r="Z74" s="57"/>
      <c r="AA74" s="56"/>
    </row>
    <row r="75" spans="2:27" x14ac:dyDescent="0.25">
      <c r="B75" s="62" t="e" vm="56">
        <v>#VALUE!</v>
      </c>
      <c r="C75" s="85" t="str" cm="1">
        <f t="array" ref="C75">+_FV(B75,"Official name",TRUE)</f>
        <v>TAKE-TWO INTERACTIVE SOFTWARE, INC.</v>
      </c>
      <c r="D75" s="4" t="str" cm="1">
        <f t="array" ref="D75">+_FV(B75,"Industry")</f>
        <v>Leisure Products</v>
      </c>
      <c r="E75" s="98" t="s">
        <v>145</v>
      </c>
      <c r="F75" s="27"/>
      <c r="H75" s="43" cm="1">
        <f t="array" ref="H75">+_FV(B75,"Price")</f>
        <v>121.3</v>
      </c>
      <c r="N75" s="73"/>
      <c r="Z75" s="57"/>
      <c r="AA75" s="56"/>
    </row>
    <row r="76" spans="2:27" x14ac:dyDescent="0.25">
      <c r="B76" s="98" t="e" vm="57">
        <v>#VALUE!</v>
      </c>
      <c r="C76" s="85" t="str" cm="1">
        <f t="array" ref="C76">+_FV(B76,"Official name",TRUE)</f>
        <v>Nintendo Co., Ltd.</v>
      </c>
      <c r="D76" s="4" t="str" cm="1">
        <f t="array" ref="D76">+_FV(B76,"Industry")</f>
        <v>Leisure Products</v>
      </c>
      <c r="E76" s="98" t="s">
        <v>146</v>
      </c>
      <c r="F76" s="27"/>
      <c r="H76" s="43" cm="1">
        <f t="array" ref="H76">+_FV(B76,"Price")</f>
        <v>10.215</v>
      </c>
      <c r="N76" s="73"/>
      <c r="Z76" s="57"/>
      <c r="AA76" s="56"/>
    </row>
    <row r="77" spans="2:27" x14ac:dyDescent="0.25">
      <c r="B77" s="98" t="e" vm="58">
        <v>#VALUE!</v>
      </c>
      <c r="C77" s="85" t="str" cm="1">
        <f t="array" ref="C77">+_FV(B77,"Official name",TRUE)</f>
        <v>GAMESTOP CORP.</v>
      </c>
      <c r="D77" s="4" t="str" cm="1">
        <f t="array" ref="D77">+_FV(B77,"Industry")</f>
        <v>Specialty Retailers</v>
      </c>
      <c r="E77" s="98" t="s">
        <v>147</v>
      </c>
      <c r="F77" s="27"/>
      <c r="H77" s="43" cm="1">
        <f t="array" ref="H77">+_FV(B77,"Price")</f>
        <v>25.53</v>
      </c>
      <c r="N77" s="73"/>
      <c r="Z77" s="57"/>
      <c r="AA77" s="56"/>
    </row>
    <row r="78" spans="2:27" x14ac:dyDescent="0.25">
      <c r="B78" s="98" t="e" vm="59">
        <v>#VALUE!</v>
      </c>
      <c r="C78" s="85" t="str" cm="1">
        <f t="array" ref="C78">+_FV(B78,"Official name",TRUE)</f>
        <v>DRAFTKINGS INC.</v>
      </c>
      <c r="D78" s="4" t="str" cm="1">
        <f t="array" ref="D78">+_FV(B78,"Industry")</f>
        <v>Hotels &amp; Entertainment Services</v>
      </c>
      <c r="E78" s="98" t="s">
        <v>148</v>
      </c>
      <c r="F78" s="27"/>
      <c r="H78" s="43" cm="1">
        <f t="array" ref="H78">+_FV(B78,"Price")</f>
        <v>14.76</v>
      </c>
      <c r="N78" s="73"/>
      <c r="Z78" s="57"/>
      <c r="AA78" s="56"/>
    </row>
    <row r="79" spans="2:27" x14ac:dyDescent="0.25">
      <c r="B79" s="98" t="e" vm="60">
        <v>#VALUE!</v>
      </c>
      <c r="C79" s="85" t="str" cm="1">
        <f t="array" ref="C79">+_FV(B79,"Official name",TRUE)</f>
        <v>CAPCOM CO., LTD.</v>
      </c>
      <c r="D79" s="4" t="str" cm="1">
        <f t="array" ref="D79">+_FV(B79,"Industry")</f>
        <v>Software &amp; IT Services</v>
      </c>
      <c r="E79" s="98" t="s">
        <v>149</v>
      </c>
      <c r="F79" s="27"/>
      <c r="H79" s="43" cm="1">
        <f t="array" ref="H79">+_FV(B79,"Price")</f>
        <v>25.5</v>
      </c>
      <c r="N79" s="73"/>
      <c r="Z79" s="57"/>
      <c r="AA79" s="56"/>
    </row>
    <row r="80" spans="2:27" x14ac:dyDescent="0.25">
      <c r="B80" s="98" t="e" vm="61">
        <v>#VALUE!</v>
      </c>
      <c r="C80" s="85" t="str" cm="1">
        <f t="array" ref="C80">+_FV(B80,"Official name",TRUE)</f>
        <v>HUYA Inc.</v>
      </c>
      <c r="D80" s="4" t="str" cm="1">
        <f t="array" ref="D80">+_FV(B80,"Industry")</f>
        <v>Software &amp; IT Services</v>
      </c>
      <c r="E80" s="98" t="s">
        <v>150</v>
      </c>
      <c r="F80" s="27"/>
      <c r="H80" s="43" cm="1">
        <f t="array" ref="H80">+_FV(B80,"Price")</f>
        <v>1.89</v>
      </c>
      <c r="N80" s="73"/>
      <c r="Z80" s="57"/>
      <c r="AA80" s="56"/>
    </row>
    <row r="81" spans="2:27" x14ac:dyDescent="0.25">
      <c r="B81" s="98" t="e" vm="62">
        <v>#VALUE!</v>
      </c>
      <c r="C81" s="85" t="str" cm="1">
        <f t="array" ref="C81">+_FV(B81,"Official name",TRUE)</f>
        <v>Unity Software Inc</v>
      </c>
      <c r="D81" s="4" t="str" cm="1">
        <f t="array" ref="D81">+_FV(B81,"Industry")</f>
        <v>Software &amp; IT Services</v>
      </c>
      <c r="E81" s="98" t="s">
        <v>152</v>
      </c>
      <c r="F81" s="27"/>
      <c r="H81" s="43" cm="1">
        <f t="array" ref="H81">+_FV(B81,"Price")</f>
        <v>28.17</v>
      </c>
      <c r="N81" s="73"/>
      <c r="Z81" s="57"/>
      <c r="AA81" s="56"/>
    </row>
    <row r="82" spans="2:27" x14ac:dyDescent="0.25">
      <c r="B82" s="64" t="e" vm="63">
        <v>#VALUE!</v>
      </c>
      <c r="C82" s="85" t="str" cm="1">
        <f t="array" ref="C82">+_FV(B82,"Official name",TRUE)</f>
        <v>ROBLOX CORPORATION</v>
      </c>
      <c r="D82" s="4" t="str" cm="1">
        <f t="array" ref="D82">+_FV(B82,"Industry")</f>
        <v>Software &amp; IT Services</v>
      </c>
      <c r="E82" s="98" t="s">
        <v>153</v>
      </c>
      <c r="F82" s="35"/>
      <c r="H82" s="43" cm="1">
        <f t="array" ref="H82">+_FV(B82,"Price")</f>
        <v>46.335000000000001</v>
      </c>
      <c r="N82" s="73"/>
      <c r="Z82" s="57"/>
      <c r="AA82" s="56"/>
    </row>
    <row r="83" spans="2:27" x14ac:dyDescent="0.25">
      <c r="B83" s="64" t="e" vm="64">
        <v>#VALUE!</v>
      </c>
      <c r="C83" s="85" t="str" cm="1">
        <f t="array" ref="C83">+_FV(B83,"Official name",TRUE)</f>
        <v>Ubisoft Entertainment SA</v>
      </c>
      <c r="D83" s="4" t="str" cm="1">
        <f t="array" ref="D83">+_FV(B83,"Industry")</f>
        <v>Software &amp; IT Services</v>
      </c>
      <c r="E83" s="98" t="s">
        <v>154</v>
      </c>
      <c r="F83" s="35"/>
      <c r="H83" s="43" cm="1">
        <f t="array" ref="H83">+_FV(B83,"Price")</f>
        <v>26.14</v>
      </c>
      <c r="N83" s="73"/>
      <c r="Z83" s="57"/>
      <c r="AA83" s="56"/>
    </row>
    <row r="84" spans="2:27" x14ac:dyDescent="0.25">
      <c r="B84" s="64" t="e" vm="65">
        <v>#VALUE!</v>
      </c>
      <c r="C84" s="85" t="str" cm="1">
        <f t="array" ref="C84">+_FV(B84,"Official name",TRUE)</f>
        <v>THE WALT DISNEY COMPANY</v>
      </c>
      <c r="D84" s="4" t="str" cm="1">
        <f t="array" ref="D84">+_FV(B84,"Industry")</f>
        <v>Media &amp; Publishing</v>
      </c>
      <c r="E84" s="98" t="s">
        <v>155</v>
      </c>
      <c r="F84" s="35"/>
      <c r="H84" s="43" cm="1">
        <f t="array" ref="H84">+_FV(B84,"Price")</f>
        <v>106.06</v>
      </c>
      <c r="N84" s="73"/>
      <c r="Z84" s="57"/>
      <c r="AA84" s="56"/>
    </row>
    <row r="85" spans="2:27" x14ac:dyDescent="0.25">
      <c r="B85" s="64"/>
      <c r="E85" s="98"/>
      <c r="F85" s="35"/>
      <c r="H85" s="43"/>
      <c r="N85" s="73"/>
      <c r="Z85" s="57"/>
      <c r="AA85" s="56"/>
    </row>
    <row r="86" spans="2:27" x14ac:dyDescent="0.25">
      <c r="B86" s="64"/>
      <c r="E86" s="98"/>
      <c r="F86" s="35"/>
      <c r="H86" s="43"/>
      <c r="N86" s="73"/>
      <c r="Z86" s="57"/>
      <c r="AA86" s="56"/>
    </row>
    <row r="87" spans="2:27" x14ac:dyDescent="0.25">
      <c r="B87" s="64"/>
      <c r="C87" s="97"/>
      <c r="E87" s="35"/>
      <c r="F87" s="35"/>
      <c r="H87" s="43"/>
      <c r="N87" s="73"/>
      <c r="Z87" s="57"/>
      <c r="AA87" s="56"/>
    </row>
    <row r="88" spans="2:27" x14ac:dyDescent="0.25">
      <c r="B88" s="84"/>
      <c r="C88" s="3"/>
      <c r="E88" s="44"/>
      <c r="F88" s="44"/>
      <c r="G88" s="42"/>
      <c r="H88" s="43"/>
      <c r="J88" s="5"/>
      <c r="K88" s="5"/>
      <c r="L88" s="5"/>
      <c r="M88" s="5"/>
      <c r="N88" s="70"/>
      <c r="O88" s="71"/>
      <c r="Z88" s="57"/>
      <c r="AA88" s="56"/>
    </row>
    <row r="89" spans="2:27" x14ac:dyDescent="0.25">
      <c r="C89" s="14" t="s">
        <v>157</v>
      </c>
    </row>
    <row r="90" spans="2:27" x14ac:dyDescent="0.25">
      <c r="B90" s="81" t="e" vm="66">
        <v>#VALUE!</v>
      </c>
      <c r="C90" s="85" t="str" cm="1">
        <f t="array" ref="C90">+_FV(B90,"Official name",TRUE)</f>
        <v>HYOSUNG CORPORATION</v>
      </c>
      <c r="D90" s="4" t="str" cm="1">
        <f t="array" ref="D90">+_FV(B90,"Industry")</f>
        <v>Consumer Goods Conglomerates</v>
      </c>
      <c r="E90" s="81" t="s">
        <v>119</v>
      </c>
      <c r="F90" s="55">
        <v>44871</v>
      </c>
      <c r="H90" s="43" cm="1">
        <f t="array" ref="H90">+_FV(B90,"Price")*Currencies!D4</f>
        <v>51.185000000000002</v>
      </c>
      <c r="I90" s="5" cm="1">
        <f t="array" ref="I90">+_FV(B90,"Shares outstanding",TRUE)*0.0001</f>
        <v>2107.1020000000003</v>
      </c>
      <c r="J90" s="5">
        <f>+I90*H90</f>
        <v>107852.01587000002</v>
      </c>
      <c r="N90" s="70" t="s">
        <v>118</v>
      </c>
      <c r="Z90" s="57"/>
    </row>
    <row r="93" spans="2:27" x14ac:dyDescent="0.25">
      <c r="C93" s="83"/>
      <c r="D93" s="31"/>
      <c r="E93" s="30"/>
      <c r="F93" s="30"/>
      <c r="N93" s="70"/>
    </row>
    <row r="95" spans="2:27" x14ac:dyDescent="0.25">
      <c r="C95" s="14" t="s">
        <v>13</v>
      </c>
      <c r="N95" s="68"/>
    </row>
    <row r="96" spans="2:27" x14ac:dyDescent="0.25">
      <c r="B96" s="46" t="e" vm="67">
        <v>#VALUE!</v>
      </c>
      <c r="C96" s="85" t="str" cm="1">
        <f t="array" ref="C96">+_FV(B96,"Official name",TRUE)</f>
        <v>FREEPORT-MCMORAN INC.</v>
      </c>
      <c r="D96" s="4" t="str" cm="1">
        <f t="array" ref="D96">+_FV(B96,"Industry")</f>
        <v>Metals &amp; Mining</v>
      </c>
      <c r="E96" s="3" t="s">
        <v>11</v>
      </c>
      <c r="H96" s="43" cm="1">
        <f t="array" ref="H96">+_FV(B96,"Price")</f>
        <v>32.975000000000001</v>
      </c>
      <c r="N96" s="73"/>
    </row>
    <row r="97" spans="2:14" x14ac:dyDescent="0.25">
      <c r="B97" s="50" t="e" vm="68">
        <v>#VALUE!</v>
      </c>
      <c r="C97" s="85" t="str" cm="1">
        <f t="array" ref="C97">+_FV(B97,"Official name",TRUE)</f>
        <v>SUMITOMO CORPORATION</v>
      </c>
      <c r="D97" s="4" t="str" cm="1">
        <f t="array" ref="D97">+_FV(B97,"Industry")</f>
        <v>Diversified Industrial Goods Wholesale</v>
      </c>
      <c r="E97" s="3" t="s">
        <v>12</v>
      </c>
      <c r="H97" s="43" cm="1">
        <f t="array" ref="H97">+_FV(B97,"Price")</f>
        <v>12.77</v>
      </c>
      <c r="N97" s="73"/>
    </row>
    <row r="99" spans="2:14" x14ac:dyDescent="0.25">
      <c r="C99" s="14" t="s">
        <v>84</v>
      </c>
      <c r="N99" s="68"/>
    </row>
    <row r="100" spans="2:14" x14ac:dyDescent="0.25">
      <c r="B100" s="50" t="e" vm="69">
        <v>#VALUE!</v>
      </c>
      <c r="C100" s="85" t="str" cm="1">
        <f t="array" ref="C100">+_FV(B100,"Official name",TRUE)</f>
        <v>FOCUSRITE PLC</v>
      </c>
      <c r="D100" s="4" t="str" cm="1">
        <f t="array" ref="D100">+_FV(B100,"Industry")</f>
        <v>Computers, Phones &amp; Household Electronics</v>
      </c>
      <c r="E100" s="25" t="s">
        <v>85</v>
      </c>
      <c r="F100" s="25"/>
      <c r="H100" s="43" cm="1">
        <f t="array" ref="H100">+_FV(B100,"Price")*Currencies!D3</f>
        <v>663.07040000000006</v>
      </c>
      <c r="N100" s="73"/>
    </row>
    <row r="104" spans="2:14" x14ac:dyDescent="0.25">
      <c r="C104" s="14" t="s">
        <v>18</v>
      </c>
      <c r="N104" s="68"/>
    </row>
    <row r="105" spans="2:14" x14ac:dyDescent="0.25">
      <c r="C105" s="85">
        <v>6488</v>
      </c>
      <c r="E105" s="44" t="s">
        <v>113</v>
      </c>
    </row>
    <row r="106" spans="2:14" x14ac:dyDescent="0.25">
      <c r="C106" s="85" t="e" vm="70">
        <v>#VALUE!</v>
      </c>
    </row>
    <row r="107" spans="2:14" x14ac:dyDescent="0.25">
      <c r="C107" s="85" t="e" vm="71">
        <v>#VALUE!</v>
      </c>
    </row>
    <row r="108" spans="2:14" x14ac:dyDescent="0.25">
      <c r="C108" s="85" t="e" vm="72">
        <v>#VALUE!</v>
      </c>
    </row>
    <row r="109" spans="2:14" x14ac:dyDescent="0.25">
      <c r="C109" s="85" t="e" vm="73">
        <v>#VALUE!</v>
      </c>
    </row>
    <row r="110" spans="2:14" x14ac:dyDescent="0.25">
      <c r="C110" s="85" t="e" vm="74">
        <v>#VALUE!</v>
      </c>
    </row>
    <row r="111" spans="2:14" x14ac:dyDescent="0.25">
      <c r="C111" s="85" t="e" vm="75">
        <v>#VALUE!</v>
      </c>
    </row>
    <row r="112" spans="2:14" x14ac:dyDescent="0.25">
      <c r="C112" s="85" t="e" vm="40">
        <v>#VALUE!</v>
      </c>
    </row>
    <row r="113" spans="2:28" x14ac:dyDescent="0.25">
      <c r="C113" s="85" t="e" vm="76">
        <v>#VALUE!</v>
      </c>
      <c r="N113" s="78"/>
    </row>
    <row r="114" spans="2:28" x14ac:dyDescent="0.25">
      <c r="C114" s="85" t="s">
        <v>15</v>
      </c>
    </row>
    <row r="115" spans="2:28" x14ac:dyDescent="0.25">
      <c r="C115" s="85" t="s">
        <v>16</v>
      </c>
    </row>
    <row r="116" spans="2:28" x14ac:dyDescent="0.25">
      <c r="C116" s="85" t="s">
        <v>17</v>
      </c>
      <c r="E116" s="3">
        <v>4022</v>
      </c>
      <c r="N116" s="78"/>
    </row>
    <row r="117" spans="2:28" x14ac:dyDescent="0.25">
      <c r="C117" s="85" t="e" vm="77">
        <v>#VALUE!</v>
      </c>
    </row>
    <row r="118" spans="2:28" x14ac:dyDescent="0.25">
      <c r="C118" s="85" t="s">
        <v>19</v>
      </c>
    </row>
    <row r="119" spans="2:28" x14ac:dyDescent="0.25">
      <c r="C119" s="85" t="s">
        <v>20</v>
      </c>
    </row>
    <row r="120" spans="2:28" x14ac:dyDescent="0.25">
      <c r="C120" s="85" t="e" vm="78">
        <v>#VALUE!</v>
      </c>
    </row>
    <row r="121" spans="2:28" s="10" customFormat="1" x14ac:dyDescent="0.25">
      <c r="B121" s="46"/>
      <c r="C121" s="85" t="e" vm="79">
        <v>#VALUE!</v>
      </c>
      <c r="D121" s="4" t="s">
        <v>34</v>
      </c>
      <c r="E121" s="3" t="s">
        <v>31</v>
      </c>
      <c r="F121" s="3"/>
      <c r="G121" s="9" t="s">
        <v>73</v>
      </c>
      <c r="H121" s="3">
        <v>172.64</v>
      </c>
      <c r="I121" s="5">
        <v>576</v>
      </c>
      <c r="J121" s="5">
        <f>+I121*H121</f>
        <v>99440.639999999985</v>
      </c>
      <c r="K121" s="5">
        <f>4878+855</f>
        <v>5733</v>
      </c>
      <c r="L121" s="5">
        <f>1972+16193</f>
        <v>18165</v>
      </c>
      <c r="M121" s="5">
        <f>+J121-K121+L121</f>
        <v>111872.63999999998</v>
      </c>
      <c r="N121" s="73"/>
      <c r="O121" s="74"/>
      <c r="P121" s="6">
        <f>+M121/S121</f>
        <v>20.572992217498122</v>
      </c>
      <c r="Q121" s="6">
        <f>+M121/T121</f>
        <v>20.369299225245665</v>
      </c>
      <c r="R121" s="7">
        <v>5384</v>
      </c>
      <c r="S121" s="7">
        <f>+R121*1.01</f>
        <v>5437.84</v>
      </c>
      <c r="T121" s="7">
        <f>+S121*1.01</f>
        <v>5492.2183999999997</v>
      </c>
      <c r="U121" s="7">
        <f>+T121*1.01</f>
        <v>5547.1405839999998</v>
      </c>
      <c r="V121" s="12">
        <v>1.5E-3</v>
      </c>
      <c r="W121" s="8">
        <v>0.57999999999999996</v>
      </c>
      <c r="X121" s="8">
        <v>0.21</v>
      </c>
      <c r="Y121" s="12"/>
      <c r="Z121" s="9"/>
      <c r="AA121" s="9"/>
      <c r="AB121" s="9"/>
    </row>
    <row r="122" spans="2:28" x14ac:dyDescent="0.25">
      <c r="C122" s="85" t="s">
        <v>21</v>
      </c>
      <c r="D122" s="20" t="s">
        <v>33</v>
      </c>
      <c r="E122" s="3" t="s">
        <v>32</v>
      </c>
      <c r="H122" s="3">
        <v>4.8600000000000003</v>
      </c>
    </row>
    <row r="123" spans="2:28" x14ac:dyDescent="0.25">
      <c r="C123" s="85" t="s">
        <v>22</v>
      </c>
    </row>
    <row r="124" spans="2:28" x14ac:dyDescent="0.25">
      <c r="C124" s="85" t="s">
        <v>23</v>
      </c>
    </row>
    <row r="125" spans="2:28" x14ac:dyDescent="0.25">
      <c r="C125" s="85" t="e" vm="80">
        <v>#VALUE!</v>
      </c>
    </row>
    <row r="126" spans="2:28" x14ac:dyDescent="0.25">
      <c r="C126" s="85" t="s">
        <v>24</v>
      </c>
    </row>
    <row r="127" spans="2:28" x14ac:dyDescent="0.25">
      <c r="C127" s="85" t="e" vm="81">
        <v>#VALUE!</v>
      </c>
    </row>
    <row r="128" spans="2:28" x14ac:dyDescent="0.25">
      <c r="C128" s="85" t="s">
        <v>25</v>
      </c>
    </row>
    <row r="129" spans="3:14" x14ac:dyDescent="0.25">
      <c r="C129" s="85" t="s">
        <v>26</v>
      </c>
    </row>
    <row r="130" spans="3:14" x14ac:dyDescent="0.25">
      <c r="C130" s="85" t="e" vm="82">
        <v>#VALUE!</v>
      </c>
    </row>
    <row r="131" spans="3:14" x14ac:dyDescent="0.25">
      <c r="C131" s="85" t="s">
        <v>27</v>
      </c>
    </row>
    <row r="132" spans="3:14" x14ac:dyDescent="0.25">
      <c r="C132" s="85" t="s">
        <v>28</v>
      </c>
    </row>
    <row r="133" spans="3:14" x14ac:dyDescent="0.25">
      <c r="C133" s="85" t="s">
        <v>29</v>
      </c>
    </row>
    <row r="134" spans="3:14" x14ac:dyDescent="0.25">
      <c r="C134" s="85" t="s">
        <v>30</v>
      </c>
    </row>
    <row r="135" spans="3:14" x14ac:dyDescent="0.25">
      <c r="C135" s="85" t="e" vm="76">
        <v>#VALUE!</v>
      </c>
    </row>
    <row r="137" spans="3:14" x14ac:dyDescent="0.25">
      <c r="C137" s="67" t="s">
        <v>68</v>
      </c>
      <c r="N137" s="79"/>
    </row>
    <row r="138" spans="3:14" x14ac:dyDescent="0.25">
      <c r="C138" s="86"/>
      <c r="N138" s="80"/>
    </row>
    <row r="169" spans="3:14" x14ac:dyDescent="0.25">
      <c r="C169" s="14" t="s">
        <v>35</v>
      </c>
      <c r="N169" s="68"/>
    </row>
    <row r="170" spans="3:14" x14ac:dyDescent="0.25">
      <c r="C170" s="85" t="s">
        <v>36</v>
      </c>
      <c r="E170" s="3" t="s">
        <v>43</v>
      </c>
    </row>
    <row r="171" spans="3:14" x14ac:dyDescent="0.25">
      <c r="C171" s="85" t="s">
        <v>37</v>
      </c>
    </row>
    <row r="172" spans="3:14" x14ac:dyDescent="0.25">
      <c r="C172" s="85" t="s">
        <v>38</v>
      </c>
    </row>
    <row r="173" spans="3:14" x14ac:dyDescent="0.25">
      <c r="C173" s="85" t="s">
        <v>39</v>
      </c>
    </row>
    <row r="174" spans="3:14" x14ac:dyDescent="0.25">
      <c r="C174" s="85" t="s">
        <v>40</v>
      </c>
    </row>
    <row r="175" spans="3:14" x14ac:dyDescent="0.25">
      <c r="C175" s="85" t="s">
        <v>41</v>
      </c>
    </row>
    <row r="176" spans="3:14" x14ac:dyDescent="0.25">
      <c r="C176" s="85" t="s">
        <v>42</v>
      </c>
    </row>
  </sheetData>
  <conditionalFormatting sqref="F90">
    <cfRule type="expression" dxfId="0" priority="1">
      <formula>$F$90&gt;$F$1</formula>
    </cfRule>
  </conditionalFormatting>
  <hyperlinks>
    <hyperlink ref="O12" r:id="rId1" xr:uid="{B3E3C6BE-CA5D-467C-8032-7FF6252089B9}"/>
    <hyperlink ref="O20" r:id="rId2" xr:uid="{61ACAEF0-46F7-437C-B576-093380516000}"/>
    <hyperlink ref="O23" r:id="rId3" xr:uid="{C026E425-C04A-4792-A4B1-D44A1437EBF4}"/>
    <hyperlink ref="N23" r:id="rId4" xr:uid="{F6E0BE83-ECCB-4B0B-8CAB-745731414131}"/>
    <hyperlink ref="C23" r:id="rId5" display="..\Autodesk.xlsx" xr:uid="{94CB9BBB-7265-47E0-9CB3-0414A68CC665}"/>
    <hyperlink ref="C20" r:id="rId6" display="..\Microsoft.xlsx" xr:uid="{E54F6840-431A-44F2-9C82-B0899D9C7E2B}"/>
    <hyperlink ref="C12" r:id="rId7" display="..\Apple.xlsx" xr:uid="{9E57BE70-BBAF-49E9-A299-F19ADEC904F3}"/>
    <hyperlink ref="N90" r:id="rId8" xr:uid="{21D0AA21-E514-420F-9316-C6572A67EB03}"/>
    <hyperlink ref="O5" r:id="rId9" xr:uid="{6AC6117B-9A03-404A-887C-60F4B7B115A4}"/>
    <hyperlink ref="N5" r:id="rId10" xr:uid="{12A07390-25A8-4E72-BFDA-E742C3F54F67}"/>
    <hyperlink ref="C5" r:id="rId11" display="..\GOOGL.xlsx" xr:uid="{0FF5303D-C41D-4760-BF51-788471B394DC}"/>
    <hyperlink ref="O8" r:id="rId12" xr:uid="{430DFE3B-B07E-459F-B697-DA6C8901CC80}"/>
    <hyperlink ref="N8" r:id="rId13" xr:uid="{E5D81CB3-732C-474D-85D6-ADAF6114B06C}"/>
    <hyperlink ref="C8" r:id="rId14" display="..\SNAP.xlsx" xr:uid="{37219D61-3ADD-4C48-B56D-D91098890921}"/>
    <hyperlink ref="C6" r:id="rId15" display="..\fb.xlsx" xr:uid="{E5C8F53F-7877-4571-AD20-5D3E9AB04616}"/>
    <hyperlink ref="N6" r:id="rId16" xr:uid="{D064A69D-3231-4DC8-A51F-E0C9404A364C}"/>
    <hyperlink ref="O6" r:id="rId17" xr:uid="{D0C56178-1225-45E1-969B-A7178F98253B}"/>
    <hyperlink ref="C38" r:id="rId18" display="..\Intel.xlsx" xr:uid="{B1745078-FA93-4FCA-ACCD-378FEFF28510}"/>
    <hyperlink ref="C29" r:id="rId19" display="..\Crowdstrike.xlsx" xr:uid="{CA7D08A2-F85A-49C2-9BDB-E7D468A64E25}"/>
    <hyperlink ref="C22" r:id="rId20" display="..\CRM.xlsx" xr:uid="{125524CE-F38D-4DFC-840F-A3F9F16AEB85}"/>
    <hyperlink ref="C13" r:id="rId21" display="..\Corsair.xlsx" xr:uid="{6E297B59-DC71-46D4-A454-AF98EF0BCEB2}"/>
    <hyperlink ref="C21" r:id="rId22" display="..\Oracle.xlsx" xr:uid="{492ACD85-BA8E-413C-86D2-2D382A25739D}"/>
    <hyperlink ref="C44" r:id="rId23" display="..\QCOM.xlsx" xr:uid="{29AD8DC5-BA1C-4CFC-910A-67630A2438D2}"/>
    <hyperlink ref="C37" r:id="rId24" display="..\Texas Instruments Incorporated.xlsx" xr:uid="{F00A9FD0-BCF6-4866-977B-493A744BE8C9}"/>
    <hyperlink ref="O37" r:id="rId25" xr:uid="{21242398-C772-4637-8243-F6D7F3B44C19}"/>
    <hyperlink ref="N37" r:id="rId26" xr:uid="{CDE5C94E-5A9C-4976-BBC0-CFA17A4F998F}"/>
    <hyperlink ref="N71" r:id="rId27" xr:uid="{6438AA05-181D-410C-ADC2-897C8AB896B4}"/>
    <hyperlink ref="O71" r:id="rId28" xr:uid="{64AB85FF-640E-4962-8EAE-C2237D4CE3CB}"/>
    <hyperlink ref="C71" r:id="rId29" display="..\MGM.xlsx" xr:uid="{EA4644CD-1D03-4D6E-B2E6-835B2EBE82C0}"/>
    <hyperlink ref="C35" r:id="rId30" display="..\Nvidia.xlsx" xr:uid="{73CE72EB-7FB2-4502-ADAF-22A635F79888}"/>
    <hyperlink ref="O35" r:id="rId31" xr:uid="{F3BC339D-5CD9-42F3-8BD1-1C5514316ACC}"/>
    <hyperlink ref="N35" r:id="rId32" xr:uid="{C65247BF-41D8-46F4-8459-16AE5C027F70}"/>
    <hyperlink ref="N9" r:id="rId33" xr:uid="{2E270CF5-ACDC-4A6E-BA8E-FE78FD9BB78C}"/>
    <hyperlink ref="O9" r:id="rId34" xr:uid="{21EC20AB-D3D9-4BF8-8597-C4B4A094CC84}"/>
    <hyperlink ref="C7" r:id="rId35" display="..\SPOT.xlsx" xr:uid="{97AEDDDF-04E1-447E-B89E-93ED32B06CD9}"/>
  </hyperlinks>
  <pageMargins left="0.7" right="0.7" top="0.75" bottom="0.75" header="0.3" footer="0.3"/>
  <pageSetup orientation="portrait" horizontalDpi="300" verticalDpi="300"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D4E15-B832-4226-B27E-E0455607C53F}">
  <sheetPr codeName="Sheet2"/>
  <dimension ref="B2:B16"/>
  <sheetViews>
    <sheetView workbookViewId="0">
      <selection activeCell="K13" sqref="K13"/>
    </sheetView>
  </sheetViews>
  <sheetFormatPr defaultRowHeight="14.25" x14ac:dyDescent="0.2"/>
  <cols>
    <col min="1" max="16384" width="9.140625" style="44"/>
  </cols>
  <sheetData>
    <row r="2" spans="2:2" x14ac:dyDescent="0.2">
      <c r="B2" s="44" t="s">
        <v>14</v>
      </c>
    </row>
    <row r="3" spans="2:2" ht="15" x14ac:dyDescent="0.25">
      <c r="B3" s="14" t="s">
        <v>114</v>
      </c>
    </row>
    <row r="16" spans="2:2" ht="15" x14ac:dyDescent="0.25">
      <c r="B16" s="14"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4D44C-7C65-4247-A79A-C54D2EC4C1BE}">
  <sheetPr codeName="Sheet3"/>
  <dimension ref="B2:G10"/>
  <sheetViews>
    <sheetView topLeftCell="B1" zoomScale="175" zoomScaleNormal="175" workbookViewId="0">
      <selection activeCell="D10" sqref="D10"/>
    </sheetView>
  </sheetViews>
  <sheetFormatPr defaultRowHeight="14.25" x14ac:dyDescent="0.2"/>
  <cols>
    <col min="1" max="1" width="9.85546875" style="50" customWidth="1"/>
    <col min="2" max="2" width="0.140625" style="50" customWidth="1"/>
    <col min="3" max="3" width="43.140625" style="50" bestFit="1" customWidth="1"/>
    <col min="4" max="4" width="12.140625" style="50" bestFit="1" customWidth="1"/>
    <col min="5" max="5" width="10.5703125" style="50" bestFit="1" customWidth="1"/>
    <col min="6" max="6" width="11.140625" style="50" bestFit="1" customWidth="1"/>
    <col min="7" max="7" width="12.42578125" style="50" customWidth="1"/>
    <col min="8" max="16384" width="9.140625" style="50"/>
  </cols>
  <sheetData>
    <row r="2" spans="2:7" ht="15" x14ac:dyDescent="0.25">
      <c r="B2" s="47"/>
      <c r="C2" s="48" t="s">
        <v>106</v>
      </c>
      <c r="D2" s="49" t="s">
        <v>1</v>
      </c>
      <c r="E2" s="47" t="s">
        <v>107</v>
      </c>
      <c r="F2" s="47" t="s">
        <v>108</v>
      </c>
      <c r="G2" s="47" t="s">
        <v>109</v>
      </c>
    </row>
    <row r="3" spans="2:7" x14ac:dyDescent="0.2">
      <c r="B3" s="50" t="e" vm="83">
        <v>#VALUE!</v>
      </c>
      <c r="C3" s="46" t="str" cm="1">
        <f t="array" ref="C3">+_FV(B3,"Name")</f>
        <v>Euro/US Dollar FX Spot Rate</v>
      </c>
      <c r="D3" s="53" cm="1">
        <f t="array" ref="D3">+_FV(B3,"Price")</f>
        <v>0.99860000000000004</v>
      </c>
      <c r="E3" s="51" cm="1">
        <f t="array" ref="E3">+_FV(B3,"Change (%)",TRUE)</f>
        <v>-9.0299999999999998E-3</v>
      </c>
      <c r="F3" s="52" cm="1">
        <f t="array" ref="F3">+_FV(B3,"52 week high",TRUE)</f>
        <v>1.1692</v>
      </c>
      <c r="G3" s="52" cm="1">
        <f t="array" ref="G3">+_FV(B3,"52 week low",TRUE)</f>
        <v>0.95340000000000003</v>
      </c>
    </row>
    <row r="4" spans="2:7" x14ac:dyDescent="0.2">
      <c r="B4" s="50" t="e" vm="84">
        <v>#VALUE!</v>
      </c>
      <c r="C4" s="46" t="str" cm="1">
        <f t="array" ref="C4">+_FV(B4,"Name")</f>
        <v>Korean Won/US Dollar FX Cross Rate</v>
      </c>
      <c r="D4" s="53" cm="1">
        <f t="array" ref="D4">+_FV(B4,"Price")</f>
        <v>7.0600000000000003E-4</v>
      </c>
      <c r="E4" s="51" cm="1">
        <f t="array" ref="E4">+_FV(B4,"Change (%)",TRUE)</f>
        <v>-2.3040000000000001E-3</v>
      </c>
      <c r="F4" s="52" cm="1">
        <f t="array" ref="F4">+_FV(B4,"52 week high",TRUE)</f>
        <v>8.5910000000000001E-4</v>
      </c>
      <c r="G4" s="52" cm="1">
        <f t="array" ref="G4">+_FV(B4,"52 week low",TRUE)</f>
        <v>6.9090000000000004E-4</v>
      </c>
    </row>
    <row r="5" spans="2:7" x14ac:dyDescent="0.2">
      <c r="B5" s="50" t="e" vm="85">
        <v>#VALUE!</v>
      </c>
      <c r="C5" s="46" t="str" cm="1">
        <f t="array" ref="C5">+_FV(B5,"Name")</f>
        <v>Taiwan Dollar/US Dollar FX Cross Rate</v>
      </c>
      <c r="D5" s="53" cm="1">
        <f t="array" ref="D5">+_FV(B5,"Price")</f>
        <v>3.117E-2</v>
      </c>
      <c r="E5" s="51" cm="1">
        <f t="array" ref="E5">+_FV(B5,"Change (%)",TRUE)</f>
        <v>-9.6249999999999995E-5</v>
      </c>
      <c r="F5" s="52" cm="1">
        <f t="array" ref="F5">+_FV(B5,"52 week high",TRUE)</f>
        <v>3.6470000000000002E-2</v>
      </c>
      <c r="G5" s="52" cm="1">
        <f t="array" ref="G5">+_FV(B5,"52 week low",TRUE)</f>
        <v>3.083E-2</v>
      </c>
    </row>
    <row r="6" spans="2:7" x14ac:dyDescent="0.2">
      <c r="B6" s="50" t="e" vm="86">
        <v>#VALUE!</v>
      </c>
      <c r="C6" s="46" t="str" cm="1">
        <f t="array" ref="C6">+_FV(B6,"Name")</f>
        <v>Japanese Yen/US Dollar FX Cross Rate</v>
      </c>
      <c r="D6" s="53" cm="1">
        <f t="array" ref="D6">+_FV(B6,"Price")</f>
        <v>6.8560000000000001E-3</v>
      </c>
      <c r="E6" s="51" cm="1">
        <f t="array" ref="E6">+_FV(B6,"Change (%)",TRUE)</f>
        <v>3.5130000000000001E-3</v>
      </c>
      <c r="F6" s="52" cm="1">
        <f t="array" ref="F6">+_FV(B6,"52 week high",TRUE)</f>
        <v>8.8859999999999998E-3</v>
      </c>
      <c r="G6" s="52" cm="1">
        <f t="array" ref="G6">+_FV(B6,"52 week low",TRUE)</f>
        <v>6.5799999999999999E-3</v>
      </c>
    </row>
    <row r="7" spans="2:7" x14ac:dyDescent="0.2">
      <c r="B7" s="50" t="e" vm="87">
        <v>#VALUE!</v>
      </c>
      <c r="C7" s="46" t="str" cm="1">
        <f t="array" ref="C7">+_FV(B7,"Name")</f>
        <v>Chinese Renminbi/US Dollar FX Cross Rate</v>
      </c>
      <c r="D7" s="53" cm="1">
        <f t="array" ref="D7">+_FV(B7,"Price")</f>
        <v>0.13819999999999999</v>
      </c>
      <c r="E7" s="51" cm="1">
        <f t="array" ref="E7">+_FV(B7,"Change (%)",TRUE)</f>
        <v>-8.1720000000000004E-3</v>
      </c>
      <c r="F7" s="52" cm="1">
        <f t="array" ref="F7">+_FV(B7,"52 week high",TRUE)</f>
        <v>0.15859999999999999</v>
      </c>
      <c r="G7" s="52" cm="1">
        <f t="array" ref="G7">+_FV(B7,"52 week low",TRUE)</f>
        <v>0.1368</v>
      </c>
    </row>
    <row r="8" spans="2:7" x14ac:dyDescent="0.2">
      <c r="B8" s="50" t="e" vm="88">
        <v>#VALUE!</v>
      </c>
      <c r="C8" s="46" t="str" cm="1">
        <f t="array" ref="C8">+_FV(B8,"Name")</f>
        <v>Hong Kong Dollar/US Dollar FX Cross Rate</v>
      </c>
      <c r="D8" s="53" cm="1">
        <f t="array" ref="D8">+_FV(B8,"Price")</f>
        <v>0.12740000000000001</v>
      </c>
      <c r="E8" s="51" cm="1">
        <f t="array" ref="E8">+_FV(B8,"Change (%)",TRUE)</f>
        <v>5.4950000000000001E-5</v>
      </c>
      <c r="F8" s="52" cm="1">
        <f t="array" ref="F8">+_FV(B8,"52 week high",TRUE)</f>
        <v>0.12870000000000001</v>
      </c>
      <c r="G8" s="52" cm="1">
        <f t="array" ref="G8">+_FV(B8,"52 week low",TRUE)</f>
        <v>0.12740000000000001</v>
      </c>
    </row>
    <row r="9" spans="2:7" x14ac:dyDescent="0.2">
      <c r="B9" s="90" t="e" vm="89">
        <v>#VALUE!</v>
      </c>
      <c r="C9" s="46" t="str" cm="1">
        <f t="array" ref="C9">+_FV(B9,"Name")</f>
        <v>Swiss Franc/US Dollar FX Cross Rate</v>
      </c>
      <c r="D9" s="53" cm="1">
        <f t="array" ref="D9">+_FV(B9,"Price")</f>
        <v>1.0097</v>
      </c>
      <c r="E9" s="51" cm="1">
        <f t="array" ref="E9">+_FV(B9,"Change (%)",TRUE)</f>
        <v>-3.5530000000000002E-3</v>
      </c>
      <c r="F9" s="52" cm="1">
        <f t="array" ref="F9">+_FV(B9,"52 week high",TRUE)</f>
        <v>1.1002000000000001</v>
      </c>
      <c r="G9" s="52" cm="1">
        <f t="array" ref="G9">+_FV(B9,"52 week low",TRUE)</f>
        <v>0.98499999999999999</v>
      </c>
    </row>
    <row r="10" spans="2:7" x14ac:dyDescent="0.2">
      <c r="B10" s="106" t="e" vm="90">
        <v>#VALUE!</v>
      </c>
      <c r="C10" s="46" t="str" cm="1">
        <f t="array" ref="C10">+_FV(B10,"Name")</f>
        <v>US Dollar/Swiss Franc FX Spot Rate</v>
      </c>
      <c r="D10" s="53" cm="1">
        <f t="array" ref="D10">+_FV(B10,"Price")</f>
        <v>0.9899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6169E-4FC5-4E89-8E10-387D326A9BAB}">
  <sheetPr codeName="Sheet4"/>
  <dimension ref="B2:M2"/>
  <sheetViews>
    <sheetView workbookViewId="0">
      <selection activeCell="E23" sqref="E23"/>
    </sheetView>
  </sheetViews>
  <sheetFormatPr defaultRowHeight="14.25" x14ac:dyDescent="0.2"/>
  <cols>
    <col min="1" max="1" width="9.140625" style="88"/>
    <col min="2" max="13" width="11" style="88" customWidth="1"/>
    <col min="14" max="16384" width="9.140625" style="88"/>
  </cols>
  <sheetData>
    <row r="2" spans="2:13" x14ac:dyDescent="0.2">
      <c r="B2" s="88" t="s">
        <v>121</v>
      </c>
      <c r="C2" s="88" t="s">
        <v>122</v>
      </c>
      <c r="D2" s="88" t="s">
        <v>123</v>
      </c>
      <c r="E2" s="88" t="s">
        <v>124</v>
      </c>
      <c r="F2" s="88" t="s">
        <v>125</v>
      </c>
      <c r="G2" s="88" t="s">
        <v>126</v>
      </c>
      <c r="H2" s="88" t="s">
        <v>1</v>
      </c>
      <c r="I2" s="88" t="s">
        <v>127</v>
      </c>
      <c r="J2" s="88" t="s">
        <v>128</v>
      </c>
      <c r="K2" s="88" t="s">
        <v>129</v>
      </c>
      <c r="L2" s="88" t="s">
        <v>130</v>
      </c>
      <c r="M2" s="88"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Comparison</vt:lpstr>
      <vt:lpstr>Currencies</vt:lpstr>
      <vt:lpstr>Debt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Case</dc:creator>
  <cp:lastModifiedBy>Josh Case</cp:lastModifiedBy>
  <dcterms:created xsi:type="dcterms:W3CDTF">2021-12-05T19:54:52Z</dcterms:created>
  <dcterms:modified xsi:type="dcterms:W3CDTF">2022-10-27T15:39:52Z</dcterms:modified>
</cp:coreProperties>
</file>