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Case\Documents\xl\"/>
    </mc:Choice>
  </mc:AlternateContent>
  <xr:revisionPtr revIDLastSave="0" documentId="13_ncr:1_{D81B2A0A-01F7-40D4-BBD9-DA038B4FD6C6}" xr6:coauthVersionLast="47" xr6:coauthVersionMax="47" xr10:uidLastSave="{00000000-0000-0000-0000-000000000000}"/>
  <bookViews>
    <workbookView xWindow="11010" yWindow="615" windowWidth="16230" windowHeight="15360" activeTab="1" xr2:uid="{F9E5F4DD-D904-4DEF-B55A-78EAF0D1C757}"/>
  </bookViews>
  <sheets>
    <sheet name="Main" sheetId="1" r:id="rId1"/>
    <sheet name="Model" sheetId="2" r:id="rId2"/>
    <sheet name="Coverag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2" l="1"/>
  <c r="D24" i="2"/>
  <c r="D23" i="2"/>
  <c r="H24" i="2"/>
  <c r="H23" i="2"/>
  <c r="D12" i="2"/>
  <c r="D7" i="2"/>
  <c r="D8" i="2" s="1"/>
  <c r="H12" i="2"/>
  <c r="H7" i="2"/>
  <c r="H8" i="2" s="1"/>
  <c r="I29" i="2"/>
  <c r="I48" i="2"/>
  <c r="I41" i="2"/>
  <c r="I32" i="2"/>
  <c r="I39" i="2"/>
  <c r="E20" i="2"/>
  <c r="I20" i="2"/>
  <c r="E18" i="2"/>
  <c r="I18" i="2"/>
  <c r="I27" i="2"/>
  <c r="E12" i="2"/>
  <c r="E13" i="2" s="1"/>
  <c r="E15" i="2" s="1"/>
  <c r="I12" i="2"/>
  <c r="E7" i="2"/>
  <c r="E8" i="2" s="1"/>
  <c r="E23" i="2" s="1"/>
  <c r="I7" i="2"/>
  <c r="I8" i="2" s="1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M9" i="1"/>
  <c r="M8" i="1"/>
  <c r="M7" i="1"/>
  <c r="M6" i="1"/>
  <c r="D13" i="2" l="1"/>
  <c r="D15" i="2" s="1"/>
  <c r="D18" i="2" s="1"/>
  <c r="D20" i="2" s="1"/>
  <c r="H13" i="2"/>
  <c r="H15" i="2" s="1"/>
  <c r="H18" i="2" s="1"/>
  <c r="H20" i="2" s="1"/>
  <c r="I23" i="2"/>
  <c r="I13" i="2"/>
  <c r="E24" i="2"/>
  <c r="I15" i="2" l="1"/>
  <c r="I24" i="2"/>
</calcChain>
</file>

<file path=xl/sharedStrings.xml><?xml version="1.0" encoding="utf-8"?>
<sst xmlns="http://schemas.openxmlformats.org/spreadsheetml/2006/main" count="79" uniqueCount="71">
  <si>
    <t>Price</t>
  </si>
  <si>
    <t>Shares</t>
  </si>
  <si>
    <t>MC</t>
  </si>
  <si>
    <t>Cash</t>
  </si>
  <si>
    <t>Debt</t>
  </si>
  <si>
    <t>EV</t>
  </si>
  <si>
    <t>Q120</t>
  </si>
  <si>
    <t>Q220</t>
  </si>
  <si>
    <t>Q320</t>
  </si>
  <si>
    <t>Q420</t>
  </si>
  <si>
    <t>Q121</t>
  </si>
  <si>
    <t>Q221</t>
  </si>
  <si>
    <t>Q321</t>
  </si>
  <si>
    <t>Q421</t>
  </si>
  <si>
    <t>Revenue</t>
  </si>
  <si>
    <t>COGS</t>
  </si>
  <si>
    <t>Gross Profit</t>
  </si>
  <si>
    <t>Main</t>
  </si>
  <si>
    <t>Q122</t>
  </si>
  <si>
    <t>Q222</t>
  </si>
  <si>
    <t>Q322</t>
  </si>
  <si>
    <t>Q422</t>
  </si>
  <si>
    <t>Royalities</t>
  </si>
  <si>
    <t>Purchases</t>
  </si>
  <si>
    <t>Producting &amp; Manufacturing</t>
  </si>
  <si>
    <t>Gross Margin %</t>
  </si>
  <si>
    <t>sG&amp;A</t>
  </si>
  <si>
    <t>Exploration</t>
  </si>
  <si>
    <t>R&amp;D</t>
  </si>
  <si>
    <t>Operating Expenses</t>
  </si>
  <si>
    <t>Operating Income</t>
  </si>
  <si>
    <t>Operating Margin %</t>
  </si>
  <si>
    <t>Revenue Growth Y/Y</t>
  </si>
  <si>
    <t>Other Income</t>
  </si>
  <si>
    <t>Pretax Income</t>
  </si>
  <si>
    <t>Taxes &amp; Zakat</t>
  </si>
  <si>
    <t>Net Income</t>
  </si>
  <si>
    <t>EPS</t>
  </si>
  <si>
    <t>NI</t>
  </si>
  <si>
    <t>PP&amp;E</t>
  </si>
  <si>
    <t>Intangibles</t>
  </si>
  <si>
    <t>D/T</t>
  </si>
  <si>
    <t>OA</t>
  </si>
  <si>
    <t>Inventory</t>
  </si>
  <si>
    <t>T/R</t>
  </si>
  <si>
    <t>Government Due</t>
  </si>
  <si>
    <t>OLTA</t>
  </si>
  <si>
    <t>Total Assets</t>
  </si>
  <si>
    <t>Deferred Income</t>
  </si>
  <si>
    <t>Retirement</t>
  </si>
  <si>
    <t>OL</t>
  </si>
  <si>
    <t>A/P</t>
  </si>
  <si>
    <t>Zakat</t>
  </si>
  <si>
    <t>Royalties</t>
  </si>
  <si>
    <t>Total Liabilities</t>
  </si>
  <si>
    <t>Net Cash</t>
  </si>
  <si>
    <t>Increase in net income was primarily due to higher curde oil prices &amp; volume sold and stronger refining and checmicasl margins</t>
  </si>
  <si>
    <t>Supply chain bottlencecks</t>
  </si>
  <si>
    <t>Energy demand will remain healthy for the foreseeable future</t>
  </si>
  <si>
    <t>Achieving net-zero scope 1 and scope 2 greenhouse gas emissions across operation by 2050</t>
  </si>
  <si>
    <t xml:space="preserve">99.7% reliability in the delivery of oil </t>
  </si>
  <si>
    <t>12.9 million hydrocarbon Barrels/Day</t>
  </si>
  <si>
    <t>9.5 million crude barrels/day</t>
  </si>
  <si>
    <t>Hawiyah Gas Plant expansion project reached advanced stages of construction</t>
  </si>
  <si>
    <t>The project is part of the Haradh Gas increment program and is expected to be onstream in 2022.</t>
  </si>
  <si>
    <t>On August 15, the financial close for the 1.5 GW Sudair Solar PV plant, in which Aramco holds a 30% stake through its wholly-owned subsidiary Saudi Aramco Power Company (SAPCO), was announced. The project, in partnership with Public Investment Fund (PIF)</t>
  </si>
  <si>
    <t>Jazan Integrated Gasification and Power Company (JIGPC), a joint venture consisting of Saudi Aramco Power Company (SAPCO), Air Products, ACWA Power and Air Products Qudra signed agreements for the $12 billion acquisition</t>
  </si>
  <si>
    <t>statistics</t>
  </si>
  <si>
    <t>More PP&amp;E</t>
  </si>
  <si>
    <t>Merger with JIGPC</t>
  </si>
  <si>
    <t>Creation of Solar Subsidiary, in part with PIF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</si>
</sst>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2" fillId="0" borderId="0" xfId="1"/>
    <xf numFmtId="0" fontId="1" fillId="0" borderId="0" xfId="0" applyFont="1"/>
    <xf numFmtId="3" fontId="1" fillId="0" borderId="0" xfId="0" applyNumberFormat="1" applyFont="1"/>
    <xf numFmtId="3" fontId="0" fillId="0" borderId="0" xfId="0" applyNumberFormat="1" applyFont="1"/>
    <xf numFmtId="9" fontId="0" fillId="0" borderId="0" xfId="0" applyNumberForma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5E69B-F99B-4BEB-9B8E-2C91A6C24AE1}">
  <dimension ref="L4:M9"/>
  <sheetViews>
    <sheetView workbookViewId="0">
      <selection activeCell="M9" sqref="M9"/>
    </sheetView>
  </sheetViews>
  <sheetFormatPr defaultRowHeight="14.25" x14ac:dyDescent="0.2"/>
  <sheetData>
    <row r="4" spans="12:13" x14ac:dyDescent="0.2">
      <c r="L4" t="s">
        <v>0</v>
      </c>
      <c r="M4">
        <v>9.82</v>
      </c>
    </row>
    <row r="5" spans="12:13" x14ac:dyDescent="0.2">
      <c r="L5" t="s">
        <v>1</v>
      </c>
      <c r="M5" s="1">
        <v>200000</v>
      </c>
    </row>
    <row r="6" spans="12:13" x14ac:dyDescent="0.2">
      <c r="L6" t="s">
        <v>2</v>
      </c>
      <c r="M6" s="1">
        <f>+M4*M5</f>
        <v>1964000</v>
      </c>
    </row>
    <row r="7" spans="12:13" x14ac:dyDescent="0.2">
      <c r="L7" t="s">
        <v>3</v>
      </c>
      <c r="M7" s="1">
        <f>18492+6713+75264+2598+12514</f>
        <v>115581</v>
      </c>
    </row>
    <row r="8" spans="12:13" x14ac:dyDescent="0.2">
      <c r="L8" t="s">
        <v>4</v>
      </c>
      <c r="M8" s="1">
        <f>112533+30743</f>
        <v>143276</v>
      </c>
    </row>
    <row r="9" spans="12:13" x14ac:dyDescent="0.2">
      <c r="L9" t="s">
        <v>5</v>
      </c>
      <c r="M9" s="1">
        <f>+M6-M7+M8</f>
        <v>1991695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ADCF-AB0B-43C9-BDAC-69CCE3E8FDE9}">
  <dimension ref="A1:AB4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0" sqref="C30"/>
    </sheetView>
  </sheetViews>
  <sheetFormatPr defaultRowHeight="14.25" x14ac:dyDescent="0.2"/>
  <cols>
    <col min="1" max="1" width="4.625" bestFit="1" customWidth="1"/>
    <col min="2" max="2" width="23.625" bestFit="1" customWidth="1"/>
  </cols>
  <sheetData>
    <row r="1" spans="1:28" x14ac:dyDescent="0.2">
      <c r="A1" s="2" t="s">
        <v>17</v>
      </c>
    </row>
    <row r="2" spans="1:28" x14ac:dyDescent="0.2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18</v>
      </c>
      <c r="L2" t="s">
        <v>19</v>
      </c>
      <c r="M2" t="s">
        <v>20</v>
      </c>
      <c r="N2" t="s">
        <v>21</v>
      </c>
      <c r="Q2">
        <v>2018</v>
      </c>
      <c r="R2">
        <f>+Q2+1</f>
        <v>2019</v>
      </c>
      <c r="S2">
        <f t="shared" ref="S2:AB2" si="0">+R2+1</f>
        <v>2020</v>
      </c>
      <c r="T2">
        <f t="shared" si="0"/>
        <v>2021</v>
      </c>
      <c r="U2">
        <f t="shared" si="0"/>
        <v>2022</v>
      </c>
      <c r="V2">
        <f t="shared" si="0"/>
        <v>2023</v>
      </c>
      <c r="W2">
        <f t="shared" si="0"/>
        <v>2024</v>
      </c>
      <c r="X2">
        <f t="shared" si="0"/>
        <v>2025</v>
      </c>
      <c r="Y2">
        <f t="shared" si="0"/>
        <v>2026</v>
      </c>
      <c r="Z2">
        <f t="shared" si="0"/>
        <v>2027</v>
      </c>
      <c r="AA2">
        <f t="shared" si="0"/>
        <v>2028</v>
      </c>
      <c r="AB2">
        <f t="shared" si="0"/>
        <v>2029</v>
      </c>
    </row>
    <row r="3" spans="1:28" s="4" customFormat="1" ht="15" x14ac:dyDescent="0.25">
      <c r="B3" s="4" t="s">
        <v>14</v>
      </c>
      <c r="D3" s="4">
        <v>139354</v>
      </c>
      <c r="E3" s="4">
        <v>228594</v>
      </c>
      <c r="H3" s="4">
        <v>349950</v>
      </c>
      <c r="I3" s="4">
        <v>405382</v>
      </c>
    </row>
    <row r="4" spans="1:28" s="5" customFormat="1" x14ac:dyDescent="0.2">
      <c r="B4" s="5" t="s">
        <v>22</v>
      </c>
      <c r="D4" s="5">
        <v>16705</v>
      </c>
      <c r="E4" s="5">
        <v>21370</v>
      </c>
      <c r="H4" s="5">
        <v>31252</v>
      </c>
      <c r="I4" s="5">
        <v>39282</v>
      </c>
    </row>
    <row r="5" spans="1:28" s="5" customFormat="1" x14ac:dyDescent="0.2">
      <c r="B5" s="5" t="s">
        <v>23</v>
      </c>
      <c r="D5" s="5">
        <v>24898</v>
      </c>
      <c r="E5" s="5">
        <v>50710</v>
      </c>
      <c r="H5" s="5">
        <v>87795</v>
      </c>
      <c r="I5" s="5">
        <v>96936</v>
      </c>
    </row>
    <row r="6" spans="1:28" s="5" customFormat="1" x14ac:dyDescent="0.2">
      <c r="B6" s="5" t="s">
        <v>24</v>
      </c>
      <c r="D6" s="5">
        <v>15331</v>
      </c>
      <c r="E6" s="5">
        <v>23852</v>
      </c>
      <c r="H6" s="5">
        <v>14722</v>
      </c>
      <c r="I6" s="5">
        <v>19555</v>
      </c>
    </row>
    <row r="7" spans="1:28" s="1" customFormat="1" x14ac:dyDescent="0.2">
      <c r="B7" s="1" t="s">
        <v>15</v>
      </c>
      <c r="D7" s="1">
        <f>+SUM(D4:D6)</f>
        <v>56934</v>
      </c>
      <c r="E7" s="1">
        <f>+SUM(E4:E6)</f>
        <v>95932</v>
      </c>
      <c r="H7" s="1">
        <f>+SUM(H4:H6)</f>
        <v>133769</v>
      </c>
      <c r="I7" s="1">
        <f>+SUM(I4:I6)</f>
        <v>155773</v>
      </c>
    </row>
    <row r="8" spans="1:28" s="1" customFormat="1" x14ac:dyDescent="0.2">
      <c r="B8" s="1" t="s">
        <v>16</v>
      </c>
      <c r="D8" s="1">
        <f>+D3-D7</f>
        <v>82420</v>
      </c>
      <c r="E8" s="1">
        <f>+E3-E7</f>
        <v>132662</v>
      </c>
      <c r="H8" s="1">
        <f>+H3-H7</f>
        <v>216181</v>
      </c>
      <c r="I8" s="1">
        <f>+I3-I7</f>
        <v>249609</v>
      </c>
    </row>
    <row r="9" spans="1:28" x14ac:dyDescent="0.2">
      <c r="B9" s="1" t="s">
        <v>26</v>
      </c>
      <c r="D9" s="1">
        <v>10897</v>
      </c>
      <c r="E9" s="1">
        <v>11955</v>
      </c>
      <c r="H9" s="1">
        <v>14304</v>
      </c>
      <c r="I9" s="1">
        <v>12411</v>
      </c>
    </row>
    <row r="10" spans="1:28" x14ac:dyDescent="0.2">
      <c r="B10" s="1" t="s">
        <v>27</v>
      </c>
      <c r="D10" s="1">
        <v>1299</v>
      </c>
      <c r="E10" s="1">
        <v>3283</v>
      </c>
      <c r="H10" s="1">
        <v>1002</v>
      </c>
      <c r="I10" s="1">
        <v>1375</v>
      </c>
    </row>
    <row r="11" spans="1:28" x14ac:dyDescent="0.2">
      <c r="B11" s="1" t="s">
        <v>28</v>
      </c>
      <c r="D11" s="1">
        <v>529</v>
      </c>
      <c r="E11" s="1">
        <v>841</v>
      </c>
      <c r="H11" s="1">
        <v>860</v>
      </c>
      <c r="I11" s="1">
        <v>888</v>
      </c>
    </row>
    <row r="12" spans="1:28" x14ac:dyDescent="0.2">
      <c r="B12" s="1" t="s">
        <v>29</v>
      </c>
      <c r="D12" s="1">
        <f>+SUM(D9:D11)</f>
        <v>12725</v>
      </c>
      <c r="E12" s="1">
        <f>+SUM(E9:E11)</f>
        <v>16079</v>
      </c>
      <c r="H12" s="1">
        <f>+SUM(H9:H11)</f>
        <v>16166</v>
      </c>
      <c r="I12" s="1">
        <f>+SUM(I9:I11)</f>
        <v>14674</v>
      </c>
    </row>
    <row r="13" spans="1:28" x14ac:dyDescent="0.2">
      <c r="B13" s="1" t="s">
        <v>30</v>
      </c>
      <c r="D13" s="1">
        <f>+D8-D12</f>
        <v>69695</v>
      </c>
      <c r="E13" s="1">
        <f>+E8-E12</f>
        <v>116583</v>
      </c>
      <c r="H13" s="1">
        <f>+H8-H12</f>
        <v>200015</v>
      </c>
      <c r="I13" s="1">
        <f>+I8-I12</f>
        <v>234935</v>
      </c>
    </row>
    <row r="14" spans="1:28" x14ac:dyDescent="0.2">
      <c r="B14" s="1" t="s">
        <v>33</v>
      </c>
      <c r="D14" s="1">
        <v>-1916</v>
      </c>
      <c r="E14" s="1">
        <v>-3407</v>
      </c>
      <c r="H14" s="1">
        <v>-3462</v>
      </c>
      <c r="I14" s="1">
        <v>-2917</v>
      </c>
    </row>
    <row r="15" spans="1:28" x14ac:dyDescent="0.2">
      <c r="B15" s="1" t="s">
        <v>34</v>
      </c>
      <c r="D15" s="1">
        <f>+D13+D14</f>
        <v>67779</v>
      </c>
      <c r="E15" s="1">
        <f>+E13+E14</f>
        <v>113176</v>
      </c>
      <c r="H15" s="1">
        <f>+H13+H14</f>
        <v>196553</v>
      </c>
      <c r="I15" s="1">
        <f>+I13+I14</f>
        <v>232018</v>
      </c>
    </row>
    <row r="16" spans="1:28" x14ac:dyDescent="0.2">
      <c r="B16" s="1" t="s">
        <v>35</v>
      </c>
      <c r="D16" s="1">
        <v>25207</v>
      </c>
      <c r="E16" s="1">
        <v>48542</v>
      </c>
      <c r="H16" s="1">
        <v>83211</v>
      </c>
      <c r="I16" s="1">
        <v>98065</v>
      </c>
    </row>
    <row r="17" spans="2:9" x14ac:dyDescent="0.2">
      <c r="B17" s="1" t="s">
        <v>38</v>
      </c>
      <c r="D17" s="1">
        <v>-749</v>
      </c>
      <c r="E17" s="1">
        <v>-69</v>
      </c>
      <c r="H17" s="1">
        <v>4563</v>
      </c>
      <c r="I17" s="1">
        <v>5021</v>
      </c>
    </row>
    <row r="18" spans="2:9" s="3" customFormat="1" ht="15" x14ac:dyDescent="0.25">
      <c r="B18" s="4" t="s">
        <v>36</v>
      </c>
      <c r="D18" s="4">
        <f>+D15-D16+D17</f>
        <v>41823</v>
      </c>
      <c r="E18" s="4">
        <f>E17+E15-E16</f>
        <v>64565</v>
      </c>
      <c r="H18" s="4">
        <f>+H15-H16+H17</f>
        <v>117905</v>
      </c>
      <c r="I18" s="4">
        <f>+I15-I16+I17</f>
        <v>138974</v>
      </c>
    </row>
    <row r="19" spans="2:9" x14ac:dyDescent="0.2">
      <c r="B19" s="1" t="s">
        <v>37</v>
      </c>
      <c r="D19" s="7">
        <v>0.13</v>
      </c>
      <c r="E19" s="7">
        <v>0.22</v>
      </c>
      <c r="H19" s="7">
        <v>0.45</v>
      </c>
      <c r="I19" s="7">
        <v>0.55000000000000004</v>
      </c>
    </row>
    <row r="20" spans="2:9" x14ac:dyDescent="0.2">
      <c r="B20" s="1" t="s">
        <v>1</v>
      </c>
      <c r="D20" s="1">
        <f>+D18*D19</f>
        <v>5436.99</v>
      </c>
      <c r="E20" s="1">
        <f>+E18*E19</f>
        <v>14204.3</v>
      </c>
      <c r="H20" s="1">
        <f>+H18*H19</f>
        <v>53057.25</v>
      </c>
      <c r="I20" s="1">
        <f>+I18*I19</f>
        <v>76435.700000000012</v>
      </c>
    </row>
    <row r="23" spans="2:9" x14ac:dyDescent="0.2">
      <c r="B23" t="s">
        <v>25</v>
      </c>
      <c r="D23" s="6">
        <f>+D8/D3</f>
        <v>0.59144337442771644</v>
      </c>
      <c r="E23" s="6">
        <f>+E8/E3</f>
        <v>0.58033894152952392</v>
      </c>
      <c r="H23" s="6">
        <f>+H8/H3</f>
        <v>0.61774824974996423</v>
      </c>
      <c r="I23" s="6">
        <f>+I8/I3</f>
        <v>0.61573774859268537</v>
      </c>
    </row>
    <row r="24" spans="2:9" x14ac:dyDescent="0.2">
      <c r="B24" t="s">
        <v>31</v>
      </c>
      <c r="D24" s="6">
        <f>+D13/D3</f>
        <v>0.50012916744406333</v>
      </c>
      <c r="E24" s="6">
        <f>+E13/E3</f>
        <v>0.5100002624740807</v>
      </c>
      <c r="H24" s="6">
        <f>+H13/H3</f>
        <v>0.57155307901128738</v>
      </c>
      <c r="I24" s="6">
        <f>+I13/I3</f>
        <v>0.57953979209733042</v>
      </c>
    </row>
    <row r="27" spans="2:9" x14ac:dyDescent="0.2">
      <c r="B27" t="s">
        <v>32</v>
      </c>
      <c r="H27" s="6">
        <f>+H3/D3-1</f>
        <v>1.5112303916643941</v>
      </c>
      <c r="I27" s="6">
        <f>+I3/E3-1</f>
        <v>0.773371129600952</v>
      </c>
    </row>
    <row r="29" spans="2:9" s="3" customFormat="1" ht="15" x14ac:dyDescent="0.25">
      <c r="B29" s="3" t="s">
        <v>55</v>
      </c>
      <c r="I29" s="4">
        <f>+I32-I41</f>
        <v>-150786</v>
      </c>
    </row>
    <row r="30" spans="2:9" x14ac:dyDescent="0.2">
      <c r="B30" t="s">
        <v>39</v>
      </c>
      <c r="I30" s="1">
        <v>1232518</v>
      </c>
    </row>
    <row r="31" spans="2:9" x14ac:dyDescent="0.2">
      <c r="B31" t="s">
        <v>40</v>
      </c>
      <c r="I31" s="1">
        <v>163996</v>
      </c>
    </row>
    <row r="32" spans="2:9" x14ac:dyDescent="0.2">
      <c r="B32" t="s">
        <v>3</v>
      </c>
      <c r="I32" s="1">
        <f>69343+25175+9742+282239</f>
        <v>386499</v>
      </c>
    </row>
    <row r="33" spans="2:9" x14ac:dyDescent="0.2">
      <c r="B33" t="s">
        <v>41</v>
      </c>
      <c r="I33" s="1">
        <v>14930</v>
      </c>
    </row>
    <row r="34" spans="2:9" x14ac:dyDescent="0.2">
      <c r="B34" t="s">
        <v>46</v>
      </c>
      <c r="I34" s="1">
        <v>39487</v>
      </c>
    </row>
    <row r="35" spans="2:9" x14ac:dyDescent="0.2">
      <c r="B35" t="s">
        <v>43</v>
      </c>
      <c r="I35" s="1">
        <v>69927</v>
      </c>
    </row>
    <row r="36" spans="2:9" x14ac:dyDescent="0.2">
      <c r="B36" t="s">
        <v>44</v>
      </c>
      <c r="I36" s="1">
        <v>135179</v>
      </c>
    </row>
    <row r="37" spans="2:9" x14ac:dyDescent="0.2">
      <c r="B37" t="s">
        <v>45</v>
      </c>
      <c r="I37" s="1">
        <v>46927</v>
      </c>
    </row>
    <row r="38" spans="2:9" x14ac:dyDescent="0.2">
      <c r="B38" t="s">
        <v>42</v>
      </c>
      <c r="I38" s="1">
        <v>23178</v>
      </c>
    </row>
    <row r="39" spans="2:9" x14ac:dyDescent="0.2">
      <c r="B39" t="s">
        <v>47</v>
      </c>
      <c r="I39" s="1">
        <f>+SUM(I30:I38)</f>
        <v>2112641</v>
      </c>
    </row>
    <row r="41" spans="2:9" x14ac:dyDescent="0.2">
      <c r="B41" t="s">
        <v>4</v>
      </c>
      <c r="I41" s="1">
        <f>421998+115287</f>
        <v>537285</v>
      </c>
    </row>
    <row r="42" spans="2:9" x14ac:dyDescent="0.2">
      <c r="B42" t="s">
        <v>48</v>
      </c>
      <c r="I42" s="1">
        <v>76004</v>
      </c>
    </row>
    <row r="43" spans="2:9" x14ac:dyDescent="0.2">
      <c r="B43" t="s">
        <v>49</v>
      </c>
      <c r="I43" s="1">
        <v>36601</v>
      </c>
    </row>
    <row r="44" spans="2:9" x14ac:dyDescent="0.2">
      <c r="B44" t="s">
        <v>50</v>
      </c>
      <c r="I44" s="1">
        <v>25724</v>
      </c>
    </row>
    <row r="45" spans="2:9" x14ac:dyDescent="0.2">
      <c r="B45" t="s">
        <v>51</v>
      </c>
      <c r="I45" s="1">
        <v>112265</v>
      </c>
    </row>
    <row r="46" spans="2:9" x14ac:dyDescent="0.2">
      <c r="B46" t="s">
        <v>52</v>
      </c>
      <c r="I46" s="1">
        <v>80222</v>
      </c>
    </row>
    <row r="47" spans="2:9" x14ac:dyDescent="0.2">
      <c r="B47" t="s">
        <v>53</v>
      </c>
      <c r="I47" s="1">
        <v>13137</v>
      </c>
    </row>
    <row r="48" spans="2:9" x14ac:dyDescent="0.2">
      <c r="B48" t="s">
        <v>54</v>
      </c>
      <c r="I48" s="1">
        <f>+SUM(I41:I47)</f>
        <v>881238</v>
      </c>
    </row>
  </sheetData>
  <hyperlinks>
    <hyperlink ref="A1" location="Main!A1" display="Main" xr:uid="{6A9468E2-70D1-44E1-867F-972FA7D0DB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89D0-1971-440C-B2D8-846C87E45299}">
  <dimension ref="A1:D1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8" sqref="G18"/>
    </sheetView>
  </sheetViews>
  <sheetFormatPr defaultRowHeight="14.25" x14ac:dyDescent="0.2"/>
  <cols>
    <col min="1" max="1" width="4.625" bestFit="1" customWidth="1"/>
    <col min="2" max="2" width="5.375" bestFit="1" customWidth="1"/>
    <col min="3" max="3" width="37.25" bestFit="1" customWidth="1"/>
  </cols>
  <sheetData>
    <row r="1" spans="1:4" x14ac:dyDescent="0.2">
      <c r="A1" t="s">
        <v>17</v>
      </c>
    </row>
    <row r="3" spans="1:4" x14ac:dyDescent="0.2">
      <c r="B3" t="s">
        <v>12</v>
      </c>
    </row>
    <row r="4" spans="1:4" x14ac:dyDescent="0.2">
      <c r="D4" t="s">
        <v>56</v>
      </c>
    </row>
    <row r="5" spans="1:4" x14ac:dyDescent="0.2">
      <c r="D5" t="s">
        <v>57</v>
      </c>
    </row>
    <row r="6" spans="1:4" x14ac:dyDescent="0.2">
      <c r="D6" t="s">
        <v>58</v>
      </c>
    </row>
    <row r="7" spans="1:4" x14ac:dyDescent="0.2">
      <c r="D7" t="s">
        <v>59</v>
      </c>
    </row>
    <row r="8" spans="1:4" x14ac:dyDescent="0.2">
      <c r="C8" t="s">
        <v>67</v>
      </c>
      <c r="D8" t="s">
        <v>60</v>
      </c>
    </row>
    <row r="9" spans="1:4" x14ac:dyDescent="0.2">
      <c r="C9" t="s">
        <v>67</v>
      </c>
      <c r="D9" t="s">
        <v>61</v>
      </c>
    </row>
    <row r="10" spans="1:4" x14ac:dyDescent="0.2">
      <c r="C10" t="s">
        <v>67</v>
      </c>
      <c r="D10" t="s">
        <v>62</v>
      </c>
    </row>
    <row r="11" spans="1:4" ht="15" x14ac:dyDescent="0.25">
      <c r="C11" t="s">
        <v>68</v>
      </c>
      <c r="D11" s="3" t="s">
        <v>63</v>
      </c>
    </row>
    <row r="12" spans="1:4" ht="15" x14ac:dyDescent="0.25">
      <c r="D12" s="3" t="s">
        <v>64</v>
      </c>
    </row>
    <row r="13" spans="1:4" ht="15" x14ac:dyDescent="0.25">
      <c r="C13" t="s">
        <v>70</v>
      </c>
      <c r="D13" s="3" t="s">
        <v>65</v>
      </c>
    </row>
    <row r="14" spans="1:4" x14ac:dyDescent="0.2">
      <c r="C14" t="s">
        <v>69</v>
      </c>
      <c r="D14" t="s">
        <v>66</v>
      </c>
    </row>
    <row r="16" spans="1:4" x14ac:dyDescent="0.2">
      <c r="B1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2022-01-17T16:25:33Z</dcterms:created>
  <dcterms:modified xsi:type="dcterms:W3CDTF">2022-01-18T05:28:07Z</dcterms:modified>
</cp:coreProperties>
</file>