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Case\Documents\xl\"/>
    </mc:Choice>
  </mc:AlternateContent>
  <xr:revisionPtr revIDLastSave="0" documentId="13_ncr:1_{DE8EBF64-9DB1-42AA-AA19-3B6872AD0DAC}" xr6:coauthVersionLast="47" xr6:coauthVersionMax="47" xr10:uidLastSave="{00000000-0000-0000-0000-000000000000}"/>
  <bookViews>
    <workbookView xWindow="-120" yWindow="-120" windowWidth="29040" windowHeight="15990" activeTab="1" xr2:uid="{6CDC30EB-6BC4-4564-8C76-5EAD01A9195C}"/>
  </bookViews>
  <sheets>
    <sheet name="Mod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12" i="1"/>
  <c r="N13" i="1"/>
  <c r="N16" i="1" s="1"/>
  <c r="N18" i="1" s="1"/>
  <c r="N21" i="1" s="1"/>
  <c r="N23" i="1" s="1"/>
  <c r="M12" i="1"/>
  <c r="M6" i="1"/>
  <c r="Q12" i="1"/>
  <c r="Q6" i="1"/>
  <c r="R16" i="1"/>
  <c r="V15" i="1"/>
  <c r="R13" i="1"/>
  <c r="R12" i="1"/>
  <c r="R6" i="1"/>
  <c r="R18" i="1" s="1"/>
  <c r="R21" i="1" s="1"/>
  <c r="R23" i="1" s="1"/>
  <c r="V20" i="1"/>
  <c r="V19" i="1"/>
  <c r="V17" i="1"/>
  <c r="V14" i="1"/>
  <c r="V13" i="1"/>
  <c r="V12" i="1"/>
  <c r="V11" i="1"/>
  <c r="V10" i="1"/>
  <c r="V9" i="1"/>
  <c r="V8" i="1"/>
  <c r="V7" i="1"/>
  <c r="V5" i="1"/>
  <c r="V4" i="1"/>
  <c r="V6" i="1" s="1"/>
  <c r="U12" i="1"/>
  <c r="U13" i="1"/>
  <c r="U6" i="1"/>
  <c r="U16" i="1" s="1"/>
  <c r="U18" i="1" s="1"/>
  <c r="U21" i="1" s="1"/>
  <c r="U23" i="1" s="1"/>
  <c r="Y12" i="1"/>
  <c r="Y6" i="1"/>
  <c r="X12" i="1"/>
  <c r="X6" i="1"/>
  <c r="T12" i="1"/>
  <c r="T6" i="1"/>
  <c r="W52" i="1"/>
  <c r="W53" i="1"/>
  <c r="S53" i="1"/>
  <c r="S52" i="1"/>
  <c r="S12" i="1"/>
  <c r="S6" i="1"/>
  <c r="W13" i="1"/>
  <c r="W16" i="1" s="1"/>
  <c r="W18" i="1" s="1"/>
  <c r="W21" i="1" s="1"/>
  <c r="W23" i="1" s="1"/>
  <c r="W12" i="1"/>
  <c r="W6" i="1"/>
  <c r="M13" i="1" l="1"/>
  <c r="M16" i="1" s="1"/>
  <c r="M18" i="1" s="1"/>
  <c r="M21" i="1" s="1"/>
  <c r="M23" i="1" s="1"/>
  <c r="Q13" i="1"/>
  <c r="Q16" i="1" s="1"/>
  <c r="Q18" i="1" s="1"/>
  <c r="Q21" i="1" s="1"/>
  <c r="Q23" i="1" s="1"/>
  <c r="V16" i="1"/>
  <c r="Y13" i="1"/>
  <c r="Y16" i="1" s="1"/>
  <c r="Y18" i="1" s="1"/>
  <c r="Y21" i="1" s="1"/>
  <c r="Y23" i="1" s="1"/>
  <c r="X13" i="1"/>
  <c r="X16" i="1" s="1"/>
  <c r="X18" i="1" s="1"/>
  <c r="X21" i="1" s="1"/>
  <c r="X23" i="1" s="1"/>
  <c r="T13" i="1"/>
  <c r="T16" i="1" s="1"/>
  <c r="T18" i="1" s="1"/>
  <c r="T21" i="1" s="1"/>
  <c r="T23" i="1" s="1"/>
  <c r="S13" i="1"/>
  <c r="S16" i="1" s="1"/>
  <c r="S18" i="1" s="1"/>
  <c r="S21" i="1" s="1"/>
  <c r="S23" i="1" s="1"/>
  <c r="V18" i="1" l="1"/>
  <c r="V21" i="1" s="1"/>
  <c r="V23" i="1" s="1"/>
</calcChain>
</file>

<file path=xl/sharedStrings.xml><?xml version="1.0" encoding="utf-8"?>
<sst xmlns="http://schemas.openxmlformats.org/spreadsheetml/2006/main" count="55" uniqueCount="54">
  <si>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</si>
  <si>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</si>
  <si>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</si>
  <si>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</si>
  <si>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</si>
  <si>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</si>
  <si>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</si>
  <si>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</si>
  <si>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</si>
  <si>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</si>
  <si>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</si>
  <si>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</si>
  <si>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</si>
  <si>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</si>
  <si>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</si>
  <si>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</si>
  <si>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</si>
  <si>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</si>
  <si>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</si>
  <si>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</si>
  <si>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</si>
  <si>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</si>
  <si>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</si>
  <si>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</si>
  <si>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COGS</t>
  </si>
  <si>
    <t>sG&amp;A</t>
  </si>
  <si>
    <t>R&amp;D</t>
  </si>
  <si>
    <t>Operating Income</t>
  </si>
  <si>
    <t>Other Income</t>
  </si>
  <si>
    <t>Pretax Income</t>
  </si>
  <si>
    <t>Net Income</t>
  </si>
  <si>
    <t>Sales of Machinery, etc</t>
  </si>
  <si>
    <t xml:space="preserve">Revenue </t>
  </si>
  <si>
    <t xml:space="preserve">Revenue OF Financial Products </t>
  </si>
  <si>
    <t>Operating Costs</t>
  </si>
  <si>
    <t>Interest expense of FP</t>
  </si>
  <si>
    <t>Interest Expenses exclude FP</t>
  </si>
  <si>
    <t>Taxes</t>
  </si>
  <si>
    <t>Affliated Company Profit</t>
  </si>
  <si>
    <t>Consolidated Profit</t>
  </si>
  <si>
    <t>S/O</t>
  </si>
  <si>
    <t>EPS</t>
  </si>
  <si>
    <t>Noncontrolling Interest</t>
  </si>
  <si>
    <t>Cash</t>
  </si>
  <si>
    <t>Finance Receivables</t>
  </si>
  <si>
    <t>Trade Receivables</t>
  </si>
  <si>
    <t>Prepaid Expenses</t>
  </si>
  <si>
    <t>Inventory</t>
  </si>
  <si>
    <t>PP&amp;E</t>
  </si>
  <si>
    <t>Long Term Trade Receivables</t>
  </si>
  <si>
    <t>Long Term Finance Receivables</t>
  </si>
  <si>
    <t>Noncurrent Deferred income tax</t>
  </si>
  <si>
    <t>Other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</si>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</sst>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3AD7-9041-4198-9C99-26EA6C8E2A4E}">
  <dimension ref="B2:Z53"/>
  <sheetViews>
    <sheetView zoomScale="115" zoomScaleNormal="11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K9" sqref="K9"/>
    </sheetView>
  </sheetViews>
  <sheetFormatPr defaultRowHeight="15" x14ac:dyDescent="0.25"/>
  <cols>
    <col min="2" max="2" width="29.140625" bestFit="1" customWidth="1"/>
    <col min="3" max="3" width="9.140625" customWidth="1"/>
  </cols>
  <sheetData>
    <row r="2" spans="2:26" x14ac:dyDescent="0.25"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</row>
    <row r="3" spans="2:26" x14ac:dyDescent="0.25">
      <c r="W3" s="1"/>
    </row>
    <row r="4" spans="2:26" x14ac:dyDescent="0.25">
      <c r="B4" t="s">
        <v>31</v>
      </c>
      <c r="M4" s="1">
        <v>12763</v>
      </c>
      <c r="N4" s="1">
        <v>51822</v>
      </c>
      <c r="Q4" s="1">
        <v>11974</v>
      </c>
      <c r="R4" s="1">
        <v>50755</v>
      </c>
      <c r="S4" s="1">
        <v>9914</v>
      </c>
      <c r="T4" s="1">
        <v>9310</v>
      </c>
      <c r="U4" s="1">
        <v>9228</v>
      </c>
      <c r="V4" s="1">
        <f>39022-SUM(S4:U4)</f>
        <v>10570</v>
      </c>
      <c r="W4" s="1">
        <v>11191</v>
      </c>
      <c r="X4" s="1">
        <v>12193</v>
      </c>
      <c r="Y4" s="1">
        <v>11707</v>
      </c>
    </row>
    <row r="5" spans="2:26" x14ac:dyDescent="0.25">
      <c r="B5" s="4" t="s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6">
        <v>747</v>
      </c>
      <c r="N5" s="6">
        <v>2900</v>
      </c>
      <c r="O5" s="2"/>
      <c r="P5" s="2"/>
      <c r="Q5" s="6">
        <v>784</v>
      </c>
      <c r="R5" s="6">
        <v>3045</v>
      </c>
      <c r="S5" s="6">
        <v>721</v>
      </c>
      <c r="T5" s="6">
        <v>687</v>
      </c>
      <c r="U5" s="6">
        <v>653</v>
      </c>
      <c r="V5" s="6">
        <f>2726-SUM(S5:U5)</f>
        <v>665</v>
      </c>
      <c r="W5" s="6">
        <v>696</v>
      </c>
      <c r="X5" s="6">
        <v>696</v>
      </c>
      <c r="Y5" s="6">
        <v>690</v>
      </c>
    </row>
    <row r="6" spans="2:26" x14ac:dyDescent="0.25">
      <c r="B6" s="2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3">
        <f>+M5+M4</f>
        <v>13510</v>
      </c>
      <c r="N6" s="3">
        <f>+N5+N4</f>
        <v>54722</v>
      </c>
      <c r="O6" s="2"/>
      <c r="P6" s="2"/>
      <c r="Q6" s="3">
        <f>+Q5+Q4</f>
        <v>12758</v>
      </c>
      <c r="R6" s="3">
        <f>+R5+R4</f>
        <v>53800</v>
      </c>
      <c r="S6" s="3">
        <f>+S5+S4</f>
        <v>10635</v>
      </c>
      <c r="T6" s="3">
        <f>+T5+T4</f>
        <v>9997</v>
      </c>
      <c r="U6" s="3">
        <f>+U5+U4</f>
        <v>9881</v>
      </c>
      <c r="V6" s="3">
        <f>+V5+V4</f>
        <v>11235</v>
      </c>
      <c r="W6" s="3">
        <f>+W5+W4</f>
        <v>11887</v>
      </c>
      <c r="X6" s="3">
        <f>+X5+X4</f>
        <v>12889</v>
      </c>
      <c r="Y6" s="3">
        <f>+Y5+Y4</f>
        <v>12397</v>
      </c>
    </row>
    <row r="7" spans="2:26" x14ac:dyDescent="0.25">
      <c r="B7" t="s">
        <v>24</v>
      </c>
      <c r="M7" s="1">
        <v>9022</v>
      </c>
      <c r="N7" s="1">
        <v>9022</v>
      </c>
      <c r="Q7" s="1">
        <v>8569</v>
      </c>
      <c r="R7" s="1">
        <v>36630</v>
      </c>
      <c r="S7" s="1">
        <v>7266</v>
      </c>
      <c r="T7" s="1">
        <v>7113</v>
      </c>
      <c r="U7" s="1">
        <v>6919</v>
      </c>
      <c r="V7" s="1">
        <f>29082-SUM(S7:U7)</f>
        <v>7784</v>
      </c>
      <c r="W7" s="1">
        <v>8012</v>
      </c>
      <c r="X7" s="1">
        <v>8881</v>
      </c>
      <c r="Y7" s="1">
        <v>8617</v>
      </c>
    </row>
    <row r="8" spans="2:26" x14ac:dyDescent="0.25">
      <c r="B8" t="s">
        <v>25</v>
      </c>
      <c r="M8" s="1">
        <v>1299</v>
      </c>
      <c r="N8" s="1">
        <v>1299</v>
      </c>
      <c r="Q8" s="1">
        <v>1251</v>
      </c>
      <c r="R8" s="1">
        <v>5162</v>
      </c>
      <c r="S8" s="1">
        <v>1121</v>
      </c>
      <c r="T8" s="1">
        <v>1179</v>
      </c>
      <c r="U8" s="1">
        <v>1126</v>
      </c>
      <c r="V8" s="1">
        <f>4642-SUM(S8:U8)</f>
        <v>1216</v>
      </c>
      <c r="W8" s="1">
        <v>1239</v>
      </c>
      <c r="X8" s="1">
        <v>1364</v>
      </c>
      <c r="Y8" s="1">
        <v>1340</v>
      </c>
    </row>
    <row r="9" spans="2:26" x14ac:dyDescent="0.25">
      <c r="B9" t="s">
        <v>26</v>
      </c>
      <c r="M9" s="1">
        <v>479</v>
      </c>
      <c r="N9" s="1">
        <v>479</v>
      </c>
      <c r="Q9" s="1">
        <v>431</v>
      </c>
      <c r="R9" s="1">
        <v>1693</v>
      </c>
      <c r="S9" s="1">
        <v>356</v>
      </c>
      <c r="T9" s="1">
        <v>341</v>
      </c>
      <c r="U9" s="1">
        <v>344</v>
      </c>
      <c r="V9" s="1">
        <f>1415-SUM(S9:U9)</f>
        <v>374</v>
      </c>
      <c r="W9" s="1">
        <v>374</v>
      </c>
      <c r="X9" s="1">
        <v>446</v>
      </c>
      <c r="Y9" s="1">
        <v>427</v>
      </c>
    </row>
    <row r="10" spans="2:26" x14ac:dyDescent="0.25">
      <c r="B10" t="s">
        <v>35</v>
      </c>
      <c r="M10" s="1">
        <v>185</v>
      </c>
      <c r="N10" s="1">
        <v>185</v>
      </c>
      <c r="Q10" s="1">
        <v>189</v>
      </c>
      <c r="R10" s="1">
        <v>754</v>
      </c>
      <c r="S10" s="1">
        <v>175</v>
      </c>
      <c r="T10" s="1">
        <v>149</v>
      </c>
      <c r="U10" s="1">
        <v>137</v>
      </c>
      <c r="V10" s="1">
        <f>589-SUM(S10:U10)</f>
        <v>128</v>
      </c>
      <c r="W10" s="1">
        <v>125</v>
      </c>
      <c r="X10" s="1">
        <v>116</v>
      </c>
      <c r="Y10" s="1">
        <v>111</v>
      </c>
    </row>
    <row r="11" spans="2:26" x14ac:dyDescent="0.25">
      <c r="B11" t="s">
        <v>28</v>
      </c>
      <c r="M11" s="1">
        <v>390</v>
      </c>
      <c r="N11" s="1">
        <v>390</v>
      </c>
      <c r="Q11" s="1">
        <v>298</v>
      </c>
      <c r="R11" s="1">
        <v>1271</v>
      </c>
      <c r="S11" s="1">
        <v>313</v>
      </c>
      <c r="T11" s="1">
        <v>431</v>
      </c>
      <c r="U11" s="1">
        <v>370</v>
      </c>
      <c r="V11" s="1">
        <f>1467-SUM(S11:U11)</f>
        <v>353</v>
      </c>
      <c r="W11" s="1">
        <v>323</v>
      </c>
      <c r="X11" s="1">
        <v>293</v>
      </c>
      <c r="Y11" s="1">
        <v>238</v>
      </c>
    </row>
    <row r="12" spans="2:26" x14ac:dyDescent="0.25">
      <c r="B12" s="4" t="s">
        <v>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6">
        <f>+M7+M8+M9+M10+M11</f>
        <v>11375</v>
      </c>
      <c r="N12" s="6">
        <f>+N7+N8+N9+N10+N11</f>
        <v>11375</v>
      </c>
      <c r="O12" s="4"/>
      <c r="P12" s="4"/>
      <c r="Q12" s="6">
        <f>+Q7+Q8+Q9+Q10+Q11</f>
        <v>10738</v>
      </c>
      <c r="R12" s="6">
        <f>+R7+R8+R9+R10+R11</f>
        <v>45510</v>
      </c>
      <c r="S12" s="6">
        <f>+S7+S8+S9+S10+S11</f>
        <v>9231</v>
      </c>
      <c r="T12" s="6">
        <f>+T7+T8+T9+T10+T11</f>
        <v>9213</v>
      </c>
      <c r="U12" s="6">
        <f>+U7+U8+U9+U10+U11</f>
        <v>8896</v>
      </c>
      <c r="V12" s="6">
        <f>+V7+V8+V9+V10+V11</f>
        <v>9855</v>
      </c>
      <c r="W12" s="6">
        <f>+W7+W8+W9+W10+W11</f>
        <v>10073</v>
      </c>
      <c r="X12" s="6">
        <f>+X7+X8+X9+X10+X11</f>
        <v>11100</v>
      </c>
      <c r="Y12" s="6">
        <f>+Y7+Y8+Y9+Y10+Y11</f>
        <v>10733</v>
      </c>
    </row>
    <row r="13" spans="2:26" x14ac:dyDescent="0.25"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3">
        <f>+M6-M12</f>
        <v>2135</v>
      </c>
      <c r="N13" s="3">
        <f>+N6-N12</f>
        <v>43347</v>
      </c>
      <c r="O13" s="2"/>
      <c r="P13" s="2"/>
      <c r="Q13" s="3">
        <f>+Q6-Q12</f>
        <v>2020</v>
      </c>
      <c r="R13" s="3">
        <f>+R6-R12</f>
        <v>8290</v>
      </c>
      <c r="S13" s="3">
        <f>+S6-S12</f>
        <v>1404</v>
      </c>
      <c r="T13" s="3">
        <f>+T6-T12</f>
        <v>784</v>
      </c>
      <c r="U13" s="3">
        <f>+U6-U12</f>
        <v>985</v>
      </c>
      <c r="V13" s="3">
        <f>+V6-V12</f>
        <v>1380</v>
      </c>
      <c r="W13" s="3">
        <f>+W6-W12</f>
        <v>1814</v>
      </c>
      <c r="X13" s="3">
        <f>+X6-X12</f>
        <v>1789</v>
      </c>
      <c r="Y13" s="3">
        <f>+Y6-Y12</f>
        <v>1664</v>
      </c>
    </row>
    <row r="14" spans="2:26" x14ac:dyDescent="0.25">
      <c r="B14" t="s">
        <v>36</v>
      </c>
      <c r="M14" s="1">
        <v>102</v>
      </c>
      <c r="N14" s="1">
        <v>102</v>
      </c>
      <c r="Q14" s="1">
        <v>103</v>
      </c>
      <c r="R14" s="1">
        <v>421</v>
      </c>
      <c r="S14" s="1">
        <v>113</v>
      </c>
      <c r="T14" s="1">
        <v>135</v>
      </c>
      <c r="U14" s="1">
        <v>136</v>
      </c>
      <c r="V14" s="1">
        <f>514-SUM(S14:U14)</f>
        <v>130</v>
      </c>
      <c r="W14" s="1">
        <v>142</v>
      </c>
      <c r="X14" s="1">
        <v>120</v>
      </c>
      <c r="Y14" s="1">
        <v>114</v>
      </c>
    </row>
    <row r="15" spans="2:26" x14ac:dyDescent="0.25">
      <c r="B15" t="s">
        <v>28</v>
      </c>
      <c r="M15" s="1">
        <v>102</v>
      </c>
      <c r="N15" s="1">
        <v>102</v>
      </c>
      <c r="Q15" s="1">
        <v>88</v>
      </c>
      <c r="R15" s="1">
        <v>-57</v>
      </c>
      <c r="S15" s="1">
        <v>222</v>
      </c>
      <c r="T15" s="1">
        <v>29</v>
      </c>
      <c r="U15" s="1">
        <v>14</v>
      </c>
      <c r="V15" s="1">
        <f>-44-SUM(S15:U15)</f>
        <v>-309</v>
      </c>
      <c r="W15" s="1">
        <v>325</v>
      </c>
      <c r="X15" s="1">
        <v>201</v>
      </c>
      <c r="Y15" s="1">
        <v>225</v>
      </c>
    </row>
    <row r="16" spans="2:26" x14ac:dyDescent="0.25">
      <c r="B16" t="s">
        <v>29</v>
      </c>
      <c r="M16" s="1">
        <f>+M13-M14+M15</f>
        <v>2135</v>
      </c>
      <c r="N16" s="1">
        <f>+N13-N14+N15</f>
        <v>43347</v>
      </c>
      <c r="Q16" s="1">
        <f>+Q13-Q14+Q15</f>
        <v>2005</v>
      </c>
      <c r="R16" s="1">
        <f>+R13-R14+R15</f>
        <v>7812</v>
      </c>
      <c r="S16" s="1">
        <f>+S13-S14+S15</f>
        <v>1513</v>
      </c>
      <c r="T16" s="1">
        <f>+T13-T14+T15</f>
        <v>678</v>
      </c>
      <c r="U16" s="1">
        <f>+U13-U14+U15</f>
        <v>863</v>
      </c>
      <c r="V16" s="1">
        <f>+V13-V14+V15</f>
        <v>941</v>
      </c>
      <c r="W16" s="1">
        <f>+W13-W14+W15</f>
        <v>1997</v>
      </c>
      <c r="X16" s="1">
        <f>+X13-X14+X15</f>
        <v>1870</v>
      </c>
      <c r="Y16" s="1">
        <f>+Y13-Y14+Y15</f>
        <v>1775</v>
      </c>
    </row>
    <row r="17" spans="2:25" x14ac:dyDescent="0.25">
      <c r="B17" t="s">
        <v>37</v>
      </c>
      <c r="M17" s="1">
        <v>415</v>
      </c>
      <c r="N17" s="1">
        <v>415</v>
      </c>
      <c r="Q17" s="1">
        <v>518</v>
      </c>
      <c r="R17" s="1">
        <v>1746</v>
      </c>
      <c r="S17" s="1">
        <v>425</v>
      </c>
      <c r="T17" s="1">
        <v>227</v>
      </c>
      <c r="U17" s="1">
        <v>187</v>
      </c>
      <c r="V17" s="1">
        <f>1006-SUM(S17:U17)</f>
        <v>167</v>
      </c>
      <c r="W17" s="1">
        <v>475</v>
      </c>
      <c r="X17" s="1">
        <v>470</v>
      </c>
      <c r="Y17" s="1">
        <v>368</v>
      </c>
    </row>
    <row r="18" spans="2:25" x14ac:dyDescent="0.25">
      <c r="B18" s="4" t="s">
        <v>39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6">
        <f>+M16-M17</f>
        <v>1720</v>
      </c>
      <c r="N18" s="6">
        <f>+N16-N17</f>
        <v>42932</v>
      </c>
      <c r="O18" s="4"/>
      <c r="P18" s="4"/>
      <c r="Q18" s="6">
        <f>+Q16-Q17</f>
        <v>1487</v>
      </c>
      <c r="R18" s="6">
        <f>+R16-R17</f>
        <v>6066</v>
      </c>
      <c r="S18" s="6">
        <f>+S16-S17</f>
        <v>1088</v>
      </c>
      <c r="T18" s="6">
        <f>+T16-T17</f>
        <v>451</v>
      </c>
      <c r="U18" s="6">
        <f>+U16-U17</f>
        <v>676</v>
      </c>
      <c r="V18" s="6">
        <f>+V16-V17</f>
        <v>774</v>
      </c>
      <c r="W18" s="6">
        <f>+W16-W17</f>
        <v>1522</v>
      </c>
      <c r="X18" s="6">
        <f>+X16-X17</f>
        <v>1400</v>
      </c>
      <c r="Y18" s="6">
        <f>+Y16-Y17</f>
        <v>1407</v>
      </c>
    </row>
    <row r="19" spans="2:25" x14ac:dyDescent="0.25">
      <c r="B19" t="s">
        <v>38</v>
      </c>
      <c r="M19" s="6">
        <v>7</v>
      </c>
      <c r="N19" s="6">
        <v>7</v>
      </c>
      <c r="Q19" s="6">
        <v>7</v>
      </c>
      <c r="R19" s="6">
        <v>28</v>
      </c>
      <c r="S19" s="6">
        <v>5</v>
      </c>
      <c r="T19" s="6">
        <v>8</v>
      </c>
      <c r="U19" s="6">
        <v>-5</v>
      </c>
      <c r="V19" s="6">
        <f>14-SUM(S19:U19)</f>
        <v>6</v>
      </c>
      <c r="W19" s="6">
        <v>9</v>
      </c>
      <c r="X19" s="6">
        <v>14</v>
      </c>
      <c r="Y19" s="6">
        <v>21</v>
      </c>
    </row>
    <row r="20" spans="2:25" x14ac:dyDescent="0.25">
      <c r="B20" s="4" t="s">
        <v>42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6">
        <v>0</v>
      </c>
      <c r="N20" s="6">
        <v>0</v>
      </c>
      <c r="O20" s="4"/>
      <c r="P20" s="4"/>
      <c r="Q20" s="6">
        <v>0</v>
      </c>
      <c r="R20" s="6">
        <v>1</v>
      </c>
      <c r="S20" s="6">
        <v>1</v>
      </c>
      <c r="T20" s="6">
        <v>1</v>
      </c>
      <c r="U20" s="6">
        <v>3</v>
      </c>
      <c r="V20" s="6">
        <f>3-SUM(S20:U20)</f>
        <v>-2</v>
      </c>
      <c r="W20" s="6">
        <v>1</v>
      </c>
      <c r="X20" s="6">
        <v>1</v>
      </c>
      <c r="Y20" s="6">
        <v>2</v>
      </c>
    </row>
    <row r="21" spans="2:25" s="2" customFormat="1" x14ac:dyDescent="0.25">
      <c r="B21" s="2" t="s">
        <v>30</v>
      </c>
      <c r="M21" s="3">
        <f>+M18+M19-M20</f>
        <v>1727</v>
      </c>
      <c r="N21" s="3">
        <f>+N18+N19-N20</f>
        <v>42939</v>
      </c>
      <c r="Q21" s="3">
        <f>+Q18+Q19-Q20</f>
        <v>1494</v>
      </c>
      <c r="R21" s="3">
        <f>+R18+R19-R20</f>
        <v>6093</v>
      </c>
      <c r="S21" s="3">
        <f>+S18+S19-S20</f>
        <v>1092</v>
      </c>
      <c r="T21" s="3">
        <f>+T18+T19-T20</f>
        <v>458</v>
      </c>
      <c r="U21" s="3">
        <f>+U18+U19-U20</f>
        <v>668</v>
      </c>
      <c r="V21" s="3">
        <f>+V18+V19-V20</f>
        <v>782</v>
      </c>
      <c r="W21" s="3">
        <f>+W18+W19-W20</f>
        <v>1530</v>
      </c>
      <c r="X21" s="3">
        <f>+X18+X19-X20</f>
        <v>1413</v>
      </c>
      <c r="Y21" s="3">
        <f>+Y18+Y19-Y20</f>
        <v>1426</v>
      </c>
    </row>
    <row r="22" spans="2:25" x14ac:dyDescent="0.25">
      <c r="B22" t="s">
        <v>40</v>
      </c>
      <c r="M22" s="1">
        <v>599</v>
      </c>
      <c r="N22" s="1">
        <v>599</v>
      </c>
      <c r="Q22" s="1">
        <v>561</v>
      </c>
      <c r="R22" s="1">
        <v>567.6</v>
      </c>
      <c r="S22" s="1">
        <v>551</v>
      </c>
      <c r="T22" s="1">
        <v>554</v>
      </c>
      <c r="U22" s="1">
        <v>546.4</v>
      </c>
      <c r="V22" s="1">
        <v>548.1</v>
      </c>
      <c r="W22" s="1">
        <v>551</v>
      </c>
      <c r="X22" s="1">
        <v>552</v>
      </c>
      <c r="Y22" s="1">
        <v>547</v>
      </c>
    </row>
    <row r="23" spans="2:25" x14ac:dyDescent="0.25">
      <c r="B23" t="s">
        <v>41</v>
      </c>
      <c r="M23" s="7">
        <f>+M21/M22</f>
        <v>2.8831385642737897</v>
      </c>
      <c r="N23" s="7">
        <f>+N21/N22</f>
        <v>71.684474123539232</v>
      </c>
      <c r="Q23" s="7">
        <f>+Q21/Q22</f>
        <v>2.6631016042780749</v>
      </c>
      <c r="R23" s="7">
        <f>+R21/R22</f>
        <v>10.734672304439746</v>
      </c>
      <c r="S23" s="7">
        <f>+S21/S22</f>
        <v>1.9818511796733211</v>
      </c>
      <c r="T23" s="7">
        <f>+T21/T22</f>
        <v>0.8267148014440433</v>
      </c>
      <c r="U23" s="7">
        <f>+U21/U22</f>
        <v>1.2225475841874085</v>
      </c>
      <c r="V23" s="7">
        <f>+V21/V22</f>
        <v>1.4267469439883231</v>
      </c>
      <c r="W23" s="7">
        <f>+W21/W22</f>
        <v>2.7767695099818512</v>
      </c>
      <c r="X23" s="7">
        <f>+X21/X22</f>
        <v>2.5597826086956523</v>
      </c>
      <c r="Y23" s="7">
        <f>+Y21/Y22</f>
        <v>2.6069469835466181</v>
      </c>
    </row>
    <row r="43" spans="2:23" x14ac:dyDescent="0.25">
      <c r="B43" s="2" t="s">
        <v>43</v>
      </c>
      <c r="S43" s="3">
        <v>9352</v>
      </c>
      <c r="W43" s="3">
        <v>11342</v>
      </c>
    </row>
    <row r="44" spans="2:23" x14ac:dyDescent="0.25">
      <c r="B44" t="s">
        <v>45</v>
      </c>
      <c r="S44" s="1">
        <v>7317</v>
      </c>
      <c r="W44" s="1">
        <v>7955</v>
      </c>
    </row>
    <row r="45" spans="2:23" x14ac:dyDescent="0.25">
      <c r="B45" t="s">
        <v>44</v>
      </c>
      <c r="S45" s="1">
        <v>9463</v>
      </c>
      <c r="W45" s="1">
        <v>9333</v>
      </c>
    </row>
    <row r="46" spans="2:23" x14ac:dyDescent="0.25">
      <c r="B46" t="s">
        <v>46</v>
      </c>
      <c r="S46" s="1">
        <v>1930</v>
      </c>
      <c r="W46" s="1">
        <v>1802</v>
      </c>
    </row>
    <row r="47" spans="2:23" x14ac:dyDescent="0.25">
      <c r="B47" t="s">
        <v>47</v>
      </c>
      <c r="S47" s="1">
        <v>11402</v>
      </c>
      <c r="W47" s="1">
        <v>12149</v>
      </c>
    </row>
    <row r="48" spans="2:23" x14ac:dyDescent="0.25">
      <c r="B48" t="s">
        <v>48</v>
      </c>
      <c r="S48" s="1">
        <v>12401</v>
      </c>
      <c r="W48" s="1">
        <v>12132</v>
      </c>
    </row>
    <row r="49" spans="2:23" x14ac:dyDescent="0.25">
      <c r="B49" t="s">
        <v>49</v>
      </c>
      <c r="S49" s="1">
        <v>1185</v>
      </c>
      <c r="W49" s="1">
        <v>1115</v>
      </c>
    </row>
    <row r="50" spans="2:23" x14ac:dyDescent="0.25">
      <c r="B50" t="s">
        <v>50</v>
      </c>
      <c r="S50" s="1">
        <v>12222</v>
      </c>
      <c r="W50" s="1">
        <v>11966</v>
      </c>
    </row>
    <row r="51" spans="2:23" x14ac:dyDescent="0.25">
      <c r="B51" t="s">
        <v>51</v>
      </c>
      <c r="S51" s="1">
        <v>1523</v>
      </c>
      <c r="W51" s="1">
        <v>1391</v>
      </c>
    </row>
    <row r="52" spans="2:23" x14ac:dyDescent="0.25">
      <c r="B52" t="s">
        <v>52</v>
      </c>
      <c r="S52" s="1">
        <f>1308+6394+3827</f>
        <v>11529</v>
      </c>
      <c r="W52" s="1">
        <f>1246+6343+3955</f>
        <v>11544</v>
      </c>
    </row>
    <row r="53" spans="2:23" x14ac:dyDescent="0.25">
      <c r="B53" t="s">
        <v>53</v>
      </c>
      <c r="S53" s="1">
        <f>SUM(S43:S52)</f>
        <v>78324</v>
      </c>
      <c r="W53" s="1">
        <f>SUM(W43:W52)</f>
        <v>80729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0532-49F1-4439-8941-2407E55A17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2021-11-16T00:49:14Z</dcterms:created>
  <dcterms:modified xsi:type="dcterms:W3CDTF">2021-11-23T01:13:31Z</dcterms:modified>
</cp:coreProperties>
</file>