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DAE7A03A-3789-4893-84C5-2D5C63D14726}" xr6:coauthVersionLast="47" xr6:coauthVersionMax="47" xr10:uidLastSave="{00000000-0000-0000-0000-000000000000}"/>
  <bookViews>
    <workbookView xWindow="10950" yWindow="1155" windowWidth="13470" windowHeight="11955" activeTab="1" xr2:uid="{B6839678-10B4-49D5-88B5-5F9BA56AAE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G8" i="2"/>
  <c r="G5" i="2"/>
  <c r="G9" i="2" s="1"/>
  <c r="G11" i="2" s="1"/>
  <c r="G13" i="2" s="1"/>
  <c r="G14" i="2" s="1"/>
  <c r="K10" i="2"/>
  <c r="K8" i="2"/>
  <c r="K5" i="2"/>
  <c r="L20" i="2"/>
  <c r="L19" i="2"/>
  <c r="L18" i="2"/>
  <c r="H20" i="2"/>
  <c r="H19" i="2"/>
  <c r="H18" i="2"/>
  <c r="H10" i="2"/>
  <c r="H8" i="2"/>
  <c r="H5" i="2"/>
  <c r="L10" i="2"/>
  <c r="L8" i="2"/>
  <c r="L5" i="2"/>
  <c r="L9" i="2" s="1"/>
  <c r="I20" i="2"/>
  <c r="I10" i="2"/>
  <c r="I11" i="2" s="1"/>
  <c r="M20" i="2"/>
  <c r="I19" i="2"/>
  <c r="M19" i="2"/>
  <c r="M10" i="2"/>
  <c r="M23" i="2"/>
  <c r="I8" i="2"/>
  <c r="M8" i="2"/>
  <c r="I5" i="2"/>
  <c r="I18" i="2" s="1"/>
  <c r="M5" i="2"/>
  <c r="M9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J9" i="1"/>
  <c r="J8" i="1"/>
  <c r="J7" i="1"/>
  <c r="J6" i="1"/>
  <c r="K9" i="2" l="1"/>
  <c r="K11" i="2" s="1"/>
  <c r="K13" i="2" s="1"/>
  <c r="K14" i="2" s="1"/>
  <c r="H9" i="2"/>
  <c r="H11" i="2" s="1"/>
  <c r="H13" i="2" s="1"/>
  <c r="H14" i="2" s="1"/>
  <c r="L11" i="2"/>
  <c r="L13" i="2" s="1"/>
  <c r="L14" i="2" s="1"/>
  <c r="I13" i="2"/>
  <c r="I14" i="2" s="1"/>
  <c r="M11" i="2"/>
  <c r="M13" i="2" s="1"/>
  <c r="M14" i="2" s="1"/>
  <c r="I9" i="2"/>
  <c r="M18" i="2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<sst xmlns="http://schemas.openxmlformats.org/spreadsheetml/2006/main" count="43" uniqueCount="39">
  <si>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</si>
  <si>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</si>
  <si>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</si>
  <si>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</si>
  <si>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</si>
  <si>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</si>
  <si>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Q321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</si>
  <si>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</si>
  <si>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</si>
  <si>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</si>
  <si>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</si>
  <si>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</si>
  <si>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</si>
  <si>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</si>
  <si>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</si>
  <si>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</si>
  <si>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Q122</t>
  </si>
  <si>
    <t>Q121</t>
  </si>
  <si>
    <t>Q221</t>
  </si>
  <si>
    <t>Q421</t>
  </si>
  <si>
    <t>Q222</t>
  </si>
  <si>
    <t>Q322</t>
  </si>
  <si>
    <t>Q422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</si>
  <si>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</si>
  <si>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</si>
  <si>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</si>
  <si>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</si>
  <si>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</si>
  <si>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</si>
  <si>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</si>
  <si>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</si>
  <si>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</si>
  <si>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</si>
  <si>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</si>
  <si>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</si>
  <si>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Gross Margin %</t>
  </si>
  <si>
    <t>Revenue Growth Y/Y</t>
  </si>
  <si>
    <t>Operating Margin %</t>
  </si>
  <si>
    <t>Tax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</si>
</sst>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3" fontId="0" fillId="0" borderId="0" xfId="0" applyNumberFormat="1"/>
    <xf numFmtId="0" fontId="2" fillId="0" borderId="0" xfId="1"/>
    <xf numFmtId="3" fontId="1" fillId="0" borderId="0" xfId="0" applyNumberFormat="1" applyFont="1"/>
    <xf numFmtId="9" fontId="0" fillId="0" borderId="0" xfId="0" applyNumberFormat="1"/>
    <xf numFmtId="0" fontId="1" fillId="0" borderId="0" xfId="0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970A-7B7E-48CF-98B0-057B33E8DB6D}">
  <dimension ref="I4:K9"/>
  <sheetViews>
    <sheetView topLeftCell="B1" workbookViewId="0">
      <selection activeCell="F10" sqref="F10"/>
    </sheetView>
  </sheetViews>
  <sheetFormatPr defaultRowHeight="14.25" x14ac:dyDescent="0.2"/>
  <sheetData>
    <row r="4" spans="9:11" x14ac:dyDescent="0.2">
      <c r="I4" t="s">
        <v>0</v>
      </c>
      <c r="J4">
        <v>22.63</v>
      </c>
    </row>
    <row r="5" spans="9:11" x14ac:dyDescent="0.2">
      <c r="I5" t="s">
        <v>1</v>
      </c>
      <c r="J5" s="2">
        <v>94.343993999999995</v>
      </c>
      <c r="K5" t="s">
        <v>6</v>
      </c>
    </row>
    <row r="6" spans="9:11" x14ac:dyDescent="0.2">
      <c r="I6" t="s">
        <v>2</v>
      </c>
      <c r="J6" s="2">
        <f>+J4*J5</f>
        <v>2135.0045842199997</v>
      </c>
    </row>
    <row r="7" spans="9:11" x14ac:dyDescent="0.2">
      <c r="I7" t="s">
        <v>3</v>
      </c>
      <c r="J7" s="2">
        <f>71.922+4.176+0.231</f>
        <v>76.328999999999994</v>
      </c>
      <c r="K7" t="s">
        <v>6</v>
      </c>
    </row>
    <row r="8" spans="9:11" x14ac:dyDescent="0.2">
      <c r="I8" t="s">
        <v>4</v>
      </c>
      <c r="J8" s="2">
        <f>4.751+244.087</f>
        <v>248.83799999999999</v>
      </c>
      <c r="K8" t="s">
        <v>6</v>
      </c>
    </row>
    <row r="9" spans="9:11" x14ac:dyDescent="0.2">
      <c r="I9" t="s">
        <v>5</v>
      </c>
      <c r="J9" s="2">
        <f>+J6-J7+J8</f>
        <v>2307.5135842199998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39E7-FD94-40E2-957C-A862A0494586}">
  <dimension ref="A1:AL23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RowHeight="14.25" x14ac:dyDescent="0.2"/>
  <cols>
    <col min="1" max="1" width="4.625" bestFit="1" customWidth="1"/>
    <col min="2" max="2" width="17.75" bestFit="1" customWidth="1"/>
  </cols>
  <sheetData>
    <row r="1" spans="1:38" x14ac:dyDescent="0.2">
      <c r="A1" s="3" t="s">
        <v>7</v>
      </c>
    </row>
    <row r="2" spans="1:38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17</v>
      </c>
      <c r="L2" t="s">
        <v>18</v>
      </c>
      <c r="M2" t="s">
        <v>6</v>
      </c>
      <c r="N2" t="s">
        <v>19</v>
      </c>
      <c r="O2" t="s">
        <v>16</v>
      </c>
      <c r="P2" t="s">
        <v>20</v>
      </c>
      <c r="Q2" t="s">
        <v>21</v>
      </c>
      <c r="R2" t="s">
        <v>22</v>
      </c>
      <c r="V2">
        <v>2015</v>
      </c>
      <c r="W2">
        <f>+V2+1</f>
        <v>2016</v>
      </c>
      <c r="X2">
        <f t="shared" ref="X2:AL2" si="0">+W2+1</f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</row>
    <row r="3" spans="1:38" s="4" customFormat="1" ht="15" x14ac:dyDescent="0.25">
      <c r="B3" s="4" t="s">
        <v>23</v>
      </c>
      <c r="G3" s="4">
        <v>308.51799999999997</v>
      </c>
      <c r="H3" s="4">
        <v>380.40699999999998</v>
      </c>
      <c r="I3" s="4">
        <v>457.10300000000001</v>
      </c>
      <c r="K3" s="4">
        <v>529.41399999999999</v>
      </c>
      <c r="L3" s="4">
        <v>472.90300000000002</v>
      </c>
      <c r="M3" s="4">
        <v>391.12099999999998</v>
      </c>
    </row>
    <row r="4" spans="1:38" s="2" customFormat="1" x14ac:dyDescent="0.2">
      <c r="B4" s="2" t="s">
        <v>24</v>
      </c>
      <c r="G4" s="2">
        <v>229.89599999999999</v>
      </c>
      <c r="H4" s="2">
        <v>275.34300000000002</v>
      </c>
      <c r="I4" s="2">
        <v>329.15899999999999</v>
      </c>
      <c r="K4" s="2">
        <v>369.08600000000001</v>
      </c>
      <c r="L4" s="2">
        <v>342.55200000000002</v>
      </c>
      <c r="M4" s="2">
        <v>289.75900000000001</v>
      </c>
    </row>
    <row r="5" spans="1:38" s="2" customFormat="1" x14ac:dyDescent="0.2">
      <c r="B5" s="2" t="s">
        <v>25</v>
      </c>
      <c r="G5" s="2">
        <f>+G3-G4</f>
        <v>78.621999999999986</v>
      </c>
      <c r="H5" s="2">
        <f>+H3-H4</f>
        <v>105.06399999999996</v>
      </c>
      <c r="I5" s="2">
        <f>+I3-I4</f>
        <v>127.94400000000002</v>
      </c>
      <c r="K5" s="2">
        <f>+K3-K4</f>
        <v>160.32799999999997</v>
      </c>
      <c r="L5" s="2">
        <f>+L3-L4</f>
        <v>130.351</v>
      </c>
      <c r="M5" s="2">
        <f>+M3-M4</f>
        <v>101.36199999999997</v>
      </c>
    </row>
    <row r="6" spans="1:38" x14ac:dyDescent="0.2">
      <c r="B6" t="s">
        <v>26</v>
      </c>
      <c r="G6" s="2">
        <v>53.728999999999999</v>
      </c>
      <c r="H6" s="2">
        <v>56.826999999999998</v>
      </c>
      <c r="I6" s="2">
        <v>65.320999999999998</v>
      </c>
      <c r="K6" s="2">
        <v>77.852999999999994</v>
      </c>
      <c r="L6" s="2">
        <v>80.168999999999997</v>
      </c>
      <c r="M6" s="2">
        <v>76.111999999999995</v>
      </c>
    </row>
    <row r="7" spans="1:38" x14ac:dyDescent="0.2">
      <c r="B7" t="s">
        <v>27</v>
      </c>
      <c r="G7" s="2">
        <v>11.555999999999999</v>
      </c>
      <c r="H7" s="2">
        <v>11.827</v>
      </c>
      <c r="I7" s="2">
        <v>12.901999999999999</v>
      </c>
      <c r="K7" s="2">
        <v>15.186</v>
      </c>
      <c r="L7" s="2">
        <v>15.468999999999999</v>
      </c>
      <c r="M7" s="2">
        <v>14.494999999999999</v>
      </c>
    </row>
    <row r="8" spans="1:38" x14ac:dyDescent="0.2">
      <c r="B8" t="s">
        <v>28</v>
      </c>
      <c r="G8" s="2">
        <f>+SUM(G6:G7)</f>
        <v>65.284999999999997</v>
      </c>
      <c r="H8" s="2">
        <f>+SUM(H6:H7)</f>
        <v>68.653999999999996</v>
      </c>
      <c r="I8" s="2">
        <f>+SUM(I6:I7)</f>
        <v>78.222999999999999</v>
      </c>
      <c r="K8" s="2">
        <f>+SUM(K6:K7)</f>
        <v>93.038999999999987</v>
      </c>
      <c r="L8" s="2">
        <f>+SUM(L6:L7)</f>
        <v>95.637999999999991</v>
      </c>
      <c r="M8" s="2">
        <f>+SUM(M6:M7)</f>
        <v>90.606999999999999</v>
      </c>
    </row>
    <row r="9" spans="1:38" x14ac:dyDescent="0.2">
      <c r="B9" t="s">
        <v>29</v>
      </c>
      <c r="G9" s="2">
        <f>+G5-G8</f>
        <v>13.336999999999989</v>
      </c>
      <c r="H9" s="2">
        <f>+H5-H8</f>
        <v>36.409999999999968</v>
      </c>
      <c r="I9" s="2">
        <f>+I5-I8</f>
        <v>49.721000000000018</v>
      </c>
      <c r="K9" s="2">
        <f>+K5-K8</f>
        <v>67.288999999999987</v>
      </c>
      <c r="L9" s="2">
        <f>+L5-L8</f>
        <v>34.713000000000008</v>
      </c>
      <c r="M9" s="2">
        <f>+M5-M8</f>
        <v>10.754999999999967</v>
      </c>
    </row>
    <row r="10" spans="1:38" x14ac:dyDescent="0.2">
      <c r="B10" t="s">
        <v>30</v>
      </c>
      <c r="G10" s="2">
        <f>+-4.946+-2.425</f>
        <v>-7.3709999999999996</v>
      </c>
      <c r="H10" s="2">
        <f>+-9.572+0.011</f>
        <v>-9.5609999999999999</v>
      </c>
      <c r="I10" s="2">
        <f>+-10.17+0.023</f>
        <v>-10.147</v>
      </c>
      <c r="K10" s="2">
        <f>+-4.946+-2.425</f>
        <v>-7.3709999999999996</v>
      </c>
      <c r="L10" s="2">
        <f>+-4.508+-0.175</f>
        <v>-4.6829999999999998</v>
      </c>
      <c r="M10" s="2">
        <f>+-7.202+-1.402</f>
        <v>-8.6039999999999992</v>
      </c>
    </row>
    <row r="11" spans="1:38" x14ac:dyDescent="0.2">
      <c r="B11" t="s">
        <v>31</v>
      </c>
      <c r="G11" s="2">
        <f>+G9+G10</f>
        <v>5.9659999999999895</v>
      </c>
      <c r="H11" s="2">
        <f>+H9+H10</f>
        <v>26.848999999999968</v>
      </c>
      <c r="I11" s="2">
        <f>+I9+I10</f>
        <v>39.574000000000019</v>
      </c>
      <c r="K11" s="2">
        <f>+K9+K10</f>
        <v>59.917999999999985</v>
      </c>
      <c r="L11" s="2">
        <f>+L9+L10</f>
        <v>30.030000000000008</v>
      </c>
      <c r="M11" s="2">
        <f>+M9+M10</f>
        <v>2.1509999999999678</v>
      </c>
    </row>
    <row r="12" spans="1:38" x14ac:dyDescent="0.2">
      <c r="B12" t="s">
        <v>32</v>
      </c>
      <c r="G12" s="2">
        <v>13.195</v>
      </c>
      <c r="H12" s="2">
        <v>4.2489999999999997</v>
      </c>
      <c r="I12" s="2">
        <v>3.2170000000000001</v>
      </c>
      <c r="K12" s="2">
        <v>13.195</v>
      </c>
      <c r="L12" s="2">
        <v>2.2850000000000001</v>
      </c>
      <c r="M12" s="2">
        <v>0.374</v>
      </c>
    </row>
    <row r="13" spans="1:38" s="6" customFormat="1" ht="15" x14ac:dyDescent="0.25">
      <c r="B13" s="6" t="s">
        <v>33</v>
      </c>
      <c r="G13" s="4">
        <f>+G11-G12</f>
        <v>-7.2290000000000108</v>
      </c>
      <c r="H13" s="4">
        <f>+H11-H12</f>
        <v>22.599999999999969</v>
      </c>
      <c r="I13" s="4">
        <f>+I11-I12</f>
        <v>36.357000000000021</v>
      </c>
      <c r="K13" s="4">
        <f>+K11-K12</f>
        <v>46.722999999999985</v>
      </c>
      <c r="L13" s="4">
        <f>+L11-L12</f>
        <v>27.745000000000008</v>
      </c>
      <c r="M13" s="4">
        <f>+M11-M12</f>
        <v>1.7769999999999677</v>
      </c>
    </row>
    <row r="14" spans="1:38" x14ac:dyDescent="0.2">
      <c r="B14" t="s">
        <v>34</v>
      </c>
      <c r="G14" s="7">
        <f>+G13/G15</f>
        <v>-7.2137789264651697E-2</v>
      </c>
      <c r="H14" s="7">
        <f>+H13/H15</f>
        <v>0.26177707249834908</v>
      </c>
      <c r="I14" s="7">
        <f>+I13/I15</f>
        <v>0.40358998268282958</v>
      </c>
      <c r="K14" s="7">
        <f>+K13/K15</f>
        <v>0.46624622047479802</v>
      </c>
      <c r="L14" s="7">
        <f>+L13/L15</f>
        <v>0.27724483881927381</v>
      </c>
      <c r="M14" s="7">
        <f>+M13/M15</f>
        <v>1.7762717285912454E-2</v>
      </c>
    </row>
    <row r="15" spans="1:38" x14ac:dyDescent="0.2">
      <c r="B15" t="s">
        <v>1</v>
      </c>
      <c r="G15" s="1">
        <v>100.211</v>
      </c>
      <c r="H15" s="1">
        <v>86.332999999999998</v>
      </c>
      <c r="I15" s="1">
        <v>90.084000000000003</v>
      </c>
      <c r="K15" s="1">
        <v>100.211</v>
      </c>
      <c r="L15" s="1">
        <v>100.074</v>
      </c>
      <c r="M15" s="1">
        <v>100.041</v>
      </c>
    </row>
    <row r="18" spans="2:13" x14ac:dyDescent="0.2">
      <c r="B18" t="s">
        <v>35</v>
      </c>
      <c r="H18" s="5">
        <f>+H5/H3</f>
        <v>0.27618839821559532</v>
      </c>
      <c r="I18" s="5">
        <f>+I5/I3</f>
        <v>0.27990190394725045</v>
      </c>
      <c r="L18" s="5">
        <f>+L5/L3</f>
        <v>0.27564003611734328</v>
      </c>
      <c r="M18" s="5">
        <f>+M5/M3</f>
        <v>0.25915765197982205</v>
      </c>
    </row>
    <row r="19" spans="2:13" x14ac:dyDescent="0.2">
      <c r="B19" t="s">
        <v>37</v>
      </c>
      <c r="H19" s="5">
        <f>+H9/H3</f>
        <v>9.5713275518063468E-2</v>
      </c>
      <c r="I19" s="5">
        <f>+I9/I3</f>
        <v>0.10877417124805573</v>
      </c>
      <c r="L19" s="5">
        <f>+L9/L3</f>
        <v>7.3404059606304056E-2</v>
      </c>
      <c r="M19" s="5">
        <f>+M9/M3</f>
        <v>2.7497884286448355E-2</v>
      </c>
    </row>
    <row r="20" spans="2:13" x14ac:dyDescent="0.2">
      <c r="B20" t="s">
        <v>38</v>
      </c>
      <c r="H20" s="5">
        <f>+H12/H11</f>
        <v>0.15825542850757959</v>
      </c>
      <c r="I20" s="5">
        <f>+I12/I11</f>
        <v>8.1290746449689158E-2</v>
      </c>
      <c r="L20" s="5">
        <f>+L12/L11</f>
        <v>7.6090576090576068E-2</v>
      </c>
      <c r="M20" s="5">
        <f>+M12/M11</f>
        <v>0.17387261738726434</v>
      </c>
    </row>
    <row r="23" spans="2:13" x14ac:dyDescent="0.2">
      <c r="B23" t="s">
        <v>36</v>
      </c>
      <c r="M23" s="5">
        <f>+M3/I3-1</f>
        <v>-0.14434821035959078</v>
      </c>
    </row>
  </sheetData>
  <hyperlinks>
    <hyperlink ref="A1" location="Main!A1" display="Main" xr:uid="{F1DFDD58-AF99-42DD-BB43-BCDBB0CC32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2022-02-19T20:36:54Z</dcterms:created>
  <dcterms:modified xsi:type="dcterms:W3CDTF">2022-10-18T18:37:17Z</dcterms:modified>
</cp:coreProperties>
</file>