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1EF3522B-486C-4593-A9FC-E8303E86550A}" xr6:coauthVersionLast="47" xr6:coauthVersionMax="47" xr10:uidLastSave="{00000000-0000-0000-0000-000000000000}"/>
  <bookViews>
    <workbookView xWindow="1590" yWindow="1425" windowWidth="12960" windowHeight="14175" activeTab="1" xr2:uid="{3BF9B0E9-7405-4E46-BFFE-76B20B5E64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15" i="2"/>
  <c r="H13" i="2"/>
  <c r="H8" i="2"/>
  <c r="H5" i="2"/>
  <c r="L27" i="2" s="1"/>
  <c r="L25" i="2"/>
  <c r="L24" i="2"/>
  <c r="L23" i="2"/>
  <c r="L15" i="2"/>
  <c r="L13" i="2"/>
  <c r="L8" i="2"/>
  <c r="L5" i="2"/>
  <c r="I25" i="2"/>
  <c r="I27" i="2"/>
  <c r="I24" i="2"/>
  <c r="I23" i="2"/>
  <c r="I18" i="2"/>
  <c r="I15" i="2"/>
  <c r="I13" i="2"/>
  <c r="I8" i="2"/>
  <c r="I5" i="2"/>
  <c r="M15" i="2"/>
  <c r="M13" i="2"/>
  <c r="M8" i="2"/>
  <c r="M5" i="2"/>
  <c r="E10" i="1"/>
  <c r="E8" i="1"/>
  <c r="E7" i="1"/>
  <c r="E6" i="1"/>
  <c r="H9" i="2" l="1"/>
  <c r="H14" i="2" s="1"/>
  <c r="H16" i="2" s="1"/>
  <c r="H18" i="2" s="1"/>
  <c r="H19" i="2" s="1"/>
  <c r="L9" i="2"/>
  <c r="L14" i="2" s="1"/>
  <c r="L16" i="2" s="1"/>
  <c r="L18" i="2" s="1"/>
  <c r="L19" i="2" s="1"/>
  <c r="M9" i="2"/>
  <c r="M14" i="2" s="1"/>
  <c r="M27" i="2"/>
  <c r="I9" i="2"/>
  <c r="I14" i="2" s="1"/>
  <c r="I16" i="2" s="1"/>
  <c r="I19" i="2" s="1"/>
  <c r="M23" i="2" l="1"/>
  <c r="M16" i="2"/>
  <c r="M18" i="2" s="1"/>
  <c r="M24" i="2"/>
  <c r="M19" i="2" l="1"/>
  <c r="M25" i="2"/>
</calcChain>
</file>

<file path=xl/sharedStrings.xml><?xml version="1.0" encoding="utf-8"?>
<sst xmlns="http://schemas.openxmlformats.org/spreadsheetml/2006/main" count="44" uniqueCount="40">
  <si>
    <t>Price</t>
  </si>
  <si>
    <t>Shares</t>
  </si>
  <si>
    <t>EV</t>
  </si>
  <si>
    <t>Cash</t>
  </si>
  <si>
    <t>Debt</t>
  </si>
  <si>
    <t>MC</t>
  </si>
  <si>
    <t>Q321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</si>
  <si>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</si>
  <si>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</si>
  <si>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</si>
  <si>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</si>
  <si>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</si>
  <si>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</si>
  <si>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</si>
  <si>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</si>
  <si>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</si>
  <si>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</si>
  <si>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</si>
  <si>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</si>
  <si>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Revenue</t>
  </si>
  <si>
    <t>Subscription</t>
  </si>
  <si>
    <t>Professional Services</t>
  </si>
  <si>
    <t>Cost of Subscription</t>
  </si>
  <si>
    <t>Cost of Professional Services</t>
  </si>
  <si>
    <t>Gross Profit</t>
  </si>
  <si>
    <t>COGS</t>
  </si>
  <si>
    <t>S&amp;M</t>
  </si>
  <si>
    <t>R&amp;D</t>
  </si>
  <si>
    <t>G&amp;A</t>
  </si>
  <si>
    <t>Operating cost</t>
  </si>
  <si>
    <t>Operating Income</t>
  </si>
  <si>
    <t>Other Income</t>
  </si>
  <si>
    <t>Pretax Income</t>
  </si>
  <si>
    <t>Taxes</t>
  </si>
  <si>
    <t>EPS</t>
  </si>
  <si>
    <t>Gross Margin %</t>
  </si>
  <si>
    <t>Operating Margin %</t>
  </si>
  <si>
    <t>Tax Rate %</t>
  </si>
  <si>
    <t>Revenue Growth Y/Y</t>
  </si>
  <si>
    <t>Net Income +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</si>
</sst>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1" fillId="0" borderId="0" xfId="0" applyNumberFormat="1" applyFont="1"/>
    <xf numFmtId="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1749-C635-4854-B35B-4B59EE889359}">
  <dimension ref="D5:F10"/>
  <sheetViews>
    <sheetView workbookViewId="0">
      <selection activeCell="F9" sqref="F1:F1048576"/>
    </sheetView>
  </sheetViews>
  <sheetFormatPr defaultRowHeight="14.25" x14ac:dyDescent="0.2"/>
  <cols>
    <col min="6" max="6" width="9" style="2"/>
  </cols>
  <sheetData>
    <row r="5" spans="4:6" x14ac:dyDescent="0.2">
      <c r="D5" t="s">
        <v>0</v>
      </c>
      <c r="E5">
        <v>187.88</v>
      </c>
    </row>
    <row r="6" spans="4:6" x14ac:dyDescent="0.2">
      <c r="D6" t="s">
        <v>1</v>
      </c>
      <c r="E6" s="1">
        <f>208.207247+21.132067</f>
        <v>229.339314</v>
      </c>
      <c r="F6" s="2" t="s">
        <v>6</v>
      </c>
    </row>
    <row r="7" spans="4:6" x14ac:dyDescent="0.2">
      <c r="D7" t="s">
        <v>5</v>
      </c>
      <c r="E7" s="1">
        <f>+E5*E6</f>
        <v>43088.270314319998</v>
      </c>
    </row>
    <row r="8" spans="4:6" x14ac:dyDescent="0.2">
      <c r="D8" t="s">
        <v>3</v>
      </c>
      <c r="E8" s="1">
        <f>1907.508+22.665</f>
        <v>1930.173</v>
      </c>
      <c r="F8" s="2" t="s">
        <v>6</v>
      </c>
    </row>
    <row r="9" spans="4:6" x14ac:dyDescent="0.2">
      <c r="D9" t="s">
        <v>4</v>
      </c>
      <c r="E9" s="1">
        <v>739.14499999999998</v>
      </c>
      <c r="F9" s="2" t="s">
        <v>6</v>
      </c>
    </row>
    <row r="10" spans="4:6" x14ac:dyDescent="0.2">
      <c r="D10" t="s">
        <v>2</v>
      </c>
      <c r="E10" s="1">
        <f>+E7-E8+E9</f>
        <v>41897.242314319992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6999-9A91-4853-B30B-EB14B6AEC378}">
  <dimension ref="A1:N27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H23" sqref="H23"/>
    </sheetView>
  </sheetViews>
  <sheetFormatPr defaultRowHeight="14.25" x14ac:dyDescent="0.2"/>
  <cols>
    <col min="1" max="1" width="4.625" bestFit="1" customWidth="1"/>
    <col min="2" max="2" width="25.5" bestFit="1" customWidth="1"/>
  </cols>
  <sheetData>
    <row r="1" spans="1:14" x14ac:dyDescent="0.2">
      <c r="A1" s="3" t="s">
        <v>7</v>
      </c>
    </row>
    <row r="2" spans="1:14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6</v>
      </c>
      <c r="N2" t="s">
        <v>18</v>
      </c>
    </row>
    <row r="3" spans="1:14" s="1" customFormat="1" x14ac:dyDescent="0.2">
      <c r="B3" s="1" t="s">
        <v>20</v>
      </c>
      <c r="H3" s="1">
        <v>184.256</v>
      </c>
      <c r="I3" s="1">
        <v>213.53</v>
      </c>
      <c r="L3" s="1">
        <v>315.83600000000001</v>
      </c>
      <c r="M3" s="1">
        <v>357.03</v>
      </c>
    </row>
    <row r="4" spans="1:14" s="1" customFormat="1" x14ac:dyDescent="0.2">
      <c r="B4" s="1" t="s">
        <v>21</v>
      </c>
      <c r="H4" s="1">
        <v>14.715</v>
      </c>
      <c r="I4" s="1">
        <v>18.93</v>
      </c>
      <c r="L4" s="1">
        <v>21.853999999999999</v>
      </c>
      <c r="M4" s="1">
        <v>23.021000000000001</v>
      </c>
    </row>
    <row r="5" spans="1:14" s="4" customFormat="1" ht="15" x14ac:dyDescent="0.25">
      <c r="B5" s="4" t="s">
        <v>19</v>
      </c>
      <c r="H5" s="4">
        <f>+SUM(H3:H4)</f>
        <v>198.971</v>
      </c>
      <c r="I5" s="4">
        <f>+SUM(I3:I4)</f>
        <v>232.46</v>
      </c>
      <c r="L5" s="4">
        <f>+SUM(L3:L4)</f>
        <v>337.69</v>
      </c>
      <c r="M5" s="4">
        <f>+SUM(M3:M4)</f>
        <v>380.05099999999999</v>
      </c>
    </row>
    <row r="6" spans="1:14" s="1" customFormat="1" x14ac:dyDescent="0.2">
      <c r="B6" s="1" t="s">
        <v>22</v>
      </c>
      <c r="H6" s="1">
        <v>44.036999999999999</v>
      </c>
      <c r="I6" s="1">
        <v>49.582999999999998</v>
      </c>
      <c r="L6" s="1">
        <v>75.992999999999995</v>
      </c>
      <c r="M6" s="1">
        <v>85.463999999999999</v>
      </c>
    </row>
    <row r="7" spans="1:14" s="1" customFormat="1" x14ac:dyDescent="0.2">
      <c r="B7" s="1" t="s">
        <v>23</v>
      </c>
      <c r="H7" s="1">
        <v>10.353999999999999</v>
      </c>
      <c r="I7" s="1">
        <v>11.944000000000001</v>
      </c>
      <c r="L7" s="1">
        <v>14.439</v>
      </c>
      <c r="M7" s="1">
        <v>16.2</v>
      </c>
    </row>
    <row r="8" spans="1:14" s="1" customFormat="1" x14ac:dyDescent="0.2">
      <c r="B8" s="1" t="s">
        <v>25</v>
      </c>
      <c r="H8" s="1">
        <f>+SUM(H6:H7)</f>
        <v>54.390999999999998</v>
      </c>
      <c r="I8" s="1">
        <f>+SUM(I6:I7)</f>
        <v>61.527000000000001</v>
      </c>
      <c r="L8" s="1">
        <f>+SUM(L6:L7)</f>
        <v>90.431999999999988</v>
      </c>
      <c r="M8" s="1">
        <f>+SUM(M6:M7)</f>
        <v>101.664</v>
      </c>
    </row>
    <row r="9" spans="1:14" s="1" customFormat="1" x14ac:dyDescent="0.2">
      <c r="B9" s="1" t="s">
        <v>24</v>
      </c>
      <c r="H9" s="1">
        <f>+H5-H8</f>
        <v>144.58000000000001</v>
      </c>
      <c r="I9" s="1">
        <f>+I5-I8</f>
        <v>170.93299999999999</v>
      </c>
      <c r="L9" s="1">
        <f>+L5-L8</f>
        <v>247.25800000000001</v>
      </c>
      <c r="M9" s="1">
        <f>+M5-M8</f>
        <v>278.387</v>
      </c>
    </row>
    <row r="10" spans="1:14" s="1" customFormat="1" x14ac:dyDescent="0.2">
      <c r="B10" s="1" t="s">
        <v>26</v>
      </c>
      <c r="H10" s="1">
        <v>95.126999999999995</v>
      </c>
      <c r="I10" s="1">
        <v>105.602</v>
      </c>
      <c r="L10" s="1">
        <v>153.86099999999999</v>
      </c>
      <c r="M10" s="1">
        <v>164.96</v>
      </c>
    </row>
    <row r="11" spans="1:14" s="1" customFormat="1" x14ac:dyDescent="0.2">
      <c r="B11" s="1" t="s">
        <v>27</v>
      </c>
      <c r="H11" s="1">
        <v>50.482999999999997</v>
      </c>
      <c r="I11" s="1">
        <v>57.539000000000001</v>
      </c>
      <c r="L11" s="1">
        <v>90.454999999999998</v>
      </c>
      <c r="M11" s="1">
        <v>97.63</v>
      </c>
    </row>
    <row r="12" spans="1:14" s="1" customFormat="1" x14ac:dyDescent="0.2">
      <c r="B12" s="1" t="s">
        <v>28</v>
      </c>
      <c r="H12" s="1">
        <v>28.960999999999999</v>
      </c>
      <c r="I12" s="1">
        <v>31.951000000000001</v>
      </c>
      <c r="L12" s="1">
        <v>50.344999999999999</v>
      </c>
      <c r="M12" s="1">
        <v>56.061</v>
      </c>
    </row>
    <row r="13" spans="1:14" s="1" customFormat="1" x14ac:dyDescent="0.2">
      <c r="B13" s="1" t="s">
        <v>29</v>
      </c>
      <c r="H13" s="1">
        <f>+SUM(H10:H12)</f>
        <v>174.57099999999997</v>
      </c>
      <c r="I13" s="1">
        <f>+SUM(I10:I12)</f>
        <v>195.09200000000001</v>
      </c>
      <c r="L13" s="1">
        <f>+SUM(L10:L12)</f>
        <v>294.66099999999994</v>
      </c>
      <c r="M13" s="1">
        <f>+SUM(M10:M12)</f>
        <v>318.65100000000001</v>
      </c>
    </row>
    <row r="14" spans="1:14" s="1" customFormat="1" x14ac:dyDescent="0.2">
      <c r="B14" s="1" t="s">
        <v>30</v>
      </c>
      <c r="H14" s="1">
        <f>+H9-H13</f>
        <v>-29.990999999999957</v>
      </c>
      <c r="I14" s="1">
        <f>+I9-I13</f>
        <v>-24.15900000000002</v>
      </c>
      <c r="L14" s="1">
        <f>+L9-L13</f>
        <v>-47.402999999999935</v>
      </c>
      <c r="M14" s="1">
        <f>+M9-M13</f>
        <v>-40.26400000000001</v>
      </c>
    </row>
    <row r="15" spans="1:14" s="1" customFormat="1" x14ac:dyDescent="0.2">
      <c r="B15" s="1" t="s">
        <v>31</v>
      </c>
      <c r="H15" s="1">
        <f>+-0.174+0.732</f>
        <v>0.55800000000000005</v>
      </c>
      <c r="I15" s="1">
        <f>+-0.193+0.272</f>
        <v>7.9000000000000015E-2</v>
      </c>
      <c r="L15" s="1">
        <f>+-6.296+0.619</f>
        <v>-5.6770000000000005</v>
      </c>
      <c r="M15" s="1">
        <f>+-6.403+0.69</f>
        <v>-5.7129999999999992</v>
      </c>
    </row>
    <row r="16" spans="1:14" s="1" customFormat="1" x14ac:dyDescent="0.2">
      <c r="B16" s="1" t="s">
        <v>32</v>
      </c>
      <c r="H16" s="1">
        <f>+SUM(H14:H15)</f>
        <v>-29.432999999999957</v>
      </c>
      <c r="I16" s="1">
        <f>+SUM(I14:I15)</f>
        <v>-24.08000000000002</v>
      </c>
      <c r="L16" s="1">
        <f>+SUM(L14:L15)</f>
        <v>-53.079999999999934</v>
      </c>
      <c r="M16" s="1">
        <f>+SUM(M14:M15)</f>
        <v>-45.977000000000011</v>
      </c>
    </row>
    <row r="17" spans="2:13" s="1" customFormat="1" x14ac:dyDescent="0.2">
      <c r="B17" s="1" t="s">
        <v>33</v>
      </c>
      <c r="H17" s="1">
        <v>0.441</v>
      </c>
      <c r="I17" s="1">
        <v>0.45100000000000001</v>
      </c>
      <c r="L17" s="1">
        <v>4.2380000000000004</v>
      </c>
      <c r="M17" s="1">
        <v>4.4729999999999999</v>
      </c>
    </row>
    <row r="18" spans="2:13" s="4" customFormat="1" ht="15" x14ac:dyDescent="0.25">
      <c r="B18" s="4" t="s">
        <v>39</v>
      </c>
      <c r="H18" s="4">
        <f>+H16-H17+0.005</f>
        <v>-29.868999999999957</v>
      </c>
      <c r="I18" s="4">
        <f>+I16-I17</f>
        <v>-24.53100000000002</v>
      </c>
      <c r="L18" s="4">
        <f>+L16-L17+0.005</f>
        <v>-57.312999999999931</v>
      </c>
      <c r="M18" s="4">
        <f>+M16-M17+0.005</f>
        <v>-50.445000000000007</v>
      </c>
    </row>
    <row r="19" spans="2:13" x14ac:dyDescent="0.2">
      <c r="B19" t="s">
        <v>34</v>
      </c>
      <c r="H19" s="5">
        <f>+H18/H20</f>
        <v>-0.13783889799026261</v>
      </c>
      <c r="I19" s="5">
        <f>+I18/I20</f>
        <v>-0.11180897078864736</v>
      </c>
      <c r="L19" s="5">
        <f>+L18/L20</f>
        <v>-0.25319179014145454</v>
      </c>
      <c r="M19" s="5">
        <f>+M18/M20</f>
        <v>-0.22096603925656944</v>
      </c>
    </row>
    <row r="20" spans="2:13" x14ac:dyDescent="0.2">
      <c r="B20" t="s">
        <v>1</v>
      </c>
      <c r="H20" s="6">
        <v>216.69499999999999</v>
      </c>
      <c r="I20" s="6">
        <v>219.40100000000001</v>
      </c>
      <c r="L20" s="6">
        <v>226.36199999999999</v>
      </c>
      <c r="M20" s="6">
        <v>228.29300000000001</v>
      </c>
    </row>
    <row r="23" spans="2:13" x14ac:dyDescent="0.2">
      <c r="B23" t="s">
        <v>35</v>
      </c>
      <c r="H23" s="7">
        <f>+H9/H5</f>
        <v>0.7266385553673651</v>
      </c>
      <c r="I23" s="7">
        <f>+I9/I5</f>
        <v>0.73532220597091968</v>
      </c>
      <c r="L23" s="7">
        <f>+L9/L5</f>
        <v>0.73220409251088281</v>
      </c>
      <c r="M23" s="7">
        <f>+M9/M5</f>
        <v>0.73249905933677328</v>
      </c>
    </row>
    <row r="24" spans="2:13" x14ac:dyDescent="0.2">
      <c r="B24" t="s">
        <v>36</v>
      </c>
      <c r="H24" s="7">
        <f>+H14/H5</f>
        <v>-0.15073050846605765</v>
      </c>
      <c r="I24" s="7">
        <f>+I14/I5</f>
        <v>-0.10392755742923522</v>
      </c>
      <c r="L24" s="7">
        <f>+L14/L5</f>
        <v>-0.14037430779709181</v>
      </c>
      <c r="M24" s="7">
        <f>+M14/M5</f>
        <v>-0.10594367598032899</v>
      </c>
    </row>
    <row r="25" spans="2:13" x14ac:dyDescent="0.2">
      <c r="B25" t="s">
        <v>37</v>
      </c>
      <c r="H25" s="7">
        <f>+H16/H17</f>
        <v>-66.741496598639358</v>
      </c>
      <c r="I25" s="7">
        <f>+I16/I17</f>
        <v>-53.392461197339287</v>
      </c>
      <c r="L25" s="7">
        <f>+L16/L17</f>
        <v>-12.524775837659256</v>
      </c>
      <c r="M25" s="7">
        <f>+M16/M17</f>
        <v>-10.278783813995084</v>
      </c>
    </row>
    <row r="27" spans="2:13" x14ac:dyDescent="0.2">
      <c r="B27" t="s">
        <v>38</v>
      </c>
      <c r="I27" s="7" t="e">
        <f>+I5/E5-1</f>
        <v>#DIV/0!</v>
      </c>
      <c r="L27" s="7">
        <f>+L5/H5-1</f>
        <v>0.69718200139718856</v>
      </c>
      <c r="M27" s="7">
        <f>+M5/I5-1</f>
        <v>0.6349092316957754</v>
      </c>
    </row>
  </sheetData>
  <hyperlinks>
    <hyperlink ref="A1" location="Main!A1" display="Main" xr:uid="{0C3A7D96-8C01-4276-94C7-727488D408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2022-02-11T02:50:07Z</dcterms:created>
  <dcterms:modified xsi:type="dcterms:W3CDTF">2022-02-11T03:08:01Z</dcterms:modified>
</cp:coreProperties>
</file>