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\"/>
    </mc:Choice>
  </mc:AlternateContent>
  <xr:revisionPtr revIDLastSave="0" documentId="13_ncr:1_{BC4894D8-7779-419D-BDC3-6EE0B689A522}" xr6:coauthVersionLast="47" xr6:coauthVersionMax="47" xr10:uidLastSave="{00000000-0000-0000-0000-000000000000}"/>
  <bookViews>
    <workbookView xWindow="-120" yWindow="-120" windowWidth="29040" windowHeight="15840" firstSheet="1" activeTab="1" xr2:uid="{C580E7AB-3683-487C-A077-C52B283749F5}"/>
  </bookViews>
  <sheets>
    <sheet name="Main" sheetId="1" r:id="rId1"/>
    <sheet name="Model" sheetId="2" r:id="rId2"/>
    <sheet name="Digital Cost vs Digital Ads Mar" sheetId="4" r:id="rId3"/>
    <sheet name="Statistic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0" i="2" l="1"/>
  <c r="E3" i="5"/>
  <c r="E4" i="5" s="1"/>
  <c r="L3" i="2"/>
  <c r="J96" i="2"/>
  <c r="R39" i="2"/>
  <c r="N8" i="4"/>
  <c r="N7" i="4"/>
  <c r="N5" i="4"/>
  <c r="K37" i="2"/>
  <c r="L37" i="2"/>
  <c r="L15" i="2"/>
  <c r="K42" i="2"/>
  <c r="L13" i="2"/>
  <c r="L12" i="2"/>
  <c r="L10" i="2"/>
  <c r="L30" i="2" s="1"/>
  <c r="L31" i="2"/>
  <c r="L11" i="2"/>
  <c r="K31" i="2"/>
  <c r="J31" i="2"/>
  <c r="I31" i="2"/>
  <c r="H31" i="2"/>
  <c r="G31" i="2"/>
  <c r="F31" i="2"/>
  <c r="E31" i="2"/>
  <c r="D31" i="2"/>
  <c r="C31" i="2"/>
  <c r="J30" i="2"/>
  <c r="I30" i="2"/>
  <c r="H30" i="2"/>
  <c r="G30" i="2"/>
  <c r="F30" i="2"/>
  <c r="E30" i="2"/>
  <c r="D30" i="2"/>
  <c r="C30" i="2"/>
  <c r="J34" i="2"/>
  <c r="I34" i="2"/>
  <c r="G34" i="2"/>
  <c r="C41" i="4"/>
  <c r="C40" i="4"/>
  <c r="C37" i="4"/>
  <c r="C36" i="4"/>
  <c r="C31" i="4"/>
  <c r="C30" i="4"/>
  <c r="D28" i="4"/>
  <c r="D27" i="4"/>
  <c r="C27" i="4"/>
  <c r="D26" i="4"/>
  <c r="C26" i="4"/>
  <c r="C25" i="4"/>
  <c r="C12" i="4" a="1"/>
  <c r="C12" i="4" s="1"/>
  <c r="M7" i="4"/>
  <c r="M5" i="4"/>
  <c r="M8" i="4" s="1"/>
  <c r="K9" i="2"/>
  <c r="K38" i="2"/>
  <c r="K39" i="2"/>
  <c r="K41" i="2"/>
  <c r="K35" i="2"/>
  <c r="K34" i="2"/>
  <c r="K56" i="2"/>
  <c r="K50" i="2"/>
  <c r="K45" i="2"/>
  <c r="K44" i="2" s="1"/>
  <c r="K62" i="2"/>
  <c r="K19" i="2"/>
  <c r="K16" i="2"/>
  <c r="K17" i="2"/>
  <c r="G16" i="2"/>
  <c r="K12" i="2"/>
  <c r="R38" i="2"/>
  <c r="V17" i="2"/>
  <c r="W22" i="2"/>
  <c r="W16" i="2"/>
  <c r="X16" i="2" s="1"/>
  <c r="Y16" i="2" s="1"/>
  <c r="Z16" i="2" s="1"/>
  <c r="AA16" i="2" s="1"/>
  <c r="AB16" i="2" s="1"/>
  <c r="W11" i="2"/>
  <c r="W10" i="2"/>
  <c r="O15" i="2"/>
  <c r="O42" i="2" s="1"/>
  <c r="N15" i="2"/>
  <c r="N42" i="2" s="1"/>
  <c r="M15" i="2"/>
  <c r="M42" i="2" s="1"/>
  <c r="L42" i="2"/>
  <c r="L14" i="2"/>
  <c r="L41" i="2" s="1"/>
  <c r="O14" i="2"/>
  <c r="O17" i="2" s="1"/>
  <c r="N14" i="2"/>
  <c r="N41" i="2" s="1"/>
  <c r="M14" i="2"/>
  <c r="M41" i="2" s="1"/>
  <c r="J42" i="2"/>
  <c r="H42" i="2"/>
  <c r="I42" i="2"/>
  <c r="G42" i="2"/>
  <c r="J41" i="2"/>
  <c r="I41" i="2"/>
  <c r="H41" i="2"/>
  <c r="G41" i="2"/>
  <c r="J12" i="2"/>
  <c r="M6" i="2"/>
  <c r="N7" i="2"/>
  <c r="M7" i="2"/>
  <c r="L7" i="2"/>
  <c r="N6" i="2"/>
  <c r="L6" i="2"/>
  <c r="N5" i="2"/>
  <c r="M5" i="2"/>
  <c r="L5" i="2"/>
  <c r="N4" i="2"/>
  <c r="M4" i="2"/>
  <c r="L4" i="2"/>
  <c r="J87" i="2"/>
  <c r="H6" i="5" a="1"/>
  <c r="F6" i="5" a="1"/>
  <c r="J7" i="5" l="1"/>
  <c r="K1012" i="5"/>
  <c r="K1008" i="5"/>
  <c r="K1004" i="5"/>
  <c r="K1000" i="5"/>
  <c r="K996" i="5"/>
  <c r="K992" i="5"/>
  <c r="K988" i="5"/>
  <c r="K984" i="5"/>
  <c r="K980" i="5"/>
  <c r="K976" i="5"/>
  <c r="K972" i="5"/>
  <c r="K968" i="5"/>
  <c r="K964" i="5"/>
  <c r="K960" i="5"/>
  <c r="K956" i="5"/>
  <c r="K952" i="5"/>
  <c r="K948" i="5"/>
  <c r="K944" i="5"/>
  <c r="K940" i="5"/>
  <c r="K936" i="5"/>
  <c r="K932" i="5"/>
  <c r="K928" i="5"/>
  <c r="K924" i="5"/>
  <c r="K920" i="5"/>
  <c r="K916" i="5"/>
  <c r="K912" i="5"/>
  <c r="K908" i="5"/>
  <c r="K904" i="5"/>
  <c r="K900" i="5"/>
  <c r="K896" i="5"/>
  <c r="K892" i="5"/>
  <c r="K888" i="5"/>
  <c r="K884" i="5"/>
  <c r="K880" i="5"/>
  <c r="K876" i="5"/>
  <c r="K872" i="5"/>
  <c r="K868" i="5"/>
  <c r="K864" i="5"/>
  <c r="K860" i="5"/>
  <c r="K856" i="5"/>
  <c r="K852" i="5"/>
  <c r="K848" i="5"/>
  <c r="K844" i="5"/>
  <c r="K840" i="5"/>
  <c r="K836" i="5"/>
  <c r="K832" i="5"/>
  <c r="K828" i="5"/>
  <c r="K824" i="5"/>
  <c r="K820" i="5"/>
  <c r="K816" i="5"/>
  <c r="K812" i="5"/>
  <c r="K808" i="5"/>
  <c r="K804" i="5"/>
  <c r="K800" i="5"/>
  <c r="K796" i="5"/>
  <c r="K792" i="5"/>
  <c r="K788" i="5"/>
  <c r="K784" i="5"/>
  <c r="K780" i="5"/>
  <c r="K776" i="5"/>
  <c r="K772" i="5"/>
  <c r="K768" i="5"/>
  <c r="K764" i="5"/>
  <c r="K760" i="5"/>
  <c r="K756" i="5"/>
  <c r="K752" i="5"/>
  <c r="K748" i="5"/>
  <c r="K744" i="5"/>
  <c r="K740" i="5"/>
  <c r="K736" i="5"/>
  <c r="K732" i="5"/>
  <c r="K728" i="5"/>
  <c r="K724" i="5"/>
  <c r="K720" i="5"/>
  <c r="K716" i="5"/>
  <c r="K712" i="5"/>
  <c r="K708" i="5"/>
  <c r="K704" i="5"/>
  <c r="K700" i="5"/>
  <c r="K696" i="5"/>
  <c r="K692" i="5"/>
  <c r="K688" i="5"/>
  <c r="K684" i="5"/>
  <c r="K680" i="5"/>
  <c r="K676" i="5"/>
  <c r="K1011" i="5"/>
  <c r="K1007" i="5"/>
  <c r="K1003" i="5"/>
  <c r="K999" i="5"/>
  <c r="K995" i="5"/>
  <c r="K991" i="5"/>
  <c r="K987" i="5"/>
  <c r="K983" i="5"/>
  <c r="K979" i="5"/>
  <c r="K975" i="5"/>
  <c r="K971" i="5"/>
  <c r="K967" i="5"/>
  <c r="K963" i="5"/>
  <c r="K959" i="5"/>
  <c r="K955" i="5"/>
  <c r="K951" i="5"/>
  <c r="K947" i="5"/>
  <c r="K943" i="5"/>
  <c r="K939" i="5"/>
  <c r="K935" i="5"/>
  <c r="K931" i="5"/>
  <c r="K927" i="5"/>
  <c r="K923" i="5"/>
  <c r="K919" i="5"/>
  <c r="K915" i="5"/>
  <c r="K911" i="5"/>
  <c r="K907" i="5"/>
  <c r="K903" i="5"/>
  <c r="K899" i="5"/>
  <c r="K895" i="5"/>
  <c r="K891" i="5"/>
  <c r="K887" i="5"/>
  <c r="K883" i="5"/>
  <c r="K879" i="5"/>
  <c r="K875" i="5"/>
  <c r="K871" i="5"/>
  <c r="K867" i="5"/>
  <c r="K863" i="5"/>
  <c r="K859" i="5"/>
  <c r="K855" i="5"/>
  <c r="K851" i="5"/>
  <c r="K847" i="5"/>
  <c r="K843" i="5"/>
  <c r="K839" i="5"/>
  <c r="K835" i="5"/>
  <c r="K831" i="5"/>
  <c r="K827" i="5"/>
  <c r="K823" i="5"/>
  <c r="K819" i="5"/>
  <c r="K815" i="5"/>
  <c r="K811" i="5"/>
  <c r="K807" i="5"/>
  <c r="K803" i="5"/>
  <c r="K799" i="5"/>
  <c r="K795" i="5"/>
  <c r="K791" i="5"/>
  <c r="K787" i="5"/>
  <c r="K783" i="5"/>
  <c r="K779" i="5"/>
  <c r="K775" i="5"/>
  <c r="K771" i="5"/>
  <c r="K767" i="5"/>
  <c r="K763" i="5"/>
  <c r="K759" i="5"/>
  <c r="K755" i="5"/>
  <c r="K751" i="5"/>
  <c r="K747" i="5"/>
  <c r="K743" i="5"/>
  <c r="K739" i="5"/>
  <c r="K735" i="5"/>
  <c r="K731" i="5"/>
  <c r="K727" i="5"/>
  <c r="K723" i="5"/>
  <c r="K719" i="5"/>
  <c r="K715" i="5"/>
  <c r="K711" i="5"/>
  <c r="K707" i="5"/>
  <c r="K703" i="5"/>
  <c r="K699" i="5"/>
  <c r="K695" i="5"/>
  <c r="K691" i="5"/>
  <c r="K687" i="5"/>
  <c r="K683" i="5"/>
  <c r="K679" i="5"/>
  <c r="K675" i="5"/>
  <c r="K1010" i="5"/>
  <c r="K1006" i="5"/>
  <c r="K1002" i="5"/>
  <c r="K998" i="5"/>
  <c r="K994" i="5"/>
  <c r="K990" i="5"/>
  <c r="K986" i="5"/>
  <c r="K982" i="5"/>
  <c r="K978" i="5"/>
  <c r="K974" i="5"/>
  <c r="K970" i="5"/>
  <c r="K966" i="5"/>
  <c r="K962" i="5"/>
  <c r="K958" i="5"/>
  <c r="K954" i="5"/>
  <c r="K950" i="5"/>
  <c r="K946" i="5"/>
  <c r="K942" i="5"/>
  <c r="K938" i="5"/>
  <c r="K934" i="5"/>
  <c r="K930" i="5"/>
  <c r="K926" i="5"/>
  <c r="K922" i="5"/>
  <c r="K918" i="5"/>
  <c r="K914" i="5"/>
  <c r="K910" i="5"/>
  <c r="K906" i="5"/>
  <c r="K902" i="5"/>
  <c r="K898" i="5"/>
  <c r="K894" i="5"/>
  <c r="K890" i="5"/>
  <c r="K886" i="5"/>
  <c r="K882" i="5"/>
  <c r="K878" i="5"/>
  <c r="K874" i="5"/>
  <c r="K870" i="5"/>
  <c r="K866" i="5"/>
  <c r="K862" i="5"/>
  <c r="K858" i="5"/>
  <c r="K854" i="5"/>
  <c r="K850" i="5"/>
  <c r="K846" i="5"/>
  <c r="K842" i="5"/>
  <c r="K838" i="5"/>
  <c r="K834" i="5"/>
  <c r="K830" i="5"/>
  <c r="K826" i="5"/>
  <c r="K822" i="5"/>
  <c r="K818" i="5"/>
  <c r="K814" i="5"/>
  <c r="K810" i="5"/>
  <c r="K806" i="5"/>
  <c r="K802" i="5"/>
  <c r="K798" i="5"/>
  <c r="K794" i="5"/>
  <c r="K790" i="5"/>
  <c r="K786" i="5"/>
  <c r="K782" i="5"/>
  <c r="K778" i="5"/>
  <c r="K774" i="5"/>
  <c r="K770" i="5"/>
  <c r="K766" i="5"/>
  <c r="K762" i="5"/>
  <c r="K758" i="5"/>
  <c r="K754" i="5"/>
  <c r="K750" i="5"/>
  <c r="K746" i="5"/>
  <c r="K742" i="5"/>
  <c r="K738" i="5"/>
  <c r="K734" i="5"/>
  <c r="K730" i="5"/>
  <c r="K726" i="5"/>
  <c r="K722" i="5"/>
  <c r="K718" i="5"/>
  <c r="K714" i="5"/>
  <c r="K710" i="5"/>
  <c r="K706" i="5"/>
  <c r="K702" i="5"/>
  <c r="K698" i="5"/>
  <c r="K694" i="5"/>
  <c r="K690" i="5"/>
  <c r="K686" i="5"/>
  <c r="K682" i="5"/>
  <c r="K678" i="5"/>
  <c r="K674" i="5"/>
  <c r="K1009" i="5"/>
  <c r="K993" i="5"/>
  <c r="K977" i="5"/>
  <c r="K961" i="5"/>
  <c r="K945" i="5"/>
  <c r="K929" i="5"/>
  <c r="K913" i="5"/>
  <c r="K897" i="5"/>
  <c r="K881" i="5"/>
  <c r="K865" i="5"/>
  <c r="K849" i="5"/>
  <c r="K833" i="5"/>
  <c r="K817" i="5"/>
  <c r="K801" i="5"/>
  <c r="K785" i="5"/>
  <c r="K769" i="5"/>
  <c r="K753" i="5"/>
  <c r="K737" i="5"/>
  <c r="K721" i="5"/>
  <c r="K705" i="5"/>
  <c r="K689" i="5"/>
  <c r="K673" i="5"/>
  <c r="K669" i="5"/>
  <c r="K665" i="5"/>
  <c r="K661" i="5"/>
  <c r="K657" i="5"/>
  <c r="K653" i="5"/>
  <c r="K649" i="5"/>
  <c r="K645" i="5"/>
  <c r="K641" i="5"/>
  <c r="K637" i="5"/>
  <c r="K633" i="5"/>
  <c r="K629" i="5"/>
  <c r="K625" i="5"/>
  <c r="K621" i="5"/>
  <c r="K617" i="5"/>
  <c r="K613" i="5"/>
  <c r="K609" i="5"/>
  <c r="K605" i="5"/>
  <c r="K601" i="5"/>
  <c r="K597" i="5"/>
  <c r="K593" i="5"/>
  <c r="K589" i="5"/>
  <c r="K585" i="5"/>
  <c r="K581" i="5"/>
  <c r="K577" i="5"/>
  <c r="K573" i="5"/>
  <c r="K569" i="5"/>
  <c r="K565" i="5"/>
  <c r="K561" i="5"/>
  <c r="K557" i="5"/>
  <c r="K553" i="5"/>
  <c r="K549" i="5"/>
  <c r="K545" i="5"/>
  <c r="K541" i="5"/>
  <c r="K537" i="5"/>
  <c r="K533" i="5"/>
  <c r="K529" i="5"/>
  <c r="K525" i="5"/>
  <c r="K521" i="5"/>
  <c r="K517" i="5"/>
  <c r="K513" i="5"/>
  <c r="K509" i="5"/>
  <c r="K505" i="5"/>
  <c r="K501" i="5"/>
  <c r="K497" i="5"/>
  <c r="K493" i="5"/>
  <c r="K489" i="5"/>
  <c r="K1005" i="5"/>
  <c r="K989" i="5"/>
  <c r="K973" i="5"/>
  <c r="K957" i="5"/>
  <c r="K941" i="5"/>
  <c r="K925" i="5"/>
  <c r="K909" i="5"/>
  <c r="K893" i="5"/>
  <c r="K877" i="5"/>
  <c r="K861" i="5"/>
  <c r="K845" i="5"/>
  <c r="K829" i="5"/>
  <c r="K813" i="5"/>
  <c r="K797" i="5"/>
  <c r="K781" i="5"/>
  <c r="K765" i="5"/>
  <c r="K749" i="5"/>
  <c r="K733" i="5"/>
  <c r="K717" i="5"/>
  <c r="K701" i="5"/>
  <c r="K685" i="5"/>
  <c r="K672" i="5"/>
  <c r="K668" i="5"/>
  <c r="K664" i="5"/>
  <c r="K660" i="5"/>
  <c r="K656" i="5"/>
  <c r="K652" i="5"/>
  <c r="K648" i="5"/>
  <c r="K644" i="5"/>
  <c r="K640" i="5"/>
  <c r="K636" i="5"/>
  <c r="K632" i="5"/>
  <c r="K628" i="5"/>
  <c r="K624" i="5"/>
  <c r="K620" i="5"/>
  <c r="K616" i="5"/>
  <c r="K612" i="5"/>
  <c r="K608" i="5"/>
  <c r="K604" i="5"/>
  <c r="K600" i="5"/>
  <c r="K596" i="5"/>
  <c r="K592" i="5"/>
  <c r="K588" i="5"/>
  <c r="K584" i="5"/>
  <c r="K580" i="5"/>
  <c r="K576" i="5"/>
  <c r="K572" i="5"/>
  <c r="K568" i="5"/>
  <c r="K564" i="5"/>
  <c r="K560" i="5"/>
  <c r="K556" i="5"/>
  <c r="K552" i="5"/>
  <c r="K548" i="5"/>
  <c r="K544" i="5"/>
  <c r="K540" i="5"/>
  <c r="K536" i="5"/>
  <c r="K532" i="5"/>
  <c r="K528" i="5"/>
  <c r="K524" i="5"/>
  <c r="K520" i="5"/>
  <c r="K516" i="5"/>
  <c r="K512" i="5"/>
  <c r="K508" i="5"/>
  <c r="K504" i="5"/>
  <c r="K500" i="5"/>
  <c r="K496" i="5"/>
  <c r="K492" i="5"/>
  <c r="K488" i="5"/>
  <c r="K484" i="5"/>
  <c r="K480" i="5"/>
  <c r="K476" i="5"/>
  <c r="K472" i="5"/>
  <c r="K468" i="5"/>
  <c r="K464" i="5"/>
  <c r="K460" i="5"/>
  <c r="K456" i="5"/>
  <c r="K452" i="5"/>
  <c r="K448" i="5"/>
  <c r="K444" i="5"/>
  <c r="K440" i="5"/>
  <c r="K436" i="5"/>
  <c r="K432" i="5"/>
  <c r="K428" i="5"/>
  <c r="K424" i="5"/>
  <c r="K420" i="5"/>
  <c r="K1001" i="5"/>
  <c r="K985" i="5"/>
  <c r="K969" i="5"/>
  <c r="K953" i="5"/>
  <c r="K937" i="5"/>
  <c r="K921" i="5"/>
  <c r="K905" i="5"/>
  <c r="K889" i="5"/>
  <c r="K873" i="5"/>
  <c r="K857" i="5"/>
  <c r="K841" i="5"/>
  <c r="K825" i="5"/>
  <c r="K809" i="5"/>
  <c r="K793" i="5"/>
  <c r="K777" i="5"/>
  <c r="K761" i="5"/>
  <c r="K745" i="5"/>
  <c r="K729" i="5"/>
  <c r="K713" i="5"/>
  <c r="K697" i="5"/>
  <c r="K681" i="5"/>
  <c r="K671" i="5"/>
  <c r="K667" i="5"/>
  <c r="K663" i="5"/>
  <c r="K659" i="5"/>
  <c r="K655" i="5"/>
  <c r="K651" i="5"/>
  <c r="K647" i="5"/>
  <c r="K643" i="5"/>
  <c r="K639" i="5"/>
  <c r="K635" i="5"/>
  <c r="K631" i="5"/>
  <c r="K627" i="5"/>
  <c r="K623" i="5"/>
  <c r="K619" i="5"/>
  <c r="K615" i="5"/>
  <c r="K611" i="5"/>
  <c r="K607" i="5"/>
  <c r="K603" i="5"/>
  <c r="K599" i="5"/>
  <c r="K595" i="5"/>
  <c r="K591" i="5"/>
  <c r="K997" i="5"/>
  <c r="K933" i="5"/>
  <c r="K869" i="5"/>
  <c r="K805" i="5"/>
  <c r="K741" i="5"/>
  <c r="K677" i="5"/>
  <c r="K658" i="5"/>
  <c r="K642" i="5"/>
  <c r="K626" i="5"/>
  <c r="K610" i="5"/>
  <c r="K594" i="5"/>
  <c r="K583" i="5"/>
  <c r="K575" i="5"/>
  <c r="K567" i="5"/>
  <c r="K559" i="5"/>
  <c r="K551" i="5"/>
  <c r="K543" i="5"/>
  <c r="K535" i="5"/>
  <c r="K527" i="5"/>
  <c r="K519" i="5"/>
  <c r="K511" i="5"/>
  <c r="K503" i="5"/>
  <c r="K495" i="5"/>
  <c r="K487" i="5"/>
  <c r="K482" i="5"/>
  <c r="K477" i="5"/>
  <c r="K471" i="5"/>
  <c r="K466" i="5"/>
  <c r="K461" i="5"/>
  <c r="K455" i="5"/>
  <c r="K450" i="5"/>
  <c r="K445" i="5"/>
  <c r="K439" i="5"/>
  <c r="K434" i="5"/>
  <c r="K429" i="5"/>
  <c r="K423" i="5"/>
  <c r="K418" i="5"/>
  <c r="K414" i="5"/>
  <c r="K410" i="5"/>
  <c r="K406" i="5"/>
  <c r="K402" i="5"/>
  <c r="K398" i="5"/>
  <c r="K394" i="5"/>
  <c r="K390" i="5"/>
  <c r="K386" i="5"/>
  <c r="K382" i="5"/>
  <c r="K378" i="5"/>
  <c r="K374" i="5"/>
  <c r="K370" i="5"/>
  <c r="K366" i="5"/>
  <c r="K362" i="5"/>
  <c r="K358" i="5"/>
  <c r="K354" i="5"/>
  <c r="K350" i="5"/>
  <c r="K346" i="5"/>
  <c r="K342" i="5"/>
  <c r="K338" i="5"/>
  <c r="K334" i="5"/>
  <c r="K330" i="5"/>
  <c r="K326" i="5"/>
  <c r="K322" i="5"/>
  <c r="K318" i="5"/>
  <c r="K314" i="5"/>
  <c r="K310" i="5"/>
  <c r="K306" i="5"/>
  <c r="K302" i="5"/>
  <c r="K298" i="5"/>
  <c r="K294" i="5"/>
  <c r="K290" i="5"/>
  <c r="K286" i="5"/>
  <c r="K282" i="5"/>
  <c r="K278" i="5"/>
  <c r="K274" i="5"/>
  <c r="K270" i="5"/>
  <c r="K266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981" i="5"/>
  <c r="K917" i="5"/>
  <c r="K853" i="5"/>
  <c r="K789" i="5"/>
  <c r="K725" i="5"/>
  <c r="K670" i="5"/>
  <c r="K654" i="5"/>
  <c r="K638" i="5"/>
  <c r="K622" i="5"/>
  <c r="K606" i="5"/>
  <c r="K590" i="5"/>
  <c r="K582" i="5"/>
  <c r="K574" i="5"/>
  <c r="K566" i="5"/>
  <c r="K558" i="5"/>
  <c r="K550" i="5"/>
  <c r="K542" i="5"/>
  <c r="K534" i="5"/>
  <c r="K526" i="5"/>
  <c r="K518" i="5"/>
  <c r="K510" i="5"/>
  <c r="K502" i="5"/>
  <c r="K494" i="5"/>
  <c r="K486" i="5"/>
  <c r="K481" i="5"/>
  <c r="K475" i="5"/>
  <c r="K470" i="5"/>
  <c r="K465" i="5"/>
  <c r="K459" i="5"/>
  <c r="K454" i="5"/>
  <c r="K449" i="5"/>
  <c r="K443" i="5"/>
  <c r="K438" i="5"/>
  <c r="K433" i="5"/>
  <c r="K427" i="5"/>
  <c r="K422" i="5"/>
  <c r="K417" i="5"/>
  <c r="K413" i="5"/>
  <c r="K409" i="5"/>
  <c r="K405" i="5"/>
  <c r="K401" i="5"/>
  <c r="K397" i="5"/>
  <c r="K393" i="5"/>
  <c r="K389" i="5"/>
  <c r="K385" i="5"/>
  <c r="K381" i="5"/>
  <c r="K377" i="5"/>
  <c r="K373" i="5"/>
  <c r="K369" i="5"/>
  <c r="K365" i="5"/>
  <c r="K361" i="5"/>
  <c r="K357" i="5"/>
  <c r="K353" i="5"/>
  <c r="K349" i="5"/>
  <c r="K345" i="5"/>
  <c r="K341" i="5"/>
  <c r="K337" i="5"/>
  <c r="K333" i="5"/>
  <c r="K329" i="5"/>
  <c r="K325" i="5"/>
  <c r="K321" i="5"/>
  <c r="K317" i="5"/>
  <c r="K313" i="5"/>
  <c r="K309" i="5"/>
  <c r="K305" i="5"/>
  <c r="K301" i="5"/>
  <c r="K297" i="5"/>
  <c r="K293" i="5"/>
  <c r="K289" i="5"/>
  <c r="K285" i="5"/>
  <c r="K281" i="5"/>
  <c r="K277" i="5"/>
  <c r="K273" i="5"/>
  <c r="K269" i="5"/>
  <c r="K265" i="5"/>
  <c r="K261" i="5"/>
  <c r="K257" i="5"/>
  <c r="K253" i="5"/>
  <c r="K249" i="5"/>
  <c r="K245" i="5"/>
  <c r="K241" i="5"/>
  <c r="K237" i="5"/>
  <c r="K233" i="5"/>
  <c r="K229" i="5"/>
  <c r="K225" i="5"/>
  <c r="K965" i="5"/>
  <c r="K901" i="5"/>
  <c r="K837" i="5"/>
  <c r="K773" i="5"/>
  <c r="K709" i="5"/>
  <c r="K666" i="5"/>
  <c r="K650" i="5"/>
  <c r="K634" i="5"/>
  <c r="K618" i="5"/>
  <c r="K602" i="5"/>
  <c r="K587" i="5"/>
  <c r="K579" i="5"/>
  <c r="K571" i="5"/>
  <c r="K563" i="5"/>
  <c r="K555" i="5"/>
  <c r="K547" i="5"/>
  <c r="K539" i="5"/>
  <c r="K531" i="5"/>
  <c r="K523" i="5"/>
  <c r="K515" i="5"/>
  <c r="K507" i="5"/>
  <c r="K499" i="5"/>
  <c r="K491" i="5"/>
  <c r="K485" i="5"/>
  <c r="K479" i="5"/>
  <c r="K474" i="5"/>
  <c r="K469" i="5"/>
  <c r="K463" i="5"/>
  <c r="K458" i="5"/>
  <c r="K453" i="5"/>
  <c r="K447" i="5"/>
  <c r="K442" i="5"/>
  <c r="K437" i="5"/>
  <c r="K431" i="5"/>
  <c r="K426" i="5"/>
  <c r="K421" i="5"/>
  <c r="K416" i="5"/>
  <c r="K412" i="5"/>
  <c r="K408" i="5"/>
  <c r="K404" i="5"/>
  <c r="K400" i="5"/>
  <c r="K396" i="5"/>
  <c r="K392" i="5"/>
  <c r="K388" i="5"/>
  <c r="K384" i="5"/>
  <c r="K380" i="5"/>
  <c r="K376" i="5"/>
  <c r="K372" i="5"/>
  <c r="K368" i="5"/>
  <c r="K364" i="5"/>
  <c r="K360" i="5"/>
  <c r="K356" i="5"/>
  <c r="K352" i="5"/>
  <c r="K348" i="5"/>
  <c r="K344" i="5"/>
  <c r="K340" i="5"/>
  <c r="K336" i="5"/>
  <c r="K332" i="5"/>
  <c r="K328" i="5"/>
  <c r="K324" i="5"/>
  <c r="K320" i="5"/>
  <c r="K316" i="5"/>
  <c r="K312" i="5"/>
  <c r="K308" i="5"/>
  <c r="K304" i="5"/>
  <c r="K300" i="5"/>
  <c r="K296" i="5"/>
  <c r="K292" i="5"/>
  <c r="K288" i="5"/>
  <c r="K284" i="5"/>
  <c r="K280" i="5"/>
  <c r="K276" i="5"/>
  <c r="K272" i="5"/>
  <c r="K268" i="5"/>
  <c r="K264" i="5"/>
  <c r="K260" i="5"/>
  <c r="K256" i="5"/>
  <c r="K252" i="5"/>
  <c r="K248" i="5"/>
  <c r="K244" i="5"/>
  <c r="K240" i="5"/>
  <c r="K236" i="5"/>
  <c r="K232" i="5"/>
  <c r="K228" i="5"/>
  <c r="K224" i="5"/>
  <c r="K949" i="5"/>
  <c r="K693" i="5"/>
  <c r="K614" i="5"/>
  <c r="K570" i="5"/>
  <c r="K538" i="5"/>
  <c r="K506" i="5"/>
  <c r="K478" i="5"/>
  <c r="K457" i="5"/>
  <c r="K435" i="5"/>
  <c r="K415" i="5"/>
  <c r="K399" i="5"/>
  <c r="K383" i="5"/>
  <c r="K367" i="5"/>
  <c r="K351" i="5"/>
  <c r="K335" i="5"/>
  <c r="K319" i="5"/>
  <c r="K303" i="5"/>
  <c r="K287" i="5"/>
  <c r="K271" i="5"/>
  <c r="K255" i="5"/>
  <c r="K239" i="5"/>
  <c r="K223" i="5"/>
  <c r="K217" i="5"/>
  <c r="K213" i="5"/>
  <c r="K209" i="5"/>
  <c r="K205" i="5"/>
  <c r="K201" i="5"/>
  <c r="K197" i="5"/>
  <c r="K193" i="5"/>
  <c r="K189" i="5"/>
  <c r="K185" i="5"/>
  <c r="K181" i="5"/>
  <c r="K177" i="5"/>
  <c r="K173" i="5"/>
  <c r="K169" i="5"/>
  <c r="K165" i="5"/>
  <c r="K161" i="5"/>
  <c r="K157" i="5"/>
  <c r="K153" i="5"/>
  <c r="K149" i="5"/>
  <c r="K145" i="5"/>
  <c r="K141" i="5"/>
  <c r="K137" i="5"/>
  <c r="K133" i="5"/>
  <c r="K129" i="5"/>
  <c r="K125" i="5"/>
  <c r="K121" i="5"/>
  <c r="K117" i="5"/>
  <c r="K113" i="5"/>
  <c r="K109" i="5"/>
  <c r="K105" i="5"/>
  <c r="K101" i="5"/>
  <c r="K97" i="5"/>
  <c r="K93" i="5"/>
  <c r="K89" i="5"/>
  <c r="K85" i="5"/>
  <c r="K81" i="5"/>
  <c r="K77" i="5"/>
  <c r="K73" i="5"/>
  <c r="K69" i="5"/>
  <c r="K65" i="5"/>
  <c r="K61" i="5"/>
  <c r="K57" i="5"/>
  <c r="K53" i="5"/>
  <c r="K49" i="5"/>
  <c r="K45" i="5"/>
  <c r="K41" i="5"/>
  <c r="K37" i="5"/>
  <c r="K33" i="5"/>
  <c r="K29" i="5"/>
  <c r="K25" i="5"/>
  <c r="K21" i="5"/>
  <c r="K17" i="5"/>
  <c r="K13" i="5"/>
  <c r="K9" i="5"/>
  <c r="K821" i="5"/>
  <c r="K311" i="5"/>
  <c r="K247" i="5"/>
  <c r="K215" i="5"/>
  <c r="K203" i="5"/>
  <c r="K191" i="5"/>
  <c r="K179" i="5"/>
  <c r="K167" i="5"/>
  <c r="K155" i="5"/>
  <c r="K143" i="5"/>
  <c r="K131" i="5"/>
  <c r="K119" i="5"/>
  <c r="K107" i="5"/>
  <c r="K95" i="5"/>
  <c r="K83" i="5"/>
  <c r="K75" i="5"/>
  <c r="K67" i="5"/>
  <c r="K59" i="5"/>
  <c r="K51" i="5"/>
  <c r="K39" i="5"/>
  <c r="K27" i="5"/>
  <c r="K15" i="5"/>
  <c r="K757" i="5"/>
  <c r="K578" i="5"/>
  <c r="K546" i="5"/>
  <c r="K514" i="5"/>
  <c r="K483" i="5"/>
  <c r="K462" i="5"/>
  <c r="K441" i="5"/>
  <c r="K419" i="5"/>
  <c r="K403" i="5"/>
  <c r="K387" i="5"/>
  <c r="K371" i="5"/>
  <c r="K355" i="5"/>
  <c r="K339" i="5"/>
  <c r="K323" i="5"/>
  <c r="K307" i="5"/>
  <c r="K291" i="5"/>
  <c r="K275" i="5"/>
  <c r="K243" i="5"/>
  <c r="K227" i="5"/>
  <c r="K214" i="5"/>
  <c r="K206" i="5"/>
  <c r="K198" i="5"/>
  <c r="K194" i="5"/>
  <c r="K186" i="5"/>
  <c r="K178" i="5"/>
  <c r="K170" i="5"/>
  <c r="K162" i="5"/>
  <c r="K150" i="5"/>
  <c r="K142" i="5"/>
  <c r="K134" i="5"/>
  <c r="K126" i="5"/>
  <c r="K118" i="5"/>
  <c r="K110" i="5"/>
  <c r="K102" i="5"/>
  <c r="K94" i="5"/>
  <c r="K86" i="5"/>
  <c r="K78" i="5"/>
  <c r="K70" i="5"/>
  <c r="K62" i="5"/>
  <c r="K54" i="5"/>
  <c r="K42" i="5"/>
  <c r="K34" i="5"/>
  <c r="K26" i="5"/>
  <c r="K18" i="5"/>
  <c r="K10" i="5"/>
  <c r="K885" i="5"/>
  <c r="K662" i="5"/>
  <c r="K598" i="5"/>
  <c r="K562" i="5"/>
  <c r="K530" i="5"/>
  <c r="K498" i="5"/>
  <c r="K473" i="5"/>
  <c r="K451" i="5"/>
  <c r="K430" i="5"/>
  <c r="K411" i="5"/>
  <c r="K395" i="5"/>
  <c r="K379" i="5"/>
  <c r="K363" i="5"/>
  <c r="K347" i="5"/>
  <c r="K331" i="5"/>
  <c r="K315" i="5"/>
  <c r="K299" i="5"/>
  <c r="K283" i="5"/>
  <c r="K267" i="5"/>
  <c r="K251" i="5"/>
  <c r="K235" i="5"/>
  <c r="K221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K168" i="5"/>
  <c r="K164" i="5"/>
  <c r="K160" i="5"/>
  <c r="K156" i="5"/>
  <c r="K152" i="5"/>
  <c r="K148" i="5"/>
  <c r="K144" i="5"/>
  <c r="K140" i="5"/>
  <c r="K136" i="5"/>
  <c r="K132" i="5"/>
  <c r="K128" i="5"/>
  <c r="K124" i="5"/>
  <c r="K120" i="5"/>
  <c r="K116" i="5"/>
  <c r="K112" i="5"/>
  <c r="K108" i="5"/>
  <c r="K104" i="5"/>
  <c r="K100" i="5"/>
  <c r="K96" i="5"/>
  <c r="K92" i="5"/>
  <c r="K88" i="5"/>
  <c r="K84" i="5"/>
  <c r="K80" i="5"/>
  <c r="K76" i="5"/>
  <c r="K72" i="5"/>
  <c r="K68" i="5"/>
  <c r="K64" i="5"/>
  <c r="K60" i="5"/>
  <c r="K56" i="5"/>
  <c r="K52" i="5"/>
  <c r="K48" i="5"/>
  <c r="K44" i="5"/>
  <c r="K40" i="5"/>
  <c r="K36" i="5"/>
  <c r="K32" i="5"/>
  <c r="K28" i="5"/>
  <c r="K24" i="5"/>
  <c r="K20" i="5"/>
  <c r="K16" i="5"/>
  <c r="K12" i="5"/>
  <c r="K8" i="5"/>
  <c r="K646" i="5"/>
  <c r="K586" i="5"/>
  <c r="K554" i="5"/>
  <c r="K522" i="5"/>
  <c r="K490" i="5"/>
  <c r="K467" i="5"/>
  <c r="K446" i="5"/>
  <c r="K425" i="5"/>
  <c r="K407" i="5"/>
  <c r="K391" i="5"/>
  <c r="K375" i="5"/>
  <c r="K359" i="5"/>
  <c r="K343" i="5"/>
  <c r="K327" i="5"/>
  <c r="K295" i="5"/>
  <c r="K279" i="5"/>
  <c r="K263" i="5"/>
  <c r="K231" i="5"/>
  <c r="K220" i="5"/>
  <c r="K211" i="5"/>
  <c r="K207" i="5"/>
  <c r="K199" i="5"/>
  <c r="K195" i="5"/>
  <c r="K187" i="5"/>
  <c r="K183" i="5"/>
  <c r="K175" i="5"/>
  <c r="K171" i="5"/>
  <c r="K163" i="5"/>
  <c r="K159" i="5"/>
  <c r="K151" i="5"/>
  <c r="K147" i="5"/>
  <c r="K139" i="5"/>
  <c r="K135" i="5"/>
  <c r="K127" i="5"/>
  <c r="K123" i="5"/>
  <c r="K115" i="5"/>
  <c r="K111" i="5"/>
  <c r="K103" i="5"/>
  <c r="K99" i="5"/>
  <c r="K91" i="5"/>
  <c r="K87" i="5"/>
  <c r="K79" i="5"/>
  <c r="K71" i="5"/>
  <c r="K63" i="5"/>
  <c r="K55" i="5"/>
  <c r="K47" i="5"/>
  <c r="K43" i="5"/>
  <c r="K35" i="5"/>
  <c r="K31" i="5"/>
  <c r="K23" i="5"/>
  <c r="K19" i="5"/>
  <c r="K11" i="5"/>
  <c r="K630" i="5"/>
  <c r="K259" i="5"/>
  <c r="K219" i="5"/>
  <c r="K210" i="5"/>
  <c r="K202" i="5"/>
  <c r="K190" i="5"/>
  <c r="K182" i="5"/>
  <c r="K174" i="5"/>
  <c r="K166" i="5"/>
  <c r="K158" i="5"/>
  <c r="K154" i="5"/>
  <c r="K146" i="5"/>
  <c r="K138" i="5"/>
  <c r="K130" i="5"/>
  <c r="K122" i="5"/>
  <c r="K114" i="5"/>
  <c r="K106" i="5"/>
  <c r="K98" i="5"/>
  <c r="K90" i="5"/>
  <c r="K82" i="5"/>
  <c r="K74" i="5"/>
  <c r="K66" i="5"/>
  <c r="K58" i="5"/>
  <c r="K50" i="5"/>
  <c r="K46" i="5"/>
  <c r="K38" i="5"/>
  <c r="K30" i="5"/>
  <c r="K22" i="5"/>
  <c r="K14" i="5"/>
  <c r="J1011" i="5"/>
  <c r="J1007" i="5"/>
  <c r="J1003" i="5"/>
  <c r="J999" i="5"/>
  <c r="J995" i="5"/>
  <c r="J991" i="5"/>
  <c r="J987" i="5"/>
  <c r="J983" i="5"/>
  <c r="J979" i="5"/>
  <c r="J975" i="5"/>
  <c r="J971" i="5"/>
  <c r="J967" i="5"/>
  <c r="J963" i="5"/>
  <c r="J959" i="5"/>
  <c r="J955" i="5"/>
  <c r="J951" i="5"/>
  <c r="J947" i="5"/>
  <c r="J943" i="5"/>
  <c r="J939" i="5"/>
  <c r="J935" i="5"/>
  <c r="J931" i="5"/>
  <c r="J927" i="5"/>
  <c r="J923" i="5"/>
  <c r="J919" i="5"/>
  <c r="J915" i="5"/>
  <c r="J911" i="5"/>
  <c r="J907" i="5"/>
  <c r="J903" i="5"/>
  <c r="J899" i="5"/>
  <c r="J895" i="5"/>
  <c r="J891" i="5"/>
  <c r="J887" i="5"/>
  <c r="J883" i="5"/>
  <c r="J879" i="5"/>
  <c r="J875" i="5"/>
  <c r="J871" i="5"/>
  <c r="J867" i="5"/>
  <c r="J863" i="5"/>
  <c r="J859" i="5"/>
  <c r="J855" i="5"/>
  <c r="J851" i="5"/>
  <c r="J847" i="5"/>
  <c r="J843" i="5"/>
  <c r="J839" i="5"/>
  <c r="J835" i="5"/>
  <c r="J831" i="5"/>
  <c r="J827" i="5"/>
  <c r="J823" i="5"/>
  <c r="J819" i="5"/>
  <c r="J815" i="5"/>
  <c r="J811" i="5"/>
  <c r="J807" i="5"/>
  <c r="J803" i="5"/>
  <c r="J799" i="5"/>
  <c r="J795" i="5"/>
  <c r="J791" i="5"/>
  <c r="J787" i="5"/>
  <c r="J783" i="5"/>
  <c r="J779" i="5"/>
  <c r="J775" i="5"/>
  <c r="J771" i="5"/>
  <c r="J767" i="5"/>
  <c r="J763" i="5"/>
  <c r="J759" i="5"/>
  <c r="J755" i="5"/>
  <c r="J751" i="5"/>
  <c r="J747" i="5"/>
  <c r="J743" i="5"/>
  <c r="J739" i="5"/>
  <c r="J735" i="5"/>
  <c r="J731" i="5"/>
  <c r="J727" i="5"/>
  <c r="J723" i="5"/>
  <c r="J719" i="5"/>
  <c r="J715" i="5"/>
  <c r="J711" i="5"/>
  <c r="J707" i="5"/>
  <c r="J703" i="5"/>
  <c r="J699" i="5"/>
  <c r="J695" i="5"/>
  <c r="J691" i="5"/>
  <c r="J687" i="5"/>
  <c r="J683" i="5"/>
  <c r="J679" i="5"/>
  <c r="J675" i="5"/>
  <c r="J1010" i="5"/>
  <c r="J1006" i="5"/>
  <c r="J1002" i="5"/>
  <c r="J998" i="5"/>
  <c r="J994" i="5"/>
  <c r="J990" i="5"/>
  <c r="J986" i="5"/>
  <c r="J982" i="5"/>
  <c r="J978" i="5"/>
  <c r="J974" i="5"/>
  <c r="J970" i="5"/>
  <c r="J966" i="5"/>
  <c r="J962" i="5"/>
  <c r="J958" i="5"/>
  <c r="J954" i="5"/>
  <c r="J950" i="5"/>
  <c r="J946" i="5"/>
  <c r="J942" i="5"/>
  <c r="J938" i="5"/>
  <c r="J934" i="5"/>
  <c r="J930" i="5"/>
  <c r="J926" i="5"/>
  <c r="J922" i="5"/>
  <c r="J918" i="5"/>
  <c r="J914" i="5"/>
  <c r="J910" i="5"/>
  <c r="J906" i="5"/>
  <c r="J902" i="5"/>
  <c r="J898" i="5"/>
  <c r="J894" i="5"/>
  <c r="J890" i="5"/>
  <c r="J886" i="5"/>
  <c r="J882" i="5"/>
  <c r="J878" i="5"/>
  <c r="J874" i="5"/>
  <c r="J870" i="5"/>
  <c r="J866" i="5"/>
  <c r="J862" i="5"/>
  <c r="J858" i="5"/>
  <c r="J854" i="5"/>
  <c r="J850" i="5"/>
  <c r="J846" i="5"/>
  <c r="J842" i="5"/>
  <c r="J838" i="5"/>
  <c r="J834" i="5"/>
  <c r="J830" i="5"/>
  <c r="J826" i="5"/>
  <c r="J822" i="5"/>
  <c r="J818" i="5"/>
  <c r="J814" i="5"/>
  <c r="J810" i="5"/>
  <c r="J806" i="5"/>
  <c r="J802" i="5"/>
  <c r="J798" i="5"/>
  <c r="J794" i="5"/>
  <c r="J790" i="5"/>
  <c r="J786" i="5"/>
  <c r="J782" i="5"/>
  <c r="J778" i="5"/>
  <c r="J774" i="5"/>
  <c r="J770" i="5"/>
  <c r="J766" i="5"/>
  <c r="J762" i="5"/>
  <c r="J758" i="5"/>
  <c r="J754" i="5"/>
  <c r="J750" i="5"/>
  <c r="J746" i="5"/>
  <c r="J742" i="5"/>
  <c r="J738" i="5"/>
  <c r="J734" i="5"/>
  <c r="J730" i="5"/>
  <c r="J726" i="5"/>
  <c r="J722" i="5"/>
  <c r="J718" i="5"/>
  <c r="J714" i="5"/>
  <c r="J710" i="5"/>
  <c r="J706" i="5"/>
  <c r="J702" i="5"/>
  <c r="J698" i="5"/>
  <c r="J694" i="5"/>
  <c r="J690" i="5"/>
  <c r="J686" i="5"/>
  <c r="J682" i="5"/>
  <c r="J678" i="5"/>
  <c r="J1009" i="5"/>
  <c r="J1005" i="5"/>
  <c r="J1001" i="5"/>
  <c r="J997" i="5"/>
  <c r="J993" i="5"/>
  <c r="J989" i="5"/>
  <c r="J985" i="5"/>
  <c r="J981" i="5"/>
  <c r="J977" i="5"/>
  <c r="J973" i="5"/>
  <c r="J969" i="5"/>
  <c r="J965" i="5"/>
  <c r="J961" i="5"/>
  <c r="J957" i="5"/>
  <c r="J953" i="5"/>
  <c r="J949" i="5"/>
  <c r="J945" i="5"/>
  <c r="J941" i="5"/>
  <c r="J937" i="5"/>
  <c r="J933" i="5"/>
  <c r="J929" i="5"/>
  <c r="J925" i="5"/>
  <c r="J921" i="5"/>
  <c r="J917" i="5"/>
  <c r="J913" i="5"/>
  <c r="J909" i="5"/>
  <c r="J905" i="5"/>
  <c r="J901" i="5"/>
  <c r="J897" i="5"/>
  <c r="J893" i="5"/>
  <c r="J889" i="5"/>
  <c r="J885" i="5"/>
  <c r="J881" i="5"/>
  <c r="J877" i="5"/>
  <c r="J873" i="5"/>
  <c r="J869" i="5"/>
  <c r="J865" i="5"/>
  <c r="J861" i="5"/>
  <c r="J857" i="5"/>
  <c r="J853" i="5"/>
  <c r="J849" i="5"/>
  <c r="J845" i="5"/>
  <c r="J841" i="5"/>
  <c r="J837" i="5"/>
  <c r="J833" i="5"/>
  <c r="J829" i="5"/>
  <c r="J825" i="5"/>
  <c r="J821" i="5"/>
  <c r="J817" i="5"/>
  <c r="J813" i="5"/>
  <c r="J809" i="5"/>
  <c r="J805" i="5"/>
  <c r="J801" i="5"/>
  <c r="J797" i="5"/>
  <c r="J793" i="5"/>
  <c r="J789" i="5"/>
  <c r="J785" i="5"/>
  <c r="J781" i="5"/>
  <c r="J777" i="5"/>
  <c r="J773" i="5"/>
  <c r="J769" i="5"/>
  <c r="J765" i="5"/>
  <c r="J761" i="5"/>
  <c r="J757" i="5"/>
  <c r="J753" i="5"/>
  <c r="J749" i="5"/>
  <c r="J745" i="5"/>
  <c r="J741" i="5"/>
  <c r="J737" i="5"/>
  <c r="J733" i="5"/>
  <c r="J729" i="5"/>
  <c r="J725" i="5"/>
  <c r="J721" i="5"/>
  <c r="J717" i="5"/>
  <c r="J713" i="5"/>
  <c r="J709" i="5"/>
  <c r="J705" i="5"/>
  <c r="J701" i="5"/>
  <c r="J697" i="5"/>
  <c r="J693" i="5"/>
  <c r="J689" i="5"/>
  <c r="J685" i="5"/>
  <c r="J681" i="5"/>
  <c r="J677" i="5"/>
  <c r="J673" i="5"/>
  <c r="J1008" i="5"/>
  <c r="J1004" i="5"/>
  <c r="J988" i="5"/>
  <c r="J972" i="5"/>
  <c r="J956" i="5"/>
  <c r="J940" i="5"/>
  <c r="J924" i="5"/>
  <c r="J908" i="5"/>
  <c r="J892" i="5"/>
  <c r="J876" i="5"/>
  <c r="J860" i="5"/>
  <c r="J844" i="5"/>
  <c r="J828" i="5"/>
  <c r="J812" i="5"/>
  <c r="J796" i="5"/>
  <c r="J780" i="5"/>
  <c r="J764" i="5"/>
  <c r="J748" i="5"/>
  <c r="J732" i="5"/>
  <c r="J716" i="5"/>
  <c r="J700" i="5"/>
  <c r="J684" i="5"/>
  <c r="J672" i="5"/>
  <c r="J668" i="5"/>
  <c r="J664" i="5"/>
  <c r="J660" i="5"/>
  <c r="J656" i="5"/>
  <c r="J652" i="5"/>
  <c r="J648" i="5"/>
  <c r="J644" i="5"/>
  <c r="J640" i="5"/>
  <c r="J636" i="5"/>
  <c r="J632" i="5"/>
  <c r="J628" i="5"/>
  <c r="J624" i="5"/>
  <c r="J620" i="5"/>
  <c r="J1000" i="5"/>
  <c r="J984" i="5"/>
  <c r="J968" i="5"/>
  <c r="J952" i="5"/>
  <c r="J936" i="5"/>
  <c r="J920" i="5"/>
  <c r="J904" i="5"/>
  <c r="J888" i="5"/>
  <c r="J872" i="5"/>
  <c r="J856" i="5"/>
  <c r="J840" i="5"/>
  <c r="J824" i="5"/>
  <c r="J808" i="5"/>
  <c r="J792" i="5"/>
  <c r="J776" i="5"/>
  <c r="J760" i="5"/>
  <c r="J744" i="5"/>
  <c r="J728" i="5"/>
  <c r="J712" i="5"/>
  <c r="J696" i="5"/>
  <c r="J680" i="5"/>
  <c r="J671" i="5"/>
  <c r="J667" i="5"/>
  <c r="J663" i="5"/>
  <c r="J659" i="5"/>
  <c r="J655" i="5"/>
  <c r="J651" i="5"/>
  <c r="J647" i="5"/>
  <c r="J643" i="5"/>
  <c r="J639" i="5"/>
  <c r="J635" i="5"/>
  <c r="J631" i="5"/>
  <c r="J627" i="5"/>
  <c r="J623" i="5"/>
  <c r="J619" i="5"/>
  <c r="J615" i="5"/>
  <c r="J611" i="5"/>
  <c r="J607" i="5"/>
  <c r="J603" i="5"/>
  <c r="J599" i="5"/>
  <c r="J595" i="5"/>
  <c r="J591" i="5"/>
  <c r="J587" i="5"/>
  <c r="J583" i="5"/>
  <c r="J579" i="5"/>
  <c r="J575" i="5"/>
  <c r="J571" i="5"/>
  <c r="J567" i="5"/>
  <c r="J563" i="5"/>
  <c r="J559" i="5"/>
  <c r="J555" i="5"/>
  <c r="J551" i="5"/>
  <c r="J547" i="5"/>
  <c r="J543" i="5"/>
  <c r="J539" i="5"/>
  <c r="J535" i="5"/>
  <c r="J531" i="5"/>
  <c r="J527" i="5"/>
  <c r="J523" i="5"/>
  <c r="J519" i="5"/>
  <c r="J515" i="5"/>
  <c r="J511" i="5"/>
  <c r="J507" i="5"/>
  <c r="J503" i="5"/>
  <c r="J499" i="5"/>
  <c r="J495" i="5"/>
  <c r="J491" i="5"/>
  <c r="J487" i="5"/>
  <c r="J483" i="5"/>
  <c r="J479" i="5"/>
  <c r="J475" i="5"/>
  <c r="J471" i="5"/>
  <c r="J467" i="5"/>
  <c r="J463" i="5"/>
  <c r="J459" i="5"/>
  <c r="J455" i="5"/>
  <c r="J451" i="5"/>
  <c r="J447" i="5"/>
  <c r="J443" i="5"/>
  <c r="J439" i="5"/>
  <c r="J435" i="5"/>
  <c r="J431" i="5"/>
  <c r="J427" i="5"/>
  <c r="J423" i="5"/>
  <c r="J419" i="5"/>
  <c r="J996" i="5"/>
  <c r="J980" i="5"/>
  <c r="J964" i="5"/>
  <c r="J948" i="5"/>
  <c r="J932" i="5"/>
  <c r="J916" i="5"/>
  <c r="J900" i="5"/>
  <c r="J884" i="5"/>
  <c r="J868" i="5"/>
  <c r="J852" i="5"/>
  <c r="J836" i="5"/>
  <c r="J820" i="5"/>
  <c r="J804" i="5"/>
  <c r="J788" i="5"/>
  <c r="J772" i="5"/>
  <c r="J756" i="5"/>
  <c r="J740" i="5"/>
  <c r="J724" i="5"/>
  <c r="J708" i="5"/>
  <c r="J692" i="5"/>
  <c r="J676" i="5"/>
  <c r="J670" i="5"/>
  <c r="J666" i="5"/>
  <c r="J662" i="5"/>
  <c r="J658" i="5"/>
  <c r="J654" i="5"/>
  <c r="J650" i="5"/>
  <c r="J646" i="5"/>
  <c r="J642" i="5"/>
  <c r="J638" i="5"/>
  <c r="J634" i="5"/>
  <c r="J630" i="5"/>
  <c r="J626" i="5"/>
  <c r="J622" i="5"/>
  <c r="J618" i="5"/>
  <c r="J614" i="5"/>
  <c r="J610" i="5"/>
  <c r="J606" i="5"/>
  <c r="J602" i="5"/>
  <c r="J598" i="5"/>
  <c r="J594" i="5"/>
  <c r="J590" i="5"/>
  <c r="J586" i="5"/>
  <c r="J582" i="5"/>
  <c r="J578" i="5"/>
  <c r="J574" i="5"/>
  <c r="J570" i="5"/>
  <c r="J566" i="5"/>
  <c r="J562" i="5"/>
  <c r="J558" i="5"/>
  <c r="J554" i="5"/>
  <c r="J550" i="5"/>
  <c r="J546" i="5"/>
  <c r="J542" i="5"/>
  <c r="J538" i="5"/>
  <c r="J534" i="5"/>
  <c r="J530" i="5"/>
  <c r="J526" i="5"/>
  <c r="J522" i="5"/>
  <c r="J518" i="5"/>
  <c r="J514" i="5"/>
  <c r="J510" i="5"/>
  <c r="J506" i="5"/>
  <c r="J502" i="5"/>
  <c r="J498" i="5"/>
  <c r="J494" i="5"/>
  <c r="J490" i="5"/>
  <c r="J486" i="5"/>
  <c r="J482" i="5"/>
  <c r="J478" i="5"/>
  <c r="J474" i="5"/>
  <c r="J470" i="5"/>
  <c r="J466" i="5"/>
  <c r="J462" i="5"/>
  <c r="J458" i="5"/>
  <c r="J454" i="5"/>
  <c r="J450" i="5"/>
  <c r="J446" i="5"/>
  <c r="J442" i="5"/>
  <c r="J438" i="5"/>
  <c r="J434" i="5"/>
  <c r="J430" i="5"/>
  <c r="J426" i="5"/>
  <c r="J422" i="5"/>
  <c r="J418" i="5"/>
  <c r="J992" i="5"/>
  <c r="J976" i="5"/>
  <c r="J960" i="5"/>
  <c r="J944" i="5"/>
  <c r="J928" i="5"/>
  <c r="J912" i="5"/>
  <c r="J896" i="5"/>
  <c r="J880" i="5"/>
  <c r="J864" i="5"/>
  <c r="J848" i="5"/>
  <c r="J832" i="5"/>
  <c r="J816" i="5"/>
  <c r="J800" i="5"/>
  <c r="J784" i="5"/>
  <c r="J768" i="5"/>
  <c r="J752" i="5"/>
  <c r="J736" i="5"/>
  <c r="J720" i="5"/>
  <c r="J704" i="5"/>
  <c r="J688" i="5"/>
  <c r="J674" i="5"/>
  <c r="J669" i="5"/>
  <c r="J665" i="5"/>
  <c r="J661" i="5"/>
  <c r="J657" i="5"/>
  <c r="J653" i="5"/>
  <c r="J649" i="5"/>
  <c r="J645" i="5"/>
  <c r="J641" i="5"/>
  <c r="J637" i="5"/>
  <c r="J633" i="5"/>
  <c r="J629" i="5"/>
  <c r="J625" i="5"/>
  <c r="J621" i="5"/>
  <c r="J617" i="5"/>
  <c r="J613" i="5"/>
  <c r="J609" i="5"/>
  <c r="J605" i="5"/>
  <c r="J601" i="5"/>
  <c r="J597" i="5"/>
  <c r="J593" i="5"/>
  <c r="J589" i="5"/>
  <c r="J585" i="5"/>
  <c r="J581" i="5"/>
  <c r="J577" i="5"/>
  <c r="J573" i="5"/>
  <c r="J569" i="5"/>
  <c r="J565" i="5"/>
  <c r="J561" i="5"/>
  <c r="J557" i="5"/>
  <c r="J553" i="5"/>
  <c r="J549" i="5"/>
  <c r="J545" i="5"/>
  <c r="J541" i="5"/>
  <c r="J537" i="5"/>
  <c r="J533" i="5"/>
  <c r="J529" i="5"/>
  <c r="J525" i="5"/>
  <c r="J521" i="5"/>
  <c r="J517" i="5"/>
  <c r="J513" i="5"/>
  <c r="J509" i="5"/>
  <c r="J505" i="5"/>
  <c r="J501" i="5"/>
  <c r="J497" i="5"/>
  <c r="J493" i="5"/>
  <c r="J489" i="5"/>
  <c r="J485" i="5"/>
  <c r="J481" i="5"/>
  <c r="J477" i="5"/>
  <c r="J473" i="5"/>
  <c r="J469" i="5"/>
  <c r="J465" i="5"/>
  <c r="J461" i="5"/>
  <c r="J457" i="5"/>
  <c r="J453" i="5"/>
  <c r="J449" i="5"/>
  <c r="J445" i="5"/>
  <c r="J441" i="5"/>
  <c r="J437" i="5"/>
  <c r="J433" i="5"/>
  <c r="J429" i="5"/>
  <c r="J425" i="5"/>
  <c r="J421" i="5"/>
  <c r="J417" i="5"/>
  <c r="J612" i="5"/>
  <c r="J596" i="5"/>
  <c r="J580" i="5"/>
  <c r="J564" i="5"/>
  <c r="J548" i="5"/>
  <c r="J532" i="5"/>
  <c r="J516" i="5"/>
  <c r="J500" i="5"/>
  <c r="J484" i="5"/>
  <c r="J468" i="5"/>
  <c r="J452" i="5"/>
  <c r="J436" i="5"/>
  <c r="J420" i="5"/>
  <c r="J413" i="5"/>
  <c r="J409" i="5"/>
  <c r="J405" i="5"/>
  <c r="J401" i="5"/>
  <c r="J397" i="5"/>
  <c r="J393" i="5"/>
  <c r="J389" i="5"/>
  <c r="J385" i="5"/>
  <c r="J381" i="5"/>
  <c r="J377" i="5"/>
  <c r="J373" i="5"/>
  <c r="J369" i="5"/>
  <c r="J365" i="5"/>
  <c r="J361" i="5"/>
  <c r="J357" i="5"/>
  <c r="J353" i="5"/>
  <c r="J349" i="5"/>
  <c r="J345" i="5"/>
  <c r="J341" i="5"/>
  <c r="J337" i="5"/>
  <c r="J333" i="5"/>
  <c r="J329" i="5"/>
  <c r="J325" i="5"/>
  <c r="J321" i="5"/>
  <c r="J317" i="5"/>
  <c r="J313" i="5"/>
  <c r="J309" i="5"/>
  <c r="J305" i="5"/>
  <c r="J301" i="5"/>
  <c r="J297" i="5"/>
  <c r="J293" i="5"/>
  <c r="J289" i="5"/>
  <c r="J285" i="5"/>
  <c r="J281" i="5"/>
  <c r="J277" i="5"/>
  <c r="J273" i="5"/>
  <c r="J269" i="5"/>
  <c r="J265" i="5"/>
  <c r="J261" i="5"/>
  <c r="J257" i="5"/>
  <c r="J253" i="5"/>
  <c r="J249" i="5"/>
  <c r="J245" i="5"/>
  <c r="J241" i="5"/>
  <c r="J237" i="5"/>
  <c r="J233" i="5"/>
  <c r="J229" i="5"/>
  <c r="J225" i="5"/>
  <c r="J221" i="5"/>
  <c r="J217" i="5"/>
  <c r="J213" i="5"/>
  <c r="J209" i="5"/>
  <c r="J205" i="5"/>
  <c r="J201" i="5"/>
  <c r="J197" i="5"/>
  <c r="J193" i="5"/>
  <c r="J189" i="5"/>
  <c r="J185" i="5"/>
  <c r="J181" i="5"/>
  <c r="J177" i="5"/>
  <c r="J173" i="5"/>
  <c r="J169" i="5"/>
  <c r="J165" i="5"/>
  <c r="J161" i="5"/>
  <c r="J157" i="5"/>
  <c r="J153" i="5"/>
  <c r="J149" i="5"/>
  <c r="J145" i="5"/>
  <c r="J141" i="5"/>
  <c r="J137" i="5"/>
  <c r="J133" i="5"/>
  <c r="J129" i="5"/>
  <c r="J608" i="5"/>
  <c r="J592" i="5"/>
  <c r="J576" i="5"/>
  <c r="J560" i="5"/>
  <c r="J544" i="5"/>
  <c r="J528" i="5"/>
  <c r="J512" i="5"/>
  <c r="J496" i="5"/>
  <c r="J480" i="5"/>
  <c r="J464" i="5"/>
  <c r="J448" i="5"/>
  <c r="J432" i="5"/>
  <c r="J416" i="5"/>
  <c r="J412" i="5"/>
  <c r="J408" i="5"/>
  <c r="J404" i="5"/>
  <c r="J400" i="5"/>
  <c r="J396" i="5"/>
  <c r="J392" i="5"/>
  <c r="J388" i="5"/>
  <c r="J384" i="5"/>
  <c r="J380" i="5"/>
  <c r="J376" i="5"/>
  <c r="J372" i="5"/>
  <c r="J368" i="5"/>
  <c r="J364" i="5"/>
  <c r="J360" i="5"/>
  <c r="J356" i="5"/>
  <c r="J352" i="5"/>
  <c r="J348" i="5"/>
  <c r="J344" i="5"/>
  <c r="J340" i="5"/>
  <c r="J336" i="5"/>
  <c r="J332" i="5"/>
  <c r="J328" i="5"/>
  <c r="J324" i="5"/>
  <c r="J320" i="5"/>
  <c r="J316" i="5"/>
  <c r="J312" i="5"/>
  <c r="J308" i="5"/>
  <c r="J304" i="5"/>
  <c r="J300" i="5"/>
  <c r="J296" i="5"/>
  <c r="J292" i="5"/>
  <c r="J288" i="5"/>
  <c r="J284" i="5"/>
  <c r="J280" i="5"/>
  <c r="J276" i="5"/>
  <c r="J272" i="5"/>
  <c r="J268" i="5"/>
  <c r="J264" i="5"/>
  <c r="J260" i="5"/>
  <c r="J256" i="5"/>
  <c r="J252" i="5"/>
  <c r="J248" i="5"/>
  <c r="J244" i="5"/>
  <c r="J240" i="5"/>
  <c r="J236" i="5"/>
  <c r="J232" i="5"/>
  <c r="J228" i="5"/>
  <c r="J224" i="5"/>
  <c r="J220" i="5"/>
  <c r="J216" i="5"/>
  <c r="J212" i="5"/>
  <c r="J208" i="5"/>
  <c r="J204" i="5"/>
  <c r="J200" i="5"/>
  <c r="J196" i="5"/>
  <c r="J192" i="5"/>
  <c r="J188" i="5"/>
  <c r="J184" i="5"/>
  <c r="J180" i="5"/>
  <c r="J176" i="5"/>
  <c r="J172" i="5"/>
  <c r="J604" i="5"/>
  <c r="J588" i="5"/>
  <c r="J572" i="5"/>
  <c r="J556" i="5"/>
  <c r="J540" i="5"/>
  <c r="J524" i="5"/>
  <c r="J508" i="5"/>
  <c r="J492" i="5"/>
  <c r="J476" i="5"/>
  <c r="J460" i="5"/>
  <c r="J444" i="5"/>
  <c r="J428" i="5"/>
  <c r="J415" i="5"/>
  <c r="J411" i="5"/>
  <c r="J407" i="5"/>
  <c r="J403" i="5"/>
  <c r="J399" i="5"/>
  <c r="J395" i="5"/>
  <c r="J391" i="5"/>
  <c r="J387" i="5"/>
  <c r="J383" i="5"/>
  <c r="J379" i="5"/>
  <c r="J375" i="5"/>
  <c r="J371" i="5"/>
  <c r="J367" i="5"/>
  <c r="J363" i="5"/>
  <c r="J359" i="5"/>
  <c r="J355" i="5"/>
  <c r="J351" i="5"/>
  <c r="J347" i="5"/>
  <c r="J343" i="5"/>
  <c r="J339" i="5"/>
  <c r="J335" i="5"/>
  <c r="J331" i="5"/>
  <c r="J327" i="5"/>
  <c r="J323" i="5"/>
  <c r="J319" i="5"/>
  <c r="J315" i="5"/>
  <c r="J311" i="5"/>
  <c r="J307" i="5"/>
  <c r="J303" i="5"/>
  <c r="J299" i="5"/>
  <c r="J295" i="5"/>
  <c r="J291" i="5"/>
  <c r="J287" i="5"/>
  <c r="J283" i="5"/>
  <c r="J279" i="5"/>
  <c r="J275" i="5"/>
  <c r="J271" i="5"/>
  <c r="J267" i="5"/>
  <c r="J263" i="5"/>
  <c r="J259" i="5"/>
  <c r="J255" i="5"/>
  <c r="J251" i="5"/>
  <c r="J247" i="5"/>
  <c r="J243" i="5"/>
  <c r="J239" i="5"/>
  <c r="J235" i="5"/>
  <c r="J231" i="5"/>
  <c r="J227" i="5"/>
  <c r="J223" i="5"/>
  <c r="J219" i="5"/>
  <c r="J215" i="5"/>
  <c r="J211" i="5"/>
  <c r="J207" i="5"/>
  <c r="J203" i="5"/>
  <c r="J199" i="5"/>
  <c r="J195" i="5"/>
  <c r="J191" i="5"/>
  <c r="J187" i="5"/>
  <c r="J183" i="5"/>
  <c r="J179" i="5"/>
  <c r="J175" i="5"/>
  <c r="J171" i="5"/>
  <c r="J600" i="5"/>
  <c r="J536" i="5"/>
  <c r="J472" i="5"/>
  <c r="J414" i="5"/>
  <c r="J398" i="5"/>
  <c r="J382" i="5"/>
  <c r="J366" i="5"/>
  <c r="J350" i="5"/>
  <c r="J334" i="5"/>
  <c r="J318" i="5"/>
  <c r="J302" i="5"/>
  <c r="J286" i="5"/>
  <c r="J270" i="5"/>
  <c r="J254" i="5"/>
  <c r="J238" i="5"/>
  <c r="J222" i="5"/>
  <c r="J206" i="5"/>
  <c r="J190" i="5"/>
  <c r="J174" i="5"/>
  <c r="J166" i="5"/>
  <c r="J160" i="5"/>
  <c r="J155" i="5"/>
  <c r="J150" i="5"/>
  <c r="J144" i="5"/>
  <c r="J139" i="5"/>
  <c r="J134" i="5"/>
  <c r="J128" i="5"/>
  <c r="J124" i="5"/>
  <c r="J120" i="5"/>
  <c r="J116" i="5"/>
  <c r="J112" i="5"/>
  <c r="J108" i="5"/>
  <c r="J104" i="5"/>
  <c r="J100" i="5"/>
  <c r="J96" i="5"/>
  <c r="J92" i="5"/>
  <c r="J88" i="5"/>
  <c r="J84" i="5"/>
  <c r="J80" i="5"/>
  <c r="J76" i="5"/>
  <c r="J72" i="5"/>
  <c r="J68" i="5"/>
  <c r="J64" i="5"/>
  <c r="J60" i="5"/>
  <c r="J56" i="5"/>
  <c r="J52" i="5"/>
  <c r="J48" i="5"/>
  <c r="J44" i="5"/>
  <c r="J40" i="5"/>
  <c r="J36" i="5"/>
  <c r="J32" i="5"/>
  <c r="J28" i="5"/>
  <c r="J24" i="5"/>
  <c r="J20" i="5"/>
  <c r="J16" i="5"/>
  <c r="J12" i="5"/>
  <c r="J8" i="5"/>
  <c r="J616" i="5"/>
  <c r="J402" i="5"/>
  <c r="J338" i="5"/>
  <c r="J306" i="5"/>
  <c r="J274" i="5"/>
  <c r="J242" i="5"/>
  <c r="J210" i="5"/>
  <c r="J178" i="5"/>
  <c r="J151" i="5"/>
  <c r="J140" i="5"/>
  <c r="J125" i="5"/>
  <c r="J113" i="5"/>
  <c r="J101" i="5"/>
  <c r="J89" i="5"/>
  <c r="J81" i="5"/>
  <c r="J69" i="5"/>
  <c r="J57" i="5"/>
  <c r="J45" i="5"/>
  <c r="J33" i="5"/>
  <c r="J21" i="5"/>
  <c r="J9" i="5"/>
  <c r="J584" i="5"/>
  <c r="J520" i="5"/>
  <c r="J456" i="5"/>
  <c r="J410" i="5"/>
  <c r="J394" i="5"/>
  <c r="J378" i="5"/>
  <c r="J362" i="5"/>
  <c r="J346" i="5"/>
  <c r="J330" i="5"/>
  <c r="J314" i="5"/>
  <c r="J298" i="5"/>
  <c r="J282" i="5"/>
  <c r="J266" i="5"/>
  <c r="J250" i="5"/>
  <c r="J234" i="5"/>
  <c r="J218" i="5"/>
  <c r="J202" i="5"/>
  <c r="J186" i="5"/>
  <c r="J170" i="5"/>
  <c r="J164" i="5"/>
  <c r="J159" i="5"/>
  <c r="J154" i="5"/>
  <c r="J148" i="5"/>
  <c r="J143" i="5"/>
  <c r="J138" i="5"/>
  <c r="J132" i="5"/>
  <c r="J127" i="5"/>
  <c r="J123" i="5"/>
  <c r="J119" i="5"/>
  <c r="J115" i="5"/>
  <c r="J111" i="5"/>
  <c r="J107" i="5"/>
  <c r="J103" i="5"/>
  <c r="J99" i="5"/>
  <c r="J95" i="5"/>
  <c r="J91" i="5"/>
  <c r="J87" i="5"/>
  <c r="J83" i="5"/>
  <c r="J79" i="5"/>
  <c r="J75" i="5"/>
  <c r="J71" i="5"/>
  <c r="J67" i="5"/>
  <c r="J63" i="5"/>
  <c r="J59" i="5"/>
  <c r="J55" i="5"/>
  <c r="J51" i="5"/>
  <c r="J47" i="5"/>
  <c r="J43" i="5"/>
  <c r="J39" i="5"/>
  <c r="J35" i="5"/>
  <c r="J31" i="5"/>
  <c r="J27" i="5"/>
  <c r="J23" i="5"/>
  <c r="J19" i="5"/>
  <c r="J15" i="5"/>
  <c r="J11" i="5"/>
  <c r="J552" i="5"/>
  <c r="J488" i="5"/>
  <c r="J424" i="5"/>
  <c r="J386" i="5"/>
  <c r="J354" i="5"/>
  <c r="J322" i="5"/>
  <c r="J290" i="5"/>
  <c r="J258" i="5"/>
  <c r="J226" i="5"/>
  <c r="J194" i="5"/>
  <c r="J167" i="5"/>
  <c r="J156" i="5"/>
  <c r="J146" i="5"/>
  <c r="J130" i="5"/>
  <c r="J117" i="5"/>
  <c r="J109" i="5"/>
  <c r="J97" i="5"/>
  <c r="J85" i="5"/>
  <c r="J73" i="5"/>
  <c r="J65" i="5"/>
  <c r="J49" i="5"/>
  <c r="J37" i="5"/>
  <c r="J25" i="5"/>
  <c r="J13" i="5"/>
  <c r="J568" i="5"/>
  <c r="J504" i="5"/>
  <c r="J440" i="5"/>
  <c r="J406" i="5"/>
  <c r="J390" i="5"/>
  <c r="J374" i="5"/>
  <c r="J358" i="5"/>
  <c r="J342" i="5"/>
  <c r="J326" i="5"/>
  <c r="J310" i="5"/>
  <c r="J294" i="5"/>
  <c r="J278" i="5"/>
  <c r="J262" i="5"/>
  <c r="J246" i="5"/>
  <c r="J230" i="5"/>
  <c r="J214" i="5"/>
  <c r="J198" i="5"/>
  <c r="J182" i="5"/>
  <c r="J168" i="5"/>
  <c r="J163" i="5"/>
  <c r="J158" i="5"/>
  <c r="J152" i="5"/>
  <c r="J147" i="5"/>
  <c r="J142" i="5"/>
  <c r="J136" i="5"/>
  <c r="J131" i="5"/>
  <c r="J126" i="5"/>
  <c r="J122" i="5"/>
  <c r="J118" i="5"/>
  <c r="J114" i="5"/>
  <c r="J110" i="5"/>
  <c r="J106" i="5"/>
  <c r="J102" i="5"/>
  <c r="J98" i="5"/>
  <c r="J94" i="5"/>
  <c r="J90" i="5"/>
  <c r="J86" i="5"/>
  <c r="J82" i="5"/>
  <c r="J78" i="5"/>
  <c r="J74" i="5"/>
  <c r="J70" i="5"/>
  <c r="J66" i="5"/>
  <c r="J62" i="5"/>
  <c r="J58" i="5"/>
  <c r="J54" i="5"/>
  <c r="J50" i="5"/>
  <c r="J46" i="5"/>
  <c r="J42" i="5"/>
  <c r="J38" i="5"/>
  <c r="J34" i="5"/>
  <c r="J30" i="5"/>
  <c r="J26" i="5"/>
  <c r="J22" i="5"/>
  <c r="J18" i="5"/>
  <c r="J14" i="5"/>
  <c r="J10" i="5"/>
  <c r="J370" i="5"/>
  <c r="J162" i="5"/>
  <c r="J135" i="5"/>
  <c r="J121" i="5"/>
  <c r="J105" i="5"/>
  <c r="J93" i="5"/>
  <c r="J77" i="5"/>
  <c r="J61" i="5"/>
  <c r="J53" i="5"/>
  <c r="J41" i="5"/>
  <c r="J29" i="5"/>
  <c r="J17" i="5"/>
  <c r="J1012" i="5"/>
  <c r="H6" i="5"/>
  <c r="K7" i="5" s="1"/>
  <c r="F6" i="5"/>
  <c r="K54" i="2"/>
  <c r="O41" i="2"/>
  <c r="W4" i="2"/>
  <c r="W39" i="2" s="1"/>
  <c r="N17" i="2"/>
  <c r="K13" i="2"/>
  <c r="K27" i="2" s="1"/>
  <c r="K63" i="2"/>
  <c r="K64" i="2" s="1"/>
  <c r="K18" i="2"/>
  <c r="L17" i="2"/>
  <c r="W14" i="2"/>
  <c r="X14" i="2" s="1"/>
  <c r="W15" i="2"/>
  <c r="X15" i="2" s="1"/>
  <c r="Y15" i="2" s="1"/>
  <c r="Z15" i="2" s="1"/>
  <c r="AA15" i="2" s="1"/>
  <c r="AB15" i="2" s="1"/>
  <c r="M17" i="2"/>
  <c r="F4" i="2"/>
  <c r="J4" i="2"/>
  <c r="V39" i="2"/>
  <c r="M39" i="2"/>
  <c r="C12" i="5" l="1"/>
  <c r="D8" i="5"/>
  <c r="D9" i="5"/>
  <c r="D10" i="5" s="1"/>
  <c r="C9" i="5"/>
  <c r="C10" i="5" s="1"/>
  <c r="C8" i="5"/>
  <c r="W17" i="2"/>
  <c r="X4" i="2"/>
  <c r="K20" i="2"/>
  <c r="K28" i="2"/>
  <c r="X17" i="2"/>
  <c r="Y14" i="2"/>
  <c r="X39" i="2"/>
  <c r="Y4" i="2"/>
  <c r="J39" i="2"/>
  <c r="G39" i="2"/>
  <c r="I35" i="2"/>
  <c r="H34" i="2"/>
  <c r="H35" i="2"/>
  <c r="G35" i="2"/>
  <c r="J35" i="2"/>
  <c r="C13" i="5" l="1"/>
  <c r="C15" i="5"/>
  <c r="K29" i="2"/>
  <c r="K23" i="2"/>
  <c r="K24" i="2" s="1"/>
  <c r="Z4" i="2"/>
  <c r="Y39" i="2"/>
  <c r="Z14" i="2"/>
  <c r="Y17" i="2"/>
  <c r="I38" i="2"/>
  <c r="O39" i="2"/>
  <c r="N39" i="2"/>
  <c r="L39" i="2"/>
  <c r="J7" i="2"/>
  <c r="O7" i="2" s="1"/>
  <c r="W7" i="2" s="1"/>
  <c r="X7" i="2" s="1"/>
  <c r="Y7" i="2" s="1"/>
  <c r="Z7" i="2" s="1"/>
  <c r="AA7" i="2" s="1"/>
  <c r="AB7" i="2" s="1"/>
  <c r="U39" i="2"/>
  <c r="U38" i="2"/>
  <c r="L5" i="4"/>
  <c r="Z17" i="2" l="1"/>
  <c r="AA14" i="2"/>
  <c r="Z39" i="2"/>
  <c r="AA4" i="2"/>
  <c r="H39" i="2"/>
  <c r="I39" i="2"/>
  <c r="E5" i="4"/>
  <c r="F5" i="4"/>
  <c r="F8" i="4" s="1"/>
  <c r="G5" i="4"/>
  <c r="H5" i="4"/>
  <c r="I5" i="4"/>
  <c r="J5" i="4"/>
  <c r="J8" i="4" s="1"/>
  <c r="K5" i="4"/>
  <c r="K8" i="4" s="1"/>
  <c r="L8" i="4"/>
  <c r="E7" i="4"/>
  <c r="F7" i="4"/>
  <c r="G7" i="4"/>
  <c r="H7" i="4"/>
  <c r="I7" i="4"/>
  <c r="J7" i="4"/>
  <c r="K7" i="4"/>
  <c r="L7" i="4"/>
  <c r="E8" i="4"/>
  <c r="G8" i="4"/>
  <c r="H8" i="4"/>
  <c r="C34" i="4"/>
  <c r="G38" i="2"/>
  <c r="H38" i="2"/>
  <c r="F7" i="2"/>
  <c r="F6" i="2"/>
  <c r="F5" i="2"/>
  <c r="F3" i="2"/>
  <c r="C9" i="2"/>
  <c r="G9" i="2"/>
  <c r="J6" i="2"/>
  <c r="O6" i="2" s="1"/>
  <c r="W6" i="2" s="1"/>
  <c r="X6" i="2" s="1"/>
  <c r="Y6" i="2" s="1"/>
  <c r="Z6" i="2" s="1"/>
  <c r="AA6" i="2" s="1"/>
  <c r="AB6" i="2" s="1"/>
  <c r="J5" i="2"/>
  <c r="O5" i="2" s="1"/>
  <c r="W5" i="2" s="1"/>
  <c r="X5" i="2" s="1"/>
  <c r="Y5" i="2" s="1"/>
  <c r="Z5" i="2" s="1"/>
  <c r="AA5" i="2" s="1"/>
  <c r="AB5" i="2" s="1"/>
  <c r="J3" i="2"/>
  <c r="C105" i="2"/>
  <c r="C96" i="2"/>
  <c r="C87" i="2"/>
  <c r="G105" i="2"/>
  <c r="G96" i="2"/>
  <c r="G87" i="2"/>
  <c r="G56" i="2"/>
  <c r="G62" i="2" s="1"/>
  <c r="G50" i="2"/>
  <c r="G45" i="2"/>
  <c r="C19" i="2"/>
  <c r="C16" i="2"/>
  <c r="C17" i="2" s="1"/>
  <c r="C12" i="2"/>
  <c r="G19" i="2"/>
  <c r="G17" i="2"/>
  <c r="G12" i="2"/>
  <c r="D9" i="2"/>
  <c r="H9" i="2"/>
  <c r="D105" i="2"/>
  <c r="D96" i="2"/>
  <c r="D87" i="2"/>
  <c r="H105" i="2"/>
  <c r="H96" i="2"/>
  <c r="H87" i="2"/>
  <c r="D19" i="2"/>
  <c r="D16" i="2"/>
  <c r="D17" i="2"/>
  <c r="D12" i="2"/>
  <c r="H19" i="2"/>
  <c r="H16" i="2"/>
  <c r="H17" i="2" s="1"/>
  <c r="H12" i="2"/>
  <c r="H56" i="2"/>
  <c r="H50" i="2"/>
  <c r="H45" i="2"/>
  <c r="E105" i="2"/>
  <c r="E96" i="2"/>
  <c r="E87" i="2"/>
  <c r="I105" i="2"/>
  <c r="I96" i="2"/>
  <c r="I87" i="2"/>
  <c r="E19" i="2"/>
  <c r="E16" i="2"/>
  <c r="E17" i="2" s="1"/>
  <c r="E12" i="2"/>
  <c r="I19" i="2"/>
  <c r="I16" i="2"/>
  <c r="I17" i="2" s="1"/>
  <c r="I12" i="2"/>
  <c r="E9" i="2"/>
  <c r="I9" i="2"/>
  <c r="I56" i="2"/>
  <c r="I50" i="2"/>
  <c r="I45" i="2"/>
  <c r="F105" i="2"/>
  <c r="J105" i="2"/>
  <c r="F96" i="2"/>
  <c r="F87" i="2"/>
  <c r="F56" i="2"/>
  <c r="J56" i="2"/>
  <c r="F50" i="2"/>
  <c r="F45" i="2"/>
  <c r="F66" i="2" s="1"/>
  <c r="J50" i="2"/>
  <c r="J45" i="2"/>
  <c r="V38" i="2"/>
  <c r="T9" i="2"/>
  <c r="U9" i="2"/>
  <c r="V9" i="2"/>
  <c r="F19" i="2"/>
  <c r="F16" i="2"/>
  <c r="F17" i="2" s="1"/>
  <c r="F12" i="2"/>
  <c r="J19" i="2"/>
  <c r="L19" i="2" s="1"/>
  <c r="J16" i="2"/>
  <c r="J17" i="2" s="1"/>
  <c r="J9" i="2" l="1"/>
  <c r="AA39" i="2"/>
  <c r="AB4" i="2"/>
  <c r="AB39" i="2" s="1"/>
  <c r="AB14" i="2"/>
  <c r="AB17" i="2" s="1"/>
  <c r="AA17" i="2"/>
  <c r="L38" i="2"/>
  <c r="M19" i="2"/>
  <c r="N19" i="2" s="1"/>
  <c r="O19" i="2" s="1"/>
  <c r="J66" i="2"/>
  <c r="I54" i="2"/>
  <c r="I66" i="2"/>
  <c r="H66" i="2"/>
  <c r="G54" i="2"/>
  <c r="G63" i="2" s="1"/>
  <c r="G66" i="2"/>
  <c r="L9" i="2"/>
  <c r="M3" i="2"/>
  <c r="J62" i="2"/>
  <c r="H62" i="2"/>
  <c r="F62" i="2"/>
  <c r="I62" i="2"/>
  <c r="I63" i="2" s="1"/>
  <c r="I68" i="2"/>
  <c r="I37" i="2"/>
  <c r="G13" i="2"/>
  <c r="C106" i="2"/>
  <c r="J106" i="2"/>
  <c r="I13" i="2"/>
  <c r="J38" i="2"/>
  <c r="G37" i="2"/>
  <c r="F106" i="2"/>
  <c r="C13" i="2"/>
  <c r="E13" i="2"/>
  <c r="G44" i="2"/>
  <c r="F9" i="2"/>
  <c r="F13" i="2" s="1"/>
  <c r="F44" i="2"/>
  <c r="I44" i="2"/>
  <c r="J44" i="2"/>
  <c r="R36" i="2" s="1"/>
  <c r="I8" i="4"/>
  <c r="G106" i="2"/>
  <c r="D13" i="2"/>
  <c r="H37" i="2"/>
  <c r="D106" i="2"/>
  <c r="H106" i="2"/>
  <c r="H13" i="2"/>
  <c r="H44" i="2"/>
  <c r="H54" i="2"/>
  <c r="E106" i="2"/>
  <c r="I106" i="2"/>
  <c r="J54" i="2"/>
  <c r="J68" i="2" s="1"/>
  <c r="F54" i="2"/>
  <c r="W19" i="2" l="1"/>
  <c r="X19" i="2" s="1"/>
  <c r="Y19" i="2" s="1"/>
  <c r="Z19" i="2" s="1"/>
  <c r="AA19" i="2" s="1"/>
  <c r="AB19" i="2" s="1"/>
  <c r="G68" i="2"/>
  <c r="H63" i="2"/>
  <c r="H64" i="2" s="1"/>
  <c r="E18" i="2"/>
  <c r="E28" i="2" s="1"/>
  <c r="E27" i="2"/>
  <c r="C18" i="2"/>
  <c r="C20" i="2" s="1"/>
  <c r="C27" i="2"/>
  <c r="G18" i="2"/>
  <c r="G28" i="2" s="1"/>
  <c r="G27" i="2"/>
  <c r="H18" i="2"/>
  <c r="H20" i="2" s="1"/>
  <c r="H27" i="2"/>
  <c r="N3" i="2"/>
  <c r="M9" i="2"/>
  <c r="M38" i="2"/>
  <c r="J63" i="2"/>
  <c r="J69" i="2" s="1"/>
  <c r="F18" i="2"/>
  <c r="F28" i="2" s="1"/>
  <c r="F27" i="2"/>
  <c r="D18" i="2"/>
  <c r="D20" i="2" s="1"/>
  <c r="D29" i="2" s="1"/>
  <c r="D27" i="2"/>
  <c r="I18" i="2"/>
  <c r="I20" i="2" s="1"/>
  <c r="I27" i="2"/>
  <c r="I64" i="2"/>
  <c r="I69" i="2"/>
  <c r="G64" i="2"/>
  <c r="G69" i="2"/>
  <c r="H68" i="2"/>
  <c r="G67" i="2"/>
  <c r="I67" i="2"/>
  <c r="F63" i="2"/>
  <c r="F68" i="2"/>
  <c r="J37" i="2"/>
  <c r="C28" i="4"/>
  <c r="J13" i="2"/>
  <c r="H28" i="2"/>
  <c r="D28" i="2" l="1"/>
  <c r="E20" i="2"/>
  <c r="E23" i="2" s="1"/>
  <c r="C28" i="2"/>
  <c r="H69" i="2"/>
  <c r="H67" i="2"/>
  <c r="F20" i="2"/>
  <c r="F23" i="2" s="1"/>
  <c r="F72" i="2" s="1"/>
  <c r="I28" i="2"/>
  <c r="J18" i="2"/>
  <c r="J20" i="2" s="1"/>
  <c r="J23" i="2" s="1"/>
  <c r="J27" i="2"/>
  <c r="M13" i="2"/>
  <c r="M27" i="2" s="1"/>
  <c r="M37" i="2"/>
  <c r="G20" i="2"/>
  <c r="G29" i="2" s="1"/>
  <c r="O3" i="2"/>
  <c r="W3" i="2" s="1"/>
  <c r="N9" i="2"/>
  <c r="N38" i="2"/>
  <c r="J64" i="2"/>
  <c r="J67" i="2"/>
  <c r="F64" i="2"/>
  <c r="F69" i="2"/>
  <c r="F67" i="2"/>
  <c r="D31" i="4"/>
  <c r="F19" i="4"/>
  <c r="I23" i="2"/>
  <c r="I29" i="2"/>
  <c r="C23" i="2"/>
  <c r="C29" i="2"/>
  <c r="D23" i="2"/>
  <c r="H29" i="2"/>
  <c r="H23" i="2"/>
  <c r="J29" i="2" l="1"/>
  <c r="E29" i="2"/>
  <c r="F29" i="2"/>
  <c r="O21" i="4"/>
  <c r="F21" i="4"/>
  <c r="O19" i="4"/>
  <c r="F22" i="4"/>
  <c r="O22" i="4"/>
  <c r="F14" i="4"/>
  <c r="H14" i="4" s="1"/>
  <c r="I14" i="4" s="1"/>
  <c r="F17" i="4"/>
  <c r="H17" i="4" s="1"/>
  <c r="I17" i="4" s="1"/>
  <c r="O16" i="4"/>
  <c r="F16" i="4"/>
  <c r="H16" i="4" s="1"/>
  <c r="I16" i="4" s="1"/>
  <c r="O15" i="4"/>
  <c r="O18" i="4"/>
  <c r="F18" i="4"/>
  <c r="H18" i="4" s="1"/>
  <c r="I18" i="4" s="1"/>
  <c r="O17" i="4"/>
  <c r="F20" i="4"/>
  <c r="K20" i="4" s="1"/>
  <c r="L20" i="4" s="1"/>
  <c r="O14" i="4"/>
  <c r="W38" i="2"/>
  <c r="X3" i="2"/>
  <c r="M12" i="2"/>
  <c r="M18" i="2"/>
  <c r="G23" i="2"/>
  <c r="G72" i="2" s="1"/>
  <c r="J28" i="2"/>
  <c r="N13" i="2"/>
  <c r="N12" i="2"/>
  <c r="N37" i="2"/>
  <c r="O9" i="2"/>
  <c r="W9" i="2" s="1"/>
  <c r="W37" i="2" s="1"/>
  <c r="O38" i="2"/>
  <c r="K14" i="4"/>
  <c r="L14" i="4" s="1"/>
  <c r="O20" i="4"/>
  <c r="F15" i="4"/>
  <c r="K15" i="4" s="1"/>
  <c r="L15" i="4" s="1"/>
  <c r="I24" i="2"/>
  <c r="I72" i="2"/>
  <c r="E24" i="2"/>
  <c r="E72" i="2"/>
  <c r="H21" i="4"/>
  <c r="I21" i="4" s="1"/>
  <c r="K21" i="4"/>
  <c r="L21" i="4" s="1"/>
  <c r="H19" i="4"/>
  <c r="I19" i="4" s="1"/>
  <c r="K19" i="4"/>
  <c r="L19" i="4" s="1"/>
  <c r="C24" i="2"/>
  <c r="C72" i="2"/>
  <c r="D24" i="2"/>
  <c r="D72" i="2"/>
  <c r="H24" i="2"/>
  <c r="H72" i="2"/>
  <c r="J24" i="2"/>
  <c r="J72" i="2"/>
  <c r="F24" i="2"/>
  <c r="U37" i="2"/>
  <c r="V37" i="2"/>
  <c r="T19" i="2"/>
  <c r="V19" i="2"/>
  <c r="T17" i="2"/>
  <c r="T12" i="2"/>
  <c r="T13" i="2" s="1"/>
  <c r="T27" i="2" s="1"/>
  <c r="U19" i="2"/>
  <c r="U17" i="2"/>
  <c r="U12" i="2"/>
  <c r="U13" i="2" s="1"/>
  <c r="U27" i="2" s="1"/>
  <c r="V12" i="2"/>
  <c r="V13" i="2" s="1"/>
  <c r="V27" i="2" s="1"/>
  <c r="T2" i="2"/>
  <c r="U2" i="2" s="1"/>
  <c r="V2" i="2" s="1"/>
  <c r="W2" i="2" s="1"/>
  <c r="X2" i="2" s="1"/>
  <c r="Y2" i="2" s="1"/>
  <c r="Z2" i="2" s="1"/>
  <c r="AA2" i="2" s="1"/>
  <c r="AB2" i="2" s="1"/>
  <c r="G8" i="1"/>
  <c r="G7" i="1"/>
  <c r="G6" i="1"/>
  <c r="G9" i="1" s="1"/>
  <c r="G5" i="1"/>
  <c r="G24" i="2" l="1"/>
  <c r="H20" i="4"/>
  <c r="I20" i="4" s="1"/>
  <c r="K22" i="4"/>
  <c r="L22" i="4" s="1"/>
  <c r="H22" i="4"/>
  <c r="I22" i="4" s="1"/>
  <c r="K16" i="4"/>
  <c r="L16" i="4" s="1"/>
  <c r="H15" i="4"/>
  <c r="I15" i="4" s="1"/>
  <c r="K17" i="4"/>
  <c r="L17" i="4" s="1"/>
  <c r="K18" i="4"/>
  <c r="L18" i="4" s="1"/>
  <c r="E37" i="4" s="1"/>
  <c r="C32" i="4" s="1"/>
  <c r="N18" i="2"/>
  <c r="N28" i="2" s="1"/>
  <c r="N27" i="2"/>
  <c r="X9" i="2"/>
  <c r="Y3" i="2"/>
  <c r="X38" i="2"/>
  <c r="N20" i="2"/>
  <c r="M28" i="2"/>
  <c r="M20" i="2"/>
  <c r="O13" i="2"/>
  <c r="O37" i="2"/>
  <c r="V18" i="2"/>
  <c r="V28" i="2" s="1"/>
  <c r="T18" i="2"/>
  <c r="T28" i="2" s="1"/>
  <c r="U18" i="2"/>
  <c r="O18" i="2" l="1"/>
  <c r="O27" i="2"/>
  <c r="Y38" i="2"/>
  <c r="Z3" i="2"/>
  <c r="Y9" i="2"/>
  <c r="X13" i="2"/>
  <c r="X37" i="2"/>
  <c r="O12" i="2"/>
  <c r="O20" i="2"/>
  <c r="O28" i="2"/>
  <c r="N21" i="2"/>
  <c r="N29" i="2" s="1"/>
  <c r="M21" i="2"/>
  <c r="M23" i="2" s="1"/>
  <c r="V20" i="2"/>
  <c r="V23" i="2" s="1"/>
  <c r="E36" i="4"/>
  <c r="F36" i="4" s="1"/>
  <c r="G36" i="4" s="1"/>
  <c r="C38" i="4"/>
  <c r="U28" i="2"/>
  <c r="U20" i="2"/>
  <c r="T20" i="2"/>
  <c r="T29" i="2" s="1"/>
  <c r="X27" i="2" l="1"/>
  <c r="X18" i="2"/>
  <c r="Y37" i="2"/>
  <c r="Y13" i="2"/>
  <c r="Y12" i="2"/>
  <c r="Z38" i="2"/>
  <c r="Z9" i="2"/>
  <c r="AA3" i="2"/>
  <c r="V24" i="2"/>
  <c r="M29" i="2"/>
  <c r="X12" i="2"/>
  <c r="O21" i="2"/>
  <c r="O29" i="2" s="1"/>
  <c r="N23" i="2"/>
  <c r="V29" i="2"/>
  <c r="U23" i="2"/>
  <c r="U24" i="2" s="1"/>
  <c r="U29" i="2"/>
  <c r="T23" i="2"/>
  <c r="T24" i="2" s="1"/>
  <c r="Y18" i="2" l="1"/>
  <c r="Y27" i="2"/>
  <c r="Z13" i="2"/>
  <c r="Z12" i="2" s="1"/>
  <c r="Z37" i="2"/>
  <c r="X20" i="2"/>
  <c r="X28" i="2"/>
  <c r="AA9" i="2"/>
  <c r="AB3" i="2"/>
  <c r="AA38" i="2"/>
  <c r="O23" i="2"/>
  <c r="Z27" i="2" l="1"/>
  <c r="Z18" i="2"/>
  <c r="AB9" i="2"/>
  <c r="AB38" i="2"/>
  <c r="Y28" i="2"/>
  <c r="Y20" i="2"/>
  <c r="AA37" i="2"/>
  <c r="AA13" i="2"/>
  <c r="AA12" i="2" s="1"/>
  <c r="X21" i="2"/>
  <c r="X29" i="2" s="1"/>
  <c r="X23" i="2" l="1"/>
  <c r="Y21" i="2"/>
  <c r="Y29" i="2" s="1"/>
  <c r="AB37" i="2"/>
  <c r="AB13" i="2"/>
  <c r="AB12" i="2" s="1"/>
  <c r="Z28" i="2"/>
  <c r="Z20" i="2"/>
  <c r="AA27" i="2"/>
  <c r="AA18" i="2"/>
  <c r="Y23" i="2" l="1"/>
  <c r="Z21" i="2"/>
  <c r="Z29" i="2" s="1"/>
  <c r="Z23" i="2"/>
  <c r="AB27" i="2"/>
  <c r="AB18" i="2"/>
  <c r="AA28" i="2"/>
  <c r="AA20" i="2"/>
  <c r="AA21" i="2" l="1"/>
  <c r="AA29" i="2" s="1"/>
  <c r="AA23" i="2"/>
  <c r="AB20" i="2"/>
  <c r="AB28" i="2"/>
  <c r="AB21" i="2" l="1"/>
  <c r="AB29" i="2" s="1"/>
  <c r="AB23" i="2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AR23" i="2" s="1"/>
  <c r="AS23" i="2" s="1"/>
  <c r="AT23" i="2" s="1"/>
  <c r="AU23" i="2" s="1"/>
  <c r="AV23" i="2" s="1"/>
  <c r="AW23" i="2" s="1"/>
  <c r="AX23" i="2" s="1"/>
  <c r="AY23" i="2" s="1"/>
  <c r="AZ23" i="2" s="1"/>
  <c r="BA23" i="2" s="1"/>
  <c r="BB23" i="2" s="1"/>
  <c r="BC23" i="2" s="1"/>
  <c r="BD23" i="2" s="1"/>
  <c r="BE23" i="2" s="1"/>
  <c r="BF23" i="2" s="1"/>
  <c r="BG23" i="2" s="1"/>
  <c r="BH23" i="2" s="1"/>
  <c r="BI23" i="2" s="1"/>
  <c r="BJ23" i="2" s="1"/>
  <c r="BK23" i="2" s="1"/>
  <c r="BL23" i="2" s="1"/>
  <c r="BM23" i="2" s="1"/>
  <c r="BN23" i="2" s="1"/>
  <c r="BO23" i="2" s="1"/>
  <c r="BP23" i="2" s="1"/>
  <c r="BQ23" i="2" s="1"/>
  <c r="BR23" i="2" s="1"/>
  <c r="BS23" i="2" s="1"/>
  <c r="BT23" i="2" s="1"/>
  <c r="BU23" i="2" s="1"/>
  <c r="W12" i="2"/>
  <c r="L27" i="2"/>
  <c r="W13" i="2" l="1"/>
  <c r="W27" i="2" s="1"/>
  <c r="L18" i="2"/>
  <c r="W18" i="2" l="1"/>
  <c r="W28" i="2" s="1"/>
  <c r="L20" i="2"/>
  <c r="L28" i="2"/>
  <c r="L21" i="2" l="1"/>
  <c r="W20" i="2"/>
  <c r="L29" i="2" l="1"/>
  <c r="W21" i="2"/>
  <c r="W29" i="2" s="1"/>
  <c r="L23" i="2"/>
  <c r="L44" i="2" l="1"/>
  <c r="M44" i="2" s="1"/>
  <c r="N44" i="2" s="1"/>
  <c r="O44" i="2" s="1"/>
  <c r="W44" i="2" s="1"/>
  <c r="W23" i="2"/>
  <c r="R35" i="2" s="1"/>
  <c r="R37" i="2" s="1"/>
  <c r="R41" i="2" s="1"/>
  <c r="X44" i="2" l="1"/>
  <c r="Y44" i="2" s="1"/>
  <c r="Z44" i="2" s="1"/>
  <c r="AA44" i="2" s="1"/>
  <c r="AB4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 Case</author>
  </authors>
  <commentList>
    <comment ref="K1" authorId="0" shapeId="0" xr:uid="{64C0902A-42C3-4299-B456-12EAEF2D59D8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https://investor.entravision.com/news-market-information-presentations/press-releases/press-release/2022/Entravision-Communications-Corporation-Reports-First-Quarter-2022-Results/default.aspx</t>
        </r>
      </text>
    </comment>
    <comment ref="B78" authorId="0" shapeId="0" xr:uid="{4E521B39-B4DC-4223-8939-F7C81B0D0614}">
      <text>
        <r>
          <rPr>
            <b/>
            <sz val="9"/>
            <color indexed="81"/>
            <rFont val="Tahoma"/>
            <family val="2"/>
          </rPr>
          <t>Josh Case:</t>
        </r>
        <r>
          <rPr>
            <sz val="9"/>
            <color indexed="81"/>
            <rFont val="Tahoma"/>
            <family val="2"/>
          </rPr>
          <t xml:space="preserve">
syndication agreement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42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</futureMetadata>
  <cellMetadata count="1">
    <bk>
      <rc t="1" v="0"/>
    </bk>
  </cellMetadata>
  <valueMetadata count="242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</valueMetadata>
</metadata>
</file>

<file path=xl/sharedStrings.xml><?xml version="1.0" encoding="utf-8"?>
<sst xmlns="http://schemas.openxmlformats.org/spreadsheetml/2006/main" count="180" uniqueCount="144">
  <si>
    <t>Price</t>
  </si>
  <si>
    <t>Shares</t>
  </si>
  <si>
    <t>MC</t>
  </si>
  <si>
    <t>Cash</t>
  </si>
  <si>
    <t>Debt</t>
  </si>
  <si>
    <t>EV</t>
  </si>
  <si>
    <t>Q421</t>
  </si>
  <si>
    <t>Q120</t>
  </si>
  <si>
    <t>Q220</t>
  </si>
  <si>
    <t>Q320</t>
  </si>
  <si>
    <t>Q420</t>
  </si>
  <si>
    <t>Q121</t>
  </si>
  <si>
    <t>Q221</t>
  </si>
  <si>
    <t>Q321</t>
  </si>
  <si>
    <t>Q122</t>
  </si>
  <si>
    <t>Q322</t>
  </si>
  <si>
    <t>Q222</t>
  </si>
  <si>
    <t>Q422</t>
  </si>
  <si>
    <t>Net Revenue</t>
  </si>
  <si>
    <t>COGS</t>
  </si>
  <si>
    <t>Operation Costs</t>
  </si>
  <si>
    <t>Gross Profit</t>
  </si>
  <si>
    <t>Digital Costs</t>
  </si>
  <si>
    <t>sG&amp;A</t>
  </si>
  <si>
    <t>Corporate Expense</t>
  </si>
  <si>
    <t>Other</t>
  </si>
  <si>
    <t>Operating Expenses</t>
  </si>
  <si>
    <t>Operating Income</t>
  </si>
  <si>
    <t>Main</t>
  </si>
  <si>
    <t>Pretax Income</t>
  </si>
  <si>
    <t>Taxes</t>
  </si>
  <si>
    <t>Net Income</t>
  </si>
  <si>
    <t>NI</t>
  </si>
  <si>
    <t>EPS</t>
  </si>
  <si>
    <t>Other Income</t>
  </si>
  <si>
    <t>Gross Margin %</t>
  </si>
  <si>
    <t>Operating Margin %</t>
  </si>
  <si>
    <t>Tax Rate %</t>
  </si>
  <si>
    <t>Revenue Y/Y</t>
  </si>
  <si>
    <t>Digital Advertising</t>
  </si>
  <si>
    <t>Broadcast Advertising</t>
  </si>
  <si>
    <t>Spectrum Usage Rights</t>
  </si>
  <si>
    <t>Retransmission consent</t>
  </si>
  <si>
    <t>Digital Ads Y/Y</t>
  </si>
  <si>
    <t>Receivables</t>
  </si>
  <si>
    <t>Assets for Sales</t>
  </si>
  <si>
    <t>Prepaids</t>
  </si>
  <si>
    <t>PP&amp;E</t>
  </si>
  <si>
    <t>Intangibles</t>
  </si>
  <si>
    <t>D/T</t>
  </si>
  <si>
    <t>Operating lease</t>
  </si>
  <si>
    <t>OA</t>
  </si>
  <si>
    <t>Total Assets</t>
  </si>
  <si>
    <t>A/P</t>
  </si>
  <si>
    <t>Operating Lease</t>
  </si>
  <si>
    <t>LT Operating Lease</t>
  </si>
  <si>
    <t>OLTL</t>
  </si>
  <si>
    <t>Total Liabilties</t>
  </si>
  <si>
    <t>Net Cash</t>
  </si>
  <si>
    <t>Model NI</t>
  </si>
  <si>
    <t>Reported NI</t>
  </si>
  <si>
    <t>D/A</t>
  </si>
  <si>
    <t>Impairments</t>
  </si>
  <si>
    <t>Non Cash Interest</t>
  </si>
  <si>
    <t>Payment of Contracts</t>
  </si>
  <si>
    <t>Amortization of Contracts</t>
  </si>
  <si>
    <t>Equity from affiliate</t>
  </si>
  <si>
    <t>Non cash SBC</t>
  </si>
  <si>
    <t>Loss on Disposal PPE</t>
  </si>
  <si>
    <t>CFFO</t>
  </si>
  <si>
    <t>Sale of PPE &amp; Intangibles</t>
  </si>
  <si>
    <t>Acquistions</t>
  </si>
  <si>
    <t>Proceeds of Securities</t>
  </si>
  <si>
    <t>Purchase of Investment</t>
  </si>
  <si>
    <t>Purchase of Intangibles</t>
  </si>
  <si>
    <t>Purchase of Securities</t>
  </si>
  <si>
    <t>CFFI</t>
  </si>
  <si>
    <t>Capex</t>
  </si>
  <si>
    <t>Proceeds of Excersised Options</t>
  </si>
  <si>
    <t>Tax payment - SBC</t>
  </si>
  <si>
    <t>LT Debt Payment</t>
  </si>
  <si>
    <t>Dividends</t>
  </si>
  <si>
    <t>Repurhcase of Stock</t>
  </si>
  <si>
    <t>Principal Payments</t>
  </si>
  <si>
    <t>CFFF</t>
  </si>
  <si>
    <t>CF</t>
  </si>
  <si>
    <t>Loss on Debt Extinguish</t>
  </si>
  <si>
    <t>Payment of Debt Costs</t>
  </si>
  <si>
    <t>intercetp</t>
  </si>
  <si>
    <t>slope</t>
  </si>
  <si>
    <t>SST</t>
  </si>
  <si>
    <t>SSE</t>
  </si>
  <si>
    <t>SSR</t>
  </si>
  <si>
    <t>F Stat</t>
  </si>
  <si>
    <t>MS</t>
  </si>
  <si>
    <t>df</t>
  </si>
  <si>
    <t>F value</t>
  </si>
  <si>
    <t>correlation</t>
  </si>
  <si>
    <t>covarience</t>
  </si>
  <si>
    <t>stnd dev</t>
  </si>
  <si>
    <t>varience</t>
  </si>
  <si>
    <t>mean</t>
  </si>
  <si>
    <t>n</t>
  </si>
  <si>
    <t>^Yi</t>
  </si>
  <si>
    <t xml:space="preserve">Digital Advertising </t>
  </si>
  <si>
    <t>Digital Advertising Margin</t>
  </si>
  <si>
    <t>X</t>
  </si>
  <si>
    <t>Y</t>
  </si>
  <si>
    <t>Se</t>
  </si>
  <si>
    <t>ln(Y)</t>
  </si>
  <si>
    <t>Pass</t>
  </si>
  <si>
    <t>Regression Line</t>
  </si>
  <si>
    <t>ln(X)</t>
  </si>
  <si>
    <t>Broadcast Ads Y/Y</t>
  </si>
  <si>
    <t>Forecast</t>
  </si>
  <si>
    <t>Digital Costs Y/Y</t>
  </si>
  <si>
    <t>Operating Costs Y/Y</t>
  </si>
  <si>
    <t>S/E</t>
  </si>
  <si>
    <t>L + S/E</t>
  </si>
  <si>
    <t>Debt to Equity</t>
  </si>
  <si>
    <t>Total Debt</t>
  </si>
  <si>
    <t>Leverage</t>
  </si>
  <si>
    <t>Cash Ratio</t>
  </si>
  <si>
    <t>sG&amp;A Y/Y</t>
  </si>
  <si>
    <t>Corporate Expenses Y/Y</t>
  </si>
  <si>
    <t>ROIC</t>
  </si>
  <si>
    <t>Maturity</t>
  </si>
  <si>
    <t>Discount</t>
  </si>
  <si>
    <t>NPV</t>
  </si>
  <si>
    <t>$</t>
  </si>
  <si>
    <t>curr $</t>
  </si>
  <si>
    <t>%</t>
  </si>
  <si>
    <t>Actual</t>
  </si>
  <si>
    <t>Digital Cost Margin %</t>
  </si>
  <si>
    <t>Operation Cost Margin %</t>
  </si>
  <si>
    <t>Market[RUT]</t>
  </si>
  <si>
    <t>EVC</t>
  </si>
  <si>
    <t>Daily</t>
  </si>
  <si>
    <t>Average</t>
  </si>
  <si>
    <t>Var</t>
  </si>
  <si>
    <t>SD</t>
  </si>
  <si>
    <t>Covarience</t>
  </si>
  <si>
    <t>Correlation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</si>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</sst>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3" fontId="1" fillId="0" borderId="0" xfId="0" applyNumberFormat="1" applyFont="1"/>
    <xf numFmtId="0" fontId="2" fillId="0" borderId="0" xfId="1"/>
    <xf numFmtId="9" fontId="0" fillId="0" borderId="0" xfId="0" applyNumberFormat="1"/>
    <xf numFmtId="4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0" fillId="0" borderId="1" xfId="0" applyBorder="1"/>
    <xf numFmtId="10" fontId="0" fillId="0" borderId="2" xfId="0" applyNumberFormat="1" applyBorder="1"/>
    <xf numFmtId="0" fontId="0" fillId="0" borderId="3" xfId="0" applyBorder="1"/>
    <xf numFmtId="9" fontId="0" fillId="0" borderId="4" xfId="0" applyNumberFormat="1" applyBorder="1"/>
    <xf numFmtId="0" fontId="0" fillId="0" borderId="4" xfId="0" applyBorder="1"/>
    <xf numFmtId="3" fontId="0" fillId="0" borderId="4" xfId="0" applyNumberFormat="1" applyBorder="1"/>
    <xf numFmtId="4" fontId="0" fillId="0" borderId="4" xfId="0" applyNumberFormat="1" applyBorder="1"/>
    <xf numFmtId="0" fontId="0" fillId="0" borderId="5" xfId="0" applyBorder="1"/>
    <xf numFmtId="9" fontId="0" fillId="0" borderId="6" xfId="0" applyNumberFormat="1" applyBorder="1"/>
    <xf numFmtId="10" fontId="0" fillId="0" borderId="4" xfId="0" applyNumberFormat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Array" Target="richData/rdarray.xml"/><Relationship Id="rId5" Type="http://schemas.openxmlformats.org/officeDocument/2006/relationships/theme" Target="theme/theme1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Digital</a:t>
            </a:r>
            <a:r>
              <a:rPr lang="en-US" baseline="0"/>
              <a:t> Costs Regressed on Ln(Digital Advertising Margin)</a:t>
            </a:r>
          </a:p>
        </c:rich>
      </c:tx>
      <c:layout>
        <c:manualLayout>
          <c:xMode val="edge"/>
          <c:yMode val="edge"/>
          <c:x val="0.17237617618449894"/>
          <c:y val="2.08770419464102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312554680664917E-2"/>
          <c:y val="0.18097222222222226"/>
          <c:w val="0.90342366579177602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280-4A6D-BFAA-AC9D719DC003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4024459755030621"/>
                  <c:y val="-0.180958369787109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55713932633420826"/>
                  <c:y val="-0.126033829104695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'Digital Cost vs Digital Ads Mar'!$H$8:$M$8</c:f>
              <c:numCache>
                <c:formatCode>General</c:formatCode>
                <c:ptCount val="6"/>
                <c:pt idx="0">
                  <c:v>-0.76922628689718942</c:v>
                </c:pt>
                <c:pt idx="1">
                  <c:v>-1.4863848900375676</c:v>
                </c:pt>
                <c:pt idx="2">
                  <c:v>-0.31483590690746427</c:v>
                </c:pt>
                <c:pt idx="3">
                  <c:v>-0.30890997932769726</c:v>
                </c:pt>
                <c:pt idx="4">
                  <c:v>4.7691383167893592E-2</c:v>
                </c:pt>
                <c:pt idx="5">
                  <c:v>-0.24900222828442026</c:v>
                </c:pt>
              </c:numCache>
            </c:numRef>
          </c:xVal>
          <c:yVal>
            <c:numRef>
              <c:f>'Digital Cost vs Digital Ads Mar'!$H$4:$M$4</c:f>
              <c:numCache>
                <c:formatCode>#,##0.00</c:formatCode>
                <c:ptCount val="6"/>
                <c:pt idx="0">
                  <c:v>85.325999999999993</c:v>
                </c:pt>
                <c:pt idx="1">
                  <c:v>84.756</c:v>
                </c:pt>
                <c:pt idx="2">
                  <c:v>109.03</c:v>
                </c:pt>
                <c:pt idx="3">
                  <c:v>124.33199999999999</c:v>
                </c:pt>
                <c:pt idx="4">
                  <c:v>148.399</c:v>
                </c:pt>
                <c:pt idx="5" formatCode="#,##0">
                  <c:v>129.89099999999999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90-4467-97E0-094CF516D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602688"/>
        <c:axId val="519621824"/>
      </c:scatterChart>
      <c:valAx>
        <c:axId val="51960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621824"/>
        <c:crosses val="autoZero"/>
        <c:crossBetween val="midCat"/>
      </c:valAx>
      <c:valAx>
        <c:axId val="51962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602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0</xdr:row>
      <xdr:rowOff>19050</xdr:rowOff>
    </xdr:from>
    <xdr:to>
      <xdr:col>11</xdr:col>
      <xdr:colOff>28575</xdr:colOff>
      <xdr:row>44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A6D0359-5E5C-446B-8B1D-EF955E227EE6}"/>
            </a:ext>
          </a:extLst>
        </xdr:cNvPr>
        <xdr:cNvCxnSpPr/>
      </xdr:nvCxnSpPr>
      <xdr:spPr>
        <a:xfrm>
          <a:off x="7620000" y="19050"/>
          <a:ext cx="0" cy="7505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0</xdr:row>
      <xdr:rowOff>28575</xdr:rowOff>
    </xdr:from>
    <xdr:to>
      <xdr:col>22</xdr:col>
      <xdr:colOff>19050</xdr:colOff>
      <xdr:row>44</xdr:row>
      <xdr:rowOff>85725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DAE6A36-91EE-475B-9554-D18D6A3025FB}"/>
            </a:ext>
          </a:extLst>
        </xdr:cNvPr>
        <xdr:cNvCxnSpPr/>
      </xdr:nvCxnSpPr>
      <xdr:spPr>
        <a:xfrm>
          <a:off x="13782675" y="28575"/>
          <a:ext cx="0" cy="641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145675</xdr:colOff>
      <xdr:row>24</xdr:row>
      <xdr:rowOff>115582</xdr:rowOff>
    </xdr:from>
    <xdr:to>
      <xdr:col>13</xdr:col>
      <xdr:colOff>414616</xdr:colOff>
      <xdr:row>45</xdr:row>
      <xdr:rowOff>56031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3A3E7D-E2F0-4681-B5D3-D0A2025BA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3">
  <a r="1" c="1007">
    <v t="i">0</v>
    <v t="i">1</v>
    <v t="i">2</v>
    <v t="i">3</v>
    <v t="i">6</v>
    <v t="i">7</v>
    <v t="i">8</v>
    <v t="i">9</v>
    <v t="i">10</v>
    <v t="i">13</v>
    <v t="i">14</v>
    <v t="i">15</v>
    <v t="i">16</v>
    <v t="i">17</v>
    <v t="i">20</v>
    <v t="i">21</v>
    <v t="i">22</v>
    <v t="i">23</v>
    <v t="i">24</v>
    <v t="i">27</v>
    <v t="i">28</v>
    <v t="i">29</v>
    <v t="i">30</v>
    <v t="i">31</v>
    <v t="i">34</v>
    <v t="i">35</v>
    <v t="i">36</v>
    <v t="i">38</v>
    <v t="i">41</v>
    <v t="i">42</v>
    <v t="i">43</v>
    <v t="i">44</v>
    <v t="i">45</v>
    <v t="i">48</v>
    <v t="i">49</v>
    <v t="i">51</v>
    <v t="i">52</v>
    <v t="i">55</v>
    <v t="i">56</v>
    <v t="i">57</v>
    <v t="i">58</v>
    <v t="i">59</v>
    <v t="i">62</v>
    <v t="i">63</v>
    <v t="i">64</v>
    <v t="i">65</v>
    <v t="i">66</v>
    <v t="i">69</v>
    <v t="i">71</v>
    <v t="i">72</v>
    <v t="i">73</v>
    <v t="i">76</v>
    <v t="i">78</v>
    <v t="i">79</v>
    <v t="i">80</v>
    <v t="i">83</v>
    <v t="i">84</v>
    <v t="i">85</v>
    <v t="i">86</v>
    <v t="i">87</v>
    <v t="i">90</v>
    <v t="i">91</v>
    <v t="i">92</v>
    <v t="i">93</v>
    <v t="i">94</v>
    <v t="i">98</v>
    <v t="i">99</v>
    <v t="i">100</v>
    <v t="i">101</v>
    <v t="i">104</v>
    <v t="i">105</v>
    <v t="i">106</v>
    <v t="i">107</v>
    <v t="i">108</v>
    <v t="i">111</v>
    <v t="i">112</v>
    <v t="i">113</v>
    <v t="i">114</v>
    <v t="i">115</v>
    <v t="i">118</v>
    <v t="i">119</v>
    <v t="i">120</v>
    <v t="i">121</v>
    <v t="i">122</v>
    <v t="i">126</v>
    <v t="i">127</v>
    <v t="i">128</v>
    <v t="i">129</v>
    <v t="i">132</v>
    <v t="i">133</v>
    <v t="i">134</v>
    <v t="i">135</v>
    <v t="i">136</v>
    <v t="i">139</v>
    <v t="i">140</v>
    <v t="i">141</v>
    <v t="i">142</v>
    <v t="i">143</v>
    <v t="i">146</v>
    <v t="i">147</v>
    <v t="i">148</v>
    <v t="i">149</v>
    <v t="i">150</v>
    <v t="i">153</v>
    <v t="i">154</v>
    <v t="i">155</v>
    <v t="i">156</v>
    <v t="i">157</v>
    <v t="i">160</v>
    <v t="i">161</v>
    <v t="i">162</v>
    <v t="i">163</v>
    <v t="i">164</v>
    <v t="i">167</v>
    <v t="i">168</v>
    <v t="i">169</v>
    <v t="i">170</v>
    <v t="i">171</v>
    <v t="i">174</v>
    <v t="i">175</v>
    <v t="i">176</v>
    <v t="i">177</v>
    <v t="i">178</v>
    <v t="i">181</v>
    <v t="i">182</v>
    <v t="i">183</v>
    <v t="i">184</v>
    <v t="i">188</v>
    <v t="i">189</v>
    <v t="i">190</v>
    <v t="i">191</v>
    <v t="i">192</v>
    <v t="i">195</v>
    <v t="i">196</v>
    <v t="i">197</v>
    <v t="i">198</v>
    <v t="i">199</v>
    <v t="i">202</v>
    <v t="i">203</v>
    <v t="i">204</v>
    <v t="i">205</v>
    <v t="i">206</v>
    <v t="i">209</v>
    <v t="i">210</v>
    <v t="i">211</v>
    <v t="i">212</v>
    <v t="i">213</v>
    <v t="i">216</v>
    <v t="i">217</v>
    <v t="i">218</v>
    <v t="i">219</v>
    <v t="i">220</v>
    <v t="i">224</v>
    <v t="i">225</v>
    <v t="i">226</v>
    <v t="i">227</v>
    <v t="i">230</v>
    <v t="i">231</v>
    <v t="i">232</v>
    <v t="i">233</v>
    <v t="i">234</v>
    <v t="i">237</v>
    <v t="i">238</v>
    <v t="i">239</v>
    <v t="i">240</v>
    <v t="i">241</v>
    <v t="i">244</v>
    <v t="i">245</v>
    <v t="i">246</v>
    <v t="i">247</v>
    <v t="i">248</v>
    <v t="i">251</v>
    <v t="i">252</v>
    <v t="i">253</v>
    <v t="i">254</v>
    <v t="i">255</v>
    <v t="i">258</v>
    <v t="i">259</v>
    <v t="i">260</v>
    <v t="i">262</v>
    <v t="i">265</v>
    <v t="i">266</v>
    <v t="i">267</v>
    <v t="i">268</v>
    <v t="i">269</v>
    <v t="i">272</v>
    <v t="i">273</v>
    <v t="i">274</v>
    <v t="i">275</v>
    <v t="i">276</v>
    <v t="i">279</v>
    <v t="i">280</v>
    <v t="i">281</v>
    <v t="i">282</v>
    <v t="i">283</v>
    <v t="i">286</v>
    <v t="i">287</v>
    <v t="i">288</v>
    <v t="i">289</v>
    <v t="i">290</v>
    <v t="i">293</v>
    <v t="i">294</v>
    <v t="i">295</v>
    <v t="i">296</v>
    <v t="i">297</v>
    <v t="i">300</v>
    <v t="i">301</v>
    <v t="i">302</v>
    <v t="i">303</v>
    <v t="i">304</v>
    <v t="i">307</v>
    <v t="i">308</v>
    <v t="i">309</v>
    <v t="i">310</v>
    <v t="i">311</v>
    <v t="i">314</v>
    <v t="i">315</v>
    <v t="i">316</v>
    <v t="i">317</v>
    <v t="i">318</v>
    <v t="i">322</v>
    <v t="i">323</v>
    <v t="i">324</v>
    <v t="i">325</v>
    <v t="i">328</v>
    <v t="i">329</v>
    <v t="i">330</v>
    <v t="i">331</v>
    <v t="i">332</v>
    <v t="i">335</v>
    <v t="i">336</v>
    <v t="i">337</v>
    <v t="i">338</v>
    <v t="i">339</v>
    <v t="i">342</v>
    <v t="i">343</v>
    <v t="i">344</v>
    <v t="i">345</v>
    <v t="i">346</v>
    <v t="i">349</v>
    <v t="i">350</v>
    <v t="i">351</v>
    <v t="i">352</v>
    <v t="i">353</v>
    <v t="i">356</v>
    <v t="i">357</v>
    <v t="i">358</v>
    <v t="i">359</v>
    <v t="i">360</v>
    <v t="i">363</v>
    <v t="i">364</v>
    <v t="i">365</v>
    <v t="i">366</v>
    <v t="i">367</v>
    <v t="i">370</v>
    <v t="i">371</v>
    <v t="i">372</v>
    <v t="i">373</v>
    <v t="i">374</v>
    <v t="i">377</v>
    <v t="i">378</v>
    <v t="i">379</v>
    <v t="i">380</v>
    <v t="i">381</v>
    <v t="i">384</v>
    <v t="i">385</v>
    <v t="i">386</v>
    <v t="i">387</v>
    <v t="i">388</v>
    <v t="i">391</v>
    <v t="i">392</v>
    <v t="i">393</v>
    <v t="i">394</v>
    <v t="i">395</v>
    <v t="i">398</v>
    <v t="i">399</v>
    <v t="i">400</v>
    <v t="i">401</v>
    <v t="i">402</v>
    <v t="i">405</v>
    <v t="i">406</v>
    <v t="i">407</v>
    <v t="i">409</v>
    <v t="i">412</v>
    <v t="i">413</v>
    <v t="i">414</v>
    <v t="i">415</v>
    <v t="i">416</v>
    <v t="i">419</v>
    <v t="i">420</v>
    <v t="i">421</v>
    <v t="i">422</v>
    <v t="i">423</v>
    <v t="i">426</v>
    <v t="i">427</v>
    <v t="i">428</v>
    <v t="i">429</v>
    <v t="i">430</v>
    <v t="i">433</v>
    <v t="i">434</v>
    <v t="i">436</v>
    <v t="i">437</v>
    <v t="i">440</v>
    <v t="i">441</v>
    <v t="i">443</v>
    <v t="i">444</v>
    <v t="i">447</v>
    <v t="i">448</v>
    <v t="i">449</v>
    <v t="i">450</v>
    <v t="i">451</v>
    <v t="i">454</v>
    <v t="i">455</v>
    <v t="i">456</v>
    <v t="i">457</v>
    <v t="i">458</v>
    <v t="i">462</v>
    <v t="i">463</v>
    <v t="i">464</v>
    <v t="i">465</v>
    <v t="i">468</v>
    <v t="i">469</v>
    <v t="i">470</v>
    <v t="i">471</v>
    <v t="i">472</v>
    <v t="i">475</v>
    <v t="i">476</v>
    <v t="i">477</v>
    <v t="i">478</v>
    <v t="i">479</v>
    <v t="i">482</v>
    <v t="i">483</v>
    <v t="i">484</v>
    <v t="i">485</v>
    <v t="i">486</v>
    <v t="i">490</v>
    <v t="i">491</v>
    <v t="i">492</v>
    <v t="i">493</v>
    <v t="i">496</v>
    <v t="i">497</v>
    <v t="i">498</v>
    <v t="i">499</v>
    <v t="i">500</v>
    <v t="i">503</v>
    <v t="i">504</v>
    <v t="i">505</v>
    <v t="i">506</v>
    <v t="i">507</v>
    <v t="i">510</v>
    <v t="i">511</v>
    <v t="i">512</v>
    <v t="i">513</v>
    <v t="i">514</v>
    <v t="i">517</v>
    <v t="i">518</v>
    <v t="i">519</v>
    <v t="i">520</v>
    <v t="i">521</v>
    <v t="i">524</v>
    <v t="i">525</v>
    <v t="i">526</v>
    <v t="i">527</v>
    <v t="i">528</v>
    <v t="i">531</v>
    <v t="i">532</v>
    <v t="i">533</v>
    <v t="i">534</v>
    <v t="i">535</v>
    <v t="i">538</v>
    <v t="i">539</v>
    <v t="i">540</v>
    <v t="i">541</v>
    <v t="i">545</v>
    <v t="i">546</v>
    <v t="i">547</v>
    <v t="i">548</v>
    <v t="i">549</v>
    <v t="i">552</v>
    <v t="i">553</v>
    <v t="i">554</v>
    <v t="i">555</v>
    <v t="i">556</v>
    <v t="i">559</v>
    <v t="i">560</v>
    <v t="i">561</v>
    <v t="i">562</v>
    <v t="i">563</v>
    <v t="i">566</v>
    <v t="i">567</v>
    <v t="i">568</v>
    <v t="i">569</v>
    <v t="i">570</v>
    <v t="i">573</v>
    <v t="i">574</v>
    <v t="i">575</v>
    <v t="i">576</v>
    <v t="i">577</v>
    <v t="i">580</v>
    <v t="i">581</v>
    <v t="i">582</v>
    <v t="i">583</v>
    <v t="i">584</v>
    <v t="i">588</v>
    <v t="i">589</v>
    <v t="i">590</v>
    <v t="i">591</v>
    <v t="i">594</v>
    <v t="i">595</v>
    <v t="i">596</v>
    <v t="i">597</v>
    <v t="i">598</v>
    <v t="i">601</v>
    <v t="i">602</v>
    <v t="i">603</v>
    <v t="i">604</v>
    <v t="i">605</v>
    <v t="i">608</v>
    <v t="i">609</v>
    <v t="i">610</v>
    <v t="i">611</v>
    <v t="i">612</v>
    <v t="i">615</v>
    <v t="i">616</v>
    <v t="i">617</v>
    <v t="i">618</v>
    <v t="i">619</v>
    <v t="i">622</v>
    <v t="i">623</v>
    <v t="i">624</v>
    <v t="i">625</v>
    <v t="i">629</v>
    <v t="i">630</v>
    <v t="i">631</v>
    <v t="i">632</v>
    <v t="i">633</v>
    <v t="i">636</v>
    <v t="i">637</v>
    <v t="i">638</v>
    <v t="i">639</v>
    <v t="i">640</v>
    <v t="i">643</v>
    <v t="i">644</v>
    <v t="i">645</v>
    <v t="i">646</v>
    <v t="i">647</v>
    <v t="i">650</v>
    <v t="i">651</v>
    <v t="i">652</v>
    <v t="i">653</v>
    <v t="i">654</v>
    <v t="i">657</v>
    <v t="i">658</v>
    <v t="i">659</v>
    <v t="i">660</v>
    <v t="i">661</v>
    <v t="i">664</v>
    <v t="i">665</v>
    <v t="i">666</v>
    <v t="i">667</v>
    <v t="i">668</v>
    <v t="i">671</v>
    <v t="i">672</v>
    <v t="i">673</v>
    <v t="i">674</v>
    <v t="i">675</v>
    <v t="i">678</v>
    <v t="i">679</v>
    <v t="i">680</v>
    <v t="i">681</v>
    <v t="i">682</v>
    <v t="i">685</v>
    <v t="i">686</v>
    <v t="i">687</v>
    <v t="i">688</v>
    <v t="i">689</v>
    <v t="i">693</v>
    <v t="i">694</v>
    <v t="i">695</v>
    <v t="i">696</v>
    <v t="i">699</v>
    <v t="i">700</v>
    <v t="i">701</v>
    <v t="i">702</v>
    <v t="i">703</v>
    <v t="i">706</v>
    <v t="i">707</v>
    <v t="i">708</v>
    <v t="i">709</v>
    <v t="i">710</v>
    <v t="i">713</v>
    <v t="i">714</v>
    <v t="i">715</v>
    <v t="i">716</v>
    <v t="i">717</v>
    <v t="i">720</v>
    <v t="i">721</v>
    <v t="i">722</v>
    <v t="i">723</v>
    <v t="i">724</v>
    <v t="i">727</v>
    <v t="i">728</v>
    <v t="i">729</v>
    <v t="i">730</v>
    <v t="i">731</v>
    <v t="i">734</v>
    <v t="i">735</v>
    <v t="i">736</v>
    <v t="i">737</v>
    <v t="i">738</v>
    <v t="i">741</v>
    <v t="i">742</v>
    <v t="i">743</v>
    <v t="i">744</v>
    <v t="i">745</v>
    <v t="i">748</v>
    <v t="i">749</v>
    <v t="i">750</v>
    <v t="i">751</v>
    <v t="i">752</v>
    <v t="i">755</v>
    <v t="i">756</v>
    <v t="i">757</v>
    <v t="i">758</v>
    <v t="i">759</v>
    <v t="i">762</v>
    <v t="i">763</v>
    <v t="i">764</v>
    <v t="i">765</v>
    <v t="i">766</v>
    <v t="i">769</v>
    <v t="i">770</v>
    <v t="i">771</v>
    <v t="i">773</v>
    <v t="i">776</v>
    <v t="i">777</v>
    <v t="i">778</v>
    <v t="i">779</v>
    <v t="i">780</v>
    <v t="i">783</v>
    <v t="i">784</v>
    <v t="i">785</v>
    <v t="i">786</v>
    <v t="i">787</v>
    <v t="i">790</v>
    <v t="i">791</v>
    <v t="i">792</v>
    <v t="i">793</v>
    <v t="i">794</v>
    <v t="i">797</v>
    <v t="i">798</v>
    <v t="i">799</v>
    <v t="i">800</v>
    <v t="i">804</v>
    <v t="i">805</v>
    <v t="i">806</v>
    <v t="i">807</v>
    <v t="i">811</v>
    <v t="i">812</v>
    <v t="i">813</v>
    <v t="i">814</v>
    <v t="i">815</v>
    <v t="i">818</v>
    <v t="i">819</v>
    <v t="i">820</v>
    <v t="i">821</v>
    <v t="i">822</v>
    <v t="i">826</v>
    <v t="i">827</v>
    <v t="i">828</v>
    <v t="i">829</v>
    <v t="i">832</v>
    <v t="i">833</v>
    <v t="i">834</v>
    <v t="i">835</v>
    <v t="i">836</v>
    <v t="i">839</v>
    <v t="i">840</v>
    <v t="i">841</v>
    <v t="i">842</v>
    <v t="i">843</v>
    <v t="i">846</v>
    <v t="i">847</v>
    <v t="i">848</v>
    <v t="i">849</v>
    <v t="i">850</v>
    <v t="i">854</v>
    <v t="i">855</v>
    <v t="i">856</v>
    <v t="i">857</v>
    <v t="i">860</v>
    <v t="i">861</v>
    <v t="i">862</v>
    <v t="i">863</v>
    <v t="i">864</v>
    <v t="i">867</v>
    <v t="i">868</v>
    <v t="i">869</v>
    <v t="i">870</v>
    <v t="i">871</v>
    <v t="i">874</v>
    <v t="i">875</v>
    <v t="i">876</v>
    <v t="i">877</v>
    <v t="i">878</v>
    <v t="i">881</v>
    <v t="i">882</v>
    <v t="i">883</v>
    <v t="i">884</v>
    <v t="i">885</v>
    <v t="i">888</v>
    <v t="i">889</v>
    <v t="i">890</v>
    <v t="i">891</v>
    <v t="i">892</v>
    <v t="i">895</v>
    <v t="i">896</v>
    <v t="i">897</v>
    <v t="i">898</v>
    <v t="i">902</v>
    <v t="i">903</v>
    <v t="i">904</v>
    <v t="i">905</v>
    <v t="i">906</v>
    <v t="i">909</v>
    <v t="i">910</v>
    <v t="i">911</v>
    <v t="i">912</v>
    <v t="i">913</v>
    <v t="i">916</v>
    <v t="i">917</v>
    <v t="i">918</v>
    <v t="i">919</v>
    <v t="i">920</v>
    <v t="i">923</v>
    <v t="i">924</v>
    <v t="i">925</v>
    <v t="i">926</v>
    <v t="i">927</v>
    <v t="i">930</v>
    <v t="i">931</v>
    <v t="i">932</v>
    <v t="i">933</v>
    <v t="i">934</v>
    <v t="i">937</v>
    <v t="i">938</v>
    <v t="i">939</v>
    <v t="i">940</v>
    <v t="i">941</v>
    <v t="i">944</v>
    <v t="i">945</v>
    <v t="i">946</v>
    <v t="i">947</v>
    <v t="i">948</v>
    <v t="i">951</v>
    <v t="i">952</v>
    <v t="i">953</v>
    <v t="i">954</v>
    <v t="i">955</v>
    <v t="i">959</v>
    <v t="i">960</v>
    <v t="i">961</v>
    <v t="i">962</v>
    <v t="i">965</v>
    <v t="i">966</v>
    <v t="i">967</v>
    <v t="i">968</v>
    <v t="i">969</v>
    <v t="i">972</v>
    <v t="i">973</v>
    <v t="i">974</v>
    <v t="i">975</v>
    <v t="i">976</v>
    <v t="i">979</v>
    <v t="i">980</v>
    <v t="i">981</v>
    <v t="i">982</v>
    <v t="i">983</v>
    <v t="i">986</v>
    <v t="i">987</v>
    <v t="i">988</v>
    <v t="i">989</v>
    <v t="i">990</v>
    <v t="i">994</v>
    <v t="i">995</v>
    <v t="i">996</v>
    <v t="i">997</v>
    <v t="i">1000</v>
    <v t="i">1001</v>
    <v t="i">1002</v>
    <v t="i">1003</v>
    <v t="i">1004</v>
    <v t="i">1007</v>
    <v t="i">1008</v>
    <v t="i">1009</v>
    <v t="i">1010</v>
    <v t="i">1011</v>
    <v t="i">1014</v>
    <v t="i">1015</v>
    <v t="i">1016</v>
    <v t="i">1017</v>
    <v t="i">1018</v>
    <v t="i">1021</v>
    <v t="i">1022</v>
    <v t="i">1023</v>
    <v t="i">1024</v>
    <v t="i">1025</v>
    <v t="i">1028</v>
    <v t="i">1029</v>
    <v t="i">1030</v>
    <v t="i">1031</v>
    <v t="i">1032</v>
    <v t="i">1035</v>
    <v t="i">1036</v>
    <v t="i">1037</v>
    <v t="i">1038</v>
    <v t="i">1039</v>
    <v t="i">1042</v>
    <v t="i">1043</v>
    <v t="i">1044</v>
    <v t="i">1045</v>
    <v t="i">1046</v>
    <v t="i">1049</v>
    <v t="i">1050</v>
    <v t="i">1051</v>
    <v t="i">1052</v>
    <v t="i">1053</v>
    <v t="i">1057</v>
    <v t="i">1058</v>
    <v t="i">1059</v>
    <v t="i">1060</v>
    <v t="i">1063</v>
    <v t="i">1064</v>
    <v t="i">1065</v>
    <v t="i">1066</v>
    <v t="i">1067</v>
    <v t="i">1070</v>
    <v t="i">1071</v>
    <v t="i">1072</v>
    <v t="i">1073</v>
    <v t="i">1074</v>
    <v t="i">1077</v>
    <v t="i">1078</v>
    <v t="i">1079</v>
    <v t="i">1080</v>
    <v t="i">1081</v>
    <v t="i">1084</v>
    <v t="i">1085</v>
    <v t="i">1086</v>
    <v t="i">1087</v>
    <v t="i">1088</v>
    <v t="i">1091</v>
    <v t="i">1092</v>
    <v t="i">1093</v>
    <v t="i">1094</v>
    <v t="i">1095</v>
    <v t="i">1098</v>
    <v t="i">1099</v>
    <v t="i">1100</v>
    <v t="i">1101</v>
    <v t="i">1102</v>
    <v t="i">1105</v>
    <v t="i">1106</v>
    <v t="i">1107</v>
    <v t="i">1108</v>
    <v t="i">1109</v>
    <v t="i">1112</v>
    <v t="i">1113</v>
    <v t="i">1114</v>
    <v t="i">1115</v>
    <v t="i">1116</v>
    <v t="i">1119</v>
    <v t="i">1120</v>
    <v t="i">1121</v>
    <v t="i">1122</v>
    <v t="i">1123</v>
    <v t="i">1126</v>
    <v t="i">1127</v>
    <v t="i">1128</v>
    <v t="i">1129</v>
    <v t="i">1130</v>
    <v t="i">1133</v>
    <v t="i">1134</v>
    <v t="i">1135</v>
    <v t="i">1137</v>
    <v t="i">1140</v>
    <v t="i">1141</v>
    <v t="i">1142</v>
    <v t="i">1143</v>
    <v t="i">1144</v>
    <v t="i">1147</v>
    <v t="i">1148</v>
    <v t="i">1149</v>
    <v t="i">1150</v>
    <v t="i">1151</v>
    <v t="i">1154</v>
    <v t="i">1155</v>
    <v t="i">1156</v>
    <v t="i">1157</v>
    <v t="i">1158</v>
    <v t="i">1161</v>
    <v t="i">1162</v>
    <v t="i">1163</v>
    <v t="i">1164</v>
    <v t="i">1168</v>
    <v t="i">1169</v>
    <v t="i">1170</v>
    <v t="i">1171</v>
    <v t="i">1172</v>
    <v t="i">1175</v>
    <v t="i">1176</v>
    <v t="i">1177</v>
    <v t="i">1178</v>
    <v t="i">1179</v>
    <v t="i">1182</v>
    <v t="i">1183</v>
    <v t="i">1184</v>
    <v t="i">1185</v>
    <v t="i">1186</v>
    <v t="i">1190</v>
    <v t="i">1191</v>
    <v t="i">1192</v>
    <v t="i">1193</v>
    <v t="i">1196</v>
    <v t="i">1197</v>
    <v t="i">1198</v>
    <v t="i">1199</v>
    <v t="i">1200</v>
    <v t="i">1203</v>
    <v t="i">1204</v>
    <v t="i">1205</v>
    <v t="i">1206</v>
    <v t="i">1207</v>
    <v t="i">1210</v>
    <v t="i">1211</v>
    <v t="i">1212</v>
    <v t="i">1213</v>
    <v t="i">1214</v>
    <v t="i">1217</v>
    <v t="i">1218</v>
    <v t="i">1219</v>
    <v t="i">1220</v>
    <v t="i">1221</v>
    <v t="i">1225</v>
    <v t="i">1226</v>
    <v t="i">1227</v>
    <v t="i">1228</v>
    <v t="i">1231</v>
    <v t="i">1232</v>
    <v t="i">1233</v>
    <v t="i">1234</v>
    <v t="i">1235</v>
    <v t="i">1238</v>
    <v t="i">1239</v>
    <v t="i">1240</v>
    <v t="i">1241</v>
    <v t="i">1242</v>
    <v t="i">1245</v>
    <v t="i">1246</v>
    <v t="i">1247</v>
    <v t="i">1248</v>
    <v t="i">1249</v>
    <v t="i">1252</v>
    <v t="i">1253</v>
    <v t="i">1254</v>
    <v t="i">1255</v>
    <v t="i">1256</v>
    <v t="i">1259</v>
    <v t="i">1260</v>
    <v t="i">1261</v>
    <v t="i">1262</v>
    <v t="i">1263</v>
    <v t="i">1266</v>
    <v t="i">1267</v>
    <v t="i">1268</v>
    <v t="i">1269</v>
    <v t="i">1270</v>
    <v t="i">1273</v>
    <v t="i">1274</v>
    <v t="i">1275</v>
    <v t="i">1276</v>
    <v t="i">1280</v>
    <v t="i">1281</v>
    <v t="i">1282</v>
    <v t="i">1283</v>
    <v t="i">1284</v>
    <v t="i">1287</v>
    <v t="i">1288</v>
    <v t="i">1289</v>
    <v t="i">1290</v>
    <v t="i">1291</v>
    <v t="i">1294</v>
    <v t="i">1295</v>
    <v t="i">1296</v>
    <v t="i">1297</v>
    <v t="i">1298</v>
    <v t="i">1301</v>
    <v t="i">1302</v>
    <v t="i">1303</v>
    <v t="i">1304</v>
    <v t="i">1305</v>
    <v t="i">1308</v>
    <v t="i">1309</v>
    <v t="i">1310</v>
    <v t="i">1311</v>
    <v t="i">1312</v>
    <v t="i">1315</v>
    <v t="i">1316</v>
    <v t="i">1317</v>
    <v t="i">1318</v>
    <v t="i">1319</v>
    <v t="i">1323</v>
    <v t="i">1324</v>
    <v t="i">1325</v>
    <v t="i">1326</v>
    <v t="i">1329</v>
    <v t="i">1330</v>
    <v t="i">1331</v>
    <v t="i">1332</v>
    <v t="i">1333</v>
    <v t="i">1336</v>
    <v t="i">1337</v>
    <v t="i">1338</v>
    <v t="i">1339</v>
    <v t="i">1340</v>
    <v t="i">1344</v>
    <v t="i">1345</v>
    <v t="i">1346</v>
    <v t="i">1347</v>
    <v t="i">1350</v>
    <v t="i">1351</v>
    <v t="i">1352</v>
    <v t="i">1353</v>
    <v t="i">1354</v>
    <v t="i">1358</v>
    <v t="i">1359</v>
    <v t="i">1360</v>
    <v t="i">1361</v>
    <v t="i">1364</v>
    <v t="i">1365</v>
    <v t="i">1366</v>
    <v t="i">1367</v>
    <v t="i">1368</v>
    <v t="i">1371</v>
    <v t="i">1372</v>
    <v t="i">1373</v>
    <v t="i">1374</v>
    <v t="i">1375</v>
    <v t="i">1378</v>
    <v t="i">1379</v>
    <v t="i">1380</v>
    <v t="i">1381</v>
    <v t="i">1382</v>
    <v t="i">1385</v>
    <v t="i">1386</v>
    <v t="i">1387</v>
    <v t="i">1388</v>
    <v t="i">1389</v>
    <v t="i">1392</v>
    <v t="i">1393</v>
    <v t="i">1394</v>
    <v t="i">1395</v>
    <v t="i">1396</v>
    <v t="i">1399</v>
    <v t="i">1400</v>
    <v t="i">1401</v>
    <v t="i">1402</v>
    <v t="i">1403</v>
    <v t="i">1406</v>
    <v t="i">1407</v>
    <v t="i">1408</v>
    <v t="i">1409</v>
    <v t="i">1410</v>
    <v t="i">1413</v>
    <v t="i">1414</v>
    <v t="i">1415</v>
    <v t="i">1416</v>
    <v t="i">1417</v>
    <v t="i">1421</v>
    <v t="i">1422</v>
    <v t="i">1423</v>
    <v t="i">1424</v>
    <v t="i">1427</v>
    <v t="i">1428</v>
    <v t="i">1429</v>
    <v t="i">1430</v>
    <v t="i">1431</v>
    <v t="i">1434</v>
    <v t="i">1435</v>
    <v t="i">1436</v>
    <v t="i">1437</v>
    <v t="i">1438</v>
    <v t="i">1441</v>
    <v t="i">1442</v>
    <v t="i">1443</v>
    <v t="i">1444</v>
    <v t="i">1445</v>
    <v t="i">1448</v>
    <v t="i">1449</v>
    <v t="i">1450</v>
    <v t="i">1451</v>
    <v t="i">1452</v>
    <v t="i">1455</v>
    <v t="i">1456</v>
    <v t="i">1457</v>
    <v t="i">1458</v>
    <v t="i">1459</v>
  </a>
  <a r="1" c="1007">
    <v>158.63999999999999</v>
    <v>157.96</v>
    <v>155</v>
    <v>153.36000000000001</v>
    <v>153.03</v>
    <v>151.66</v>
    <v>145.94999999999999</v>
    <v>149.11000000000001</v>
    <v>147.47999999999999</v>
    <v>146.66999999999999</v>
    <v>149.72999999999999</v>
    <v>150.03</v>
    <v>153.49</v>
    <v>154</v>
    <v>153.88</v>
    <v>154.63999999999999</v>
    <v>157.41</v>
    <v>156.99</v>
    <v>154.08000000000001</v>
    <v>151.03</v>
    <v>150.55000000000001</v>
    <v>149.44999999999999</v>
    <v>151.58000000000001</v>
    <v>151.94</v>
    <v>148.86000000000001</v>
    <v>145.99</v>
    <v>148.03</v>
    <v>147.88999999999999</v>
    <v>149.81</v>
    <v>148.57</v>
    <v>152.24</v>
    <v>151.83000000000001</v>
    <v>152.62</v>
    <v>154.08000000000001</v>
    <v>147.52000000000001</v>
    <v>147.19999999999999</v>
    <v>144.02000000000001</v>
    <v>143.6</v>
    <v>143.44999999999999</v>
    <v>144.82</v>
    <v>142.77000000000001</v>
    <v>140.61000000000001</v>
    <v>137.02000000000001</v>
    <v>136.85</v>
    <v>134</v>
    <v>131.79</v>
    <v>128.37</v>
    <v>125.88</v>
    <v>131.93</v>
    <v>132.47999999999999</v>
    <v>132.86000000000001</v>
    <v>133.9</v>
    <v>134.66</v>
    <v>132.25</v>
    <v>137.19</v>
    <v>139.59</v>
    <v>141.72999999999999</v>
    <v>142.9</v>
    <v>143.63999999999999</v>
    <v>143.68</v>
    <v>142.25</v>
    <v>143.44999999999999</v>
    <v>144.52000000000001</v>
    <v>145.83000000000001</v>
    <v>147.33000000000001</v>
    <v>145</v>
    <v>144.6</v>
    <v>145.47</v>
    <v>147.34</v>
    <v>146.55000000000001</v>
    <v>146.19999999999999</v>
    <v>147.80000000000001</v>
    <v>149.06</v>
    <v>149.18</v>
    <v>150.96</v>
    <v>151.12</v>
    <v>150.93</v>
    <v>149.69</v>
    <v>149.85</v>
    <v>151.1</v>
    <v>152.99</v>
    <v>153.41999999999999</v>
    <v>153.77000000000001</v>
    <v>156.22</v>
    <v>156.65</v>
    <v>157.38999999999999</v>
    <v>156.79</v>
    <v>158.15</v>
    <v>158.19</v>
    <v>157.1</v>
    <v>157.32</v>
    <v>156.78</v>
    <v>158.24</v>
    <v>156.81</v>
    <v>156.08000000000001</v>
    <v>153.02000000000001</v>
    <v>151.68</v>
    <v>151.63999999999999</v>
    <v>154.29</v>
    <v>154.37</v>
    <v>154.97999999999999</v>
    <v>154.35</v>
    <v>154.76</v>
    <v>155.75</v>
    <v>154.96</v>
    <v>153.26</v>
    <v>155.27000000000001</v>
    <v>149.62</v>
    <v>150.28</v>
    <v>151.86000000000001</v>
    <v>151.27000000000001</v>
    <v>152.62</v>
    <v>153.09</v>
    <v>154.76</v>
    <v>154.36000000000001</v>
    <v>155.16</v>
    <v>155.91999999999999</v>
    <v>157.38</v>
    <v>157.12</v>
    <v>155.19999999999999</v>
    <v>157.31</v>
    <v>157.11000000000001</v>
    <v>157.68</v>
    <v>157.16999999999999</v>
    <v>157.54</v>
    <v>156.1</v>
    <v>155.63999999999999</v>
    <v>155.22999999999999</v>
    <v>157.57</v>
    <v>158.06</v>
    <v>156.75</v>
    <v>158.27000000000001</v>
    <v>159.03</v>
    <v>158.29</v>
    <v>156.79</v>
    <v>157.52000000000001</v>
    <v>160.53</v>
    <v>160.71</v>
    <v>157.53</v>
    <v>156.76</v>
    <v>156.19</v>
    <v>156.62</v>
    <v>151.63</v>
    <v>153.54</v>
    <v>154.04</v>
    <v>155</v>
    <v>152.84</v>
    <v>151.78</v>
    <v>153.82</v>
    <v>152.53</v>
    <v>149.38999999999999</v>
    <v>150.79</v>
    <v>149.59</v>
    <v>148.34</v>
    <v>147.93</v>
    <v>145.86000000000001</v>
    <v>146.37</v>
    <v>150.16</v>
    <v>150.19</v>
    <v>149.80000000000001</v>
    <v>150.86000000000001</v>
    <v>151.75</v>
    <v>151.30000000000001</v>
    <v>151.47</v>
    <v>153.07</v>
    <v>151.72999999999999</v>
    <v>152.24</v>
    <v>154.01</v>
    <v>154.56</v>
    <v>155.29</v>
    <v>153.94999999999999</v>
    <v>152.08000000000001</v>
    <v>151.15</v>
    <v>150.80000000000001</v>
    <v>153.63</v>
    <v>155.5</v>
    <v>156.1</v>
    <v>155.15</v>
    <v>156.26</v>
    <v>156.68</v>
    <v>155.19</v>
    <v>155.4</v>
    <v>155.66999999999999</v>
    <v>154.91</v>
    <v>156.11000000000001</v>
    <v>155.29</v>
    <v>155.24</v>
    <v>154.13</v>
    <v>154.71</v>
    <v>153.82</v>
    <v>153.68</v>
    <v>154.69999999999999</v>
    <v>157.26</v>
    <v>155.36000000000001</v>
    <v>157.19999999999999</v>
    <v>156.15</v>
    <v>157.84</v>
    <v>156.56</v>
    <v>154.29</v>
    <v>152.58000000000001</v>
    <v>148</v>
    <v>149.36000000000001</v>
    <v>149.32</v>
    <v>152.54</v>
    <v>150.62</v>
    <v>148.66999999999999</v>
    <v>150.27000000000001</v>
    <v>146.07</v>
    <v>145.49</v>
    <v>148.63</v>
    <v>150.13</v>
    <v>149.15</v>
    <v>150.38</v>
    <v>150.03</v>
    <v>145.43</v>
    <v>147.03</v>
    <v>144.85</v>
    <v>146.54</v>
    <v>149.11000000000001</v>
    <v>148.84</v>
    <v>146.66</v>
    <v>147.84</v>
    <v>150.59</v>
    <v>149.9</v>
    <v>151.91</v>
    <v>153.85</v>
    <v>157</v>
    <v>157.04</v>
    <v>157.31</v>
    <v>157.9</v>
    <v>157.49</v>
    <v>156.52000000000001</v>
    <v>155.76</v>
    <v>155.43</v>
    <v>155.31</v>
    <v>152.43</v>
    <v>154.1</v>
    <v>152.38</v>
    <v>151.16</v>
    <v>151.34</v>
    <v>148.37</v>
    <v>147.25</v>
    <v>147.74</v>
    <v>149.13999999999999</v>
    <v>148.88</v>
    <v>146.46</v>
    <v>147.13</v>
    <v>147.72</v>
    <v>150.22</v>
    <v>149.66999999999999</v>
    <v>151.38999999999999</v>
    <v>151.55000000000001</v>
    <v>153.34</v>
    <v>152.61000000000001</v>
    <v>154.04</v>
    <v>154.21</v>
    <v>154.4</v>
    <v>154.18</v>
    <v>155</v>
    <v>156.34</v>
    <v>156.85</v>
    <v>156.33000000000001</v>
    <v>155.44999999999999</v>
    <v>158.1</v>
    <v>158.94999999999999</v>
    <v>159.15</v>
    <v>158.22999999999999</v>
    <v>158.65</v>
    <v>159.08000000000001</v>
    <v>158.78</v>
    <v>158.83000000000001</v>
    <v>158.15</v>
    <v>158.1</v>
    <v>158.91999999999999</v>
    <v>158.52000000000001</v>
    <v>159.11000000000001</v>
    <v>158.51</v>
    <v>157.72999999999999</v>
    <v>158.22</v>
    <v>161.58000000000001</v>
    <v>161.69</v>
    <v>162.83000000000001</v>
    <v>161.77000000000001</v>
    <v>160.19</v>
    <v>159.68</v>
    <v>160.78</v>
    <v>160.94</v>
    <v>162.82</v>
    <v>162.51</v>
    <v>162.61000000000001</v>
    <v>162.56</v>
    <v>163.96</v>
    <v>163.33000000000001</v>
    <v>163.88</v>
    <v>164.7</v>
    <v>165.02</v>
    <v>165.73</v>
    <v>165.97</v>
    <v>166.3</v>
    <v>166.68</v>
    <v>166.68</v>
    <v>165.86</v>
    <v>165.44</v>
    <v>165.67</v>
    <v>165.78</v>
    <v>165.13</v>
    <v>165.35</v>
    <v>164.8</v>
    <v>165.31</v>
    <v>165.51</v>
    <v>164.89</v>
    <v>165.96</v>
    <v>166.57</v>
    <v>167.37</v>
    <v>169.53</v>
    <v>169.07</v>
    <v>167.67</v>
    <v>167.56</v>
    <v>167.45</v>
    <v>165.39</v>
    <v>163.51</v>
    <v>164.87</v>
    <v>163.93</v>
    <v>163.93</v>
    <v>160.53</v>
    <v>162.32</v>
    <v>164.77</v>
    <v>167.31</v>
    <v>166.93</v>
    <v>164.88</v>
    <v>165.81</v>
    <v>166.96</v>
    <v>168.11</v>
    <v>168.55</v>
    <v>167.9</v>
    <v>167.54</v>
    <v>168.4</v>
    <v>168.81</v>
    <v>167.1</v>
    <v>162.07</v>
    <v>156.31</v>
    <v>154.5</v>
    <v>149.06</v>
    <v>146.33000000000001</v>
    <v>151.03</v>
    <v>147.94999999999999</v>
    <v>152.16</v>
    <v>147.32</v>
    <v>144.4</v>
    <v>130.36000000000001</v>
    <v>134.43</v>
    <v>125.88</v>
    <v>111.97</v>
    <v>119.47</v>
    <v>103.62</v>
    <v>108.37</v>
    <v>99.97</v>
    <v>103.87</v>
    <v>101.4</v>
    <v>99.9</v>
    <v>109.04</v>
    <v>109.97</v>
    <v>116.81</v>
    <v>112.56</v>
    <v>115.04</v>
    <v>114.46</v>
    <v>106.66</v>
    <v>107.67</v>
    <v>104.62</v>
    <v>112.63</v>
    <v>112.92</v>
    <v>118.07</v>
    <v>123.72</v>
    <v>120.37</v>
    <v>122.81</v>
    <v>117.8</v>
    <v>116.91</v>
    <v>122.06</v>
    <v>120.62</v>
    <v>117.74</v>
    <v>119.17</v>
    <v>120.34</v>
    <v>122.41</v>
    <v>127.26</v>
    <v>129.11000000000001</v>
    <v>135.46</v>
    <v>130.31</v>
    <v>125.14</v>
    <v>125.68</v>
    <v>126.65</v>
    <v>125.72</v>
    <v>127.44</v>
    <v>132.36000000000001</v>
    <v>131.69999999999999</v>
    <v>126.97</v>
    <v>122.72</v>
    <v>123.12</v>
    <v>125.08</v>
    <v>132.68</v>
    <v>130.06</v>
    <v>134</v>
    <v>134.24</v>
    <v>134.88999999999999</v>
    <v>138.78</v>
    <v>143.09</v>
    <v>139.69999999999999</v>
    <v>138.9</v>
    <v>140.22999999999999</v>
    <v>141.38999999999999</v>
    <v>144.80000000000001</v>
    <v>144.59</v>
    <v>150.18</v>
    <v>153.09</v>
    <v>150.26</v>
    <v>146.18</v>
    <v>135.03</v>
    <v>138.27000000000001</v>
    <v>140.99</v>
    <v>144.38</v>
    <v>141.77000000000001</v>
    <v>141.72</v>
    <v>140.99</v>
    <v>142.4</v>
    <v>143</v>
    <v>138.36000000000001</v>
    <v>140.44999999999999</v>
    <v>136.66999999999999</v>
    <v>141.13999999999999</v>
    <v>143.18</v>
    <v>141.82</v>
    <v>142.4</v>
    <v>143.43</v>
    <v>140.88999999999999</v>
    <v>141.94</v>
    <v>139.07</v>
    <v>141.31</v>
    <v>139.52000000000001</v>
    <v>141.83000000000001</v>
    <v>147.03</v>
    <v>146.16</v>
    <v>146.59</v>
    <v>145.96</v>
    <v>148.03</v>
    <v>148.11000000000001</v>
    <v>148.26</v>
    <v>146.08000000000001</v>
    <v>147.6</v>
    <v>146.13</v>
    <v>149.35</v>
    <v>148.76</v>
    <v>147.36000000000001</v>
    <v>149.76</v>
    <v>150.79</v>
    <v>153.79</v>
    <v>153.72999999999999</v>
    <v>156.16999999999999</v>
    <v>157.79</v>
    <v>156.88</v>
    <v>157.52000000000001</v>
    <v>157.19</v>
    <v>157.09</v>
    <v>157.9</v>
    <v>156.38999999999999</v>
    <v>156.4</v>
    <v>155.76</v>
    <v>154.61000000000001</v>
    <v>156.22999999999999</v>
    <v>156.4</v>
    <v>155.41999999999999</v>
    <v>155.80000000000001</v>
    <v>157.12</v>
    <v>155.43</v>
    <v>157.21</v>
    <v>158.46</v>
    <v>153.78</v>
    <v>152.80000000000001</v>
    <v>149.86000000000001</v>
    <v>152.13</v>
    <v>150.15</v>
    <v>149.15</v>
    <v>153.08000000000001</v>
    <v>153.37</v>
    <v>154.82</v>
    <v>153.69</v>
    <v>153.29</v>
    <v>147.91999999999999</v>
    <v>149.06</v>
    <v>144.07</v>
    <v>144.07</v>
    <v>146.41</v>
    <v>150.02000000000001</v>
    <v>149.34</v>
    <v>149.79</v>
    <v>152.18</v>
    <v>152.85</v>
    <v>157.07</v>
    <v>156.62</v>
    <v>160.04</v>
    <v>161.86000000000001</v>
    <v>162.69999999999999</v>
    <v>163.79</v>
    <v>162.69999999999999</v>
    <v>161.09</v>
    <v>162.75</v>
    <v>162.35</v>
    <v>160.41</v>
    <v>160.76</v>
    <v>159.38</v>
    <v>162.13</v>
    <v>163.07</v>
    <v>159.55000000000001</v>
    <v>158.18</v>
    <v>153.31</v>
    <v>155.13999999999999</v>
    <v>153.09</v>
    <v>155.82</v>
    <v>160.24</v>
    <v>160.41999999999999</v>
    <v>164.91</v>
    <v>163.62</v>
    <v>169.55</v>
    <v>172.7</v>
    <v>172.63</v>
    <v>169.98</v>
    <v>173.5</v>
    <v>177.63</v>
    <v>178.46</v>
    <v>175.96</v>
    <v>177.31</v>
    <v>177.5</v>
    <v>180.82</v>
    <v>184.22</v>
    <v>183.59</v>
    <v>184.37</v>
    <v>181.02</v>
    <v>182.7</v>
    <v>182.89</v>
    <v>183.92</v>
    <v>188.2</v>
    <v>188.38</v>
    <v>190.8</v>
    <v>189.41</v>
    <v>191.24</v>
    <v>190.3</v>
    <v>189.93</v>
    <v>194.68</v>
    <v>193.98</v>
    <v>196.29</v>
    <v>195.34</v>
    <v>195.24</v>
    <v>197.46</v>
    <v>199.14</v>
    <v>199.01</v>
    <v>198.27</v>
    <v>194.43</v>
    <v>196.41</v>
    <v>196.06</v>
    <v>193.5</v>
    <v>196.49</v>
    <v>204.53</v>
    <v>208.17</v>
    <v>207.72</v>
    <v>207.54</v>
    <v>211.26</v>
    <v>209.75</v>
    <v>213.94</v>
    <v>210.75</v>
    <v>213.45</v>
    <v>214.39</v>
    <v>212.53</v>
    <v>215</v>
    <v>214.79</v>
    <v>213.3</v>
    <v>209.39</v>
    <v>208.72</v>
    <v>205.56</v>
    <v>210.61</v>
    <v>213.61</v>
    <v>214.25</v>
    <v>218.62</v>
    <v>221.65</v>
    <v>227.31</v>
    <v>228.38</v>
    <v>226.88</v>
    <v>226.62</v>
    <v>227.26</v>
    <v>225.83</v>
    <v>224.06</v>
    <v>220.59</v>
    <v>225.19</v>
    <v>223.73</v>
    <v>221.76</v>
    <v>227</v>
    <v>218.61</v>
    <v>218.31</v>
    <v>226.07</v>
    <v>221.72</v>
    <v>219.32</v>
    <v>213.19</v>
    <v>217.71</v>
    <v>218.74</v>
    <v>223.34</v>
    <v>227.22</v>
    <v>232.22</v>
    <v>233.59</v>
    <v>234.42</v>
    <v>230.5</v>
    <v>232.31</v>
    <v>225.24</v>
    <v>226.94</v>
    <v>225.23</v>
    <v>217.06</v>
    <v>212.04</v>
    <v>216.66</v>
    <v>220.61</v>
    <v>214.4</v>
    <v>218.01</v>
    <v>220.94</v>
    <v>223.74</v>
    <v>224.97</v>
    <v>224.31</v>
    <v>220.69</v>
    <v>222.56</v>
    <v>222.59</v>
    <v>221.72</v>
    <v>221.14</v>
    <v>223.32</v>
    <v>224.29</v>
    <v>224.65</v>
    <v>221.73</v>
    <v>217.19</v>
    <v>222.5</v>
    <v>221.58</v>
    <v>225.76</v>
    <v>228.11</v>
    <v>228.45</v>
    <v>228.84</v>
    <v>227.99</v>
    <v>224.89</v>
    <v>225.99</v>
    <v>223.29</v>
    <v>222.4</v>
    <v>222.59</v>
    <v>225.39</v>
    <v>219.66</v>
    <v>218.96</v>
    <v>211.85</v>
    <v>215.75</v>
    <v>221.02</v>
    <v>221.32</v>
    <v>219.64</v>
    <v>217.95</v>
    <v>219.4</v>
    <v>219.97</v>
    <v>221.4</v>
    <v>219.26</v>
    <v>223.35</v>
    <v>225.65</v>
    <v>225.5</v>
    <v>228.06</v>
    <v>228.33</v>
    <v>226.42</v>
    <v>227.4</v>
    <v>230.45</v>
    <v>232.89</v>
    <v>231.34</v>
    <v>229.28</v>
    <v>231.7</v>
    <v>231.02</v>
    <v>230.36</v>
    <v>229.87</v>
    <v>227.29</v>
    <v>222.13</v>
    <v>226.88</v>
    <v>227.91</v>
    <v>228.66</v>
    <v>231.89</v>
    <v>232.28</v>
    <v>230.44</v>
    <v>229.34</v>
    <v>229.37</v>
    <v>231.39</v>
    <v>229.19</v>
    <v>225.86</v>
    <v>223.76</v>
    <v>221.7</v>
    <v>226.38</v>
    <v>226.57</v>
    <v>222.3</v>
    <v>218.87</v>
    <v>217.63</v>
    <v>214.95</v>
    <v>211.73</v>
    <v>218.3</v>
    <v>222.06</v>
    <v>218.53</v>
    <v>219.55</v>
    <v>220.19</v>
    <v>217.62</v>
    <v>220.82</v>
    <v>222.52</v>
    <v>221.05</v>
    <v>219.95</v>
    <v>220.86</v>
    <v>218.11</v>
    <v>222.03</v>
    <v>223.39</v>
    <v>222.16</v>
    <v>222.6</v>
    <v>223.69</v>
    <v>223.16</v>
    <v>221.13</v>
    <v>219.07</v>
    <v>216.4</v>
    <v>214.51</v>
    <v>211.94</v>
    <v>215.52</v>
    <v>219.62</v>
    <v>221.78</v>
    <v>222.56</v>
    <v>220.2</v>
    <v>226.41</v>
    <v>225.48</v>
    <v>225.92</v>
    <v>227.44</v>
    <v>229.02</v>
    <v>227.96</v>
    <v>226.39</v>
    <v>223.92</v>
    <v>223.81</v>
    <v>221.62</v>
    <v>222.88</v>
    <v>220.04</v>
    <v>222.03</v>
    <v>222.19</v>
    <v>222.48</v>
    <v>217.19</v>
    <v>217.52</v>
    <v>220.9</v>
    <v>224.81</v>
    <v>223.05</v>
    <v>226.44</v>
    <v>221.29</v>
    <v>220.82</v>
    <v>218.75</v>
    <v>222.28</v>
    <v>220.26</v>
    <v>221.02</v>
    <v>219.87</v>
    <v>223.26</v>
    <v>221.58</v>
    <v>220.31</v>
    <v>221.52</v>
    <v>222.57</v>
    <v>225.87</v>
    <v>225.16</v>
    <v>225.03</v>
    <v>225.87</v>
    <v>227.37</v>
    <v>227.95</v>
    <v>227.41</v>
    <v>229.57</v>
    <v>227.84</v>
    <v>223.65</v>
    <v>228.11</v>
    <v>228.05</v>
    <v>233.96</v>
    <v>234.45</v>
    <v>238.64</v>
    <v>238.55</v>
    <v>241.81</v>
    <v>242.56</v>
    <v>241.15</v>
    <v>237.35</v>
    <v>239.26</v>
    <v>239.5</v>
    <v>238.55</v>
    <v>238.99</v>
    <v>235.86</v>
    <v>234.86</v>
    <v>232.72</v>
    <v>231.73</v>
    <v>231.33</v>
    <v>231.58</v>
    <v>222.85</v>
    <v>222.71</v>
    <v>218.17</v>
    <v>213.26</v>
    <v>219.21</v>
    <v>214.71</v>
    <v>219.02</v>
    <v>224.1</v>
    <v>225.63</v>
    <v>220.52</v>
    <v>219.91</v>
    <v>216.04</v>
    <v>214.18</v>
    <v>217.58</v>
    <v>213.18</v>
    <v>215.14</v>
    <v>212.12</v>
    <v>218.18</v>
    <v>220.28</v>
    <v>222.04</v>
    <v>224.12</v>
    <v>222.75</v>
    <v>222.99</v>
    <v>222.93</v>
    <v>222.45</v>
    <v>225.32</v>
    <v>224.98</v>
    <v>217.36</v>
    <v>218.6</v>
    <v>216.07</v>
    <v>215.32</v>
    <v>217.61</v>
    <v>215.99</v>
    <v>214.01</v>
    <v>214.31</v>
    <v>207.83</v>
    <v>204.45</v>
    <v>200.75</v>
    <v>196.99</v>
    <v>201.53</v>
    <v>198.84</v>
    <v>195.97</v>
    <v>191.52</v>
    <v>195.25</v>
    <v>201.24</v>
    <v>203.36</v>
    <v>201.34</v>
    <v>197.53</v>
    <v>198.38</v>
    <v>199.36</v>
    <v>202.76</v>
    <v>206.61</v>
    <v>203.44</v>
    <v>201.38</v>
    <v>200.68</v>
    <v>206.06</v>
    <v>206.49</v>
    <v>201.2</v>
    <v>199.47</v>
    <v>196.66</v>
    <v>192.98</v>
    <v>198.04</v>
    <v>202.5</v>
    <v>203.32</v>
    <v>199.49</v>
    <v>204.24</v>
    <v>201.82</v>
    <v>198.66</v>
    <v>193.72</v>
    <v>194.79</v>
    <v>200.28</v>
    <v>199.92</v>
    <v>196.73</v>
    <v>192.71</v>
    <v>195.78</v>
    <v>201.94</v>
    <v>205.11</v>
    <v>207.27</v>
    <v>205.44</v>
    <v>207.5</v>
    <v>203.9</v>
    <v>205.84</v>
    <v>206.12</v>
    <v>206.19</v>
    <v>211.71</v>
    <v>207.46</v>
    <v>205.27</v>
    <v>207.57</v>
    <v>207.91</v>
    <v>202.99</v>
    <v>200.11</v>
    <v>199.46</v>
    <v>197.87</v>
    <v>196.54</v>
    <v>197.16</v>
    <v>200.91</v>
    <v>198.96</v>
    <v>197.62</v>
    <v>201.56</v>
    <v>202.33</v>
    <v>197.8</v>
    <v>192.68</v>
    <v>193.85</v>
    <v>187.74</v>
    <v>186.96</v>
    <v>190.45</v>
    <v>184.95</v>
    <v>186.89</v>
    <v>188.49</v>
    <v>193.52</v>
    <v>185.67</v>
    <v>182.58</v>
    <v>174.9</v>
    <v>174.95</v>
    <v>170.6</v>
    <v>172.6</v>
    <v>178.07</v>
    <v>177.22</v>
    <v>182.64</v>
    <v>176.24</v>
    <v>176.53</v>
    <v>176.08</v>
    <v>178.21</v>
    <v>175.57</v>
    <v>178.73</v>
    <v>182.72</v>
    <v>187.64</v>
    <v>185.31</v>
    <v>184.26</v>
    <v>188.76</v>
    <v>187.06</v>
    <v>187.87</v>
    <v>190.9</v>
    <v>187.95</v>
    <v>183.57</v>
    <v>178.59</v>
    <v>170.2</v>
    <v>169.38</v>
    <v>171.86</v>
    <v>163.9</v>
    <v>165.18</v>
    <v>168.14</v>
    <v>167.82</v>
    <v>169.83</v>
    <v>175.09</v>
    <v>175.74</v>
    <v>172.44</v>
    <v>170.69</v>
    <v>169.36</v>
    <v>171.41</v>
    <v>172.83</v>
    <v>171.55</v>
    <v>175.61</v>
    <v>175.59</v>
    <v>172.06</v>
    <v>171.47</v>
    <v>171.32</v>
    <v>169.56</v>
    <v>173.09</v>
    <v>172.6</v>
    <v>178.69</v>
    <v>181.49</v>
    <v>182.42</v>
    <v>179.51</v>
    <v>180.44</v>
    <v>179.33</v>
    <v>183.41</v>
    <v>185.93</v>
    <v>187.25</v>
    <v>187.18</v>
    <v>187</v>
    <v>189.75</v>
    <v>189.35</v>
    <v>190.8</v>
    <v>192.82</v>
    <v>190.19</v>
    <v>195.62</v>
    <v>196.35</v>
    <v>200.36</v>
    <v>201.07</v>
    <v>200.99</v>
    <v>197.61</v>
    <v>198.92</v>
    <v>194.65</v>
    <v>190.64</v>
    <v>190.95</v>
    <v>192.41</v>
    <v>195.4</v>
    <v>188.98</v>
    <v>187.24</v>
    <v>184.62</v>
    <v>183.5</v>
    <v>181.5</v>
    <v>180.09</v>
    <v>178.31</v>
    <v>182.19</v>
    <v>183.71</v>
    <v>187.4</v>
    <v>189.67</v>
    <v>182.25</v>
    <v>182.96</v>
    <v>181.63</v>
    <v>178.99</v>
    <v>180.52</v>
    <v>178.06</v>
    <v>175.34</v>
    <v>171.39</v>
    <v>167.31</v>
    <v>164.17</v>
    <v>164.73</v>
    <v>169.94</v>
    <v>166.13</v>
    <v>164.92</v>
    <v>169.29</v>
    <v>176</v>
    <v>174.7</v>
    <v>173.72</v>
    <v>168.61</v>
    <v>167.67</v>
    <v>167.72</v>
    <v>167.26</v>
    <v>171.4</v>
    <v>166.81</v>
  </a>
  <a r="1" c="1007">
    <v>4.8899999999999997</v>
    <v>4.7699999999999996</v>
    <v>4.75</v>
    <v>4.82</v>
    <v>4.95</v>
    <v>5.01</v>
    <v>4.82</v>
    <v>4.92</v>
    <v>4.8600000000000003</v>
    <v>4.8600000000000003</v>
    <v>4.8</v>
    <v>4.9400000000000004</v>
    <v>4.8899999999999997</v>
    <v>5.14</v>
    <v>5.31</v>
    <v>5.27</v>
    <v>5.41</v>
    <v>4.37</v>
    <v>4.03</v>
    <v>3.61</v>
    <v>3.4</v>
    <v>3.31</v>
    <v>3.31</v>
    <v>3.27</v>
    <v>3.41</v>
    <v>3.27</v>
    <v>3.37</v>
    <v>3.55</v>
    <v>3.32</v>
    <v>3.27</v>
    <v>3.29</v>
    <v>3.29</v>
    <v>3.23</v>
    <v>3.24</v>
    <v>3.02</v>
    <v>3.11</v>
    <v>3.11</v>
    <v>3.1</v>
    <v>3.08</v>
    <v>2.92</v>
    <v>2.82</v>
    <v>2.81</v>
    <v>2.74</v>
    <v>2.73</v>
    <v>2.6</v>
    <v>2.62</v>
    <v>2.71</v>
    <v>2.65</v>
    <v>2.82</v>
    <v>2.77</v>
    <v>2.92</v>
    <v>2.91</v>
    <v>2.93</v>
    <v>2.97</v>
    <v>3.16</v>
    <v>3.38</v>
    <v>3.44</v>
    <v>3.4</v>
    <v>3.38</v>
    <v>3.53</v>
    <v>3.6</v>
    <v>3.51</v>
    <v>3.57</v>
    <v>3.72</v>
    <v>3.71</v>
    <v>3.69</v>
    <v>3.67</v>
    <v>3.81</v>
    <v>3.97</v>
    <v>3.84</v>
    <v>3.82</v>
    <v>3.9</v>
    <v>3.94</v>
    <v>3.91</v>
    <v>3.93</v>
    <v>3.84</v>
    <v>3.79</v>
    <v>3.79</v>
    <v>3.71</v>
    <v>3.78</v>
    <v>3.76</v>
    <v>3.86</v>
    <v>3.95</v>
    <v>4.04</v>
    <v>3.91</v>
    <v>4</v>
    <v>4</v>
    <v>4.03</v>
    <v>3.96</v>
    <v>3.98</v>
    <v>3.89</v>
    <v>3.95</v>
    <v>3.98</v>
    <v>3.91</v>
    <v>3.96</v>
    <v>3.84</v>
    <v>3.78</v>
    <v>3.81</v>
    <v>3.98</v>
    <v>3.94</v>
    <v>3.92</v>
    <v>3.72</v>
    <v>3.69</v>
    <v>3.71</v>
    <v>3.64</v>
    <v>3.54</v>
    <v>3.49</v>
    <v>3.34</v>
    <v>3.33</v>
    <v>3.35</v>
    <v>3.37</v>
    <v>3.25</v>
    <v>3.24</v>
    <v>3.39</v>
    <v>3.32</v>
    <v>3.27</v>
    <v>3.29</v>
    <v>3.41</v>
    <v>3.41</v>
    <v>3.24</v>
    <v>3.23</v>
    <v>3.13</v>
    <v>3.16</v>
    <v>3.11</v>
    <v>3.05</v>
    <v>3</v>
    <v>2.96</v>
    <v>2.81</v>
    <v>2.77</v>
    <v>2.8</v>
    <v>2.78</v>
    <v>2.89</v>
    <v>2.87</v>
    <v>2.87</v>
    <v>2.79</v>
    <v>2.71</v>
    <v>2.79</v>
    <v>2.96</v>
    <v>3.42</v>
    <v>3.27</v>
    <v>3.14</v>
    <v>3.11</v>
    <v>2.89</v>
    <v>2.94</v>
    <v>2.9</v>
    <v>3.06</v>
    <v>3.01</v>
    <v>3.12</v>
    <v>3.19</v>
    <v>3.15</v>
    <v>3.2</v>
    <v>3.1</v>
    <v>3.24</v>
    <v>3.13</v>
    <v>3.14</v>
    <v>2.94</v>
    <v>3.01</v>
    <v>3.08</v>
    <v>2.98</v>
    <v>3.05</v>
    <v>2.99</v>
    <v>2.96</v>
    <v>2.87</v>
    <v>2.98</v>
    <v>2.89</v>
    <v>2.8</v>
    <v>2.89</v>
    <v>2.98</v>
    <v>3.05</v>
    <v>2.99</v>
    <v>2.93</v>
    <v>2.96</v>
    <v>2.92</v>
    <v>2.9</v>
    <v>2.96</v>
    <v>3.12</v>
    <v>3.12</v>
    <v>3.18</v>
    <v>3.04</v>
    <v>3.18</v>
    <v>3.19</v>
    <v>3.09</v>
    <v>3.1</v>
    <v>3.16</v>
    <v>3.15</v>
    <v>3.25</v>
    <v>3.44</v>
    <v>3.35</v>
    <v>3.39</v>
    <v>3.39</v>
    <v>3.42</v>
    <v>3.41</v>
    <v>3.45</v>
    <v>3.3</v>
    <v>3.28</v>
    <v>3.27</v>
    <v>3.22</v>
    <v>3.26</v>
    <v>3.33</v>
    <v>3.22</v>
    <v>3.06</v>
    <v>3.17</v>
    <v>2.8</v>
    <v>2.82</v>
    <v>2.8</v>
    <v>2.74</v>
    <v>2.75</v>
    <v>2.76</v>
    <v>2.78</v>
    <v>2.79</v>
    <v>2.89</v>
    <v>2.99</v>
    <v>3.1</v>
    <v>3.06</v>
    <v>3.05</v>
    <v>3</v>
    <v>3.08</v>
    <v>2.98</v>
    <v>3.07</v>
    <v>3.06</v>
    <v>3.07</v>
    <v>2.99</v>
    <v>2.99</v>
    <v>3.15</v>
    <v>3.35</v>
    <v>3.25</v>
    <v>3.35</v>
    <v>3.31</v>
    <v>3.29</v>
    <v>3.39</v>
    <v>3.22</v>
    <v>3.16</v>
    <v>3.23</v>
    <v>3.31</v>
    <v>3.31</v>
    <v>3.22</v>
    <v>3.26</v>
    <v>3.26</v>
    <v>3.18</v>
    <v>3.18</v>
    <v>3.14</v>
    <v>3</v>
    <v>2.88</v>
    <v>2.79</v>
    <v>2.8</v>
    <v>2.66</v>
    <v>2.67</v>
    <v>2.62</v>
    <v>2.69</v>
    <v>2.62</v>
    <v>2.58</v>
    <v>2.58</v>
    <v>2.62</v>
    <v>2.56</v>
    <v>2.64</v>
    <v>2.65</v>
    <v>2.66</v>
    <v>2.56</v>
    <v>2.6</v>
    <v>2.79</v>
    <v>2.9</v>
    <v>2.88</v>
    <v>2.84</v>
    <v>2.85</v>
    <v>2.88</v>
    <v>2.86</v>
    <v>2.89</v>
    <v>2.99</v>
    <v>2.94</v>
    <v>2.96</v>
    <v>2.93</v>
    <v>2.86</v>
    <v>2.84</v>
    <v>2.68</v>
    <v>2.61</v>
    <v>2.59</v>
    <v>2.62</v>
    <v>2.61</v>
    <v>2.69</v>
    <v>2.88</v>
    <v>2.76</v>
    <v>2.76</v>
    <v>2.84</v>
    <v>2.77</v>
    <v>2.74</v>
    <v>2.7</v>
    <v>2.76</v>
    <v>2.78</v>
    <v>2.61</v>
    <v>2.67</v>
    <v>2.61</v>
    <v>2.63</v>
    <v>2.64</v>
    <v>2.6</v>
    <v>2.5499999999999998</v>
    <v>2.58</v>
    <v>2.64</v>
    <v>2.69</v>
    <v>2.75</v>
    <v>2.76</v>
    <v>2.65</v>
    <v>2.64</v>
    <v>2.62</v>
    <v>2.62</v>
    <v>2.63</v>
    <v>2.59</v>
    <v>2.61</v>
    <v>2.52</v>
    <v>2.54</v>
    <v>2.42</v>
    <v>2.2599999999999998</v>
    <v>2.2799999999999998</v>
    <v>2.2999999999999998</v>
    <v>2.38</v>
    <v>2.4</v>
    <v>2.27</v>
    <v>2.1800000000000002</v>
    <v>2.12</v>
    <v>2.08</v>
    <v>2.06</v>
    <v>1.99</v>
    <v>1.99</v>
    <v>2.0099999999999998</v>
    <v>2.06</v>
    <v>2.2200000000000002</v>
    <v>2.16</v>
    <v>2.0299999999999998</v>
    <v>2.08</v>
    <v>2.06</v>
    <v>2</v>
    <v>2.0099999999999998</v>
    <v>2.0099999999999998</v>
    <v>2.0499999999999998</v>
    <v>2.0299999999999998</v>
    <v>2.0499999999999998</v>
    <v>2.2000000000000002</v>
    <v>2.2000000000000002</v>
    <v>2.14</v>
    <v>2.11</v>
    <v>2.0699999999999998</v>
    <v>2</v>
    <v>2.02</v>
    <v>1.91</v>
    <v>2.0099999999999998</v>
    <v>1.98</v>
    <v>1.92</v>
    <v>1.97</v>
    <v>1.83</v>
    <v>1.97</v>
    <v>2.0499999999999998</v>
    <v>2.2000000000000002</v>
    <v>2.0099999999999998</v>
    <v>2</v>
    <v>1.96</v>
    <v>1.94</v>
    <v>2.12</v>
    <v>1.82</v>
    <v>2</v>
    <v>2.02</v>
    <v>2.0099999999999998</v>
    <v>2.02</v>
    <v>1.98</v>
    <v>2.02</v>
    <v>1.96</v>
    <v>1.98</v>
    <v>2.0299999999999998</v>
    <v>1.83</v>
    <v>1.76</v>
    <v>1.5</v>
    <v>1.64</v>
    <v>1.52</v>
    <v>1.53</v>
    <v>1.74</v>
    <v>1.7</v>
    <v>1.63</v>
    <v>1.47</v>
    <v>1.4</v>
    <v>1.55</v>
    <v>1.42</v>
    <v>1.5</v>
    <v>1.5</v>
    <v>1.46</v>
    <v>1.42</v>
    <v>1.47</v>
    <v>1.53</v>
    <v>1.63</v>
    <v>1.46</v>
    <v>1.46</v>
    <v>1.5</v>
    <v>1.34</v>
    <v>1.3</v>
    <v>1.35</v>
    <v>1.44</v>
    <v>1.41</v>
    <v>1.3</v>
    <v>1.21</v>
    <v>1.4</v>
    <v>1.39</v>
    <v>1.52</v>
    <v>1.33</v>
    <v>1.33</v>
    <v>1.48</v>
    <v>1.6</v>
    <v>1.77</v>
    <v>1.83</v>
    <v>1.67</v>
    <v>1.5</v>
    <v>1.57</v>
    <v>1.48</v>
    <v>1.6</v>
    <v>1.69</v>
    <v>1.87</v>
    <v>1.85</v>
    <v>1.83</v>
    <v>1.69</v>
    <v>1.65</v>
    <v>1.65</v>
    <v>1.65</v>
    <v>2</v>
    <v>1.62</v>
    <v>1.75</v>
    <v>1.81</v>
    <v>1.66</v>
    <v>1.6</v>
    <v>1.5</v>
    <v>1.52</v>
    <v>1.37</v>
    <v>1.43</v>
    <v>1.43</v>
    <v>1.44</v>
    <v>1.41</v>
    <v>1.42</v>
    <v>1.42</v>
    <v>1.42</v>
    <v>1.4</v>
    <v>1.44</v>
    <v>1.39</v>
    <v>1.43</v>
    <v>1.47</v>
    <v>1.5</v>
    <v>1.53</v>
    <v>1.57</v>
    <v>1.51</v>
    <v>1.5</v>
    <v>1.52</v>
    <v>1.43</v>
    <v>1.37</v>
    <v>1.35</v>
    <v>1.33</v>
    <v>1.36</v>
    <v>1.32</v>
    <v>1.34</v>
    <v>1.44</v>
    <v>1.38</v>
    <v>1.38</v>
    <v>1.36</v>
    <v>1.32</v>
    <v>1.4</v>
    <v>1.35</v>
    <v>1.52</v>
    <v>1.54</v>
    <v>1.54</v>
    <v>1.48</v>
    <v>1.49</v>
    <v>1.53</v>
    <v>1.59</v>
    <v>1.59</v>
    <v>1.61</v>
    <v>1.56</v>
    <v>1.56</v>
    <v>1.57</v>
    <v>1.52</v>
    <v>1.52</v>
    <v>1.51</v>
    <v>1.5</v>
    <v>1.51</v>
    <v>1.46</v>
    <v>1.38</v>
    <v>1.38</v>
    <v>1.39</v>
    <v>1.39</v>
    <v>1.34</v>
    <v>1.36</v>
    <v>1.36</v>
    <v>1.37</v>
    <v>1.32</v>
    <v>1.27</v>
    <v>1.26</v>
    <v>1.37</v>
    <v>1.32</v>
    <v>1.32</v>
    <v>1.49</v>
    <v>1.52</v>
    <v>1.55</v>
    <v>1.55</v>
    <v>1.54</v>
    <v>1.59</v>
    <v>1.7</v>
    <v>1.69</v>
    <v>1.76</v>
    <v>1.8</v>
    <v>1.8</v>
    <v>1.92</v>
    <v>2.02</v>
    <v>2.09</v>
    <v>1.96</v>
    <v>1.95</v>
    <v>1.95</v>
    <v>2.0099999999999998</v>
    <v>1.99</v>
    <v>1.92</v>
    <v>1.81</v>
    <v>1.78</v>
    <v>1.87</v>
    <v>1.83</v>
    <v>1.82</v>
    <v>1.87</v>
    <v>1.87</v>
    <v>1.99</v>
    <v>1.9</v>
    <v>2.19</v>
    <v>2.35</v>
    <v>2.4500000000000002</v>
    <v>2.2999999999999998</v>
    <v>2.36</v>
    <v>2.76</v>
    <v>2.88</v>
    <v>2.88</v>
    <v>2.73</v>
    <v>2.69</v>
    <v>2.83</v>
    <v>2.94</v>
    <v>2.92</v>
    <v>2.95</v>
    <v>2.9</v>
    <v>2.93</v>
    <v>2.93</v>
    <v>2.97</v>
    <v>3.1</v>
    <v>3.03</v>
    <v>3.13</v>
    <v>3.16</v>
    <v>3.14</v>
    <v>3.09</v>
    <v>3.12</v>
    <v>3.2</v>
    <v>3.03</v>
    <v>3</v>
    <v>2.96</v>
    <v>2.82</v>
    <v>2.7</v>
    <v>2.7</v>
    <v>2.7</v>
    <v>2.91</v>
    <v>2.78</v>
    <v>2.84</v>
    <v>2.75</v>
    <v>2.82</v>
    <v>2.93</v>
    <v>3.1</v>
    <v>3.06</v>
    <v>2.94</v>
    <v>3.04</v>
    <v>3.13</v>
    <v>3.05</v>
    <v>3.15</v>
    <v>3.19</v>
    <v>3.08</v>
    <v>3.1</v>
    <v>3.13</v>
    <v>3.25</v>
    <v>3.14</v>
    <v>3.25</v>
    <v>3.25</v>
    <v>3.24</v>
    <v>3.2</v>
    <v>3.31</v>
    <v>3.17</v>
    <v>3.21</v>
    <v>3.21</v>
    <v>3.2</v>
    <v>3.36</v>
    <v>3.47</v>
    <v>3.4</v>
    <v>3.52</v>
    <v>3.54</v>
    <v>3.46</v>
    <v>3.45</v>
    <v>3.44</v>
    <v>3.37</v>
    <v>3.27</v>
    <v>3.27</v>
    <v>3.23</v>
    <v>3.13</v>
    <v>3.13</v>
    <v>3.33</v>
    <v>3.27</v>
    <v>3.58</v>
    <v>3.4</v>
    <v>3.43</v>
    <v>3.53</v>
    <v>3.52</v>
    <v>3.64</v>
    <v>3.69</v>
    <v>4.0599999999999996</v>
    <v>4.17</v>
    <v>4.2300000000000004</v>
    <v>4.18</v>
    <v>4.29</v>
    <v>4.0999999999999996</v>
    <v>4.1500000000000004</v>
    <v>4.1100000000000003</v>
    <v>4.08</v>
    <v>4.09</v>
    <v>3.91</v>
    <v>3.71</v>
    <v>3.93</v>
    <v>4.04</v>
    <v>4.0599999999999996</v>
    <v>4.09</v>
    <v>4.13</v>
    <v>3.81</v>
    <v>3.93</v>
    <v>3.85</v>
    <v>3.86</v>
    <v>3.84</v>
    <v>3.89</v>
    <v>3.84</v>
    <v>3.75</v>
    <v>3.73</v>
    <v>3.71</v>
    <v>3.83</v>
    <v>3.89</v>
    <v>3.87</v>
    <v>3.92</v>
    <v>3.88</v>
    <v>3.86</v>
    <v>3.91</v>
    <v>3.85</v>
    <v>3.84</v>
    <v>3.94</v>
    <v>4.13</v>
    <v>3.98</v>
    <v>4</v>
    <v>3.95</v>
    <v>3.89</v>
    <v>3.81</v>
    <v>3.89</v>
    <v>3.91</v>
    <v>4.07</v>
    <v>4.29</v>
    <v>4.22</v>
    <v>4.3499999999999996</v>
    <v>4.53</v>
    <v>4.6100000000000003</v>
    <v>4.47</v>
    <v>4.53</v>
    <v>4.6900000000000004</v>
    <v>4.67</v>
    <v>4.72</v>
    <v>4.71</v>
    <v>4.6500000000000004</v>
    <v>4.58</v>
    <v>4.63</v>
    <v>4.72</v>
    <v>4.79</v>
    <v>5.16</v>
    <v>5.54</v>
    <v>5.52</v>
    <v>5.45</v>
    <v>5.45</v>
    <v>5.37</v>
    <v>5.27</v>
    <v>5.57</v>
    <v>5.55</v>
    <v>5.6</v>
    <v>6</v>
    <v>6.36</v>
    <v>6.48</v>
    <v>6.61</v>
    <v>6.68</v>
    <v>6.77</v>
    <v>6.76</v>
    <v>6.77</v>
    <v>6.27</v>
    <v>6.19</v>
    <v>6.39</v>
    <v>6.61</v>
    <v>6.32</v>
    <v>6.07</v>
    <v>6.15</v>
    <v>5.87</v>
    <v>5.59</v>
    <v>5.85</v>
    <v>6.2</v>
    <v>6.15</v>
    <v>6.26</v>
    <v>6.47</v>
    <v>6.27</v>
    <v>6.32</v>
    <v>6.25</v>
    <v>6.15</v>
    <v>6.05</v>
    <v>5.88</v>
    <v>5.81</v>
    <v>6.15</v>
    <v>6.69</v>
    <v>6.9</v>
    <v>7.27</v>
    <v>7.56</v>
    <v>7.32</v>
    <v>7.27</v>
    <v>7.21</v>
    <v>6.91</v>
    <v>6.73</v>
    <v>6.41</v>
    <v>6.44</v>
    <v>6.85</v>
    <v>6.76</v>
    <v>6.9</v>
    <v>6.66</v>
    <v>6.95</v>
    <v>7</v>
    <v>6.97</v>
    <v>7.75</v>
    <v>7.54</v>
    <v>7.37</v>
    <v>7.51</v>
    <v>7.39</v>
    <v>7.42</v>
    <v>7.29</v>
    <v>6.96</v>
    <v>6.68</v>
    <v>6.86</v>
    <v>6.87</v>
    <v>7.01</v>
    <v>6.81</v>
    <v>6.91</v>
    <v>7.29</v>
    <v>7.44</v>
    <v>7.42</v>
    <v>7.56</v>
    <v>7.32</v>
    <v>7.23</v>
    <v>7.1</v>
    <v>7.45</v>
    <v>7.35</v>
    <v>7.6</v>
    <v>7.38</v>
    <v>7.32</v>
    <v>7.28</v>
    <v>7.5</v>
    <v>7.41</v>
    <v>7.52</v>
    <v>7.59</v>
    <v>7.58</v>
    <v>7.73</v>
    <v>7.65</v>
    <v>7.83</v>
    <v>7.66</v>
    <v>7.7</v>
    <v>7.84</v>
    <v>8</v>
    <v>7.76</v>
    <v>7.85</v>
    <v>7.97</v>
    <v>8.4700000000000006</v>
    <v>8.49</v>
    <v>8.7200000000000006</v>
    <v>8.83</v>
    <v>8.9700000000000006</v>
    <v>9.2100000000000009</v>
    <v>8.6300000000000008</v>
    <v>8.41</v>
    <v>8.5</v>
    <v>8.3699999999999992</v>
    <v>8.52</v>
    <v>8.3000000000000007</v>
    <v>8.19</v>
    <v>8.15</v>
    <v>7.9</v>
    <v>7.88</v>
    <v>7.75</v>
    <v>7.54</v>
    <v>7.02</v>
    <v>7.03</v>
    <v>7.43</v>
    <v>7.15</v>
    <v>7.38</v>
    <v>7.2</v>
    <v>7.01</v>
    <v>7.32</v>
    <v>7.41</v>
    <v>7.19</v>
    <v>7.01</v>
    <v>6.76</v>
    <v>6.55</v>
    <v>6.54</v>
    <v>6.46</v>
    <v>6.6</v>
    <v>6.4</v>
    <v>6.72</v>
    <v>6.85</v>
    <v>7.01</v>
    <v>7</v>
    <v>6.83</v>
    <v>6.75</v>
    <v>6.83</v>
    <v>6.78</v>
    <v>6.84</v>
    <v>6.58</v>
    <v>6.24</v>
    <v>6.45</v>
    <v>6.31</v>
    <v>6.26</v>
    <v>6.22</v>
    <v>6.29</v>
    <v>6.35</v>
    <v>6.25</v>
    <v>5.97</v>
    <v>5.92</v>
    <v>5.65</v>
    <v>5.64</v>
    <v>5.75</v>
    <v>5.77</v>
    <v>5.62</v>
    <v>5.59</v>
    <v>5.79</v>
    <v>6.06</v>
    <v>5.93</v>
    <v>5.87</v>
    <v>5.82</v>
    <v>6.11</v>
    <v>6.03</v>
    <v>6.21</v>
    <v>6.41</v>
    <v>6.38</v>
    <v>6.24</v>
    <v>6.25</v>
    <v>6.45</v>
    <v>6.56</v>
    <v>6.37</v>
    <v>6.16</v>
    <v>6.19</v>
    <v>6.07</v>
    <v>6.2</v>
    <v>6.4</v>
    <v>6.4</v>
    <v>6.21</v>
    <v>6.62</v>
    <v>6.42</v>
    <v>6.35</v>
    <v>5.99</v>
    <v>6.21</v>
    <v>6.25</v>
    <v>6.17</v>
    <v>6.02</v>
    <v>6.07</v>
    <v>6.22</v>
    <v>6.58</v>
    <v>6.58</v>
    <v>6.45</v>
    <v>6.29</v>
    <v>6.43</v>
    <v>6.31</v>
    <v>6.38</v>
    <v>6.5</v>
    <v>6.42</v>
    <v>6.49</v>
    <v>6.28</v>
    <v>6.41</v>
    <v>6.5</v>
    <v>6.51</v>
    <v>6.39</v>
    <v>6.25</v>
    <v>6.08</v>
    <v>5.77</v>
    <v>5.48</v>
    <v>5.5</v>
    <v>5.59</v>
    <v>5.53</v>
    <v>5.74</v>
    <v>5.65</v>
    <v>5.66</v>
    <v>5.59</v>
    <v>5.4</v>
    <v>5.35</v>
    <v>5.1100000000000003</v>
    <v>5.14</v>
    <v>5.24</v>
    <v>5.17</v>
    <v>5.3</v>
    <v>5.14</v>
    <v>5.29</v>
    <v>5.14</v>
    <v>4.4400000000000004</v>
    <v>4.47</v>
    <v>4.55</v>
    <v>4.24</v>
    <v>4.49</v>
    <v>4.6500000000000004</v>
    <v>4.66</v>
    <v>4.95</v>
    <v>5</v>
    <v>4.8499999999999996</v>
    <v>4.97</v>
    <v>4.93</v>
    <v>4.79</v>
    <v>4.91</v>
    <v>5.13</v>
    <v>4.99</v>
    <v>5.23</v>
    <v>5.12</v>
    <v>5.2</v>
    <v>5.22</v>
    <v>5.17</v>
    <v>5.25</v>
    <v>5.16</v>
    <v>5.12</v>
    <v>5.0199999999999996</v>
    <v>4.8600000000000003</v>
    <v>4.7699999999999996</v>
    <v>4.88</v>
    <v>4.71</v>
    <v>4.68</v>
    <v>4.7</v>
    <v>4.6900000000000004</v>
    <v>4.6100000000000003</v>
    <v>4.74</v>
    <v>4.67</v>
    <v>4.68</v>
    <v>4.5999999999999996</v>
    <v>4.5599999999999996</v>
    <v>4.5599999999999996</v>
    <v>4.46</v>
    <v>4.3899999999999997</v>
    <v>4.63</v>
    <v>4.5999999999999996</v>
    <v>4.4000000000000004</v>
    <v>4.3499999999999996</v>
    <v>4.4800000000000004</v>
    <v>4.43</v>
    <v>4.58</v>
    <v>4.58</v>
    <v>4.8600000000000003</v>
    <v>5.05</v>
    <v>5.08</v>
    <v>5.0599999999999996</v>
    <v>5.1100000000000003</v>
    <v>5.05</v>
    <v>5.27</v>
    <v>5.23</v>
    <v>5.36</v>
    <v>5.26</v>
    <v>5.18</v>
    <v>5.31</v>
    <v>5.3</v>
    <v>5.17</v>
    <v>5.24</v>
    <v>5.21</v>
    <v>5.53</v>
    <v>5.58</v>
    <v>5.77</v>
    <v>5.72</v>
    <v>5.95</v>
    <v>5.86</v>
    <v>5.9</v>
    <v>5.8</v>
    <v>5.39</v>
    <v>5.35</v>
    <v>5.52</v>
    <v>5.69</v>
    <v>5.35</v>
    <v>5.29</v>
    <v>5.15</v>
    <v>5.08</v>
    <v>4.93</v>
    <v>4.84</v>
    <v>4.8899999999999997</v>
    <v>4.93</v>
    <v>4.74</v>
    <v>5.05</v>
    <v>5.03</v>
    <v>4.72</v>
    <v>4.6500000000000004</v>
    <v>4.62</v>
    <v>4.6399999999999997</v>
    <v>4.6399999999999997</v>
    <v>4.5599999999999996</v>
    <v>4.4000000000000004</v>
    <v>4.3499999999999996</v>
    <v>4.22</v>
    <v>4.13</v>
    <v>4.08</v>
    <v>4.16</v>
    <v>4.1500000000000004</v>
    <v>3.97</v>
    <v>4.16</v>
    <v>4.33</v>
    <v>4.22</v>
    <v>4.18</v>
    <v>4.09</v>
    <v>4.0999999999999996</v>
    <v>4.1100000000000003</v>
    <v>4.08</v>
    <v>4.28</v>
    <v>4.09</v>
  </a>
</arrayData>
</file>

<file path=xl/richData/rdrichvalue.xml><?xml version="1.0" encoding="utf-8"?>
<rvData xmlns="http://schemas.microsoft.com/office/spreadsheetml/2017/richdata" count="2431">
  <rv s="0">
    <fb>43389</fb>
    <v>0</v>
  </rv>
  <rv s="0">
    <fb>158.63999999999999</fb>
    <v>1</v>
  </rv>
  <rv s="0">
    <fb>4.8899999999999997</fb>
    <v>1</v>
  </rv>
  <rv s="0">
    <fb>43390</fb>
    <v>0</v>
  </rv>
  <rv s="0">
    <fb>157.96</fb>
    <v>1</v>
  </rv>
  <rv s="0">
    <fb>4.7699999999999996</fb>
    <v>1</v>
  </rv>
  <rv s="0">
    <fb>43391</fb>
    <v>0</v>
  </rv>
  <rv s="0">
    <fb>155</fb>
    <v>1</v>
  </rv>
  <rv s="0">
    <fb>4.75</fb>
    <v>1</v>
  </rv>
  <rv s="0">
    <fb>43392</fb>
    <v>0</v>
  </rv>
  <rv s="0">
    <fb>153.36000000000001</fb>
    <v>1</v>
  </rv>
  <rv s="0">
    <fb>4.82</fb>
    <v>1</v>
  </rv>
  <rv s="0">
    <fb>43395</fb>
    <v>0</v>
  </rv>
  <rv s="0">
    <fb>153.03</fb>
    <v>1</v>
  </rv>
  <rv s="0">
    <fb>4.95</fb>
    <v>1</v>
  </rv>
  <rv s="0">
    <fb>43396</fb>
    <v>0</v>
  </rv>
  <rv s="0">
    <fb>151.66</fb>
    <v>1</v>
  </rv>
  <rv s="0">
    <fb>5.01</fb>
    <v>1</v>
  </rv>
  <rv s="0">
    <fb>43397</fb>
    <v>0</v>
  </rv>
  <rv s="0">
    <fb>145.94999999999999</fb>
    <v>1</v>
  </rv>
  <rv s="0">
    <fb>43398</fb>
    <v>0</v>
  </rv>
  <rv s="0">
    <fb>149.11000000000001</fb>
    <v>1</v>
  </rv>
  <rv s="0">
    <fb>4.92</fb>
    <v>1</v>
  </rv>
  <rv s="0">
    <fb>43399</fb>
    <v>0</v>
  </rv>
  <rv s="0">
    <fb>147.47999999999999</fb>
    <v>1</v>
  </rv>
  <rv s="0">
    <fb>4.8600000000000003</fb>
    <v>1</v>
  </rv>
  <rv s="0">
    <fb>43402</fb>
    <v>0</v>
  </rv>
  <rv s="0">
    <fb>146.66999999999999</fb>
    <v>1</v>
  </rv>
  <rv s="0">
    <fb>43403</fb>
    <v>0</v>
  </rv>
  <rv s="0">
    <fb>149.72999999999999</fb>
    <v>1</v>
  </rv>
  <rv s="0">
    <fb>4.8</fb>
    <v>1</v>
  </rv>
  <rv s="0">
    <fb>43404</fb>
    <v>0</v>
  </rv>
  <rv s="0">
    <fb>150.03</fb>
    <v>1</v>
  </rv>
  <rv s="0">
    <fb>4.9400000000000004</fb>
    <v>1</v>
  </rv>
  <rv s="0">
    <fb>43405</fb>
    <v>0</v>
  </rv>
  <rv s="0">
    <fb>153.49</fb>
    <v>1</v>
  </rv>
  <rv s="0">
    <fb>43406</fb>
    <v>0</v>
  </rv>
  <rv s="0">
    <fb>154</fb>
    <v>1</v>
  </rv>
  <rv s="0">
    <fb>5.14</fb>
    <v>1</v>
  </rv>
  <rv s="0">
    <fb>43409</fb>
    <v>0</v>
  </rv>
  <rv s="0">
    <fb>153.88</fb>
    <v>1</v>
  </rv>
  <rv s="0">
    <fb>5.31</fb>
    <v>1</v>
  </rv>
  <rv s="0">
    <fb>43410</fb>
    <v>0</v>
  </rv>
  <rv s="0">
    <fb>154.63999999999999</fb>
    <v>1</v>
  </rv>
  <rv s="0">
    <fb>5.27</fb>
    <v>1</v>
  </rv>
  <rv s="0">
    <fb>43411</fb>
    <v>0</v>
  </rv>
  <rv s="0">
    <fb>157.41</fb>
    <v>1</v>
  </rv>
  <rv s="0">
    <fb>5.41</fb>
    <v>1</v>
  </rv>
  <rv s="0">
    <fb>43412</fb>
    <v>0</v>
  </rv>
  <rv s="0">
    <fb>156.99</fb>
    <v>1</v>
  </rv>
  <rv s="0">
    <fb>4.37</fb>
    <v>1</v>
  </rv>
  <rv s="0">
    <fb>43413</fb>
    <v>0</v>
  </rv>
  <rv s="0">
    <fb>154.08000000000001</fb>
    <v>1</v>
  </rv>
  <rv s="0">
    <fb>4.03</fb>
    <v>1</v>
  </rv>
  <rv s="0">
    <fb>43416</fb>
    <v>0</v>
  </rv>
  <rv s="0">
    <fb>151.03</fb>
    <v>1</v>
  </rv>
  <rv s="0">
    <fb>3.61</fb>
    <v>1</v>
  </rv>
  <rv s="0">
    <fb>43417</fb>
    <v>0</v>
  </rv>
  <rv s="0">
    <fb>150.55000000000001</fb>
    <v>1</v>
  </rv>
  <rv s="0">
    <fb>3.4</fb>
    <v>1</v>
  </rv>
  <rv s="0">
    <fb>43418</fb>
    <v>0</v>
  </rv>
  <rv s="0">
    <fb>149.44999999999999</fb>
    <v>1</v>
  </rv>
  <rv s="0">
    <fb>3.31</fb>
    <v>1</v>
  </rv>
  <rv s="0">
    <fb>43419</fb>
    <v>0</v>
  </rv>
  <rv s="0">
    <fb>151.58000000000001</fb>
    <v>1</v>
  </rv>
  <rv s="0">
    <fb>43420</fb>
    <v>0</v>
  </rv>
  <rv s="0">
    <fb>151.94</fb>
    <v>1</v>
  </rv>
  <rv s="0">
    <fb>3.27</fb>
    <v>1</v>
  </rv>
  <rv s="0">
    <fb>43423</fb>
    <v>0</v>
  </rv>
  <rv s="0">
    <fb>148.86000000000001</fb>
    <v>1</v>
  </rv>
  <rv s="0">
    <fb>3.41</fb>
    <v>1</v>
  </rv>
  <rv s="0">
    <fb>43424</fb>
    <v>0</v>
  </rv>
  <rv s="0">
    <fb>145.99</fb>
    <v>1</v>
  </rv>
  <rv s="0">
    <fb>43425</fb>
    <v>0</v>
  </rv>
  <rv s="0">
    <fb>148.03</fb>
    <v>1</v>
  </rv>
  <rv s="0">
    <fb>3.37</fb>
    <v>1</v>
  </rv>
  <rv s="0">
    <fb>43427</fb>
    <v>0</v>
  </rv>
  <rv s="0">
    <fb>147.88999999999999</fb>
    <v>1</v>
  </rv>
  <rv s="0">
    <fb>3.55</fb>
    <v>1</v>
  </rv>
  <rv s="0">
    <fb>43430</fb>
    <v>0</v>
  </rv>
  <rv s="0">
    <fb>149.81</fb>
    <v>1</v>
  </rv>
  <rv s="0">
    <fb>3.32</fb>
    <v>1</v>
  </rv>
  <rv s="0">
    <fb>43431</fb>
    <v>0</v>
  </rv>
  <rv s="0">
    <fb>148.57</fb>
    <v>1</v>
  </rv>
  <rv s="0">
    <fb>43432</fb>
    <v>0</v>
  </rv>
  <rv s="0">
    <fb>152.24</fb>
    <v>1</v>
  </rv>
  <rv s="0">
    <fb>3.29</fb>
    <v>1</v>
  </rv>
  <rv s="0">
    <fb>43433</fb>
    <v>0</v>
  </rv>
  <rv s="0">
    <fb>151.83000000000001</fb>
    <v>1</v>
  </rv>
  <rv s="0">
    <fb>43434</fb>
    <v>0</v>
  </rv>
  <rv s="0">
    <fb>152.62</fb>
    <v>1</v>
  </rv>
  <rv s="0">
    <fb>3.23</fb>
    <v>1</v>
  </rv>
  <rv s="0">
    <fb>43437</fb>
    <v>0</v>
  </rv>
  <rv s="0">
    <fb>3.24</fb>
    <v>1</v>
  </rv>
  <rv s="0">
    <fb>43438</fb>
    <v>0</v>
  </rv>
  <rv s="0">
    <fb>147.52000000000001</fb>
    <v>1</v>
  </rv>
  <rv s="0">
    <fb>3.02</fb>
    <v>1</v>
  </rv>
  <rv s="0">
    <fb>43440</fb>
    <v>0</v>
  </rv>
  <rv s="0">
    <fb>147.19999999999999</fb>
    <v>1</v>
  </rv>
  <rv s="0">
    <fb>3.11</fb>
    <v>1</v>
  </rv>
  <rv s="0">
    <fb>43441</fb>
    <v>0</v>
  </rv>
  <rv s="0">
    <fb>144.02000000000001</fb>
    <v>1</v>
  </rv>
  <rv s="0">
    <fb>43444</fb>
    <v>0</v>
  </rv>
  <rv s="0">
    <fb>143.6</fb>
    <v>1</v>
  </rv>
  <rv s="0">
    <fb>3.1</fb>
    <v>1</v>
  </rv>
  <rv s="0">
    <fb>43445</fb>
    <v>0</v>
  </rv>
  <rv s="0">
    <fb>143.44999999999999</fb>
    <v>1</v>
  </rv>
  <rv s="0">
    <fb>3.08</fb>
    <v>1</v>
  </rv>
  <rv s="0">
    <fb>43446</fb>
    <v>0</v>
  </rv>
  <rv s="0">
    <fb>144.82</fb>
    <v>1</v>
  </rv>
  <rv s="0">
    <fb>2.92</fb>
    <v>1</v>
  </rv>
  <rv s="0">
    <fb>43447</fb>
    <v>0</v>
  </rv>
  <rv s="0">
    <fb>142.77000000000001</fb>
    <v>1</v>
  </rv>
  <rv s="0">
    <fb>2.82</fb>
    <v>1</v>
  </rv>
  <rv s="0">
    <fb>43448</fb>
    <v>0</v>
  </rv>
  <rv s="0">
    <fb>140.61000000000001</fb>
    <v>1</v>
  </rv>
  <rv s="0">
    <fb>2.81</fb>
    <v>1</v>
  </rv>
  <rv s="0">
    <fb>43451</fb>
    <v>0</v>
  </rv>
  <rv s="0">
    <fb>137.02000000000001</fb>
    <v>1</v>
  </rv>
  <rv s="0">
    <fb>2.74</fb>
    <v>1</v>
  </rv>
  <rv s="0">
    <fb>43452</fb>
    <v>0</v>
  </rv>
  <rv s="0">
    <fb>136.85</fb>
    <v>1</v>
  </rv>
  <rv s="0">
    <fb>2.73</fb>
    <v>1</v>
  </rv>
  <rv s="0">
    <fb>43453</fb>
    <v>0</v>
  </rv>
  <rv s="0">
    <fb>134</fb>
    <v>1</v>
  </rv>
  <rv s="0">
    <fb>2.6</fb>
    <v>1</v>
  </rv>
  <rv s="0">
    <fb>43454</fb>
    <v>0</v>
  </rv>
  <rv s="0">
    <fb>131.79</fb>
    <v>1</v>
  </rv>
  <rv s="0">
    <fb>2.62</fb>
    <v>1</v>
  </rv>
  <rv s="0">
    <fb>43455</fb>
    <v>0</v>
  </rv>
  <rv s="0">
    <fb>128.37</fb>
    <v>1</v>
  </rv>
  <rv s="0">
    <fb>2.71</fb>
    <v>1</v>
  </rv>
  <rv s="0">
    <fb>43458</fb>
    <v>0</v>
  </rv>
  <rv s="0">
    <fb>125.88</fb>
    <v>1</v>
  </rv>
  <rv s="0">
    <fb>2.65</fb>
    <v>1</v>
  </rv>
  <rv s="0">
    <fb>43460</fb>
    <v>0</v>
  </rv>
  <rv s="0">
    <fb>131.93</fb>
    <v>1</v>
  </rv>
  <rv s="0">
    <fb>43461</fb>
    <v>0</v>
  </rv>
  <rv s="0">
    <fb>132.47999999999999</fb>
    <v>1</v>
  </rv>
  <rv s="0">
    <fb>2.77</fb>
    <v>1</v>
  </rv>
  <rv s="0">
    <fb>43462</fb>
    <v>0</v>
  </rv>
  <rv s="0">
    <fb>132.86000000000001</fb>
    <v>1</v>
  </rv>
  <rv s="0">
    <fb>43465</fb>
    <v>0</v>
  </rv>
  <rv s="0">
    <fb>133.9</fb>
    <v>1</v>
  </rv>
  <rv s="0">
    <fb>2.91</fb>
    <v>1</v>
  </rv>
  <rv s="0">
    <fb>43467</fb>
    <v>0</v>
  </rv>
  <rv s="0">
    <fb>134.66</fb>
    <v>1</v>
  </rv>
  <rv s="0">
    <fb>2.93</fb>
    <v>1</v>
  </rv>
  <rv s="0">
    <fb>43468</fb>
    <v>0</v>
  </rv>
  <rv s="0">
    <fb>132.25</fb>
    <v>1</v>
  </rv>
  <rv s="0">
    <fb>2.97</fb>
    <v>1</v>
  </rv>
  <rv s="0">
    <fb>43469</fb>
    <v>0</v>
  </rv>
  <rv s="0">
    <fb>137.19</fb>
    <v>1</v>
  </rv>
  <rv s="0">
    <fb>3.16</fb>
    <v>1</v>
  </rv>
  <rv s="0">
    <fb>43472</fb>
    <v>0</v>
  </rv>
  <rv s="0">
    <fb>139.59</fb>
    <v>1</v>
  </rv>
  <rv s="0">
    <fb>3.38</fb>
    <v>1</v>
  </rv>
  <rv s="0">
    <fb>43473</fb>
    <v>0</v>
  </rv>
  <rv s="0">
    <fb>141.72999999999999</fb>
    <v>1</v>
  </rv>
  <rv s="0">
    <fb>3.44</fb>
    <v>1</v>
  </rv>
  <rv s="0">
    <fb>43474</fb>
    <v>0</v>
  </rv>
  <rv s="0">
    <fb>142.9</fb>
    <v>1</v>
  </rv>
  <rv s="0">
    <fb>43475</fb>
    <v>0</v>
  </rv>
  <rv s="0">
    <fb>143.63999999999999</fb>
    <v>1</v>
  </rv>
  <rv s="0">
    <fb>43476</fb>
    <v>0</v>
  </rv>
  <rv s="0">
    <fb>143.68</fb>
    <v>1</v>
  </rv>
  <rv s="0">
    <fb>3.53</fb>
    <v>1</v>
  </rv>
  <rv s="0">
    <fb>43479</fb>
    <v>0</v>
  </rv>
  <rv s="0">
    <fb>142.25</fb>
    <v>1</v>
  </rv>
  <rv s="0">
    <fb>3.6</fb>
    <v>1</v>
  </rv>
  <rv s="0">
    <fb>43480</fb>
    <v>0</v>
  </rv>
  <rv s="0">
    <fb>3.51</fb>
    <v>1</v>
  </rv>
  <rv s="0">
    <fb>43481</fb>
    <v>0</v>
  </rv>
  <rv s="0">
    <fb>144.52000000000001</fb>
    <v>1</v>
  </rv>
  <rv s="0">
    <fb>3.57</fb>
    <v>1</v>
  </rv>
  <rv s="0">
    <fb>43482</fb>
    <v>0</v>
  </rv>
  <rv s="0">
    <fb>145.83000000000001</fb>
    <v>1</v>
  </rv>
  <rv s="0">
    <fb>3.72</fb>
    <v>1</v>
  </rv>
  <rv s="0">
    <fb>43483</fb>
    <v>0</v>
  </rv>
  <rv s="0">
    <fb>147.33000000000001</fb>
    <v>1</v>
  </rv>
  <rv s="0">
    <fb>3.71</fb>
    <v>1</v>
  </rv>
  <rv s="0">
    <fb>43487</fb>
    <v>0</v>
  </rv>
  <rv s="0">
    <fb>145</fb>
    <v>1</v>
  </rv>
  <rv s="0">
    <fb>3.69</fb>
    <v>1</v>
  </rv>
  <rv s="0">
    <fb>43488</fb>
    <v>0</v>
  </rv>
  <rv s="0">
    <fb>144.6</fb>
    <v>1</v>
  </rv>
  <rv s="0">
    <fb>3.67</fb>
    <v>1</v>
  </rv>
  <rv s="0">
    <fb>43489</fb>
    <v>0</v>
  </rv>
  <rv s="0">
    <fb>145.47</fb>
    <v>1</v>
  </rv>
  <rv s="0">
    <fb>3.81</fb>
    <v>1</v>
  </rv>
  <rv s="0">
    <fb>43490</fb>
    <v>0</v>
  </rv>
  <rv s="0">
    <fb>147.34</fb>
    <v>1</v>
  </rv>
  <rv s="0">
    <fb>3.97</fb>
    <v>1</v>
  </rv>
  <rv s="0">
    <fb>43493</fb>
    <v>0</v>
  </rv>
  <rv s="0">
    <fb>146.55000000000001</fb>
    <v>1</v>
  </rv>
  <rv s="0">
    <fb>3.84</fb>
    <v>1</v>
  </rv>
  <rv s="0">
    <fb>43494</fb>
    <v>0</v>
  </rv>
  <rv s="0">
    <fb>146.19999999999999</fb>
    <v>1</v>
  </rv>
  <rv s="0">
    <fb>3.82</fb>
    <v>1</v>
  </rv>
  <rv s="0">
    <fb>43495</fb>
    <v>0</v>
  </rv>
  <rv s="0">
    <fb>147.80000000000001</fb>
    <v>1</v>
  </rv>
  <rv s="0">
    <fb>3.9</fb>
    <v>1</v>
  </rv>
  <rv s="0">
    <fb>43496</fb>
    <v>0</v>
  </rv>
  <rv s="0">
    <fb>149.06</fb>
    <v>1</v>
  </rv>
  <rv s="0">
    <fb>3.94</fb>
    <v>1</v>
  </rv>
  <rv s="0">
    <fb>43497</fb>
    <v>0</v>
  </rv>
  <rv s="0">
    <fb>149.18</fb>
    <v>1</v>
  </rv>
  <rv s="0">
    <fb>3.91</fb>
    <v>1</v>
  </rv>
  <rv s="0">
    <fb>43500</fb>
    <v>0</v>
  </rv>
  <rv s="0">
    <fb>150.96</fb>
    <v>1</v>
  </rv>
  <rv s="0">
    <fb>3.93</fb>
    <v>1</v>
  </rv>
  <rv s="0">
    <fb>43501</fb>
    <v>0</v>
  </rv>
  <rv s="0">
    <fb>151.12</fb>
    <v>1</v>
  </rv>
  <rv s="0">
    <fb>43502</fb>
    <v>0</v>
  </rv>
  <rv s="0">
    <fb>150.93</fb>
    <v>1</v>
  </rv>
  <rv s="0">
    <fb>3.79</fb>
    <v>1</v>
  </rv>
  <rv s="0">
    <fb>43503</fb>
    <v>0</v>
  </rv>
  <rv s="0">
    <fb>149.69</fb>
    <v>1</v>
  </rv>
  <rv s="0">
    <fb>43504</fb>
    <v>0</v>
  </rv>
  <rv s="0">
    <fb>149.85</fb>
    <v>1</v>
  </rv>
  <rv s="0">
    <fb>43507</fb>
    <v>0</v>
  </rv>
  <rv s="0">
    <fb>151.1</fb>
    <v>1</v>
  </rv>
  <rv s="0">
    <fb>3.78</fb>
    <v>1</v>
  </rv>
  <rv s="0">
    <fb>43508</fb>
    <v>0</v>
  </rv>
  <rv s="0">
    <fb>152.99</fb>
    <v>1</v>
  </rv>
  <rv s="0">
    <fb>3.76</fb>
    <v>1</v>
  </rv>
  <rv s="0">
    <fb>43509</fb>
    <v>0</v>
  </rv>
  <rv s="0">
    <fb>153.41999999999999</fb>
    <v>1</v>
  </rv>
  <rv s="0">
    <fb>3.86</fb>
    <v>1</v>
  </rv>
  <rv s="0">
    <fb>43510</fb>
    <v>0</v>
  </rv>
  <rv s="0">
    <fb>153.77000000000001</fb>
    <v>1</v>
  </rv>
  <rv s="0">
    <fb>3.95</fb>
    <v>1</v>
  </rv>
  <rv s="0">
    <fb>43511</fb>
    <v>0</v>
  </rv>
  <rv s="0">
    <fb>156.22</fb>
    <v>1</v>
  </rv>
  <rv s="0">
    <fb>4.04</fb>
    <v>1</v>
  </rv>
  <rv s="0">
    <fb>43515</fb>
    <v>0</v>
  </rv>
  <rv s="0">
    <fb>156.65</fb>
    <v>1</v>
  </rv>
  <rv s="0">
    <fb>43516</fb>
    <v>0</v>
  </rv>
  <rv s="0">
    <fb>157.38999999999999</fb>
    <v>1</v>
  </rv>
  <rv s="0">
    <fb>4</fb>
    <v>1</v>
  </rv>
  <rv s="0">
    <fb>43517</fb>
    <v>0</v>
  </rv>
  <rv s="0">
    <fb>156.79</fb>
    <v>1</v>
  </rv>
  <rv s="0">
    <fb>43518</fb>
    <v>0</v>
  </rv>
  <rv s="0">
    <fb>158.15</fb>
    <v>1</v>
  </rv>
  <rv s="0">
    <fb>43521</fb>
    <v>0</v>
  </rv>
  <rv s="0">
    <fb>158.19</fb>
    <v>1</v>
  </rv>
  <rv s="0">
    <fb>3.96</fb>
    <v>1</v>
  </rv>
  <rv s="0">
    <fb>43522</fb>
    <v>0</v>
  </rv>
  <rv s="0">
    <fb>157.1</fb>
    <v>1</v>
  </rv>
  <rv s="0">
    <fb>3.98</fb>
    <v>1</v>
  </rv>
  <rv s="0">
    <fb>43523</fb>
    <v>0</v>
  </rv>
  <rv s="0">
    <fb>157.32</fb>
    <v>1</v>
  </rv>
  <rv s="0">
    <fb>3.89</fb>
    <v>1</v>
  </rv>
  <rv s="0">
    <fb>43524</fb>
    <v>0</v>
  </rv>
  <rv s="0">
    <fb>156.78</fb>
    <v>1</v>
  </rv>
  <rv s="0">
    <fb>43525</fb>
    <v>0</v>
  </rv>
  <rv s="0">
    <fb>158.24</fb>
    <v>1</v>
  </rv>
  <rv s="0">
    <fb>43528</fb>
    <v>0</v>
  </rv>
  <rv s="0">
    <fb>156.81</fb>
    <v>1</v>
  </rv>
  <rv s="0">
    <fb>43529</fb>
    <v>0</v>
  </rv>
  <rv s="0">
    <fb>156.08000000000001</fb>
    <v>1</v>
  </rv>
  <rv s="0">
    <fb>43530</fb>
    <v>0</v>
  </rv>
  <rv s="0">
    <fb>153.02000000000001</fb>
    <v>1</v>
  </rv>
  <rv s="0">
    <fb>43531</fb>
    <v>0</v>
  </rv>
  <rv s="0">
    <fb>151.68</fb>
    <v>1</v>
  </rv>
  <rv s="0">
    <fb>43532</fb>
    <v>0</v>
  </rv>
  <rv s="0">
    <fb>151.63999999999999</fb>
    <v>1</v>
  </rv>
  <rv s="0">
    <fb>43535</fb>
    <v>0</v>
  </rv>
  <rv s="0">
    <fb>154.29</fb>
    <v>1</v>
  </rv>
  <rv s="0">
    <fb>43536</fb>
    <v>0</v>
  </rv>
  <rv s="0">
    <fb>154.37</fb>
    <v>1</v>
  </rv>
  <rv s="0">
    <fb>43537</fb>
    <v>0</v>
  </rv>
  <rv s="0">
    <fb>154.97999999999999</fb>
    <v>1</v>
  </rv>
  <rv s="0">
    <fb>3.92</fb>
    <v>1</v>
  </rv>
  <rv s="0">
    <fb>43538</fb>
    <v>0</v>
  </rv>
  <rv s="0">
    <fb>154.35</fb>
    <v>1</v>
  </rv>
  <rv s="0">
    <fb>43539</fb>
    <v>0</v>
  </rv>
  <rv s="0">
    <fb>154.76</fb>
    <v>1</v>
  </rv>
  <rv s="0">
    <fb>43542</fb>
    <v>0</v>
  </rv>
  <rv s="0">
    <fb>155.75</fb>
    <v>1</v>
  </rv>
  <rv s="0">
    <fb>43543</fb>
    <v>0</v>
  </rv>
  <rv s="0">
    <fb>154.96</fb>
    <v>1</v>
  </rv>
  <rv s="0">
    <fb>3.64</fb>
    <v>1</v>
  </rv>
  <rv s="0">
    <fb>43544</fb>
    <v>0</v>
  </rv>
  <rv s="0">
    <fb>153.26</fb>
    <v>1</v>
  </rv>
  <rv s="0">
    <fb>3.54</fb>
    <v>1</v>
  </rv>
  <rv s="0">
    <fb>43545</fb>
    <v>0</v>
  </rv>
  <rv s="0">
    <fb>155.27000000000001</fb>
    <v>1</v>
  </rv>
  <rv s="0">
    <fb>3.49</fb>
    <v>1</v>
  </rv>
  <rv s="0">
    <fb>43546</fb>
    <v>0</v>
  </rv>
  <rv s="0">
    <fb>149.62</fb>
    <v>1</v>
  </rv>
  <rv s="0">
    <fb>3.34</fb>
    <v>1</v>
  </rv>
  <rv s="0">
    <fb>43549</fb>
    <v>0</v>
  </rv>
  <rv s="0">
    <fb>150.28</fb>
    <v>1</v>
  </rv>
  <rv s="0">
    <fb>3.33</fb>
    <v>1</v>
  </rv>
  <rv s="0">
    <fb>43550</fb>
    <v>0</v>
  </rv>
  <rv s="0">
    <fb>151.86000000000001</fb>
    <v>1</v>
  </rv>
  <rv s="0">
    <fb>3.35</fb>
    <v>1</v>
  </rv>
  <rv s="0">
    <fb>43551</fb>
    <v>0</v>
  </rv>
  <rv s="0">
    <fb>151.27000000000001</fb>
    <v>1</v>
  </rv>
  <rv s="0">
    <fb>43552</fb>
    <v>0</v>
  </rv>
  <rv s="0">
    <fb>3.25</fb>
    <v>1</v>
  </rv>
  <rv s="0">
    <fb>43553</fb>
    <v>0</v>
  </rv>
  <rv s="0">
    <fb>153.09</fb>
    <v>1</v>
  </rv>
  <rv s="0">
    <fb>43556</fb>
    <v>0</v>
  </rv>
  <rv s="0">
    <fb>3.39</fb>
    <v>1</v>
  </rv>
  <rv s="0">
    <fb>43557</fb>
    <v>0</v>
  </rv>
  <rv s="0">
    <fb>154.36000000000001</fb>
    <v>1</v>
  </rv>
  <rv s="0">
    <fb>43558</fb>
    <v>0</v>
  </rv>
  <rv s="0">
    <fb>155.16</fb>
    <v>1</v>
  </rv>
  <rv s="0">
    <fb>43559</fb>
    <v>0</v>
  </rv>
  <rv s="0">
    <fb>155.91999999999999</fb>
    <v>1</v>
  </rv>
  <rv s="0">
    <fb>43560</fb>
    <v>0</v>
  </rv>
  <rv s="0">
    <fb>157.38</fb>
    <v>1</v>
  </rv>
  <rv s="0">
    <fb>43563</fb>
    <v>0</v>
  </rv>
  <rv s="0">
    <fb>157.12</fb>
    <v>1</v>
  </rv>
  <rv s="0">
    <fb>43564</fb>
    <v>0</v>
  </rv>
  <rv s="0">
    <fb>155.19999999999999</fb>
    <v>1</v>
  </rv>
  <rv s="0">
    <fb>43565</fb>
    <v>0</v>
  </rv>
  <rv s="0">
    <fb>157.31</fb>
    <v>1</v>
  </rv>
  <rv s="0">
    <fb>43566</fb>
    <v>0</v>
  </rv>
  <rv s="0">
    <fb>157.11000000000001</fb>
    <v>1</v>
  </rv>
  <rv s="0">
    <fb>3.13</fb>
    <v>1</v>
  </rv>
  <rv s="0">
    <fb>43567</fb>
    <v>0</v>
  </rv>
  <rv s="0">
    <fb>157.68</fb>
    <v>1</v>
  </rv>
  <rv s="0">
    <fb>43570</fb>
    <v>0</v>
  </rv>
  <rv s="0">
    <fb>157.16999999999999</fb>
    <v>1</v>
  </rv>
  <rv s="0">
    <fb>43571</fb>
    <v>0</v>
  </rv>
  <rv s="0">
    <fb>157.54</fb>
    <v>1</v>
  </rv>
  <rv s="0">
    <fb>3.05</fb>
    <v>1</v>
  </rv>
  <rv s="0">
    <fb>43572</fb>
    <v>0</v>
  </rv>
  <rv s="0">
    <fb>156.1</fb>
    <v>1</v>
  </rv>
  <rv s="0">
    <fb>3</fb>
    <v>1</v>
  </rv>
  <rv s="0">
    <fb>43573</fb>
    <v>0</v>
  </rv>
  <rv s="0">
    <fb>155.63999999999999</fb>
    <v>1</v>
  </rv>
  <rv s="0">
    <fb>2.96</fb>
    <v>1</v>
  </rv>
  <rv s="0">
    <fb>43577</fb>
    <v>0</v>
  </rv>
  <rv s="0">
    <fb>155.22999999999999</fb>
    <v>1</v>
  </rv>
  <rv s="0">
    <fb>43578</fb>
    <v>0</v>
  </rv>
  <rv s="0">
    <fb>157.57</fb>
    <v>1</v>
  </rv>
  <rv s="0">
    <fb>43579</fb>
    <v>0</v>
  </rv>
  <rv s="0">
    <fb>158.06</fb>
    <v>1</v>
  </rv>
  <rv s="0">
    <fb>2.8</fb>
    <v>1</v>
  </rv>
  <rv s="0">
    <fb>43580</fb>
    <v>0</v>
  </rv>
  <rv s="0">
    <fb>156.75</fb>
    <v>1</v>
  </rv>
  <rv s="0">
    <fb>2.78</fb>
    <v>1</v>
  </rv>
  <rv s="0">
    <fb>43581</fb>
    <v>0</v>
  </rv>
  <rv s="0">
    <fb>158.27000000000001</fb>
    <v>1</v>
  </rv>
  <rv s="0">
    <fb>2.89</fb>
    <v>1</v>
  </rv>
  <rv s="0">
    <fb>43584</fb>
    <v>0</v>
  </rv>
  <rv s="0">
    <fb>159.03</fb>
    <v>1</v>
  </rv>
  <rv s="0">
    <fb>2.87</fb>
    <v>1</v>
  </rv>
  <rv s="0">
    <fb>43585</fb>
    <v>0</v>
  </rv>
  <rv s="0">
    <fb>158.29</fb>
    <v>1</v>
  </rv>
  <rv s="0">
    <fb>43586</fb>
    <v>0</v>
  </rv>
  <rv s="0">
    <fb>2.79</fb>
    <v>1</v>
  </rv>
  <rv s="0">
    <fb>43587</fb>
    <v>0</v>
  </rv>
  <rv s="0">
    <fb>157.52000000000001</fb>
    <v>1</v>
  </rv>
  <rv s="0">
    <fb>43588</fb>
    <v>0</v>
  </rv>
  <rv s="0">
    <fb>160.53</fb>
    <v>1</v>
  </rv>
  <rv s="0">
    <fb>43591</fb>
    <v>0</v>
  </rv>
  <rv s="0">
    <fb>160.71</fb>
    <v>1</v>
  </rv>
  <rv s="0">
    <fb>43592</fb>
    <v>0</v>
  </rv>
  <rv s="0">
    <fb>157.53</fb>
    <v>1</v>
  </rv>
  <rv s="0">
    <fb>3.42</fb>
    <v>1</v>
  </rv>
  <rv s="0">
    <fb>43593</fb>
    <v>0</v>
  </rv>
  <rv s="0">
    <fb>156.76</fb>
    <v>1</v>
  </rv>
  <rv s="0">
    <fb>43594</fb>
    <v>0</v>
  </rv>
  <rv s="0">
    <fb>156.19</fb>
    <v>1</v>
  </rv>
  <rv s="0">
    <fb>3.14</fb>
    <v>1</v>
  </rv>
  <rv s="0">
    <fb>43595</fb>
    <v>0</v>
  </rv>
  <rv s="0">
    <fb>156.62</fb>
    <v>1</v>
  </rv>
  <rv s="0">
    <fb>43598</fb>
    <v>0</v>
  </rv>
  <rv s="0">
    <fb>151.63</fb>
    <v>1</v>
  </rv>
  <rv s="0">
    <fb>43599</fb>
    <v>0</v>
  </rv>
  <rv s="0">
    <fb>153.54</fb>
    <v>1</v>
  </rv>
  <rv s="0">
    <fb>2.94</fb>
    <v>1</v>
  </rv>
  <rv s="0">
    <fb>43600</fb>
    <v>0</v>
  </rv>
  <rv s="0">
    <fb>154.04</fb>
    <v>1</v>
  </rv>
  <rv s="0">
    <fb>2.9</fb>
    <v>1</v>
  </rv>
  <rv s="0">
    <fb>43601</fb>
    <v>0</v>
  </rv>
  <rv s="0">
    <fb>3.06</fb>
    <v>1</v>
  </rv>
  <rv s="0">
    <fb>43602</fb>
    <v>0</v>
  </rv>
  <rv s="0">
    <fb>152.84</fb>
    <v>1</v>
  </rv>
  <rv s="0">
    <fb>3.01</fb>
    <v>1</v>
  </rv>
  <rv s="0">
    <fb>43605</fb>
    <v>0</v>
  </rv>
  <rv s="0">
    <fb>151.78</fb>
    <v>1</v>
  </rv>
  <rv s="0">
    <fb>3.12</fb>
    <v>1</v>
  </rv>
  <rv s="0">
    <fb>43606</fb>
    <v>0</v>
  </rv>
  <rv s="0">
    <fb>153.82</fb>
    <v>1</v>
  </rv>
  <rv s="0">
    <fb>3.19</fb>
    <v>1</v>
  </rv>
  <rv s="0">
    <fb>43607</fb>
    <v>0</v>
  </rv>
  <rv s="0">
    <fb>152.53</fb>
    <v>1</v>
  </rv>
  <rv s="0">
    <fb>3.15</fb>
    <v>1</v>
  </rv>
  <rv s="0">
    <fb>43608</fb>
    <v>0</v>
  </rv>
  <rv s="0">
    <fb>149.38999999999999</fb>
    <v>1</v>
  </rv>
  <rv s="0">
    <fb>3.2</fb>
    <v>1</v>
  </rv>
  <rv s="0">
    <fb>43609</fb>
    <v>0</v>
  </rv>
  <rv s="0">
    <fb>150.79</fb>
    <v>1</v>
  </rv>
  <rv s="0">
    <fb>43613</fb>
    <v>0</v>
  </rv>
  <rv s="0">
    <fb>149.59</fb>
    <v>1</v>
  </rv>
  <rv s="0">
    <fb>43614</fb>
    <v>0</v>
  </rv>
  <rv s="0">
    <fb>148.34</fb>
    <v>1</v>
  </rv>
  <rv s="0">
    <fb>43615</fb>
    <v>0</v>
  </rv>
  <rv s="0">
    <fb>147.93</fb>
    <v>1</v>
  </rv>
  <rv s="0">
    <fb>43616</fb>
    <v>0</v>
  </rv>
  <rv s="0">
    <fb>145.86000000000001</fb>
    <v>1</v>
  </rv>
  <rv s="0">
    <fb>43619</fb>
    <v>0</v>
  </rv>
  <rv s="0">
    <fb>146.37</fb>
    <v>1</v>
  </rv>
  <rv s="0">
    <fb>43620</fb>
    <v>0</v>
  </rv>
  <rv s="0">
    <fb>150.16</fb>
    <v>1</v>
  </rv>
  <rv s="0">
    <fb>43621</fb>
    <v>0</v>
  </rv>
  <rv s="0">
    <fb>150.19</fb>
    <v>1</v>
  </rv>
  <rv s="0">
    <fb>2.98</fb>
    <v>1</v>
  </rv>
  <rv s="0">
    <fb>43622</fb>
    <v>0</v>
  </rv>
  <rv s="0">
    <fb>149.80000000000001</fb>
    <v>1</v>
  </rv>
  <rv s="0">
    <fb>43623</fb>
    <v>0</v>
  </rv>
  <rv s="0">
    <fb>150.86000000000001</fb>
    <v>1</v>
  </rv>
  <rv s="0">
    <fb>2.99</fb>
    <v>1</v>
  </rv>
  <rv s="0">
    <fb>43626</fb>
    <v>0</v>
  </rv>
  <rv s="0">
    <fb>151.75</fb>
    <v>1</v>
  </rv>
  <rv s="0">
    <fb>43627</fb>
    <v>0</v>
  </rv>
  <rv s="0">
    <fb>151.30000000000001</fb>
    <v>1</v>
  </rv>
  <rv s="0">
    <fb>43628</fb>
    <v>0</v>
  </rv>
  <rv s="0">
    <fb>151.47</fb>
    <v>1</v>
  </rv>
  <rv s="0">
    <fb>43629</fb>
    <v>0</v>
  </rv>
  <rv s="0">
    <fb>153.07</fb>
    <v>1</v>
  </rv>
  <rv s="0">
    <fb>43630</fb>
    <v>0</v>
  </rv>
  <rv s="0">
    <fb>151.72999999999999</fb>
    <v>1</v>
  </rv>
  <rv s="0">
    <fb>43633</fb>
    <v>0</v>
  </rv>
  <rv s="0">
    <fb>43634</fb>
    <v>0</v>
  </rv>
  <rv s="0">
    <fb>154.01</fb>
    <v>1</v>
  </rv>
  <rv s="0">
    <fb>43635</fb>
    <v>0</v>
  </rv>
  <rv s="0">
    <fb>154.56</fb>
    <v>1</v>
  </rv>
  <rv s="0">
    <fb>43636</fb>
    <v>0</v>
  </rv>
  <rv s="0">
    <fb>155.29</fb>
    <v>1</v>
  </rv>
  <rv s="0">
    <fb>43637</fb>
    <v>0</v>
  </rv>
  <rv s="0">
    <fb>153.94999999999999</fb>
    <v>1</v>
  </rv>
  <rv s="0">
    <fb>43640</fb>
    <v>0</v>
  </rv>
  <rv s="0">
    <fb>152.08000000000001</fb>
    <v>1</v>
  </rv>
  <rv s="0">
    <fb>43641</fb>
    <v>0</v>
  </rv>
  <rv s="0">
    <fb>151.15</fb>
    <v>1</v>
  </rv>
  <rv s="0">
    <fb>43642</fb>
    <v>0</v>
  </rv>
  <rv s="0">
    <fb>150.80000000000001</fb>
    <v>1</v>
  </rv>
  <rv s="0">
    <fb>43643</fb>
    <v>0</v>
  </rv>
  <rv s="0">
    <fb>153.63</fb>
    <v>1</v>
  </rv>
  <rv s="0">
    <fb>43644</fb>
    <v>0</v>
  </rv>
  <rv s="0">
    <fb>155.5</fb>
    <v>1</v>
  </rv>
  <rv s="0">
    <fb>43647</fb>
    <v>0</v>
  </rv>
  <rv s="0">
    <fb>43648</fb>
    <v>0</v>
  </rv>
  <rv s="0">
    <fb>155.15</fb>
    <v>1</v>
  </rv>
  <rv s="0">
    <fb>3.18</fb>
    <v>1</v>
  </rv>
  <rv s="0">
    <fb>43649</fb>
    <v>0</v>
  </rv>
  <rv s="0">
    <fb>156.26</fb>
    <v>1</v>
  </rv>
  <rv s="0">
    <fb>3.04</fb>
    <v>1</v>
  </rv>
  <rv s="0">
    <fb>43651</fb>
    <v>0</v>
  </rv>
  <rv s="0">
    <fb>156.68</fb>
    <v>1</v>
  </rv>
  <rv s="0">
    <fb>43654</fb>
    <v>0</v>
  </rv>
  <rv s="0">
    <fb>155.19</fb>
    <v>1</v>
  </rv>
  <rv s="0">
    <fb>43655</fb>
    <v>0</v>
  </rv>
  <rv s="0">
    <fb>155.4</fb>
    <v>1</v>
  </rv>
  <rv s="0">
    <fb>3.09</fb>
    <v>1</v>
  </rv>
  <rv s="0">
    <fb>43656</fb>
    <v>0</v>
  </rv>
  <rv s="0">
    <fb>155.66999999999999</fb>
    <v>1</v>
  </rv>
  <rv s="0">
    <fb>43657</fb>
    <v>0</v>
  </rv>
  <rv s="0">
    <fb>154.91</fb>
    <v>1</v>
  </rv>
  <rv s="0">
    <fb>43658</fb>
    <v>0</v>
  </rv>
  <rv s="0">
    <fb>156.11000000000001</fb>
    <v>1</v>
  </rv>
  <rv s="0">
    <fb>43661</fb>
    <v>0</v>
  </rv>
  <rv s="0">
    <fb>43662</fb>
    <v>0</v>
  </rv>
  <rv s="0">
    <fb>155.24</fb>
    <v>1</v>
  </rv>
  <rv s="0">
    <fb>43663</fb>
    <v>0</v>
  </rv>
  <rv s="0">
    <fb>154.13</fb>
    <v>1</v>
  </rv>
  <rv s="0">
    <fb>43664</fb>
    <v>0</v>
  </rv>
  <rv s="0">
    <fb>154.71</fb>
    <v>1</v>
  </rv>
  <rv s="0">
    <fb>43665</fb>
    <v>0</v>
  </rv>
  <rv s="0">
    <fb>43668</fb>
    <v>0</v>
  </rv>
  <rv s="0">
    <fb>153.68</fb>
    <v>1</v>
  </rv>
  <rv s="0">
    <fb>43669</fb>
    <v>0</v>
  </rv>
  <rv s="0">
    <fb>154.69999999999999</fb>
    <v>1</v>
  </rv>
  <rv s="0">
    <fb>43670</fb>
    <v>0</v>
  </rv>
  <rv s="0">
    <fb>157.26</fb>
    <v>1</v>
  </rv>
  <rv s="0">
    <fb>3.45</fb>
    <v>1</v>
  </rv>
  <rv s="0">
    <fb>43671</fb>
    <v>0</v>
  </rv>
  <rv s="0">
    <fb>155.36000000000001</fb>
    <v>1</v>
  </rv>
  <rv s="0">
    <fb>3.3</fb>
    <v>1</v>
  </rv>
  <rv s="0">
    <fb>43672</fb>
    <v>0</v>
  </rv>
  <rv s="0">
    <fb>157.19999999999999</fb>
    <v>1</v>
  </rv>
  <rv s="0">
    <fb>3.28</fb>
    <v>1</v>
  </rv>
  <rv s="0">
    <fb>43675</fb>
    <v>0</v>
  </rv>
  <rv s="0">
    <fb>156.15</fb>
    <v>1</v>
  </rv>
  <rv s="0">
    <fb>43676</fb>
    <v>0</v>
  </rv>
  <rv s="0">
    <fb>157.84</fb>
    <v>1</v>
  </rv>
  <rv s="0">
    <fb>3.22</fb>
    <v>1</v>
  </rv>
  <rv s="0">
    <fb>43677</fb>
    <v>0</v>
  </rv>
  <rv s="0">
    <fb>156.56</fb>
    <v>1</v>
  </rv>
  <rv s="0">
    <fb>3.26</fb>
    <v>1</v>
  </rv>
  <rv s="0">
    <fb>43678</fb>
    <v>0</v>
  </rv>
  <rv s="0">
    <fb>43679</fb>
    <v>0</v>
  </rv>
  <rv s="0">
    <fb>152.58000000000001</fb>
    <v>1</v>
  </rv>
  <rv s="0">
    <fb>43682</fb>
    <v>0</v>
  </rv>
  <rv s="0">
    <fb>148</fb>
    <v>1</v>
  </rv>
  <rv s="0">
    <fb>43683</fb>
    <v>0</v>
  </rv>
  <rv s="0">
    <fb>149.36000000000001</fb>
    <v>1</v>
  </rv>
  <rv s="0">
    <fb>3.17</fb>
    <v>1</v>
  </rv>
  <rv s="0">
    <fb>43684</fb>
    <v>0</v>
  </rv>
  <rv s="0">
    <fb>149.32</fb>
    <v>1</v>
  </rv>
  <rv s="0">
    <fb>43685</fb>
    <v>0</v>
  </rv>
  <rv s="0">
    <fb>152.54</fb>
    <v>1</v>
  </rv>
  <rv s="0">
    <fb>43686</fb>
    <v>0</v>
  </rv>
  <rv s="0">
    <fb>150.62</fb>
    <v>1</v>
  </rv>
  <rv s="0">
    <fb>43689</fb>
    <v>0</v>
  </rv>
  <rv s="0">
    <fb>148.66999999999999</fb>
    <v>1</v>
  </rv>
  <rv s="0">
    <fb>43690</fb>
    <v>0</v>
  </rv>
  <rv s="0">
    <fb>150.27000000000001</fb>
    <v>1</v>
  </rv>
  <rv s="0">
    <fb>2.75</fb>
    <v>1</v>
  </rv>
  <rv s="0">
    <fb>43691</fb>
    <v>0</v>
  </rv>
  <rv s="0">
    <fb>146.07</fb>
    <v>1</v>
  </rv>
  <rv s="0">
    <fb>2.76</fb>
    <v>1</v>
  </rv>
  <rv s="0">
    <fb>43692</fb>
    <v>0</v>
  </rv>
  <rv s="0">
    <fb>145.49</fb>
    <v>1</v>
  </rv>
  <rv s="0">
    <fb>43693</fb>
    <v>0</v>
  </rv>
  <rv s="0">
    <fb>148.63</fb>
    <v>1</v>
  </rv>
  <rv s="0">
    <fb>43696</fb>
    <v>0</v>
  </rv>
  <rv s="0">
    <fb>150.13</fb>
    <v>1</v>
  </rv>
  <rv s="0">
    <fb>43697</fb>
    <v>0</v>
  </rv>
  <rv s="0">
    <fb>149.15</fb>
    <v>1</v>
  </rv>
  <rv s="0">
    <fb>43698</fb>
    <v>0</v>
  </rv>
  <rv s="0">
    <fb>150.38</fb>
    <v>1</v>
  </rv>
  <rv s="0">
    <fb>43699</fb>
    <v>0</v>
  </rv>
  <rv s="0">
    <fb>43700</fb>
    <v>0</v>
  </rv>
  <rv s="0">
    <fb>145.43</fb>
    <v>1</v>
  </rv>
  <rv s="0">
    <fb>43703</fb>
    <v>0</v>
  </rv>
  <rv s="0">
    <fb>147.03</fb>
    <v>1</v>
  </rv>
  <rv s="0">
    <fb>43704</fb>
    <v>0</v>
  </rv>
  <rv s="0">
    <fb>144.85</fb>
    <v>1</v>
  </rv>
  <rv s="0">
    <fb>43705</fb>
    <v>0</v>
  </rv>
  <rv s="0">
    <fb>146.54</fb>
    <v>1</v>
  </rv>
  <rv s="0">
    <fb>43706</fb>
    <v>0</v>
  </rv>
  <rv s="0">
    <fb>3.07</fb>
    <v>1</v>
  </rv>
  <rv s="0">
    <fb>43707</fb>
    <v>0</v>
  </rv>
  <rv s="0">
    <fb>148.84</fb>
    <v>1</v>
  </rv>
  <rv s="0">
    <fb>43711</fb>
    <v>0</v>
  </rv>
  <rv s="0">
    <fb>146.66</fb>
    <v>1</v>
  </rv>
  <rv s="0">
    <fb>43712</fb>
    <v>0</v>
  </rv>
  <rv s="0">
    <fb>147.84</fb>
    <v>1</v>
  </rv>
  <rv s="0">
    <fb>43713</fb>
    <v>0</v>
  </rv>
  <rv s="0">
    <fb>150.59</fb>
    <v>1</v>
  </rv>
  <rv s="0">
    <fb>43714</fb>
    <v>0</v>
  </rv>
  <rv s="0">
    <fb>149.9</fb>
    <v>1</v>
  </rv>
  <rv s="0">
    <fb>43717</fb>
    <v>0</v>
  </rv>
  <rv s="0">
    <fb>151.91</fb>
    <v>1</v>
  </rv>
  <rv s="0">
    <fb>43718</fb>
    <v>0</v>
  </rv>
  <rv s="0">
    <fb>153.85</fb>
    <v>1</v>
  </rv>
  <rv s="0">
    <fb>43719</fb>
    <v>0</v>
  </rv>
  <rv s="0">
    <fb>157</fb>
    <v>1</v>
  </rv>
  <rv s="0">
    <fb>43720</fb>
    <v>0</v>
  </rv>
  <rv s="0">
    <fb>157.04</fb>
    <v>1</v>
  </rv>
  <rv s="0">
    <fb>43721</fb>
    <v>0</v>
  </rv>
  <rv s="0">
    <fb>43724</fb>
    <v>0</v>
  </rv>
  <rv s="0">
    <fb>157.9</fb>
    <v>1</v>
  </rv>
  <rv s="0">
    <fb>43725</fb>
    <v>0</v>
  </rv>
  <rv s="0">
    <fb>157.49</fb>
    <v>1</v>
  </rv>
  <rv s="0">
    <fb>43726</fb>
    <v>0</v>
  </rv>
  <rv s="0">
    <fb>156.52000000000001</fb>
    <v>1</v>
  </rv>
  <rv s="0">
    <fb>43727</fb>
    <v>0</v>
  </rv>
  <rv s="0">
    <fb>155.76</fb>
    <v>1</v>
  </rv>
  <rv s="0">
    <fb>43728</fb>
    <v>0</v>
  </rv>
  <rv s="0">
    <fb>155.43</fb>
    <v>1</v>
  </rv>
  <rv s="0">
    <fb>43731</fb>
    <v>0</v>
  </rv>
  <rv s="0">
    <fb>155.31</fb>
    <v>1</v>
  </rv>
  <rv s="0">
    <fb>43732</fb>
    <v>0</v>
  </rv>
  <rv s="0">
    <fb>152.43</fb>
    <v>1</v>
  </rv>
  <rv s="0">
    <fb>43733</fb>
    <v>0</v>
  </rv>
  <rv s="0">
    <fb>154.1</fb>
    <v>1</v>
  </rv>
  <rv s="0">
    <fb>43734</fb>
    <v>0</v>
  </rv>
  <rv s="0">
    <fb>152.38</fb>
    <v>1</v>
  </rv>
  <rv s="0">
    <fb>43735</fb>
    <v>0</v>
  </rv>
  <rv s="0">
    <fb>151.16</fb>
    <v>1</v>
  </rv>
  <rv s="0">
    <fb>43738</fb>
    <v>0</v>
  </rv>
  <rv s="0">
    <fb>151.34</fb>
    <v>1</v>
  </rv>
  <rv s="0">
    <fb>43739</fb>
    <v>0</v>
  </rv>
  <rv s="0">
    <fb>148.37</fb>
    <v>1</v>
  </rv>
  <rv s="0">
    <fb>43740</fb>
    <v>0</v>
  </rv>
  <rv s="0">
    <fb>147.25</fb>
    <v>1</v>
  </rv>
  <rv s="0">
    <fb>43741</fb>
    <v>0</v>
  </rv>
  <rv s="0">
    <fb>147.74</fb>
    <v>1</v>
  </rv>
  <rv s="0">
    <fb>2.88</fb>
    <v>1</v>
  </rv>
  <rv s="0">
    <fb>43742</fb>
    <v>0</v>
  </rv>
  <rv s="0">
    <fb>149.13999999999999</fb>
    <v>1</v>
  </rv>
  <rv s="0">
    <fb>43745</fb>
    <v>0</v>
  </rv>
  <rv s="0">
    <fb>148.88</fb>
    <v>1</v>
  </rv>
  <rv s="0">
    <fb>43746</fb>
    <v>0</v>
  </rv>
  <rv s="0">
    <fb>146.46</fb>
    <v>1</v>
  </rv>
  <rv s="0">
    <fb>2.66</fb>
    <v>1</v>
  </rv>
  <rv s="0">
    <fb>43747</fb>
    <v>0</v>
  </rv>
  <rv s="0">
    <fb>147.13</fb>
    <v>1</v>
  </rv>
  <rv s="0">
    <fb>2.67</fb>
    <v>1</v>
  </rv>
  <rv s="0">
    <fb>43748</fb>
    <v>0</v>
  </rv>
  <rv s="0">
    <fb>147.72</fb>
    <v>1</v>
  </rv>
  <rv s="0">
    <fb>43749</fb>
    <v>0</v>
  </rv>
  <rv s="0">
    <fb>150.22</fb>
    <v>1</v>
  </rv>
  <rv s="0">
    <fb>2.69</fb>
    <v>1</v>
  </rv>
  <rv s="0">
    <fb>43752</fb>
    <v>0</v>
  </rv>
  <rv s="0">
    <fb>149.66999999999999</fb>
    <v>1</v>
  </rv>
  <rv s="0">
    <fb>43753</fb>
    <v>0</v>
  </rv>
  <rv s="0">
    <fb>151.38999999999999</fb>
    <v>1</v>
  </rv>
  <rv s="0">
    <fb>2.58</fb>
    <v>1</v>
  </rv>
  <rv s="0">
    <fb>43754</fb>
    <v>0</v>
  </rv>
  <rv s="0">
    <fb>151.55000000000001</fb>
    <v>1</v>
  </rv>
  <rv s="0">
    <fb>43755</fb>
    <v>0</v>
  </rv>
  <rv s="0">
    <fb>153.34</fb>
    <v>1</v>
  </rv>
  <rv s="0">
    <fb>43756</fb>
    <v>0</v>
  </rv>
  <rv s="0">
    <fb>152.61000000000001</fb>
    <v>1</v>
  </rv>
  <rv s="0">
    <fb>2.56</fb>
    <v>1</v>
  </rv>
  <rv s="0">
    <fb>43759</fb>
    <v>0</v>
  </rv>
  <rv s="0">
    <fb>2.64</fb>
    <v>1</v>
  </rv>
  <rv s="0">
    <fb>43760</fb>
    <v>0</v>
  </rv>
  <rv s="0">
    <fb>154.21</fb>
    <v>1</v>
  </rv>
  <rv s="0">
    <fb>43761</fb>
    <v>0</v>
  </rv>
  <rv s="0">
    <fb>154.4</fb>
    <v>1</v>
  </rv>
  <rv s="0">
    <fb>43762</fb>
    <v>0</v>
  </rv>
  <rv s="0">
    <fb>154.18</fb>
    <v>1</v>
  </rv>
  <rv s="0">
    <fb>43763</fb>
    <v>0</v>
  </rv>
  <rv s="0">
    <fb>43766</fb>
    <v>0</v>
  </rv>
  <rv s="0">
    <fb>156.34</fb>
    <v>1</v>
  </rv>
  <rv s="0">
    <fb>43767</fb>
    <v>0</v>
  </rv>
  <rv s="0">
    <fb>156.85</fb>
    <v>1</v>
  </rv>
  <rv s="0">
    <fb>43768</fb>
    <v>0</v>
  </rv>
  <rv s="0">
    <fb>156.33000000000001</fb>
    <v>1</v>
  </rv>
  <rv s="0">
    <fb>43769</fb>
    <v>0</v>
  </rv>
  <rv s="0">
    <fb>155.44999999999999</fb>
    <v>1</v>
  </rv>
  <rv s="0">
    <fb>2.84</fb>
    <v>1</v>
  </rv>
  <rv s="0">
    <fb>43770</fb>
    <v>0</v>
  </rv>
  <rv s="0">
    <fb>158.1</fb>
    <v>1</v>
  </rv>
  <rv s="0">
    <fb>2.85</fb>
    <v>1</v>
  </rv>
  <rv s="0">
    <fb>43773</fb>
    <v>0</v>
  </rv>
  <rv s="0">
    <fb>158.94999999999999</fb>
    <v>1</v>
  </rv>
  <rv s="0">
    <fb>43774</fb>
    <v>0</v>
  </rv>
  <rv s="0">
    <fb>159.15</fb>
    <v>1</v>
  </rv>
  <rv s="0">
    <fb>2.86</fb>
    <v>1</v>
  </rv>
  <rv s="0">
    <fb>43775</fb>
    <v>0</v>
  </rv>
  <rv s="0">
    <fb>158.22999999999999</fb>
    <v>1</v>
  </rv>
  <rv s="0">
    <fb>43776</fb>
    <v>0</v>
  </rv>
  <rv s="0">
    <fb>158.65</fb>
    <v>1</v>
  </rv>
  <rv s="0">
    <fb>43777</fb>
    <v>0</v>
  </rv>
  <rv s="0">
    <fb>159.08000000000001</fb>
    <v>1</v>
  </rv>
  <rv s="0">
    <fb>43780</fb>
    <v>0</v>
  </rv>
  <rv s="0">
    <fb>158.78</fb>
    <v>1</v>
  </rv>
  <rv s="0">
    <fb>43781</fb>
    <v>0</v>
  </rv>
  <rv s="0">
    <fb>158.83000000000001</fb>
    <v>1</v>
  </rv>
  <rv s="0">
    <fb>43782</fb>
    <v>0</v>
  </rv>
  <rv s="0">
    <fb>43783</fb>
    <v>0</v>
  </rv>
  <rv s="0">
    <fb>43784</fb>
    <v>0</v>
  </rv>
  <rv s="0">
    <fb>158.91999999999999</fb>
    <v>1</v>
  </rv>
  <rv s="0">
    <fb>2.68</fb>
    <v>1</v>
  </rv>
  <rv s="0">
    <fb>43787</fb>
    <v>0</v>
  </rv>
  <rv s="0">
    <fb>158.52000000000001</fb>
    <v>1</v>
  </rv>
  <rv s="0">
    <fb>2.61</fb>
    <v>1</v>
  </rv>
  <rv s="0">
    <fb>43788</fb>
    <v>0</v>
  </rv>
  <rv s="0">
    <fb>159.11000000000001</fb>
    <v>1</v>
  </rv>
  <rv s="0">
    <fb>2.59</fb>
    <v>1</v>
  </rv>
  <rv s="0">
    <fb>43789</fb>
    <v>0</v>
  </rv>
  <rv s="0">
    <fb>158.51</fb>
    <v>1</v>
  </rv>
  <rv s="0">
    <fb>43790</fb>
    <v>0</v>
  </rv>
  <rv s="0">
    <fb>157.72999999999999</fb>
    <v>1</v>
  </rv>
  <rv s="0">
    <fb>43791</fb>
    <v>0</v>
  </rv>
  <rv s="0">
    <fb>158.22</fb>
    <v>1</v>
  </rv>
  <rv s="0">
    <fb>43794</fb>
    <v>0</v>
  </rv>
  <rv s="0">
    <fb>161.58000000000001</fb>
    <v>1</v>
  </rv>
  <rv s="0">
    <fb>43795</fb>
    <v>0</v>
  </rv>
  <rv s="0">
    <fb>161.69</fb>
    <v>1</v>
  </rv>
  <rv s="0">
    <fb>43796</fb>
    <v>0</v>
  </rv>
  <rv s="0">
    <fb>162.83000000000001</fb>
    <v>1</v>
  </rv>
  <rv s="0">
    <fb>43798</fb>
    <v>0</v>
  </rv>
  <rv s="0">
    <fb>161.77000000000001</fb>
    <v>1</v>
  </rv>
  <rv s="0">
    <fb>43801</fb>
    <v>0</v>
  </rv>
  <rv s="0">
    <fb>160.19</fb>
    <v>1</v>
  </rv>
  <rv s="0">
    <fb>43802</fb>
    <v>0</v>
  </rv>
  <rv s="0">
    <fb>159.68</fb>
    <v>1</v>
  </rv>
  <rv s="0">
    <fb>43803</fb>
    <v>0</v>
  </rv>
  <rv s="0">
    <fb>160.78</fb>
    <v>1</v>
  </rv>
  <rv s="0">
    <fb>2.7</fb>
    <v>1</v>
  </rv>
  <rv s="0">
    <fb>43804</fb>
    <v>0</v>
  </rv>
  <rv s="0">
    <fb>160.94</fb>
    <v>1</v>
  </rv>
  <rv s="0">
    <fb>43805</fb>
    <v>0</v>
  </rv>
  <rv s="0">
    <fb>162.82</fb>
    <v>1</v>
  </rv>
  <rv s="0">
    <fb>43808</fb>
    <v>0</v>
  </rv>
  <rv s="0">
    <fb>162.51</fb>
    <v>1</v>
  </rv>
  <rv s="0">
    <fb>43809</fb>
    <v>0</v>
  </rv>
  <rv s="0">
    <fb>162.61000000000001</fb>
    <v>1</v>
  </rv>
  <rv s="0">
    <fb>43810</fb>
    <v>0</v>
  </rv>
  <rv s="0">
    <fb>162.56</fb>
    <v>1</v>
  </rv>
  <rv s="0">
    <fb>43811</fb>
    <v>0</v>
  </rv>
  <rv s="0">
    <fb>163.96</fb>
    <v>1</v>
  </rv>
  <rv s="0">
    <fb>2.63</fb>
    <v>1</v>
  </rv>
  <rv s="0">
    <fb>43812</fb>
    <v>0</v>
  </rv>
  <rv s="0">
    <fb>163.33000000000001</fb>
    <v>1</v>
  </rv>
  <rv s="0">
    <fb>43815</fb>
    <v>0</v>
  </rv>
  <rv s="0">
    <fb>163.88</fb>
    <v>1</v>
  </rv>
  <rv s="0">
    <fb>43816</fb>
    <v>0</v>
  </rv>
  <rv s="0">
    <fb>164.7</fb>
    <v>1</v>
  </rv>
  <rv s="0">
    <fb>2.5499999999999998</fb>
    <v>1</v>
  </rv>
  <rv s="0">
    <fb>43817</fb>
    <v>0</v>
  </rv>
  <rv s="0">
    <fb>165.02</fb>
    <v>1</v>
  </rv>
  <rv s="0">
    <fb>43818</fb>
    <v>0</v>
  </rv>
  <rv s="0">
    <fb>165.73</fb>
    <v>1</v>
  </rv>
  <rv s="0">
    <fb>43819</fb>
    <v>0</v>
  </rv>
  <rv s="0">
    <fb>165.97</fb>
    <v>1</v>
  </rv>
  <rv s="0">
    <fb>43822</fb>
    <v>0</v>
  </rv>
  <rv s="0">
    <fb>166.3</fb>
    <v>1</v>
  </rv>
  <rv s="0">
    <fb>43823</fb>
    <v>0</v>
  </rv>
  <rv s="0">
    <fb>166.68</fb>
    <v>1</v>
  </rv>
  <rv s="0">
    <fb>43825</fb>
    <v>0</v>
  </rv>
  <rv s="0">
    <fb>43826</fb>
    <v>0</v>
  </rv>
  <rv s="0">
    <fb>165.86</fb>
    <v>1</v>
  </rv>
  <rv s="0">
    <fb>43829</fb>
    <v>0</v>
  </rv>
  <rv s="0">
    <fb>165.44</fb>
    <v>1</v>
  </rv>
  <rv s="0">
    <fb>43830</fb>
    <v>0</v>
  </rv>
  <rv s="0">
    <fb>165.67</fb>
    <v>1</v>
  </rv>
  <rv s="0">
    <fb>43832</fb>
    <v>0</v>
  </rv>
  <rv s="0">
    <fb>165.78</fb>
    <v>1</v>
  </rv>
  <rv s="0">
    <fb>43833</fb>
    <v>0</v>
  </rv>
  <rv s="0">
    <fb>165.13</fb>
    <v>1</v>
  </rv>
  <rv s="0">
    <fb>43836</fb>
    <v>0</v>
  </rv>
  <rv s="0">
    <fb>165.35</fb>
    <v>1</v>
  </rv>
  <rv s="0">
    <fb>43837</fb>
    <v>0</v>
  </rv>
  <rv s="0">
    <fb>164.8</fb>
    <v>1</v>
  </rv>
  <rv s="0">
    <fb>2.52</fb>
    <v>1</v>
  </rv>
  <rv s="0">
    <fb>43838</fb>
    <v>0</v>
  </rv>
  <rv s="0">
    <fb>165.31</fb>
    <v>1</v>
  </rv>
  <rv s="0">
    <fb>2.54</fb>
    <v>1</v>
  </rv>
  <rv s="0">
    <fb>43839</fb>
    <v>0</v>
  </rv>
  <rv s="0">
    <fb>165.51</fb>
    <v>1</v>
  </rv>
  <rv s="0">
    <fb>2.42</fb>
    <v>1</v>
  </rv>
  <rv s="0">
    <fb>43840</fb>
    <v>0</v>
  </rv>
  <rv s="0">
    <fb>164.89</fb>
    <v>1</v>
  </rv>
  <rv s="0">
    <fb>2.2599999999999998</fb>
    <v>1</v>
  </rv>
  <rv s="0">
    <fb>43843</fb>
    <v>0</v>
  </rv>
  <rv s="0">
    <fb>165.96</fb>
    <v>1</v>
  </rv>
  <rv s="0">
    <fb>2.2799999999999998</fb>
    <v>1</v>
  </rv>
  <rv s="0">
    <fb>43844</fb>
    <v>0</v>
  </rv>
  <rv s="0">
    <fb>166.57</fb>
    <v>1</v>
  </rv>
  <rv s="0">
    <fb>2.2999999999999998</fb>
    <v>1</v>
  </rv>
  <rv s="0">
    <fb>43845</fb>
    <v>0</v>
  </rv>
  <rv s="0">
    <fb>167.37</fb>
    <v>1</v>
  </rv>
  <rv s="0">
    <fb>2.38</fb>
    <v>1</v>
  </rv>
  <rv s="0">
    <fb>43846</fb>
    <v>0</v>
  </rv>
  <rv s="0">
    <fb>169.53</fb>
    <v>1</v>
  </rv>
  <rv s="0">
    <fb>2.4</fb>
    <v>1</v>
  </rv>
  <rv s="0">
    <fb>43847</fb>
    <v>0</v>
  </rv>
  <rv s="0">
    <fb>169.07</fb>
    <v>1</v>
  </rv>
  <rv s="0">
    <fb>2.27</fb>
    <v>1</v>
  </rv>
  <rv s="0">
    <fb>43851</fb>
    <v>0</v>
  </rv>
  <rv s="0">
    <fb>167.67</fb>
    <v>1</v>
  </rv>
  <rv s="0">
    <fb>2.1800000000000002</fb>
    <v>1</v>
  </rv>
  <rv s="0">
    <fb>43852</fb>
    <v>0</v>
  </rv>
  <rv s="0">
    <fb>167.56</fb>
    <v>1</v>
  </rv>
  <rv s="0">
    <fb>2.12</fb>
    <v>1</v>
  </rv>
  <rv s="0">
    <fb>43853</fb>
    <v>0</v>
  </rv>
  <rv s="0">
    <fb>167.45</fb>
    <v>1</v>
  </rv>
  <rv s="0">
    <fb>2.08</fb>
    <v>1</v>
  </rv>
  <rv s="0">
    <fb>43854</fb>
    <v>0</v>
  </rv>
  <rv s="0">
    <fb>165.39</fb>
    <v>1</v>
  </rv>
  <rv s="0">
    <fb>2.06</fb>
    <v>1</v>
  </rv>
  <rv s="0">
    <fb>43857</fb>
    <v>0</v>
  </rv>
  <rv s="0">
    <fb>163.51</fb>
    <v>1</v>
  </rv>
  <rv s="0">
    <fb>1.99</fb>
    <v>1</v>
  </rv>
  <rv s="0">
    <fb>43858</fb>
    <v>0</v>
  </rv>
  <rv s="0">
    <fb>164.87</fb>
    <v>1</v>
  </rv>
  <rv s="0">
    <fb>43859</fb>
    <v>0</v>
  </rv>
  <rv s="0">
    <fb>163.93</fb>
    <v>1</v>
  </rv>
  <rv s="0">
    <fb>2.0099999999999998</fb>
    <v>1</v>
  </rv>
  <rv s="0">
    <fb>43860</fb>
    <v>0</v>
  </rv>
  <rv s="0">
    <fb>43861</fb>
    <v>0</v>
  </rv>
  <rv s="0">
    <fb>2.2200000000000002</fb>
    <v>1</v>
  </rv>
  <rv s="0">
    <fb>43864</fb>
    <v>0</v>
  </rv>
  <rv s="0">
    <fb>162.32</fb>
    <v>1</v>
  </rv>
  <rv s="0">
    <fb>2.16</fb>
    <v>1</v>
  </rv>
  <rv s="0">
    <fb>43865</fb>
    <v>0</v>
  </rv>
  <rv s="0">
    <fb>164.77</fb>
    <v>1</v>
  </rv>
  <rv s="0">
    <fb>2.0299999999999998</fb>
    <v>1</v>
  </rv>
  <rv s="0">
    <fb>43866</fb>
    <v>0</v>
  </rv>
  <rv s="0">
    <fb>167.31</fb>
    <v>1</v>
  </rv>
  <rv s="0">
    <fb>43867</fb>
    <v>0</v>
  </rv>
  <rv s="0">
    <fb>166.93</fb>
    <v>1</v>
  </rv>
  <rv s="0">
    <fb>43868</fb>
    <v>0</v>
  </rv>
  <rv s="0">
    <fb>164.88</fb>
    <v>1</v>
  </rv>
  <rv s="0">
    <fb>2</fb>
    <v>1</v>
  </rv>
  <rv s="0">
    <fb>43871</fb>
    <v>0</v>
  </rv>
  <rv s="0">
    <fb>165.81</fb>
    <v>1</v>
  </rv>
  <rv s="0">
    <fb>43872</fb>
    <v>0</v>
  </rv>
  <rv s="0">
    <fb>166.96</fb>
    <v>1</v>
  </rv>
  <rv s="0">
    <fb>43873</fb>
    <v>0</v>
  </rv>
  <rv s="0">
    <fb>168.11</fb>
    <v>1</v>
  </rv>
  <rv s="0">
    <fb>2.0499999999999998</fb>
    <v>1</v>
  </rv>
  <rv s="0">
    <fb>43874</fb>
    <v>0</v>
  </rv>
  <rv s="0">
    <fb>168.55</fb>
    <v>1</v>
  </rv>
  <rv s="0">
    <fb>43875</fb>
    <v>0</v>
  </rv>
  <rv s="0">
    <fb>167.9</fb>
    <v>1</v>
  </rv>
  <rv s="0">
    <fb>43879</fb>
    <v>0</v>
  </rv>
  <rv s="0">
    <fb>167.54</fb>
    <v>1</v>
  </rv>
  <rv s="0">
    <fb>2.2000000000000002</fb>
    <v>1</v>
  </rv>
  <rv s="0">
    <fb>43880</fb>
    <v>0</v>
  </rv>
  <rv s="0">
    <fb>168.4</fb>
    <v>1</v>
  </rv>
  <rv s="0">
    <fb>43881</fb>
    <v>0</v>
  </rv>
  <rv s="0">
    <fb>168.81</fb>
    <v>1</v>
  </rv>
  <rv s="0">
    <fb>2.14</fb>
    <v>1</v>
  </rv>
  <rv s="0">
    <fb>43882</fb>
    <v>0</v>
  </rv>
  <rv s="0">
    <fb>167.1</fb>
    <v>1</v>
  </rv>
  <rv s="0">
    <fb>2.11</fb>
    <v>1</v>
  </rv>
  <rv s="0">
    <fb>43885</fb>
    <v>0</v>
  </rv>
  <rv s="0">
    <fb>162.07</fb>
    <v>1</v>
  </rv>
  <rv s="0">
    <fb>2.0699999999999998</fb>
    <v>1</v>
  </rv>
  <rv s="0">
    <fb>43886</fb>
    <v>0</v>
  </rv>
  <rv s="0">
    <fb>156.31</fb>
    <v>1</v>
  </rv>
  <rv s="0">
    <fb>43887</fb>
    <v>0</v>
  </rv>
  <rv s="0">
    <fb>154.5</fb>
    <v>1</v>
  </rv>
  <rv s="0">
    <fb>2.02</fb>
    <v>1</v>
  </rv>
  <rv s="0">
    <fb>43888</fb>
    <v>0</v>
  </rv>
  <rv s="0">
    <fb>1.91</fb>
    <v>1</v>
  </rv>
  <rv s="0">
    <fb>43889</fb>
    <v>0</v>
  </rv>
  <rv s="0">
    <fb>146.33000000000001</fb>
    <v>1</v>
  </rv>
  <rv s="0">
    <fb>43892</fb>
    <v>0</v>
  </rv>
  <rv s="0">
    <fb>1.98</fb>
    <v>1</v>
  </rv>
  <rv s="0">
    <fb>43893</fb>
    <v>0</v>
  </rv>
  <rv s="0">
    <fb>147.94999999999999</fb>
    <v>1</v>
  </rv>
  <rv s="0">
    <fb>1.92</fb>
    <v>1</v>
  </rv>
  <rv s="0">
    <fb>43894</fb>
    <v>0</v>
  </rv>
  <rv s="0">
    <fb>152.16</fb>
    <v>1</v>
  </rv>
  <rv s="0">
    <fb>1.97</fb>
    <v>1</v>
  </rv>
  <rv s="0">
    <fb>43895</fb>
    <v>0</v>
  </rv>
  <rv s="0">
    <fb>147.32</fb>
    <v>1</v>
  </rv>
  <rv s="0">
    <fb>1.83</fb>
    <v>1</v>
  </rv>
  <rv s="0">
    <fb>43896</fb>
    <v>0</v>
  </rv>
  <rv s="0">
    <fb>144.4</fb>
    <v>1</v>
  </rv>
  <rv s="0">
    <fb>43899</fb>
    <v>0</v>
  </rv>
  <rv s="0">
    <fb>130.36000000000001</fb>
    <v>1</v>
  </rv>
  <rv s="0">
    <fb>43900</fb>
    <v>0</v>
  </rv>
  <rv s="0">
    <fb>134.43</fb>
    <v>1</v>
  </rv>
  <rv s="0">
    <fb>43901</fb>
    <v>0</v>
  </rv>
  <rv s="0">
    <fb>43902</fb>
    <v>0</v>
  </rv>
  <rv s="0">
    <fb>111.97</fb>
    <v>1</v>
  </rv>
  <rv s="0">
    <fb>43903</fb>
    <v>0</v>
  </rv>
  <rv s="0">
    <fb>119.47</fb>
    <v>1</v>
  </rv>
  <rv s="0">
    <fb>1.96</fb>
    <v>1</v>
  </rv>
  <rv s="0">
    <fb>43906</fb>
    <v>0</v>
  </rv>
  <rv s="0">
    <fb>103.62</fb>
    <v>1</v>
  </rv>
  <rv s="0">
    <fb>1.94</fb>
    <v>1</v>
  </rv>
  <rv s="0">
    <fb>43907</fb>
    <v>0</v>
  </rv>
  <rv s="0">
    <fb>108.37</fb>
    <v>1</v>
  </rv>
  <rv s="0">
    <fb>43908</fb>
    <v>0</v>
  </rv>
  <rv s="0">
    <fb>99.97</fb>
    <v>1</v>
  </rv>
  <rv s="0">
    <fb>1.82</fb>
    <v>1</v>
  </rv>
  <rv s="0">
    <fb>43909</fb>
    <v>0</v>
  </rv>
  <rv s="0">
    <fb>103.87</fb>
    <v>1</v>
  </rv>
  <rv s="0">
    <fb>43910</fb>
    <v>0</v>
  </rv>
  <rv s="0">
    <fb>101.4</fb>
    <v>1</v>
  </rv>
  <rv s="0">
    <fb>43913</fb>
    <v>0</v>
  </rv>
  <rv s="0">
    <fb>99.9</fb>
    <v>1</v>
  </rv>
  <rv s="0">
    <fb>43914</fb>
    <v>0</v>
  </rv>
  <rv s="0">
    <fb>109.04</fb>
    <v>1</v>
  </rv>
  <rv s="0">
    <fb>43915</fb>
    <v>0</v>
  </rv>
  <rv s="0">
    <fb>109.97</fb>
    <v>1</v>
  </rv>
  <rv s="0">
    <fb>43916</fb>
    <v>0</v>
  </rv>
  <rv s="0">
    <fb>116.81</fb>
    <v>1</v>
  </rv>
  <rv s="0">
    <fb>43917</fb>
    <v>0</v>
  </rv>
  <rv s="0">
    <fb>112.56</fb>
    <v>1</v>
  </rv>
  <rv s="0">
    <fb>43920</fb>
    <v>0</v>
  </rv>
  <rv s="0">
    <fb>115.04</fb>
    <v>1</v>
  </rv>
  <rv s="0">
    <fb>43921</fb>
    <v>0</v>
  </rv>
  <rv s="0">
    <fb>114.46</fb>
    <v>1</v>
  </rv>
  <rv s="0">
    <fb>43922</fb>
    <v>0</v>
  </rv>
  <rv s="0">
    <fb>106.66</fb>
    <v>1</v>
  </rv>
  <rv s="0">
    <fb>43923</fb>
    <v>0</v>
  </rv>
  <rv s="0">
    <fb>107.67</fb>
    <v>1</v>
  </rv>
  <rv s="0">
    <fb>1.76</fb>
    <v>1</v>
  </rv>
  <rv s="0">
    <fb>43924</fb>
    <v>0</v>
  </rv>
  <rv s="0">
    <fb>104.62</fb>
    <v>1</v>
  </rv>
  <rv s="0">
    <fb>1.5</fb>
    <v>1</v>
  </rv>
  <rv s="0">
    <fb>43927</fb>
    <v>0</v>
  </rv>
  <rv s="0">
    <fb>112.63</fb>
    <v>1</v>
  </rv>
  <rv s="0">
    <fb>1.64</fb>
    <v>1</v>
  </rv>
  <rv s="0">
    <fb>43928</fb>
    <v>0</v>
  </rv>
  <rv s="0">
    <fb>112.92</fb>
    <v>1</v>
  </rv>
  <rv s="0">
    <fb>1.52</fb>
    <v>1</v>
  </rv>
  <rv s="0">
    <fb>43929</fb>
    <v>0</v>
  </rv>
  <rv s="0">
    <fb>118.07</fb>
    <v>1</v>
  </rv>
  <rv s="0">
    <fb>1.53</fb>
    <v>1</v>
  </rv>
  <rv s="0">
    <fb>43930</fb>
    <v>0</v>
  </rv>
  <rv s="0">
    <fb>123.72</fb>
    <v>1</v>
  </rv>
  <rv s="0">
    <fb>1.74</fb>
    <v>1</v>
  </rv>
  <rv s="0">
    <fb>43934</fb>
    <v>0</v>
  </rv>
  <rv s="0">
    <fb>120.37</fb>
    <v>1</v>
  </rv>
  <rv s="0">
    <fb>1.7</fb>
    <v>1</v>
  </rv>
  <rv s="0">
    <fb>43935</fb>
    <v>0</v>
  </rv>
  <rv s="0">
    <fb>122.81</fb>
    <v>1</v>
  </rv>
  <rv s="0">
    <fb>1.63</fb>
    <v>1</v>
  </rv>
  <rv s="0">
    <fb>43936</fb>
    <v>0</v>
  </rv>
  <rv s="0">
    <fb>117.8</fb>
    <v>1</v>
  </rv>
  <rv s="0">
    <fb>1.47</fb>
    <v>1</v>
  </rv>
  <rv s="0">
    <fb>43937</fb>
    <v>0</v>
  </rv>
  <rv s="0">
    <fb>116.91</fb>
    <v>1</v>
  </rv>
  <rv s="0">
    <fb>1.4</fb>
    <v>1</v>
  </rv>
  <rv s="0">
    <fb>43938</fb>
    <v>0</v>
  </rv>
  <rv s="0">
    <fb>122.06</fb>
    <v>1</v>
  </rv>
  <rv s="0">
    <fb>1.55</fb>
    <v>1</v>
  </rv>
  <rv s="0">
    <fb>43941</fb>
    <v>0</v>
  </rv>
  <rv s="0">
    <fb>120.62</fb>
    <v>1</v>
  </rv>
  <rv s="0">
    <fb>1.42</fb>
    <v>1</v>
  </rv>
  <rv s="0">
    <fb>43942</fb>
    <v>0</v>
  </rv>
  <rv s="0">
    <fb>117.74</fb>
    <v>1</v>
  </rv>
  <rv s="0">
    <fb>43943</fb>
    <v>0</v>
  </rv>
  <rv s="0">
    <fb>119.17</fb>
    <v>1</v>
  </rv>
  <rv s="0">
    <fb>43944</fb>
    <v>0</v>
  </rv>
  <rv s="0">
    <fb>120.34</fb>
    <v>1</v>
  </rv>
  <rv s="0">
    <fb>1.46</fb>
    <v>1</v>
  </rv>
  <rv s="0">
    <fb>43945</fb>
    <v>0</v>
  </rv>
  <rv s="0">
    <fb>122.41</fb>
    <v>1</v>
  </rv>
  <rv s="0">
    <fb>43948</fb>
    <v>0</v>
  </rv>
  <rv s="0">
    <fb>127.26</fb>
    <v>1</v>
  </rv>
  <rv s="0">
    <fb>43949</fb>
    <v>0</v>
  </rv>
  <rv s="0">
    <fb>129.11000000000001</fb>
    <v>1</v>
  </rv>
  <rv s="0">
    <fb>43950</fb>
    <v>0</v>
  </rv>
  <rv s="0">
    <fb>135.46</fb>
    <v>1</v>
  </rv>
  <rv s="0">
    <fb>43951</fb>
    <v>0</v>
  </rv>
  <rv s="0">
    <fb>130.31</fb>
    <v>1</v>
  </rv>
  <rv s="0">
    <fb>43952</fb>
    <v>0</v>
  </rv>
  <rv s="0">
    <fb>125.14</fb>
    <v>1</v>
  </rv>
  <rv s="0">
    <fb>43955</fb>
    <v>0</v>
  </rv>
  <rv s="0">
    <fb>125.68</fb>
    <v>1</v>
  </rv>
  <rv s="0">
    <fb>43956</fb>
    <v>0</v>
  </rv>
  <rv s="0">
    <fb>126.65</fb>
    <v>1</v>
  </rv>
  <rv s="0">
    <fb>1.34</fb>
    <v>1</v>
  </rv>
  <rv s="0">
    <fb>43957</fb>
    <v>0</v>
  </rv>
  <rv s="0">
    <fb>125.72</fb>
    <v>1</v>
  </rv>
  <rv s="0">
    <fb>1.3</fb>
    <v>1</v>
  </rv>
  <rv s="0">
    <fb>43958</fb>
    <v>0</v>
  </rv>
  <rv s="0">
    <fb>127.44</fb>
    <v>1</v>
  </rv>
  <rv s="0">
    <fb>1.35</fb>
    <v>1</v>
  </rv>
  <rv s="0">
    <fb>43959</fb>
    <v>0</v>
  </rv>
  <rv s="0">
    <fb>132.36000000000001</fb>
    <v>1</v>
  </rv>
  <rv s="0">
    <fb>1.44</fb>
    <v>1</v>
  </rv>
  <rv s="0">
    <fb>43962</fb>
    <v>0</v>
  </rv>
  <rv s="0">
    <fb>131.69999999999999</fb>
    <v>1</v>
  </rv>
  <rv s="0">
    <fb>1.41</fb>
    <v>1</v>
  </rv>
  <rv s="0">
    <fb>43963</fb>
    <v>0</v>
  </rv>
  <rv s="0">
    <fb>126.97</fb>
    <v>1</v>
  </rv>
  <rv s="0">
    <fb>43964</fb>
    <v>0</v>
  </rv>
  <rv s="0">
    <fb>122.72</fb>
    <v>1</v>
  </rv>
  <rv s="0">
    <fb>1.21</fb>
    <v>1</v>
  </rv>
  <rv s="0">
    <fb>43965</fb>
    <v>0</v>
  </rv>
  <rv s="0">
    <fb>123.12</fb>
    <v>1</v>
  </rv>
  <rv s="0">
    <fb>43966</fb>
    <v>0</v>
  </rv>
  <rv s="0">
    <fb>125.08</fb>
    <v>1</v>
  </rv>
  <rv s="0">
    <fb>1.39</fb>
    <v>1</v>
  </rv>
  <rv s="0">
    <fb>43969</fb>
    <v>0</v>
  </rv>
  <rv s="0">
    <fb>132.68</fb>
    <v>1</v>
  </rv>
  <rv s="0">
    <fb>43970</fb>
    <v>0</v>
  </rv>
  <rv s="0">
    <fb>130.06</fb>
    <v>1</v>
  </rv>
  <rv s="0">
    <fb>1.33</fb>
    <v>1</v>
  </rv>
  <rv s="0">
    <fb>43971</fb>
    <v>0</v>
  </rv>
  <rv s="0">
    <fb>43972</fb>
    <v>0</v>
  </rv>
  <rv s="0">
    <fb>134.24</fb>
    <v>1</v>
  </rv>
  <rv s="0">
    <fb>1.48</fb>
    <v>1</v>
  </rv>
  <rv s="0">
    <fb>43973</fb>
    <v>0</v>
  </rv>
  <rv s="0">
    <fb>134.88999999999999</fb>
    <v>1</v>
  </rv>
  <rv s="0">
    <fb>1.6</fb>
    <v>1</v>
  </rv>
  <rv s="0">
    <fb>43977</fb>
    <v>0</v>
  </rv>
  <rv s="0">
    <fb>138.78</fb>
    <v>1</v>
  </rv>
  <rv s="0">
    <fb>1.77</fb>
    <v>1</v>
  </rv>
  <rv s="0">
    <fb>43978</fb>
    <v>0</v>
  </rv>
  <rv s="0">
    <fb>143.09</fb>
    <v>1</v>
  </rv>
  <rv s="0">
    <fb>43979</fb>
    <v>0</v>
  </rv>
  <rv s="0">
    <fb>139.69999999999999</fb>
    <v>1</v>
  </rv>
  <rv s="0">
    <fb>1.67</fb>
    <v>1</v>
  </rv>
  <rv s="0">
    <fb>43980</fb>
    <v>0</v>
  </rv>
  <rv s="0">
    <fb>138.9</fb>
    <v>1</v>
  </rv>
  <rv s="0">
    <fb>43983</fb>
    <v>0</v>
  </rv>
  <rv s="0">
    <fb>140.22999999999999</fb>
    <v>1</v>
  </rv>
  <rv s="0">
    <fb>1.57</fb>
    <v>1</v>
  </rv>
  <rv s="0">
    <fb>43984</fb>
    <v>0</v>
  </rv>
  <rv s="0">
    <fb>141.38999999999999</fb>
    <v>1</v>
  </rv>
  <rv s="0">
    <fb>43985</fb>
    <v>0</v>
  </rv>
  <rv s="0">
    <fb>144.80000000000001</fb>
    <v>1</v>
  </rv>
  <rv s="0">
    <fb>43986</fb>
    <v>0</v>
  </rv>
  <rv s="0">
    <fb>144.59</fb>
    <v>1</v>
  </rv>
  <rv s="0">
    <fb>1.69</fb>
    <v>1</v>
  </rv>
  <rv s="0">
    <fb>43987</fb>
    <v>0</v>
  </rv>
  <rv s="0">
    <fb>150.18</fb>
    <v>1</v>
  </rv>
  <rv s="0">
    <fb>1.87</fb>
    <v>1</v>
  </rv>
  <rv s="0">
    <fb>43990</fb>
    <v>0</v>
  </rv>
  <rv s="0">
    <fb>1.85</fb>
    <v>1</v>
  </rv>
  <rv s="0">
    <fb>43991</fb>
    <v>0</v>
  </rv>
  <rv s="0">
    <fb>150.26</fb>
    <v>1</v>
  </rv>
  <rv s="0">
    <fb>43992</fb>
    <v>0</v>
  </rv>
  <rv s="0">
    <fb>146.18</fb>
    <v>1</v>
  </rv>
  <rv s="0">
    <fb>43993</fb>
    <v>0</v>
  </rv>
  <rv s="0">
    <fb>135.03</fb>
    <v>1</v>
  </rv>
  <rv s="0">
    <fb>1.65</fb>
    <v>1</v>
  </rv>
  <rv s="0">
    <fb>43994</fb>
    <v>0</v>
  </rv>
  <rv s="0">
    <fb>138.27000000000001</fb>
    <v>1</v>
  </rv>
  <rv s="0">
    <fb>43997</fb>
    <v>0</v>
  </rv>
  <rv s="0">
    <fb>140.99</fb>
    <v>1</v>
  </rv>
  <rv s="0">
    <fb>43998</fb>
    <v>0</v>
  </rv>
  <rv s="0">
    <fb>144.38</fb>
    <v>1</v>
  </rv>
  <rv s="0">
    <fb>43999</fb>
    <v>0</v>
  </rv>
  <rv s="0">
    <fb>141.77000000000001</fb>
    <v>1</v>
  </rv>
  <rv s="0">
    <fb>1.62</fb>
    <v>1</v>
  </rv>
  <rv s="0">
    <fb>44000</fb>
    <v>0</v>
  </rv>
  <rv s="0">
    <fb>141.72</fb>
    <v>1</v>
  </rv>
  <rv s="0">
    <fb>1.75</fb>
    <v>1</v>
  </rv>
  <rv s="0">
    <fb>44001</fb>
    <v>0</v>
  </rv>
  <rv s="0">
    <fb>1.81</fb>
    <v>1</v>
  </rv>
  <rv s="0">
    <fb>44004</fb>
    <v>0</v>
  </rv>
  <rv s="0">
    <fb>142.4</fb>
    <v>1</v>
  </rv>
  <rv s="0">
    <fb>1.66</fb>
    <v>1</v>
  </rv>
  <rv s="0">
    <fb>44005</fb>
    <v>0</v>
  </rv>
  <rv s="0">
    <fb>143</fb>
    <v>1</v>
  </rv>
  <rv s="0">
    <fb>44006</fb>
    <v>0</v>
  </rv>
  <rv s="0">
    <fb>138.36000000000001</fb>
    <v>1</v>
  </rv>
  <rv s="0">
    <fb>44007</fb>
    <v>0</v>
  </rv>
  <rv s="0">
    <fb>140.44999999999999</fb>
    <v>1</v>
  </rv>
  <rv s="0">
    <fb>44008</fb>
    <v>0</v>
  </rv>
  <rv s="0">
    <fb>136.66999999999999</fb>
    <v>1</v>
  </rv>
  <rv s="0">
    <fb>1.37</fb>
    <v>1</v>
  </rv>
  <rv s="0">
    <fb>44011</fb>
    <v>0</v>
  </rv>
  <rv s="0">
    <fb>141.13999999999999</fb>
    <v>1</v>
  </rv>
  <rv s="0">
    <fb>1.43</fb>
    <v>1</v>
  </rv>
  <rv s="0">
    <fb>44012</fb>
    <v>0</v>
  </rv>
  <rv s="0">
    <fb>143.18</fb>
    <v>1</v>
  </rv>
  <rv s="0">
    <fb>44013</fb>
    <v>0</v>
  </rv>
  <rv s="0">
    <fb>141.82</fb>
    <v>1</v>
  </rv>
  <rv s="0">
    <fb>44014</fb>
    <v>0</v>
  </rv>
  <rv s="0">
    <fb>44018</fb>
    <v>0</v>
  </rv>
  <rv s="0">
    <fb>143.43</fb>
    <v>1</v>
  </rv>
  <rv s="0">
    <fb>44019</fb>
    <v>0</v>
  </rv>
  <rv s="0">
    <fb>140.88999999999999</fb>
    <v>1</v>
  </rv>
  <rv s="0">
    <fb>44020</fb>
    <v>0</v>
  </rv>
  <rv s="0">
    <fb>141.94</fb>
    <v>1</v>
  </rv>
  <rv s="0">
    <fb>44021</fb>
    <v>0</v>
  </rv>
  <rv s="0">
    <fb>139.07</fb>
    <v>1</v>
  </rv>
  <rv s="0">
    <fb>44022</fb>
    <v>0</v>
  </rv>
  <rv s="0">
    <fb>141.31</fb>
    <v>1</v>
  </rv>
  <rv s="0">
    <fb>44025</fb>
    <v>0</v>
  </rv>
  <rv s="0">
    <fb>139.52000000000001</fb>
    <v>1</v>
  </rv>
  <rv s="0">
    <fb>44026</fb>
    <v>0</v>
  </rv>
  <rv s="0">
    <fb>141.83000000000001</fb>
    <v>1</v>
  </rv>
  <rv s="0">
    <fb>44027</fb>
    <v>0</v>
  </rv>
  <rv s="0">
    <fb>44028</fb>
    <v>0</v>
  </rv>
  <rv s="0">
    <fb>146.16</fb>
    <v>1</v>
  </rv>
  <rv s="0">
    <fb>44029</fb>
    <v>0</v>
  </rv>
  <rv s="0">
    <fb>146.59</fb>
    <v>1</v>
  </rv>
  <rv s="0">
    <fb>44032</fb>
    <v>0</v>
  </rv>
  <rv s="0">
    <fb>145.96</fb>
    <v>1</v>
  </rv>
  <rv s="0">
    <fb>44033</fb>
    <v>0</v>
  </rv>
  <rv s="0">
    <fb>1.51</fb>
    <v>1</v>
  </rv>
  <rv s="0">
    <fb>44034</fb>
    <v>0</v>
  </rv>
  <rv s="0">
    <fb>148.11000000000001</fb>
    <v>1</v>
  </rv>
  <rv s="0">
    <fb>44035</fb>
    <v>0</v>
  </rv>
  <rv s="0">
    <fb>148.26</fb>
    <v>1</v>
  </rv>
  <rv s="0">
    <fb>44036</fb>
    <v>0</v>
  </rv>
  <rv s="0">
    <fb>146.08000000000001</fb>
    <v>1</v>
  </rv>
  <rv s="0">
    <fb>44039</fb>
    <v>0</v>
  </rv>
  <rv s="0">
    <fb>147.6</fb>
    <v>1</v>
  </rv>
  <rv s="0">
    <fb>44040</fb>
    <v>0</v>
  </rv>
  <rv s="0">
    <fb>146.13</fb>
    <v>1</v>
  </rv>
  <rv s="0">
    <fb>44041</fb>
    <v>0</v>
  </rv>
  <rv s="0">
    <fb>149.35</fb>
    <v>1</v>
  </rv>
  <rv s="0">
    <fb>44042</fb>
    <v>0</v>
  </rv>
  <rv s="0">
    <fb>148.76</fb>
    <v>1</v>
  </rv>
  <rv s="0">
    <fb>1.36</fb>
    <v>1</v>
  </rv>
  <rv s="0">
    <fb>44043</fb>
    <v>0</v>
  </rv>
  <rv s="0">
    <fb>147.36000000000001</fb>
    <v>1</v>
  </rv>
  <rv s="0">
    <fb>1.32</fb>
    <v>1</v>
  </rv>
  <rv s="0">
    <fb>44046</fb>
    <v>0</v>
  </rv>
  <rv s="0">
    <fb>149.76</fb>
    <v>1</v>
  </rv>
  <rv s="0">
    <fb>44047</fb>
    <v>0</v>
  </rv>
  <rv s="0">
    <fb>44048</fb>
    <v>0</v>
  </rv>
  <rv s="0">
    <fb>153.79</fb>
    <v>1</v>
  </rv>
  <rv s="0">
    <fb>1.38</fb>
    <v>1</v>
  </rv>
  <rv s="0">
    <fb>44049</fb>
    <v>0</v>
  </rv>
  <rv s="0">
    <fb>153.72999999999999</fb>
    <v>1</v>
  </rv>
  <rv s="0">
    <fb>44050</fb>
    <v>0</v>
  </rv>
  <rv s="0">
    <fb>156.16999999999999</fb>
    <v>1</v>
  </rv>
  <rv s="0">
    <fb>44053</fb>
    <v>0</v>
  </rv>
  <rv s="0">
    <fb>157.79</fb>
    <v>1</v>
  </rv>
  <rv s="0">
    <fb>44054</fb>
    <v>0</v>
  </rv>
  <rv s="0">
    <fb>156.88</fb>
    <v>1</v>
  </rv>
  <rv s="0">
    <fb>44055</fb>
    <v>0</v>
  </rv>
  <rv s="0">
    <fb>44056</fb>
    <v>0</v>
  </rv>
  <rv s="0">
    <fb>157.19</fb>
    <v>1</v>
  </rv>
  <rv s="0">
    <fb>44057</fb>
    <v>0</v>
  </rv>
  <rv s="0">
    <fb>157.09</fb>
    <v>1</v>
  </rv>
  <rv s="0">
    <fb>1.54</fb>
    <v>1</v>
  </rv>
  <rv s="0">
    <fb>44060</fb>
    <v>0</v>
  </rv>
  <rv s="0">
    <fb>44061</fb>
    <v>0</v>
  </rv>
  <rv s="0">
    <fb>156.38999999999999</fb>
    <v>1</v>
  </rv>
  <rv s="0">
    <fb>44062</fb>
    <v>0</v>
  </rv>
  <rv s="0">
    <fb>156.4</fb>
    <v>1</v>
  </rv>
  <rv s="0">
    <fb>1.49</fb>
    <v>1</v>
  </rv>
  <rv s="0">
    <fb>44063</fb>
    <v>0</v>
  </rv>
  <rv s="0">
    <fb>44064</fb>
    <v>0</v>
  </rv>
  <rv s="0">
    <fb>154.61000000000001</fb>
    <v>1</v>
  </rv>
  <rv s="0">
    <fb>1.59</fb>
    <v>1</v>
  </rv>
  <rv s="0">
    <fb>44067</fb>
    <v>0</v>
  </rv>
  <rv s="0">
    <fb>156.22999999999999</fb>
    <v>1</v>
  </rv>
  <rv s="0">
    <fb>44068</fb>
    <v>0</v>
  </rv>
  <rv s="0">
    <fb>1.61</fb>
    <v>1</v>
  </rv>
  <rv s="0">
    <fb>44069</fb>
    <v>0</v>
  </rv>
  <rv s="0">
    <fb>155.41999999999999</fb>
    <v>1</v>
  </rv>
  <rv s="0">
    <fb>1.56</fb>
    <v>1</v>
  </rv>
  <rv s="0">
    <fb>44070</fb>
    <v>0</v>
  </rv>
  <rv s="0">
    <fb>155.80000000000001</fb>
    <v>1</v>
  </rv>
  <rv s="0">
    <fb>44071</fb>
    <v>0</v>
  </rv>
  <rv s="0">
    <fb>44074</fb>
    <v>0</v>
  </rv>
  <rv s="0">
    <fb>44075</fb>
    <v>0</v>
  </rv>
  <rv s="0">
    <fb>157.21</fb>
    <v>1</v>
  </rv>
  <rv s="0">
    <fb>44076</fb>
    <v>0</v>
  </rv>
  <rv s="0">
    <fb>158.46</fb>
    <v>1</v>
  </rv>
  <rv s="0">
    <fb>44077</fb>
    <v>0</v>
  </rv>
  <rv s="0">
    <fb>153.78</fb>
    <v>1</v>
  </rv>
  <rv s="0">
    <fb>44078</fb>
    <v>0</v>
  </rv>
  <rv s="0">
    <fb>152.80000000000001</fb>
    <v>1</v>
  </rv>
  <rv s="0">
    <fb>44082</fb>
    <v>0</v>
  </rv>
  <rv s="0">
    <fb>149.86000000000001</fb>
    <v>1</v>
  </rv>
  <rv s="0">
    <fb>44083</fb>
    <v>0</v>
  </rv>
  <rv s="0">
    <fb>152.13</fb>
    <v>1</v>
  </rv>
  <rv s="0">
    <fb>44084</fb>
    <v>0</v>
  </rv>
  <rv s="0">
    <fb>150.15</fb>
    <v>1</v>
  </rv>
  <rv s="0">
    <fb>44085</fb>
    <v>0</v>
  </rv>
  <rv s="0">
    <fb>44088</fb>
    <v>0</v>
  </rv>
  <rv s="0">
    <fb>153.08000000000001</fb>
    <v>1</v>
  </rv>
  <rv s="0">
    <fb>44089</fb>
    <v>0</v>
  </rv>
  <rv s="0">
    <fb>153.37</fb>
    <v>1</v>
  </rv>
  <rv s="0">
    <fb>44090</fb>
    <v>0</v>
  </rv>
  <rv s="0">
    <fb>154.82</fb>
    <v>1</v>
  </rv>
  <rv s="0">
    <fb>44091</fb>
    <v>0</v>
  </rv>
  <rv s="0">
    <fb>153.69</fb>
    <v>1</v>
  </rv>
  <rv s="0">
    <fb>44092</fb>
    <v>0</v>
  </rv>
  <rv s="0">
    <fb>153.29</fb>
    <v>1</v>
  </rv>
  <rv s="0">
    <fb>44095</fb>
    <v>0</v>
  </rv>
  <rv s="0">
    <fb>147.91999999999999</fb>
    <v>1</v>
  </rv>
  <rv s="0">
    <fb>44096</fb>
    <v>0</v>
  </rv>
  <rv s="0">
    <fb>1.27</fb>
    <v>1</v>
  </rv>
  <rv s="0">
    <fb>44097</fb>
    <v>0</v>
  </rv>
  <rv s="0">
    <fb>144.07</fb>
    <v>1</v>
  </rv>
  <rv s="0">
    <fb>1.26</fb>
    <v>1</v>
  </rv>
  <rv s="0">
    <fb>44098</fb>
    <v>0</v>
  </rv>
  <rv s="0">
    <fb>44099</fb>
    <v>0</v>
  </rv>
  <rv s="0">
    <fb>146.41</fb>
    <v>1</v>
  </rv>
  <rv s="0">
    <fb>44102</fb>
    <v>0</v>
  </rv>
  <rv s="0">
    <fb>150.02000000000001</fb>
    <v>1</v>
  </rv>
  <rv s="0">
    <fb>44103</fb>
    <v>0</v>
  </rv>
  <rv s="0">
    <fb>149.34</fb>
    <v>1</v>
  </rv>
  <rv s="0">
    <fb>44104</fb>
    <v>0</v>
  </rv>
  <rv s="0">
    <fb>149.79</fb>
    <v>1</v>
  </rv>
  <rv s="0">
    <fb>44105</fb>
    <v>0</v>
  </rv>
  <rv s="0">
    <fb>152.18</fb>
    <v>1</v>
  </rv>
  <rv s="0">
    <fb>44106</fb>
    <v>0</v>
  </rv>
  <rv s="0">
    <fb>152.85</fb>
    <v>1</v>
  </rv>
  <rv s="0">
    <fb>44109</fb>
    <v>0</v>
  </rv>
  <rv s="0">
    <fb>157.07</fb>
    <v>1</v>
  </rv>
  <rv s="0">
    <fb>44110</fb>
    <v>0</v>
  </rv>
  <rv s="0">
    <fb>44111</fb>
    <v>0</v>
  </rv>
  <rv s="0">
    <fb>160.04</fb>
    <v>1</v>
  </rv>
  <rv s="0">
    <fb>44112</fb>
    <v>0</v>
  </rv>
  <rv s="0">
    <fb>161.86000000000001</fb>
    <v>1</v>
  </rv>
  <rv s="0">
    <fb>44113</fb>
    <v>0</v>
  </rv>
  <rv s="0">
    <fb>162.69999999999999</fb>
    <v>1</v>
  </rv>
  <rv s="0">
    <fb>44116</fb>
    <v>0</v>
  </rv>
  <rv s="0">
    <fb>163.79</fb>
    <v>1</v>
  </rv>
  <rv s="0">
    <fb>1.8</fb>
    <v>1</v>
  </rv>
  <rv s="0">
    <fb>44117</fb>
    <v>0</v>
  </rv>
  <rv s="0">
    <fb>44118</fb>
    <v>0</v>
  </rv>
  <rv s="0">
    <fb>161.09</fb>
    <v>1</v>
  </rv>
  <rv s="0">
    <fb>44119</fb>
    <v>0</v>
  </rv>
  <rv s="0">
    <fb>162.75</fb>
    <v>1</v>
  </rv>
  <rv s="0">
    <fb>44120</fb>
    <v>0</v>
  </rv>
  <rv s="0">
    <fb>162.35</fb>
    <v>1</v>
  </rv>
  <rv s="0">
    <fb>2.09</fb>
    <v>1</v>
  </rv>
  <rv s="0">
    <fb>44123</fb>
    <v>0</v>
  </rv>
  <rv s="0">
    <fb>160.41</fb>
    <v>1</v>
  </rv>
  <rv s="0">
    <fb>44124</fb>
    <v>0</v>
  </rv>
  <rv s="0">
    <fb>160.76</fb>
    <v>1</v>
  </rv>
  <rv s="0">
    <fb>1.95</fb>
    <v>1</v>
  </rv>
  <rv s="0">
    <fb>44125</fb>
    <v>0</v>
  </rv>
  <rv s="0">
    <fb>159.38</fb>
    <v>1</v>
  </rv>
  <rv s="0">
    <fb>44126</fb>
    <v>0</v>
  </rv>
  <rv s="0">
    <fb>162.13</fb>
    <v>1</v>
  </rv>
  <rv s="0">
    <fb>44127</fb>
    <v>0</v>
  </rv>
  <rv s="0">
    <fb>163.07</fb>
    <v>1</v>
  </rv>
  <rv s="0">
    <fb>44130</fb>
    <v>0</v>
  </rv>
  <rv s="0">
    <fb>159.55000000000001</fb>
    <v>1</v>
  </rv>
  <rv s="0">
    <fb>44131</fb>
    <v>0</v>
  </rv>
  <rv s="0">
    <fb>158.18</fb>
    <v>1</v>
  </rv>
  <rv s="0">
    <fb>44132</fb>
    <v>0</v>
  </rv>
  <rv s="0">
    <fb>153.31</fb>
    <v>1</v>
  </rv>
  <rv s="0">
    <fb>1.78</fb>
    <v>1</v>
  </rv>
  <rv s="0">
    <fb>44133</fb>
    <v>0</v>
  </rv>
  <rv s="0">
    <fb>155.13999999999999</fb>
    <v>1</v>
  </rv>
  <rv s="0">
    <fb>44134</fb>
    <v>0</v>
  </rv>
  <rv s="0">
    <fb>44137</fb>
    <v>0</v>
  </rv>
  <rv s="0">
    <fb>155.82</fb>
    <v>1</v>
  </rv>
  <rv s="0">
    <fb>44138</fb>
    <v>0</v>
  </rv>
  <rv s="0">
    <fb>160.24</fb>
    <v>1</v>
  </rv>
  <rv s="0">
    <fb>44139</fb>
    <v>0</v>
  </rv>
  <rv s="0">
    <fb>160.41999999999999</fb>
    <v>1</v>
  </rv>
  <rv s="0">
    <fb>44140</fb>
    <v>0</v>
  </rv>
  <rv s="0">
    <fb>164.91</fb>
    <v>1</v>
  </rv>
  <rv s="0">
    <fb>44141</fb>
    <v>0</v>
  </rv>
  <rv s="0">
    <fb>163.62</fb>
    <v>1</v>
  </rv>
  <rv s="0">
    <fb>1.9</fb>
    <v>1</v>
  </rv>
  <rv s="0">
    <fb>44144</fb>
    <v>0</v>
  </rv>
  <rv s="0">
    <fb>169.55</fb>
    <v>1</v>
  </rv>
  <rv s="0">
    <fb>2.19</fb>
    <v>1</v>
  </rv>
  <rv s="0">
    <fb>44145</fb>
    <v>0</v>
  </rv>
  <rv s="0">
    <fb>172.7</fb>
    <v>1</v>
  </rv>
  <rv s="0">
    <fb>2.35</fb>
    <v>1</v>
  </rv>
  <rv s="0">
    <fb>44146</fb>
    <v>0</v>
  </rv>
  <rv s="0">
    <fb>172.63</fb>
    <v>1</v>
  </rv>
  <rv s="0">
    <fb>2.4500000000000002</fb>
    <v>1</v>
  </rv>
  <rv s="0">
    <fb>44147</fb>
    <v>0</v>
  </rv>
  <rv s="0">
    <fb>169.98</fb>
    <v>1</v>
  </rv>
  <rv s="0">
    <fb>44148</fb>
    <v>0</v>
  </rv>
  <rv s="0">
    <fb>173.5</fb>
    <v>1</v>
  </rv>
  <rv s="0">
    <fb>2.36</fb>
    <v>1</v>
  </rv>
  <rv s="0">
    <fb>44151</fb>
    <v>0</v>
  </rv>
  <rv s="0">
    <fb>177.63</fb>
    <v>1</v>
  </rv>
  <rv s="0">
    <fb>44152</fb>
    <v>0</v>
  </rv>
  <rv s="0">
    <fb>178.46</fb>
    <v>1</v>
  </rv>
  <rv s="0">
    <fb>44153</fb>
    <v>0</v>
  </rv>
  <rv s="0">
    <fb>175.96</fb>
    <v>1</v>
  </rv>
  <rv s="0">
    <fb>44154</fb>
    <v>0</v>
  </rv>
  <rv s="0">
    <fb>177.31</fb>
    <v>1</v>
  </rv>
  <rv s="0">
    <fb>44155</fb>
    <v>0</v>
  </rv>
  <rv s="0">
    <fb>177.5</fb>
    <v>1</v>
  </rv>
  <rv s="0">
    <fb>44158</fb>
    <v>0</v>
  </rv>
  <rv s="0">
    <fb>180.82</fb>
    <v>1</v>
  </rv>
  <rv s="0">
    <fb>2.83</fb>
    <v>1</v>
  </rv>
  <rv s="0">
    <fb>44159</fb>
    <v>0</v>
  </rv>
  <rv s="0">
    <fb>184.22</fb>
    <v>1</v>
  </rv>
  <rv s="0">
    <fb>44160</fb>
    <v>0</v>
  </rv>
  <rv s="0">
    <fb>183.59</fb>
    <v>1</v>
  </rv>
  <rv s="0">
    <fb>44162</fb>
    <v>0</v>
  </rv>
  <rv s="0">
    <fb>184.37</fb>
    <v>1</v>
  </rv>
  <rv s="0">
    <fb>2.95</fb>
    <v>1</v>
  </rv>
  <rv s="0">
    <fb>44165</fb>
    <v>0</v>
  </rv>
  <rv s="0">
    <fb>181.02</fb>
    <v>1</v>
  </rv>
  <rv s="0">
    <fb>44166</fb>
    <v>0</v>
  </rv>
  <rv s="0">
    <fb>182.7</fb>
    <v>1</v>
  </rv>
  <rv s="0">
    <fb>44167</fb>
    <v>0</v>
  </rv>
  <rv s="0">
    <fb>182.89</fb>
    <v>1</v>
  </rv>
  <rv s="0">
    <fb>44168</fb>
    <v>0</v>
  </rv>
  <rv s="0">
    <fb>183.92</fb>
    <v>1</v>
  </rv>
  <rv s="0">
    <fb>44169</fb>
    <v>0</v>
  </rv>
  <rv s="0">
    <fb>188.2</fb>
    <v>1</v>
  </rv>
  <rv s="0">
    <fb>44172</fb>
    <v>0</v>
  </rv>
  <rv s="0">
    <fb>188.38</fb>
    <v>1</v>
  </rv>
  <rv s="0">
    <fb>3.03</fb>
    <v>1</v>
  </rv>
  <rv s="0">
    <fb>44173</fb>
    <v>0</v>
  </rv>
  <rv s="0">
    <fb>190.8</fb>
    <v>1</v>
  </rv>
  <rv s="0">
    <fb>44174</fb>
    <v>0</v>
  </rv>
  <rv s="0">
    <fb>189.41</fb>
    <v>1</v>
  </rv>
  <rv s="0">
    <fb>44175</fb>
    <v>0</v>
  </rv>
  <rv s="0">
    <fb>191.24</fb>
    <v>1</v>
  </rv>
  <rv s="0">
    <fb>44176</fb>
    <v>0</v>
  </rv>
  <rv s="0">
    <fb>190.3</fb>
    <v>1</v>
  </rv>
  <rv s="0">
    <fb>44179</fb>
    <v>0</v>
  </rv>
  <rv s="0">
    <fb>189.93</fb>
    <v>1</v>
  </rv>
  <rv s="0">
    <fb>44180</fb>
    <v>0</v>
  </rv>
  <rv s="0">
    <fb>194.68</fb>
    <v>1</v>
  </rv>
  <rv s="0">
    <fb>44181</fb>
    <v>0</v>
  </rv>
  <rv s="0">
    <fb>193.98</fb>
    <v>1</v>
  </rv>
  <rv s="0">
    <fb>44182</fb>
    <v>0</v>
  </rv>
  <rv s="0">
    <fb>196.29</fb>
    <v>1</v>
  </rv>
  <rv s="0">
    <fb>44183</fb>
    <v>0</v>
  </rv>
  <rv s="0">
    <fb>195.34</fb>
    <v>1</v>
  </rv>
  <rv s="0">
    <fb>44186</fb>
    <v>0</v>
  </rv>
  <rv s="0">
    <fb>195.24</fb>
    <v>1</v>
  </rv>
  <rv s="0">
    <fb>44187</fb>
    <v>0</v>
  </rv>
  <rv s="0">
    <fb>197.46</fb>
    <v>1</v>
  </rv>
  <rv s="0">
    <fb>44188</fb>
    <v>0</v>
  </rv>
  <rv s="0">
    <fb>199.14</fb>
    <v>1</v>
  </rv>
  <rv s="0">
    <fb>44189</fb>
    <v>0</v>
  </rv>
  <rv s="0">
    <fb>199.01</fb>
    <v>1</v>
  </rv>
  <rv s="0">
    <fb>44193</fb>
    <v>0</v>
  </rv>
  <rv s="0">
    <fb>198.27</fb>
    <v>1</v>
  </rv>
  <rv s="0">
    <fb>44194</fb>
    <v>0</v>
  </rv>
  <rv s="0">
    <fb>194.43</fb>
    <v>1</v>
  </rv>
  <rv s="0">
    <fb>44195</fb>
    <v>0</v>
  </rv>
  <rv s="0">
    <fb>196.41</fb>
    <v>1</v>
  </rv>
  <rv s="0">
    <fb>44196</fb>
    <v>0</v>
  </rv>
  <rv s="0">
    <fb>196.06</fb>
    <v>1</v>
  </rv>
  <rv s="0">
    <fb>44200</fb>
    <v>0</v>
  </rv>
  <rv s="0">
    <fb>193.5</fb>
    <v>1</v>
  </rv>
  <rv s="0">
    <fb>44201</fb>
    <v>0</v>
  </rv>
  <rv s="0">
    <fb>196.49</fb>
    <v>1</v>
  </rv>
  <rv s="0">
    <fb>44202</fb>
    <v>0</v>
  </rv>
  <rv s="0">
    <fb>204.53</fb>
    <v>1</v>
  </rv>
  <rv s="0">
    <fb>44203</fb>
    <v>0</v>
  </rv>
  <rv s="0">
    <fb>208.17</fb>
    <v>1</v>
  </rv>
  <rv s="0">
    <fb>44204</fb>
    <v>0</v>
  </rv>
  <rv s="0">
    <fb>207.72</fb>
    <v>1</v>
  </rv>
  <rv s="0">
    <fb>44207</fb>
    <v>0</v>
  </rv>
  <rv s="0">
    <fb>207.54</fb>
    <v>1</v>
  </rv>
  <rv s="0">
    <fb>44208</fb>
    <v>0</v>
  </rv>
  <rv s="0">
    <fb>211.26</fb>
    <v>1</v>
  </rv>
  <rv s="0">
    <fb>44209</fb>
    <v>0</v>
  </rv>
  <rv s="0">
    <fb>209.75</fb>
    <v>1</v>
  </rv>
  <rv s="0">
    <fb>44210</fb>
    <v>0</v>
  </rv>
  <rv s="0">
    <fb>213.94</fb>
    <v>1</v>
  </rv>
  <rv s="0">
    <fb>44211</fb>
    <v>0</v>
  </rv>
  <rv s="0">
    <fb>210.75</fb>
    <v>1</v>
  </rv>
  <rv s="0">
    <fb>44215</fb>
    <v>0</v>
  </rv>
  <rv s="0">
    <fb>213.45</fb>
    <v>1</v>
  </rv>
  <rv s="0">
    <fb>44216</fb>
    <v>0</v>
  </rv>
  <rv s="0">
    <fb>214.39</fb>
    <v>1</v>
  </rv>
  <rv s="0">
    <fb>44217</fb>
    <v>0</v>
  </rv>
  <rv s="0">
    <fb>212.53</fb>
    <v>1</v>
  </rv>
  <rv s="0">
    <fb>44218</fb>
    <v>0</v>
  </rv>
  <rv s="0">
    <fb>215</fb>
    <v>1</v>
  </rv>
  <rv s="0">
    <fb>44221</fb>
    <v>0</v>
  </rv>
  <rv s="0">
    <fb>214.79</fb>
    <v>1</v>
  </rv>
  <rv s="0">
    <fb>44222</fb>
    <v>0</v>
  </rv>
  <rv s="0">
    <fb>213.3</fb>
    <v>1</v>
  </rv>
  <rv s="0">
    <fb>44223</fb>
    <v>0</v>
  </rv>
  <rv s="0">
    <fb>209.39</fb>
    <v>1</v>
  </rv>
  <rv s="0">
    <fb>44224</fb>
    <v>0</v>
  </rv>
  <rv s="0">
    <fb>208.72</fb>
    <v>1</v>
  </rv>
  <rv s="0">
    <fb>44225</fb>
    <v>0</v>
  </rv>
  <rv s="0">
    <fb>205.56</fb>
    <v>1</v>
  </rv>
  <rv s="0">
    <fb>44228</fb>
    <v>0</v>
  </rv>
  <rv s="0">
    <fb>210.61</fb>
    <v>1</v>
  </rv>
  <rv s="0">
    <fb>44229</fb>
    <v>0</v>
  </rv>
  <rv s="0">
    <fb>213.61</fb>
    <v>1</v>
  </rv>
  <rv s="0">
    <fb>44230</fb>
    <v>0</v>
  </rv>
  <rv s="0">
    <fb>214.25</fb>
    <v>1</v>
  </rv>
  <rv s="0">
    <fb>3.21</fb>
    <v>1</v>
  </rv>
  <rv s="0">
    <fb>44231</fb>
    <v>0</v>
  </rv>
  <rv s="0">
    <fb>218.62</fb>
    <v>1</v>
  </rv>
  <rv s="0">
    <fb>44232</fb>
    <v>0</v>
  </rv>
  <rv s="0">
    <fb>221.65</fb>
    <v>1</v>
  </rv>
  <rv s="0">
    <fb>44235</fb>
    <v>0</v>
  </rv>
  <rv s="0">
    <fb>227.31</fb>
    <v>1</v>
  </rv>
  <rv s="0">
    <fb>3.36</fb>
    <v>1</v>
  </rv>
  <rv s="0">
    <fb>44236</fb>
    <v>0</v>
  </rv>
  <rv s="0">
    <fb>228.38</fb>
    <v>1</v>
  </rv>
  <rv s="0">
    <fb>3.47</fb>
    <v>1</v>
  </rv>
  <rv s="0">
    <fb>44237</fb>
    <v>0</v>
  </rv>
  <rv s="0">
    <fb>226.88</fb>
    <v>1</v>
  </rv>
  <rv s="0">
    <fb>44238</fb>
    <v>0</v>
  </rv>
  <rv s="0">
    <fb>226.62</fb>
    <v>1</v>
  </rv>
  <rv s="0">
    <fb>3.52</fb>
    <v>1</v>
  </rv>
  <rv s="0">
    <fb>44239</fb>
    <v>0</v>
  </rv>
  <rv s="0">
    <fb>227.26</fb>
    <v>1</v>
  </rv>
  <rv s="0">
    <fb>44243</fb>
    <v>0</v>
  </rv>
  <rv s="0">
    <fb>225.83</fb>
    <v>1</v>
  </rv>
  <rv s="0">
    <fb>3.46</fb>
    <v>1</v>
  </rv>
  <rv s="0">
    <fb>44244</fb>
    <v>0</v>
  </rv>
  <rv s="0">
    <fb>224.06</fb>
    <v>1</v>
  </rv>
  <rv s="0">
    <fb>44245</fb>
    <v>0</v>
  </rv>
  <rv s="0">
    <fb>220.59</fb>
    <v>1</v>
  </rv>
  <rv s="0">
    <fb>44246</fb>
    <v>0</v>
  </rv>
  <rv s="0">
    <fb>225.19</fb>
    <v>1</v>
  </rv>
  <rv s="0">
    <fb>44249</fb>
    <v>0</v>
  </rv>
  <rv s="0">
    <fb>223.73</fb>
    <v>1</v>
  </rv>
  <rv s="0">
    <fb>44250</fb>
    <v>0</v>
  </rv>
  <rv s="0">
    <fb>221.76</fb>
    <v>1</v>
  </rv>
  <rv s="0">
    <fb>44251</fb>
    <v>0</v>
  </rv>
  <rv s="0">
    <fb>227</fb>
    <v>1</v>
  </rv>
  <rv s="0">
    <fb>44252</fb>
    <v>0</v>
  </rv>
  <rv s="0">
    <fb>218.61</fb>
    <v>1</v>
  </rv>
  <rv s="0">
    <fb>44253</fb>
    <v>0</v>
  </rv>
  <rv s="0">
    <fb>218.31</fb>
    <v>1</v>
  </rv>
  <rv s="0">
    <fb>44256</fb>
    <v>0</v>
  </rv>
  <rv s="0">
    <fb>226.07</fb>
    <v>1</v>
  </rv>
  <rv s="0">
    <fb>44257</fb>
    <v>0</v>
  </rv>
  <rv s="0">
    <fb>221.72</fb>
    <v>1</v>
  </rv>
  <rv s="0">
    <fb>44258</fb>
    <v>0</v>
  </rv>
  <rv s="0">
    <fb>219.32</fb>
    <v>1</v>
  </rv>
  <rv s="0">
    <fb>3.58</fb>
    <v>1</v>
  </rv>
  <rv s="0">
    <fb>44259</fb>
    <v>0</v>
  </rv>
  <rv s="0">
    <fb>213.19</fb>
    <v>1</v>
  </rv>
  <rv s="0">
    <fb>44260</fb>
    <v>0</v>
  </rv>
  <rv s="0">
    <fb>217.71</fb>
    <v>1</v>
  </rv>
  <rv s="0">
    <fb>3.43</fb>
    <v>1</v>
  </rv>
  <rv s="0">
    <fb>44263</fb>
    <v>0</v>
  </rv>
  <rv s="0">
    <fb>218.74</fb>
    <v>1</v>
  </rv>
  <rv s="0">
    <fb>44264</fb>
    <v>0</v>
  </rv>
  <rv s="0">
    <fb>223.34</fb>
    <v>1</v>
  </rv>
  <rv s="0">
    <fb>44265</fb>
    <v>0</v>
  </rv>
  <rv s="0">
    <fb>227.22</fb>
    <v>1</v>
  </rv>
  <rv s="0">
    <fb>44266</fb>
    <v>0</v>
  </rv>
  <rv s="0">
    <fb>232.22</fb>
    <v>1</v>
  </rv>
  <rv s="0">
    <fb>44267</fb>
    <v>0</v>
  </rv>
  <rv s="0">
    <fb>233.59</fb>
    <v>1</v>
  </rv>
  <rv s="0">
    <fb>4.0599999999999996</fb>
    <v>1</v>
  </rv>
  <rv s="0">
    <fb>44270</fb>
    <v>0</v>
  </rv>
  <rv s="0">
    <fb>234.42</fb>
    <v>1</v>
  </rv>
  <rv s="0">
    <fb>4.17</fb>
    <v>1</v>
  </rv>
  <rv s="0">
    <fb>44271</fb>
    <v>0</v>
  </rv>
  <rv s="0">
    <fb>230.5</fb>
    <v>1</v>
  </rv>
  <rv s="0">
    <fb>4.2300000000000004</fb>
    <v>1</v>
  </rv>
  <rv s="0">
    <fb>44272</fb>
    <v>0</v>
  </rv>
  <rv s="0">
    <fb>232.31</fb>
    <v>1</v>
  </rv>
  <rv s="0">
    <fb>4.18</fb>
    <v>1</v>
  </rv>
  <rv s="0">
    <fb>44273</fb>
    <v>0</v>
  </rv>
  <rv s="0">
    <fb>225.24</fb>
    <v>1</v>
  </rv>
  <rv s="0">
    <fb>4.29</fb>
    <v>1</v>
  </rv>
  <rv s="0">
    <fb>44274</fb>
    <v>0</v>
  </rv>
  <rv s="0">
    <fb>226.94</fb>
    <v>1</v>
  </rv>
  <rv s="0">
    <fb>4.0999999999999996</fb>
    <v>1</v>
  </rv>
  <rv s="0">
    <fb>44277</fb>
    <v>0</v>
  </rv>
  <rv s="0">
    <fb>225.23</fb>
    <v>1</v>
  </rv>
  <rv s="0">
    <fb>4.1500000000000004</fb>
    <v>1</v>
  </rv>
  <rv s="0">
    <fb>44278</fb>
    <v>0</v>
  </rv>
  <rv s="0">
    <fb>217.06</fb>
    <v>1</v>
  </rv>
  <rv s="0">
    <fb>4.1100000000000003</fb>
    <v>1</v>
  </rv>
  <rv s="0">
    <fb>44279</fb>
    <v>0</v>
  </rv>
  <rv s="0">
    <fb>212.04</fb>
    <v>1</v>
  </rv>
  <rv s="0">
    <fb>4.08</fb>
    <v>1</v>
  </rv>
  <rv s="0">
    <fb>44280</fb>
    <v>0</v>
  </rv>
  <rv s="0">
    <fb>216.66</fb>
    <v>1</v>
  </rv>
  <rv s="0">
    <fb>4.09</fb>
    <v>1</v>
  </rv>
  <rv s="0">
    <fb>44281</fb>
    <v>0</v>
  </rv>
  <rv s="0">
    <fb>220.61</fb>
    <v>1</v>
  </rv>
  <rv s="0">
    <fb>44284</fb>
    <v>0</v>
  </rv>
  <rv s="0">
    <fb>214.4</fb>
    <v>1</v>
  </rv>
  <rv s="0">
    <fb>44285</fb>
    <v>0</v>
  </rv>
  <rv s="0">
    <fb>218.01</fb>
    <v>1</v>
  </rv>
  <rv s="0">
    <fb>44286</fb>
    <v>0</v>
  </rv>
  <rv s="0">
    <fb>220.94</fb>
    <v>1</v>
  </rv>
  <rv s="0">
    <fb>44287</fb>
    <v>0</v>
  </rv>
  <rv s="0">
    <fb>223.74</fb>
    <v>1</v>
  </rv>
  <rv s="0">
    <fb>44291</fb>
    <v>0</v>
  </rv>
  <rv s="0">
    <fb>224.97</fb>
    <v>1</v>
  </rv>
  <rv s="0">
    <fb>44292</fb>
    <v>0</v>
  </rv>
  <rv s="0">
    <fb>224.31</fb>
    <v>1</v>
  </rv>
  <rv s="0">
    <fb>4.13</fb>
    <v>1</v>
  </rv>
  <rv s="0">
    <fb>44293</fb>
    <v>0</v>
  </rv>
  <rv s="0">
    <fb>220.69</fb>
    <v>1</v>
  </rv>
  <rv s="0">
    <fb>44294</fb>
    <v>0</v>
  </rv>
  <rv s="0">
    <fb>222.56</fb>
    <v>1</v>
  </rv>
  <rv s="0">
    <fb>44295</fb>
    <v>0</v>
  </rv>
  <rv s="0">
    <fb>222.59</fb>
    <v>1</v>
  </rv>
  <rv s="0">
    <fb>3.85</fb>
    <v>1</v>
  </rv>
  <rv s="0">
    <fb>44298</fb>
    <v>0</v>
  </rv>
  <rv s="0">
    <fb>44299</fb>
    <v>0</v>
  </rv>
  <rv s="0">
    <fb>221.14</fb>
    <v>1</v>
  </rv>
  <rv s="0">
    <fb>44300</fb>
    <v>0</v>
  </rv>
  <rv s="0">
    <fb>223.32</fb>
    <v>1</v>
  </rv>
  <rv s="0">
    <fb>44301</fb>
    <v>0</v>
  </rv>
  <rv s="0">
    <fb>224.29</fb>
    <v>1</v>
  </rv>
  <rv s="0">
    <fb>44302</fb>
    <v>0</v>
  </rv>
  <rv s="0">
    <fb>224.65</fb>
    <v>1</v>
  </rv>
  <rv s="0">
    <fb>3.75</fb>
    <v>1</v>
  </rv>
  <rv s="0">
    <fb>44305</fb>
    <v>0</v>
  </rv>
  <rv s="0">
    <fb>221.73</fb>
    <v>1</v>
  </rv>
  <rv s="0">
    <fb>3.73</fb>
    <v>1</v>
  </rv>
  <rv s="0">
    <fb>44306</fb>
    <v>0</v>
  </rv>
  <rv s="0">
    <fb>217.19</fb>
    <v>1</v>
  </rv>
  <rv s="0">
    <fb>44307</fb>
    <v>0</v>
  </rv>
  <rv s="0">
    <fb>222.5</fb>
    <v>1</v>
  </rv>
  <rv s="0">
    <fb>3.83</fb>
    <v>1</v>
  </rv>
  <rv s="0">
    <fb>44308</fb>
    <v>0</v>
  </rv>
  <rv s="0">
    <fb>221.58</fb>
    <v>1</v>
  </rv>
  <rv s="0">
    <fb>44309</fb>
    <v>0</v>
  </rv>
  <rv s="0">
    <fb>225.76</fb>
    <v>1</v>
  </rv>
  <rv s="0">
    <fb>3.87</fb>
    <v>1</v>
  </rv>
  <rv s="0">
    <fb>44312</fb>
    <v>0</v>
  </rv>
  <rv s="0">
    <fb>228.11</fb>
    <v>1</v>
  </rv>
  <rv s="0">
    <fb>44313</fb>
    <v>0</v>
  </rv>
  <rv s="0">
    <fb>228.45</fb>
    <v>1</v>
  </rv>
  <rv s="0">
    <fb>3.88</fb>
    <v>1</v>
  </rv>
  <rv s="0">
    <fb>44314</fb>
    <v>0</v>
  </rv>
  <rv s="0">
    <fb>228.84</fb>
    <v>1</v>
  </rv>
  <rv s="0">
    <fb>44315</fb>
    <v>0</v>
  </rv>
  <rv s="0">
    <fb>227.99</fb>
    <v>1</v>
  </rv>
  <rv s="0">
    <fb>44316</fb>
    <v>0</v>
  </rv>
  <rv s="0">
    <fb>224.89</fb>
    <v>1</v>
  </rv>
  <rv s="0">
    <fb>44319</fb>
    <v>0</v>
  </rv>
  <rv s="0">
    <fb>225.99</fb>
    <v>1</v>
  </rv>
  <rv s="0">
    <fb>44320</fb>
    <v>0</v>
  </rv>
  <rv s="0">
    <fb>223.29</fb>
    <v>1</v>
  </rv>
  <rv s="0">
    <fb>44321</fb>
    <v>0</v>
  </rv>
  <rv s="0">
    <fb>222.4</fb>
    <v>1</v>
  </rv>
  <rv s="0">
    <fb>44322</fb>
    <v>0</v>
  </rv>
  <rv s="0">
    <fb>44323</fb>
    <v>0</v>
  </rv>
  <rv s="0">
    <fb>225.39</fb>
    <v>1</v>
  </rv>
  <rv s="0">
    <fb>44326</fb>
    <v>0</v>
  </rv>
  <rv s="0">
    <fb>219.66</fb>
    <v>1</v>
  </rv>
  <rv s="0">
    <fb>44327</fb>
    <v>0</v>
  </rv>
  <rv s="0">
    <fb>218.96</fb>
    <v>1</v>
  </rv>
  <rv s="0">
    <fb>44328</fb>
    <v>0</v>
  </rv>
  <rv s="0">
    <fb>211.85</fb>
    <v>1</v>
  </rv>
  <rv s="0">
    <fb>44329</fb>
    <v>0</v>
  </rv>
  <rv s="0">
    <fb>215.75</fb>
    <v>1</v>
  </rv>
  <rv s="0">
    <fb>44330</fb>
    <v>0</v>
  </rv>
  <rv s="0">
    <fb>221.02</fb>
    <v>1</v>
  </rv>
  <rv s="0">
    <fb>44333</fb>
    <v>0</v>
  </rv>
  <rv s="0">
    <fb>221.32</fb>
    <v>1</v>
  </rv>
  <rv s="0">
    <fb>4.07</fb>
    <v>1</v>
  </rv>
  <rv s="0">
    <fb>44334</fb>
    <v>0</v>
  </rv>
  <rv s="0">
    <fb>219.64</fb>
    <v>1</v>
  </rv>
  <rv s="0">
    <fb>44335</fb>
    <v>0</v>
  </rv>
  <rv s="0">
    <fb>217.95</fb>
    <v>1</v>
  </rv>
  <rv s="0">
    <fb>4.22</fb>
    <v>1</v>
  </rv>
  <rv s="0">
    <fb>44336</fb>
    <v>0</v>
  </rv>
  <rv s="0">
    <fb>219.4</fb>
    <v>1</v>
  </rv>
  <rv s="0">
    <fb>4.3499999999999996</fb>
    <v>1</v>
  </rv>
  <rv s="0">
    <fb>44337</fb>
    <v>0</v>
  </rv>
  <rv s="0">
    <fb>219.97</fb>
    <v>1</v>
  </rv>
  <rv s="0">
    <fb>4.53</fb>
    <v>1</v>
  </rv>
  <rv s="0">
    <fb>44340</fb>
    <v>0</v>
  </rv>
  <rv s="0">
    <fb>221.4</fb>
    <v>1</v>
  </rv>
  <rv s="0">
    <fb>4.6100000000000003</fb>
    <v>1</v>
  </rv>
  <rv s="0">
    <fb>44341</fb>
    <v>0</v>
  </rv>
  <rv s="0">
    <fb>219.26</fb>
    <v>1</v>
  </rv>
  <rv s="0">
    <fb>4.47</fb>
    <v>1</v>
  </rv>
  <rv s="0">
    <fb>44342</fb>
    <v>0</v>
  </rv>
  <rv s="0">
    <fb>223.35</fb>
    <v>1</v>
  </rv>
  <rv s="0">
    <fb>44343</fb>
    <v>0</v>
  </rv>
  <rv s="0">
    <fb>225.65</fb>
    <v>1</v>
  </rv>
  <rv s="0">
    <fb>4.6900000000000004</fb>
    <v>1</v>
  </rv>
  <rv s="0">
    <fb>44344</fb>
    <v>0</v>
  </rv>
  <rv s="0">
    <fb>225.5</fb>
    <v>1</v>
  </rv>
  <rv s="0">
    <fb>4.67</fb>
    <v>1</v>
  </rv>
  <rv s="0">
    <fb>44348</fb>
    <v>0</v>
  </rv>
  <rv s="0">
    <fb>228.06</fb>
    <v>1</v>
  </rv>
  <rv s="0">
    <fb>4.72</fb>
    <v>1</v>
  </rv>
  <rv s="0">
    <fb>44349</fb>
    <v>0</v>
  </rv>
  <rv s="0">
    <fb>228.33</fb>
    <v>1</v>
  </rv>
  <rv s="0">
    <fb>4.71</fb>
    <v>1</v>
  </rv>
  <rv s="0">
    <fb>44350</fb>
    <v>0</v>
  </rv>
  <rv s="0">
    <fb>226.42</fb>
    <v>1</v>
  </rv>
  <rv s="0">
    <fb>4.6500000000000004</fb>
    <v>1</v>
  </rv>
  <rv s="0">
    <fb>44351</fb>
    <v>0</v>
  </rv>
  <rv s="0">
    <fb>227.4</fb>
    <v>1</v>
  </rv>
  <rv s="0">
    <fb>4.58</fb>
    <v>1</v>
  </rv>
  <rv s="0">
    <fb>44354</fb>
    <v>0</v>
  </rv>
  <rv s="0">
    <fb>230.45</fb>
    <v>1</v>
  </rv>
  <rv s="0">
    <fb>4.63</fb>
    <v>1</v>
  </rv>
  <rv s="0">
    <fb>44355</fb>
    <v>0</v>
  </rv>
  <rv s="0">
    <fb>232.89</fb>
    <v>1</v>
  </rv>
  <rv s="0">
    <fb>44356</fb>
    <v>0</v>
  </rv>
  <rv s="0">
    <fb>231.34</fb>
    <v>1</v>
  </rv>
  <rv s="0">
    <fb>4.79</fb>
    <v>1</v>
  </rv>
  <rv s="0">
    <fb>44357</fb>
    <v>0</v>
  </rv>
  <rv s="0">
    <fb>229.28</fb>
    <v>1</v>
  </rv>
  <rv s="0">
    <fb>5.16</fb>
    <v>1</v>
  </rv>
  <rv s="0">
    <fb>44358</fb>
    <v>0</v>
  </rv>
  <rv s="0">
    <fb>231.7</fb>
    <v>1</v>
  </rv>
  <rv s="0">
    <fb>5.54</fb>
    <v>1</v>
  </rv>
  <rv s="0">
    <fb>44361</fb>
    <v>0</v>
  </rv>
  <rv s="0">
    <fb>231.02</fb>
    <v>1</v>
  </rv>
  <rv s="0">
    <fb>5.52</fb>
    <v>1</v>
  </rv>
  <rv s="0">
    <fb>44362</fb>
    <v>0</v>
  </rv>
  <rv s="0">
    <fb>230.36</fb>
    <v>1</v>
  </rv>
  <rv s="0">
    <fb>5.45</fb>
    <v>1</v>
  </rv>
  <rv s="0">
    <fb>44363</fb>
    <v>0</v>
  </rv>
  <rv s="0">
    <fb>229.87</fb>
    <v>1</v>
  </rv>
  <rv s="0">
    <fb>44364</fb>
    <v>0</v>
  </rv>
  <rv s="0">
    <fb>227.29</fb>
    <v>1</v>
  </rv>
  <rv s="0">
    <fb>5.37</fb>
    <v>1</v>
  </rv>
  <rv s="0">
    <fb>44365</fb>
    <v>0</v>
  </rv>
  <rv s="0">
    <fb>222.13</fb>
    <v>1</v>
  </rv>
  <rv s="0">
    <fb>44368</fb>
    <v>0</v>
  </rv>
  <rv s="0">
    <fb>5.57</fb>
    <v>1</v>
  </rv>
  <rv s="0">
    <fb>44369</fb>
    <v>0</v>
  </rv>
  <rv s="0">
    <fb>227.91</fb>
    <v>1</v>
  </rv>
  <rv s="0">
    <fb>5.55</fb>
    <v>1</v>
  </rv>
  <rv s="0">
    <fb>44370</fb>
    <v>0</v>
  </rv>
  <rv s="0">
    <fb>228.66</fb>
    <v>1</v>
  </rv>
  <rv s="0">
    <fb>5.6</fb>
    <v>1</v>
  </rv>
  <rv s="0">
    <fb>44371</fb>
    <v>0</v>
  </rv>
  <rv s="0">
    <fb>231.89</fb>
    <v>1</v>
  </rv>
  <rv s="0">
    <fb>6</fb>
    <v>1</v>
  </rv>
  <rv s="0">
    <fb>44372</fb>
    <v>0</v>
  </rv>
  <rv s="0">
    <fb>232.28</fb>
    <v>1</v>
  </rv>
  <rv s="0">
    <fb>6.36</fb>
    <v>1</v>
  </rv>
  <rv s="0">
    <fb>44375</fb>
    <v>0</v>
  </rv>
  <rv s="0">
    <fb>230.44</fb>
    <v>1</v>
  </rv>
  <rv s="0">
    <fb>6.48</fb>
    <v>1</v>
  </rv>
  <rv s="0">
    <fb>44376</fb>
    <v>0</v>
  </rv>
  <rv s="0">
    <fb>229.34</fb>
    <v>1</v>
  </rv>
  <rv s="0">
    <fb>6.61</fb>
    <v>1</v>
  </rv>
  <rv s="0">
    <fb>44377</fb>
    <v>0</v>
  </rv>
  <rv s="0">
    <fb>229.37</fb>
    <v>1</v>
  </rv>
  <rv s="0">
    <fb>6.68</fb>
    <v>1</v>
  </rv>
  <rv s="0">
    <fb>44378</fb>
    <v>0</v>
  </rv>
  <rv s="0">
    <fb>231.39</fb>
    <v>1</v>
  </rv>
  <rv s="0">
    <fb>6.77</fb>
    <v>1</v>
  </rv>
  <rv s="0">
    <fb>44379</fb>
    <v>0</v>
  </rv>
  <rv s="0">
    <fb>229.19</fb>
    <v>1</v>
  </rv>
  <rv s="0">
    <fb>6.76</fb>
    <v>1</v>
  </rv>
  <rv s="0">
    <fb>44383</fb>
    <v>0</v>
  </rv>
  <rv s="0">
    <fb>225.86</fb>
    <v>1</v>
  </rv>
  <rv s="0">
    <fb>44384</fb>
    <v>0</v>
  </rv>
  <rv s="0">
    <fb>223.76</fb>
    <v>1</v>
  </rv>
  <rv s="0">
    <fb>6.27</fb>
    <v>1</v>
  </rv>
  <rv s="0">
    <fb>44385</fb>
    <v>0</v>
  </rv>
  <rv s="0">
    <fb>221.7</fb>
    <v>1</v>
  </rv>
  <rv s="0">
    <fb>6.19</fb>
    <v>1</v>
  </rv>
  <rv s="0">
    <fb>44386</fb>
    <v>0</v>
  </rv>
  <rv s="0">
    <fb>226.38</fb>
    <v>1</v>
  </rv>
  <rv s="0">
    <fb>6.39</fb>
    <v>1</v>
  </rv>
  <rv s="0">
    <fb>44389</fb>
    <v>0</v>
  </rv>
  <rv s="0">
    <fb>226.57</fb>
    <v>1</v>
  </rv>
  <rv s="0">
    <fb>44390</fb>
    <v>0</v>
  </rv>
  <rv s="0">
    <fb>222.3</fb>
    <v>1</v>
  </rv>
  <rv s="0">
    <fb>6.32</fb>
    <v>1</v>
  </rv>
  <rv s="0">
    <fb>44391</fb>
    <v>0</v>
  </rv>
  <rv s="0">
    <fb>218.87</fb>
    <v>1</v>
  </rv>
  <rv s="0">
    <fb>6.07</fb>
    <v>1</v>
  </rv>
  <rv s="0">
    <fb>44392</fb>
    <v>0</v>
  </rv>
  <rv s="0">
    <fb>217.63</fb>
    <v>1</v>
  </rv>
  <rv s="0">
    <fb>6.15</fb>
    <v>1</v>
  </rv>
  <rv s="0">
    <fb>44393</fb>
    <v>0</v>
  </rv>
  <rv s="0">
    <fb>214.95</fb>
    <v>1</v>
  </rv>
  <rv s="0">
    <fb>5.87</fb>
    <v>1</v>
  </rv>
  <rv s="0">
    <fb>44396</fb>
    <v>0</v>
  </rv>
  <rv s="0">
    <fb>211.73</fb>
    <v>1</v>
  </rv>
  <rv s="0">
    <fb>5.59</fb>
    <v>1</v>
  </rv>
  <rv s="0">
    <fb>44397</fb>
    <v>0</v>
  </rv>
  <rv s="0">
    <fb>218.3</fb>
    <v>1</v>
  </rv>
  <rv s="0">
    <fb>5.85</fb>
    <v>1</v>
  </rv>
  <rv s="0">
    <fb>44398</fb>
    <v>0</v>
  </rv>
  <rv s="0">
    <fb>222.06</fb>
    <v>1</v>
  </rv>
  <rv s="0">
    <fb>6.2</fb>
    <v>1</v>
  </rv>
  <rv s="0">
    <fb>44399</fb>
    <v>0</v>
  </rv>
  <rv s="0">
    <fb>218.53</fb>
    <v>1</v>
  </rv>
  <rv s="0">
    <fb>44400</fb>
    <v>0</v>
  </rv>
  <rv s="0">
    <fb>219.55</fb>
    <v>1</v>
  </rv>
  <rv s="0">
    <fb>6.26</fb>
    <v>1</v>
  </rv>
  <rv s="0">
    <fb>44403</fb>
    <v>0</v>
  </rv>
  <rv s="0">
    <fb>220.19</fb>
    <v>1</v>
  </rv>
  <rv s="0">
    <fb>6.47</fb>
    <v>1</v>
  </rv>
  <rv s="0">
    <fb>44404</fb>
    <v>0</v>
  </rv>
  <rv s="0">
    <fb>217.62</fb>
    <v>1</v>
  </rv>
  <rv s="0">
    <fb>44405</fb>
    <v>0</v>
  </rv>
  <rv s="0">
    <fb>220.82</fb>
    <v>1</v>
  </rv>
  <rv s="0">
    <fb>44406</fb>
    <v>0</v>
  </rv>
  <rv s="0">
    <fb>222.52</fb>
    <v>1</v>
  </rv>
  <rv s="0">
    <fb>6.25</fb>
    <v>1</v>
  </rv>
  <rv s="0">
    <fb>44407</fb>
    <v>0</v>
  </rv>
  <rv s="0">
    <fb>221.05</fb>
    <v>1</v>
  </rv>
  <rv s="0">
    <fb>44410</fb>
    <v>0</v>
  </rv>
  <rv s="0">
    <fb>219.95</fb>
    <v>1</v>
  </rv>
  <rv s="0">
    <fb>6.05</fb>
    <v>1</v>
  </rv>
  <rv s="0">
    <fb>44411</fb>
    <v>0</v>
  </rv>
  <rv s="0">
    <fb>220.86</fb>
    <v>1</v>
  </rv>
  <rv s="0">
    <fb>5.88</fb>
    <v>1</v>
  </rv>
  <rv s="0">
    <fb>44412</fb>
    <v>0</v>
  </rv>
  <rv s="0">
    <fb>218.11</fb>
    <v>1</v>
  </rv>
  <rv s="0">
    <fb>5.81</fb>
    <v>1</v>
  </rv>
  <rv s="0">
    <fb>44413</fb>
    <v>0</v>
  </rv>
  <rv s="0">
    <fb>222.03</fb>
    <v>1</v>
  </rv>
  <rv s="0">
    <fb>44414</fb>
    <v>0</v>
  </rv>
  <rv s="0">
    <fb>223.39</fb>
    <v>1</v>
  </rv>
  <rv s="0">
    <fb>6.69</fb>
    <v>1</v>
  </rv>
  <rv s="0">
    <fb>44417</fb>
    <v>0</v>
  </rv>
  <rv s="0">
    <fb>222.16</fb>
    <v>1</v>
  </rv>
  <rv s="0">
    <fb>6.9</fb>
    <v>1</v>
  </rv>
  <rv s="0">
    <fb>44418</fb>
    <v>0</v>
  </rv>
  <rv s="0">
    <fb>222.6</fb>
    <v>1</v>
  </rv>
  <rv s="0">
    <fb>7.27</fb>
    <v>1</v>
  </rv>
  <rv s="0">
    <fb>44419</fb>
    <v>0</v>
  </rv>
  <rv s="0">
    <fb>223.69</fb>
    <v>1</v>
  </rv>
  <rv s="0">
    <fb>7.56</fb>
    <v>1</v>
  </rv>
  <rv s="0">
    <fb>44420</fb>
    <v>0</v>
  </rv>
  <rv s="0">
    <fb>223.16</fb>
    <v>1</v>
  </rv>
  <rv s="0">
    <fb>7.32</fb>
    <v>1</v>
  </rv>
  <rv s="0">
    <fb>44421</fb>
    <v>0</v>
  </rv>
  <rv s="0">
    <fb>221.13</fb>
    <v>1</v>
  </rv>
  <rv s="0">
    <fb>44424</fb>
    <v>0</v>
  </rv>
  <rv s="0">
    <fb>219.07</fb>
    <v>1</v>
  </rv>
  <rv s="0">
    <fb>7.21</fb>
    <v>1</v>
  </rv>
  <rv s="0">
    <fb>44425</fb>
    <v>0</v>
  </rv>
  <rv s="0">
    <fb>216.4</fb>
    <v>1</v>
  </rv>
  <rv s="0">
    <fb>6.91</fb>
    <v>1</v>
  </rv>
  <rv s="0">
    <fb>44426</fb>
    <v>0</v>
  </rv>
  <rv s="0">
    <fb>214.51</fb>
    <v>1</v>
  </rv>
  <rv s="0">
    <fb>6.73</fb>
    <v>1</v>
  </rv>
  <rv s="0">
    <fb>44427</fb>
    <v>0</v>
  </rv>
  <rv s="0">
    <fb>211.94</fb>
    <v>1</v>
  </rv>
  <rv s="0">
    <fb>6.41</fb>
    <v>1</v>
  </rv>
  <rv s="0">
    <fb>44428</fb>
    <v>0</v>
  </rv>
  <rv s="0">
    <fb>215.52</fb>
    <v>1</v>
  </rv>
  <rv s="0">
    <fb>6.44</fb>
    <v>1</v>
  </rv>
  <rv s="0">
    <fb>44431</fb>
    <v>0</v>
  </rv>
  <rv s="0">
    <fb>219.62</fb>
    <v>1</v>
  </rv>
  <rv s="0">
    <fb>6.85</fb>
    <v>1</v>
  </rv>
  <rv s="0">
    <fb>44432</fb>
    <v>0</v>
  </rv>
  <rv s="0">
    <fb>221.78</fb>
    <v>1</v>
  </rv>
  <rv s="0">
    <fb>44433</fb>
    <v>0</v>
  </rv>
  <rv s="0">
    <fb>44434</fb>
    <v>0</v>
  </rv>
  <rv s="0">
    <fb>220.2</fb>
    <v>1</v>
  </rv>
  <rv s="0">
    <fb>6.66</fb>
    <v>1</v>
  </rv>
  <rv s="0">
    <fb>44435</fb>
    <v>0</v>
  </rv>
  <rv s="0">
    <fb>226.41</fb>
    <v>1</v>
  </rv>
  <rv s="0">
    <fb>6.95</fb>
    <v>1</v>
  </rv>
  <rv s="0">
    <fb>44438</fb>
    <v>0</v>
  </rv>
  <rv s="0">
    <fb>225.48</fb>
    <v>1</v>
  </rv>
  <rv s="0">
    <fb>7</fb>
    <v>1</v>
  </rv>
  <rv s="0">
    <fb>44439</fb>
    <v>0</v>
  </rv>
  <rv s="0">
    <fb>225.92</fb>
    <v>1</v>
  </rv>
  <rv s="0">
    <fb>6.97</fb>
    <v>1</v>
  </rv>
  <rv s="0">
    <fb>44440</fb>
    <v>0</v>
  </rv>
  <rv s="0">
    <fb>227.44</fb>
    <v>1</v>
  </rv>
  <rv s="0">
    <fb>7.75</fb>
    <v>1</v>
  </rv>
  <rv s="0">
    <fb>44441</fb>
    <v>0</v>
  </rv>
  <rv s="0">
    <fb>229.02</fb>
    <v>1</v>
  </rv>
  <rv s="0">
    <fb>7.54</fb>
    <v>1</v>
  </rv>
  <rv s="0">
    <fb>44442</fb>
    <v>0</v>
  </rv>
  <rv s="0">
    <fb>227.96</fb>
    <v>1</v>
  </rv>
  <rv s="0">
    <fb>7.37</fb>
    <v>1</v>
  </rv>
  <rv s="0">
    <fb>44446</fb>
    <v>0</v>
  </rv>
  <rv s="0">
    <fb>226.39</fb>
    <v>1</v>
  </rv>
  <rv s="0">
    <fb>7.51</fb>
    <v>1</v>
  </rv>
  <rv s="0">
    <fb>44447</fb>
    <v>0</v>
  </rv>
  <rv s="0">
    <fb>223.92</fb>
    <v>1</v>
  </rv>
  <rv s="0">
    <fb>7.39</fb>
    <v>1</v>
  </rv>
  <rv s="0">
    <fb>44448</fb>
    <v>0</v>
  </rv>
  <rv s="0">
    <fb>223.81</fb>
    <v>1</v>
  </rv>
  <rv s="0">
    <fb>7.42</fb>
    <v>1</v>
  </rv>
  <rv s="0">
    <fb>44449</fb>
    <v>0</v>
  </rv>
  <rv s="0">
    <fb>221.62</fb>
    <v>1</v>
  </rv>
  <rv s="0">
    <fb>7.29</fb>
    <v>1</v>
  </rv>
  <rv s="0">
    <fb>44452</fb>
    <v>0</v>
  </rv>
  <rv s="0">
    <fb>222.88</fb>
    <v>1</v>
  </rv>
  <rv s="0">
    <fb>6.96</fb>
    <v>1</v>
  </rv>
  <rv s="0">
    <fb>44453</fb>
    <v>0</v>
  </rv>
  <rv s="0">
    <fb>220.04</fb>
    <v>1</v>
  </rv>
  <rv s="0">
    <fb>44454</fb>
    <v>0</v>
  </rv>
  <rv s="0">
    <fb>6.86</fb>
    <v>1</v>
  </rv>
  <rv s="0">
    <fb>44455</fb>
    <v>0</v>
  </rv>
  <rv s="0">
    <fb>222.19</fb>
    <v>1</v>
  </rv>
  <rv s="0">
    <fb>6.87</fb>
    <v>1</v>
  </rv>
  <rv s="0">
    <fb>44456</fb>
    <v>0</v>
  </rv>
  <rv s="0">
    <fb>222.48</fb>
    <v>1</v>
  </rv>
  <rv s="0">
    <fb>7.01</fb>
    <v>1</v>
  </rv>
  <rv s="0">
    <fb>44459</fb>
    <v>0</v>
  </rv>
  <rv s="0">
    <fb>6.81</fb>
    <v>1</v>
  </rv>
  <rv s="0">
    <fb>44460</fb>
    <v>0</v>
  </rv>
  <rv s="0">
    <fb>217.52</fb>
    <v>1</v>
  </rv>
  <rv s="0">
    <fb>44461</fb>
    <v>0</v>
  </rv>
  <rv s="0">
    <fb>220.9</fb>
    <v>1</v>
  </rv>
  <rv s="0">
    <fb>44462</fb>
    <v>0</v>
  </rv>
  <rv s="0">
    <fb>224.81</fb>
    <v>1</v>
  </rv>
  <rv s="0">
    <fb>7.44</fb>
    <v>1</v>
  </rv>
  <rv s="0">
    <fb>44463</fb>
    <v>0</v>
  </rv>
  <rv s="0">
    <fb>223.05</fb>
    <v>1</v>
  </rv>
  <rv s="0">
    <fb>44466</fb>
    <v>0</v>
  </rv>
  <rv s="0">
    <fb>226.44</fb>
    <v>1</v>
  </rv>
  <rv s="0">
    <fb>44467</fb>
    <v>0</v>
  </rv>
  <rv s="0">
    <fb>221.29</fb>
    <v>1</v>
  </rv>
  <rv s="0">
    <fb>44468</fb>
    <v>0</v>
  </rv>
  <rv s="0">
    <fb>7.23</fb>
    <v>1</v>
  </rv>
  <rv s="0">
    <fb>44469</fb>
    <v>0</v>
  </rv>
  <rv s="0">
    <fb>218.75</fb>
    <v>1</v>
  </rv>
  <rv s="0">
    <fb>7.1</fb>
    <v>1</v>
  </rv>
  <rv s="0">
    <fb>44470</fb>
    <v>0</v>
  </rv>
  <rv s="0">
    <fb>222.28</fb>
    <v>1</v>
  </rv>
  <rv s="0">
    <fb>7.45</fb>
    <v>1</v>
  </rv>
  <rv s="0">
    <fb>44473</fb>
    <v>0</v>
  </rv>
  <rv s="0">
    <fb>220.26</fb>
    <v>1</v>
  </rv>
  <rv s="0">
    <fb>7.35</fb>
    <v>1</v>
  </rv>
  <rv s="0">
    <fb>44474</fb>
    <v>0</v>
  </rv>
  <rv s="0">
    <fb>7.6</fb>
    <v>1</v>
  </rv>
  <rv s="0">
    <fb>44475</fb>
    <v>0</v>
  </rv>
  <rv s="0">
    <fb>219.87</fb>
    <v>1</v>
  </rv>
  <rv s="0">
    <fb>7.38</fb>
    <v>1</v>
  </rv>
  <rv s="0">
    <fb>44476</fb>
    <v>0</v>
  </rv>
  <rv s="0">
    <fb>223.26</fb>
    <v>1</v>
  </rv>
  <rv s="0">
    <fb>44477</fb>
    <v>0</v>
  </rv>
  <rv s="0">
    <fb>7.28</fb>
    <v>1</v>
  </rv>
  <rv s="0">
    <fb>44480</fb>
    <v>0</v>
  </rv>
  <rv s="0">
    <fb>220.31</fb>
    <v>1</v>
  </rv>
  <rv s="0">
    <fb>7.5</fb>
    <v>1</v>
  </rv>
  <rv s="0">
    <fb>44481</fb>
    <v>0</v>
  </rv>
  <rv s="0">
    <fb>221.52</fb>
    <v>1</v>
  </rv>
  <rv s="0">
    <fb>7.41</fb>
    <v>1</v>
  </rv>
  <rv s="0">
    <fb>44482</fb>
    <v>0</v>
  </rv>
  <rv s="0">
    <fb>222.57</fb>
    <v>1</v>
  </rv>
  <rv s="0">
    <fb>7.52</fb>
    <v>1</v>
  </rv>
  <rv s="0">
    <fb>44483</fb>
    <v>0</v>
  </rv>
  <rv s="0">
    <fb>225.87</fb>
    <v>1</v>
  </rv>
  <rv s="0">
    <fb>7.59</fb>
    <v>1</v>
  </rv>
  <rv s="0">
    <fb>44484</fb>
    <v>0</v>
  </rv>
  <rv s="0">
    <fb>225.16</fb>
    <v>1</v>
  </rv>
  <rv s="0">
    <fb>7.58</fb>
    <v>1</v>
  </rv>
  <rv s="0">
    <fb>44487</fb>
    <v>0</v>
  </rv>
  <rv s="0">
    <fb>225.03</fb>
    <v>1</v>
  </rv>
  <rv s="0">
    <fb>7.73</fb>
    <v>1</v>
  </rv>
  <rv s="0">
    <fb>44488</fb>
    <v>0</v>
  </rv>
  <rv s="0">
    <fb>7.65</fb>
    <v>1</v>
  </rv>
  <rv s="0">
    <fb>44489</fb>
    <v>0</v>
  </rv>
  <rv s="0">
    <fb>227.37</fb>
    <v>1</v>
  </rv>
  <rv s="0">
    <fb>7.83</fb>
    <v>1</v>
  </rv>
  <rv s="0">
    <fb>44490</fb>
    <v>0</v>
  </rv>
  <rv s="0">
    <fb>227.95</fb>
    <v>1</v>
  </rv>
  <rv s="0">
    <fb>7.66</fb>
    <v>1</v>
  </rv>
  <rv s="0">
    <fb>44491</fb>
    <v>0</v>
  </rv>
  <rv s="0">
    <fb>227.41</fb>
    <v>1</v>
  </rv>
  <rv s="0">
    <fb>7.7</fb>
    <v>1</v>
  </rv>
  <rv s="0">
    <fb>44494</fb>
    <v>0</v>
  </rv>
  <rv s="0">
    <fb>229.57</fb>
    <v>1</v>
  </rv>
  <rv s="0">
    <fb>7.84</fb>
    <v>1</v>
  </rv>
  <rv s="0">
    <fb>44495</fb>
    <v>0</v>
  </rv>
  <rv s="0">
    <fb>227.84</fb>
    <v>1</v>
  </rv>
  <rv s="0">
    <fb>8</fb>
    <v>1</v>
  </rv>
  <rv s="0">
    <fb>44496</fb>
    <v>0</v>
  </rv>
  <rv s="0">
    <fb>223.65</fb>
    <v>1</v>
  </rv>
  <rv s="0">
    <fb>7.76</fb>
    <v>1</v>
  </rv>
  <rv s="0">
    <fb>44497</fb>
    <v>0</v>
  </rv>
  <rv s="0">
    <fb>7.85</fb>
    <v>1</v>
  </rv>
  <rv s="0">
    <fb>44498</fb>
    <v>0</v>
  </rv>
  <rv s="0">
    <fb>228.05</fb>
    <v>1</v>
  </rv>
  <rv s="0">
    <fb>7.97</fb>
    <v>1</v>
  </rv>
  <rv s="0">
    <fb>44501</fb>
    <v>0</v>
  </rv>
  <rv s="0">
    <fb>233.96</fb>
    <v>1</v>
  </rv>
  <rv s="0">
    <fb>8.4700000000000006</fb>
    <v>1</v>
  </rv>
  <rv s="0">
    <fb>44502</fb>
    <v>0</v>
  </rv>
  <rv s="0">
    <fb>234.45</fb>
    <v>1</v>
  </rv>
  <rv s="0">
    <fb>8.49</fb>
    <v>1</v>
  </rv>
  <rv s="0">
    <fb>44503</fb>
    <v>0</v>
  </rv>
  <rv s="0">
    <fb>238.64</fb>
    <v>1</v>
  </rv>
  <rv s="0">
    <fb>8.7200000000000006</fb>
    <v>1</v>
  </rv>
  <rv s="0">
    <fb>44504</fb>
    <v>0</v>
  </rv>
  <rv s="0">
    <fb>238.55</fb>
    <v>1</v>
  </rv>
  <rv s="0">
    <fb>8.83</fb>
    <v>1</v>
  </rv>
  <rv s="0">
    <fb>44505</fb>
    <v>0</v>
  </rv>
  <rv s="0">
    <fb>241.81</fb>
    <v>1</v>
  </rv>
  <rv s="0">
    <fb>8.9700000000000006</fb>
    <v>1</v>
  </rv>
  <rv s="0">
    <fb>44508</fb>
    <v>0</v>
  </rv>
  <rv s="0">
    <fb>242.56</fb>
    <v>1</v>
  </rv>
  <rv s="0">
    <fb>9.2100000000000009</fb>
    <v>1</v>
  </rv>
  <rv s="0">
    <fb>44509</fb>
    <v>0</v>
  </rv>
  <rv s="0">
    <fb>241.15</fb>
    <v>1</v>
  </rv>
  <rv s="0">
    <fb>8.6300000000000008</fb>
    <v>1</v>
  </rv>
  <rv s="0">
    <fb>44510</fb>
    <v>0</v>
  </rv>
  <rv s="0">
    <fb>237.35</fb>
    <v>1</v>
  </rv>
  <rv s="0">
    <fb>8.41</fb>
    <v>1</v>
  </rv>
  <rv s="0">
    <fb>44511</fb>
    <v>0</v>
  </rv>
  <rv s="0">
    <fb>239.26</fb>
    <v>1</v>
  </rv>
  <rv s="0">
    <fb>8.5</fb>
    <v>1</v>
  </rv>
  <rv s="0">
    <fb>44512</fb>
    <v>0</v>
  </rv>
  <rv s="0">
    <fb>239.5</fb>
    <v>1</v>
  </rv>
  <rv s="0">
    <fb>8.3699999999999992</fb>
    <v>1</v>
  </rv>
  <rv s="0">
    <fb>44515</fb>
    <v>0</v>
  </rv>
  <rv s="0">
    <fb>8.52</fb>
    <v>1</v>
  </rv>
  <rv s="0">
    <fb>44516</fb>
    <v>0</v>
  </rv>
  <rv s="0">
    <fb>238.99</fb>
    <v>1</v>
  </rv>
  <rv s="0">
    <fb>8.3000000000000007</fb>
    <v>1</v>
  </rv>
  <rv s="0">
    <fb>44517</fb>
    <v>0</v>
  </rv>
  <rv s="0">
    <fb>235.86</fb>
    <v>1</v>
  </rv>
  <rv s="0">
    <fb>8.19</fb>
    <v>1</v>
  </rv>
  <rv s="0">
    <fb>44518</fb>
    <v>0</v>
  </rv>
  <rv s="0">
    <fb>234.86</fb>
    <v>1</v>
  </rv>
  <rv s="0">
    <fb>8.15</fb>
    <v>1</v>
  </rv>
  <rv s="0">
    <fb>44519</fb>
    <v>0</v>
  </rv>
  <rv s="0">
    <fb>232.72</fb>
    <v>1</v>
  </rv>
  <rv s="0">
    <fb>7.9</fb>
    <v>1</v>
  </rv>
  <rv s="0">
    <fb>44522</fb>
    <v>0</v>
  </rv>
  <rv s="0">
    <fb>231.73</fb>
    <v>1</v>
  </rv>
  <rv s="0">
    <fb>7.88</fb>
    <v>1</v>
  </rv>
  <rv s="0">
    <fb>44523</fb>
    <v>0</v>
  </rv>
  <rv s="0">
    <fb>231.33</fb>
    <v>1</v>
  </rv>
  <rv s="0">
    <fb>44524</fb>
    <v>0</v>
  </rv>
  <rv s="0">
    <fb>231.58</fb>
    <v>1</v>
  </rv>
  <rv s="0">
    <fb>44526</fb>
    <v>0</v>
  </rv>
  <rv s="0">
    <fb>222.85</fb>
    <v>1</v>
  </rv>
  <rv s="0">
    <fb>7.02</fb>
    <v>1</v>
  </rv>
  <rv s="0">
    <fb>44529</fb>
    <v>0</v>
  </rv>
  <rv s="0">
    <fb>222.71</fb>
    <v>1</v>
  </rv>
  <rv s="0">
    <fb>7.03</fb>
    <v>1</v>
  </rv>
  <rv s="0">
    <fb>44530</fb>
    <v>0</v>
  </rv>
  <rv s="0">
    <fb>218.17</fb>
    <v>1</v>
  </rv>
  <rv s="0">
    <fb>7.43</fb>
    <v>1</v>
  </rv>
  <rv s="0">
    <fb>44531</fb>
    <v>0</v>
  </rv>
  <rv s="0">
    <fb>213.26</fb>
    <v>1</v>
  </rv>
  <rv s="0">
    <fb>7.15</fb>
    <v>1</v>
  </rv>
  <rv s="0">
    <fb>44532</fb>
    <v>0</v>
  </rv>
  <rv s="0">
    <fb>219.21</fb>
    <v>1</v>
  </rv>
  <rv s="0">
    <fb>44533</fb>
    <v>0</v>
  </rv>
  <rv s="0">
    <fb>214.71</fb>
    <v>1</v>
  </rv>
  <rv s="0">
    <fb>7.2</fb>
    <v>1</v>
  </rv>
  <rv s="0">
    <fb>44536</fb>
    <v>0</v>
  </rv>
  <rv s="0">
    <fb>219.02</fb>
    <v>1</v>
  </rv>
  <rv s="0">
    <fb>44537</fb>
    <v>0</v>
  </rv>
  <rv s="0">
    <fb>224.1</fb>
    <v>1</v>
  </rv>
  <rv s="0">
    <fb>44538</fb>
    <v>0</v>
  </rv>
  <rv s="0">
    <fb>225.63</fb>
    <v>1</v>
  </rv>
  <rv s="0">
    <fb>44539</fb>
    <v>0</v>
  </rv>
  <rv s="0">
    <fb>220.52</fb>
    <v>1</v>
  </rv>
  <rv s="0">
    <fb>7.19</fb>
    <v>1</v>
  </rv>
  <rv s="0">
    <fb>44540</fb>
    <v>0</v>
  </rv>
  <rv s="0">
    <fb>219.91</fb>
    <v>1</v>
  </rv>
  <rv s="0">
    <fb>44543</fb>
    <v>0</v>
  </rv>
  <rv s="0">
    <fb>216.04</fb>
    <v>1</v>
  </rv>
  <rv s="0">
    <fb>44544</fb>
    <v>0</v>
  </rv>
  <rv s="0">
    <fb>214.18</fb>
    <v>1</v>
  </rv>
  <rv s="0">
    <fb>6.55</fb>
    <v>1</v>
  </rv>
  <rv s="0">
    <fb>44545</fb>
    <v>0</v>
  </rv>
  <rv s="0">
    <fb>217.58</fb>
    <v>1</v>
  </rv>
  <rv s="0">
    <fb>6.54</fb>
    <v>1</v>
  </rv>
  <rv s="0">
    <fb>44546</fb>
    <v>0</v>
  </rv>
  <rv s="0">
    <fb>213.18</fb>
    <v>1</v>
  </rv>
  <rv s="0">
    <fb>6.46</fb>
    <v>1</v>
  </rv>
  <rv s="0">
    <fb>44547</fb>
    <v>0</v>
  </rv>
  <rv s="0">
    <fb>215.14</fb>
    <v>1</v>
  </rv>
  <rv s="0">
    <fb>6.6</fb>
    <v>1</v>
  </rv>
  <rv s="0">
    <fb>44550</fb>
    <v>0</v>
  </rv>
  <rv s="0">
    <fb>212.12</fb>
    <v>1</v>
  </rv>
  <rv s="0">
    <fb>6.4</fb>
    <v>1</v>
  </rv>
  <rv s="0">
    <fb>44551</fb>
    <v>0</v>
  </rv>
  <rv s="0">
    <fb>218.18</fb>
    <v>1</v>
  </rv>
  <rv s="0">
    <fb>6.72</fb>
    <v>1</v>
  </rv>
  <rv s="0">
    <fb>44552</fb>
    <v>0</v>
  </rv>
  <rv s="0">
    <fb>220.28</fb>
    <v>1</v>
  </rv>
  <rv s="0">
    <fb>44553</fb>
    <v>0</v>
  </rv>
  <rv s="0">
    <fb>222.04</fb>
    <v>1</v>
  </rv>
  <rv s="0">
    <fb>44557</fb>
    <v>0</v>
  </rv>
  <rv s="0">
    <fb>224.12</fb>
    <v>1</v>
  </rv>
  <rv s="0">
    <fb>44558</fb>
    <v>0</v>
  </rv>
  <rv s="0">
    <fb>222.75</fb>
    <v>1</v>
  </rv>
  <rv s="0">
    <fb>6.83</fb>
    <v>1</v>
  </rv>
  <rv s="0">
    <fb>44559</fb>
    <v>0</v>
  </rv>
  <rv s="0">
    <fb>222.99</fb>
    <v>1</v>
  </rv>
  <rv s="0">
    <fb>6.75</fb>
    <v>1</v>
  </rv>
  <rv s="0">
    <fb>44560</fb>
    <v>0</v>
  </rv>
  <rv s="0">
    <fb>222.93</fb>
    <v>1</v>
  </rv>
  <rv s="0">
    <fb>44561</fb>
    <v>0</v>
  </rv>
  <rv s="0">
    <fb>222.45</fb>
    <v>1</v>
  </rv>
  <rv s="0">
    <fb>6.78</fb>
    <v>1</v>
  </rv>
  <rv s="0">
    <fb>44564</fb>
    <v>0</v>
  </rv>
  <rv s="0">
    <fb>225.32</fb>
    <v>1</v>
  </rv>
  <rv s="0">
    <fb>6.84</fb>
    <v>1</v>
  </rv>
  <rv s="0">
    <fb>44565</fb>
    <v>0</v>
  </rv>
  <rv s="0">
    <fb>224.98</fb>
    <v>1</v>
  </rv>
  <rv s="0">
    <fb>6.58</fb>
    <v>1</v>
  </rv>
  <rv s="0">
    <fb>44566</fb>
    <v>0</v>
  </rv>
  <rv s="0">
    <fb>217.36</fb>
    <v>1</v>
  </rv>
  <rv s="0">
    <fb>6.24</fb>
    <v>1</v>
  </rv>
  <rv s="0">
    <fb>44567</fb>
    <v>0</v>
  </rv>
  <rv s="0">
    <fb>218.6</fb>
    <v>1</v>
  </rv>
  <rv s="0">
    <fb>6.45</fb>
    <v>1</v>
  </rv>
  <rv s="0">
    <fb>44568</fb>
    <v>0</v>
  </rv>
  <rv s="0">
    <fb>216.07</fb>
    <v>1</v>
  </rv>
  <rv s="0">
    <fb>6.31</fb>
    <v>1</v>
  </rv>
  <rv s="0">
    <fb>44571</fb>
    <v>0</v>
  </rv>
  <rv s="0">
    <fb>215.32</fb>
    <v>1</v>
  </rv>
  <rv s="0">
    <fb>44572</fb>
    <v>0</v>
  </rv>
  <rv s="0">
    <fb>217.61</fb>
    <v>1</v>
  </rv>
  <rv s="0">
    <fb>6.22</fb>
    <v>1</v>
  </rv>
  <rv s="0">
    <fb>44573</fb>
    <v>0</v>
  </rv>
  <rv s="0">
    <fb>215.99</fb>
    <v>1</v>
  </rv>
  <rv s="0">
    <fb>6.29</fb>
    <v>1</v>
  </rv>
  <rv s="0">
    <fb>44574</fb>
    <v>0</v>
  </rv>
  <rv s="0">
    <fb>214.01</fb>
    <v>1</v>
  </rv>
  <rv s="0">
    <fb>6.35</fb>
    <v>1</v>
  </rv>
  <rv s="0">
    <fb>44575</fb>
    <v>0</v>
  </rv>
  <rv s="0">
    <fb>214.31</fb>
    <v>1</v>
  </rv>
  <rv s="0">
    <fb>44579</fb>
    <v>0</v>
  </rv>
  <rv s="0">
    <fb>207.83</fb>
    <v>1</v>
  </rv>
  <rv s="0">
    <fb>5.97</fb>
    <v>1</v>
  </rv>
  <rv s="0">
    <fb>44580</fb>
    <v>0</v>
  </rv>
  <rv s="0">
    <fb>204.45</fb>
    <v>1</v>
  </rv>
  <rv s="0">
    <fb>5.92</fb>
    <v>1</v>
  </rv>
  <rv s="0">
    <fb>44581</fb>
    <v>0</v>
  </rv>
  <rv s="0">
    <fb>200.75</fb>
    <v>1</v>
  </rv>
  <rv s="0">
    <fb>5.65</fb>
    <v>1</v>
  </rv>
  <rv s="0">
    <fb>44582</fb>
    <v>0</v>
  </rv>
  <rv s="0">
    <fb>196.99</fb>
    <v>1</v>
  </rv>
  <rv s="0">
    <fb>5.64</fb>
    <v>1</v>
  </rv>
  <rv s="0">
    <fb>44585</fb>
    <v>0</v>
  </rv>
  <rv s="0">
    <fb>201.53</fb>
    <v>1</v>
  </rv>
  <rv s="0">
    <fb>5.75</fb>
    <v>1</v>
  </rv>
  <rv s="0">
    <fb>44586</fb>
    <v>0</v>
  </rv>
  <rv s="0">
    <fb>198.84</fb>
    <v>1</v>
  </rv>
  <rv s="0">
    <fb>5.77</fb>
    <v>1</v>
  </rv>
  <rv s="0">
    <fb>44587</fb>
    <v>0</v>
  </rv>
  <rv s="0">
    <fb>195.97</fb>
    <v>1</v>
  </rv>
  <rv s="0">
    <fb>5.62</fb>
    <v>1</v>
  </rv>
  <rv s="0">
    <fb>44588</fb>
    <v>0</v>
  </rv>
  <rv s="0">
    <fb>191.52</fb>
    <v>1</v>
  </rv>
  <rv s="0">
    <fb>44589</fb>
    <v>0</v>
  </rv>
  <rv s="0">
    <fb>195.25</fb>
    <v>1</v>
  </rv>
  <rv s="0">
    <fb>5.79</fb>
    <v>1</v>
  </rv>
  <rv s="0">
    <fb>44592</fb>
    <v>0</v>
  </rv>
  <rv s="0">
    <fb>201.24</fb>
    <v>1</v>
  </rv>
  <rv s="0">
    <fb>6.06</fb>
    <v>1</v>
  </rv>
  <rv s="0">
    <fb>44593</fb>
    <v>0</v>
  </rv>
  <rv s="0">
    <fb>203.36</fb>
    <v>1</v>
  </rv>
  <rv s="0">
    <fb>5.93</fb>
    <v>1</v>
  </rv>
  <rv s="0">
    <fb>44594</fb>
    <v>0</v>
  </rv>
  <rv s="0">
    <fb>201.34</fb>
    <v>1</v>
  </rv>
  <rv s="0">
    <fb>44595</fb>
    <v>0</v>
  </rv>
  <rv s="0">
    <fb>197.53</fb>
    <v>1</v>
  </rv>
  <rv s="0">
    <fb>5.82</fb>
    <v>1</v>
  </rv>
  <rv s="0">
    <fb>44596</fb>
    <v>0</v>
  </rv>
  <rv s="0">
    <fb>198.38</fb>
    <v>1</v>
  </rv>
  <rv s="0">
    <fb>6.11</fb>
    <v>1</v>
  </rv>
  <rv s="0">
    <fb>44599</fb>
    <v>0</v>
  </rv>
  <rv s="0">
    <fb>199.36</fb>
    <v>1</v>
  </rv>
  <rv s="0">
    <fb>6.03</fb>
    <v>1</v>
  </rv>
  <rv s="0">
    <fb>44600</fb>
    <v>0</v>
  </rv>
  <rv s="0">
    <fb>202.76</fb>
    <v>1</v>
  </rv>
  <rv s="0">
    <fb>6.21</fb>
    <v>1</v>
  </rv>
  <rv s="0">
    <fb>44601</fb>
    <v>0</v>
  </rv>
  <rv s="0">
    <fb>206.61</fb>
    <v>1</v>
  </rv>
  <rv s="0">
    <fb>44602</fb>
    <v>0</v>
  </rv>
  <rv s="0">
    <fb>203.44</fb>
    <v>1</v>
  </rv>
  <rv s="0">
    <fb>6.38</fb>
    <v>1</v>
  </rv>
  <rv s="0">
    <fb>44603</fb>
    <v>0</v>
  </rv>
  <rv s="0">
    <fb>201.38</fb>
    <v>1</v>
  </rv>
  <rv s="0">
    <fb>44606</fb>
    <v>0</v>
  </rv>
  <rv s="0">
    <fb>200.68</fb>
    <v>1</v>
  </rv>
  <rv s="0">
    <fb>44607</fb>
    <v>0</v>
  </rv>
  <rv s="0">
    <fb>206.06</fb>
    <v>1</v>
  </rv>
  <rv s="0">
    <fb>44608</fb>
    <v>0</v>
  </rv>
  <rv s="0">
    <fb>206.49</fb>
    <v>1</v>
  </rv>
  <rv s="0">
    <fb>6.56</fb>
    <v>1</v>
  </rv>
  <rv s="0">
    <fb>44609</fb>
    <v>0</v>
  </rv>
  <rv s="0">
    <fb>201.2</fb>
    <v>1</v>
  </rv>
  <rv s="0">
    <fb>6.37</fb>
    <v>1</v>
  </rv>
  <rv s="0">
    <fb>44610</fb>
    <v>0</v>
  </rv>
  <rv s="0">
    <fb>199.47</fb>
    <v>1</v>
  </rv>
  <rv s="0">
    <fb>6.16</fb>
    <v>1</v>
  </rv>
  <rv s="0">
    <fb>44614</fb>
    <v>0</v>
  </rv>
  <rv s="0">
    <fb>196.66</fb>
    <v>1</v>
  </rv>
  <rv s="0">
    <fb>44615</fb>
    <v>0</v>
  </rv>
  <rv s="0">
    <fb>192.98</fb>
    <v>1</v>
  </rv>
  <rv s="0">
    <fb>44616</fb>
    <v>0</v>
  </rv>
  <rv s="0">
    <fb>198.04</fb>
    <v>1</v>
  </rv>
  <rv s="0">
    <fb>44617</fb>
    <v>0</v>
  </rv>
  <rv s="0">
    <fb>202.5</fb>
    <v>1</v>
  </rv>
  <rv s="0">
    <fb>44620</fb>
    <v>0</v>
  </rv>
  <rv s="0">
    <fb>203.32</fb>
    <v>1</v>
  </rv>
  <rv s="0">
    <fb>44621</fb>
    <v>0</v>
  </rv>
  <rv s="0">
    <fb>199.49</fb>
    <v>1</v>
  </rv>
  <rv s="0">
    <fb>44622</fb>
    <v>0</v>
  </rv>
  <rv s="0">
    <fb>204.24</fb>
    <v>1</v>
  </rv>
  <rv s="0">
    <fb>6.62</fb>
    <v>1</v>
  </rv>
  <rv s="0">
    <fb>44623</fb>
    <v>0</v>
  </rv>
  <rv s="0">
    <fb>201.82</fb>
    <v>1</v>
  </rv>
  <rv s="0">
    <fb>6.42</fb>
    <v>1</v>
  </rv>
  <rv s="0">
    <fb>44624</fb>
    <v>0</v>
  </rv>
  <rv s="0">
    <fb>198.66</fb>
    <v>1</v>
  </rv>
  <rv s="0">
    <fb>44627</fb>
    <v>0</v>
  </rv>
  <rv s="0">
    <fb>193.72</fb>
    <v>1</v>
  </rv>
  <rv s="0">
    <fb>5.99</fb>
    <v>1</v>
  </rv>
  <rv s="0">
    <fb>44628</fb>
    <v>0</v>
  </rv>
  <rv s="0">
    <fb>194.79</fb>
    <v>1</v>
  </rv>
  <rv s="0">
    <fb>44629</fb>
    <v>0</v>
  </rv>
  <rv s="0">
    <fb>200.28</fb>
    <v>1</v>
  </rv>
  <rv s="0">
    <fb>44630</fb>
    <v>0</v>
  </rv>
  <rv s="0">
    <fb>199.92</fb>
    <v>1</v>
  </rv>
  <rv s="0">
    <fb>6.17</fb>
    <v>1</v>
  </rv>
  <rv s="0">
    <fb>44631</fb>
    <v>0</v>
  </rv>
  <rv s="0">
    <fb>196.73</fb>
    <v>1</v>
  </rv>
  <rv s="0">
    <fb>6.02</fb>
    <v>1</v>
  </rv>
  <rv s="0">
    <fb>44634</fb>
    <v>0</v>
  </rv>
  <rv s="0">
    <fb>192.71</fb>
    <v>1</v>
  </rv>
  <rv s="0">
    <fb>44635</fb>
    <v>0</v>
  </rv>
  <rv s="0">
    <fb>195.78</fb>
    <v>1</v>
  </rv>
  <rv s="0">
    <fb>44636</fb>
    <v>0</v>
  </rv>
  <rv s="0">
    <fb>201.94</fb>
    <v>1</v>
  </rv>
  <rv s="0">
    <fb>44637</fb>
    <v>0</v>
  </rv>
  <rv s="0">
    <fb>205.11</fb>
    <v>1</v>
  </rv>
  <rv s="0">
    <fb>44638</fb>
    <v>0</v>
  </rv>
  <rv s="0">
    <fb>207.27</fb>
    <v>1</v>
  </rv>
  <rv s="0">
    <fb>44641</fb>
    <v>0</v>
  </rv>
  <rv s="0">
    <fb>205.44</fb>
    <v>1</v>
  </rv>
  <rv s="0">
    <fb>44642</fb>
    <v>0</v>
  </rv>
  <rv s="0">
    <fb>207.5</fb>
    <v>1</v>
  </rv>
  <rv s="0">
    <fb>6.43</fb>
    <v>1</v>
  </rv>
  <rv s="0">
    <fb>44643</fb>
    <v>0</v>
  </rv>
  <rv s="0">
    <fb>203.9</fb>
    <v>1</v>
  </rv>
  <rv s="0">
    <fb>44644</fb>
    <v>0</v>
  </rv>
  <rv s="0">
    <fb>205.84</fb>
    <v>1</v>
  </rv>
  <rv s="0">
    <fb>44645</fb>
    <v>0</v>
  </rv>
  <rv s="0">
    <fb>206.12</fb>
    <v>1</v>
  </rv>
  <rv s="0">
    <fb>6.5</fb>
    <v>1</v>
  </rv>
  <rv s="0">
    <fb>44648</fb>
    <v>0</v>
  </rv>
  <rv s="0">
    <fb>206.19</fb>
    <v>1</v>
  </rv>
  <rv s="0">
    <fb>44649</fb>
    <v>0</v>
  </rv>
  <rv s="0">
    <fb>211.71</fb>
    <v>1</v>
  </rv>
  <rv s="0">
    <fb>6.49</fb>
    <v>1</v>
  </rv>
  <rv s="0">
    <fb>44650</fb>
    <v>0</v>
  </rv>
  <rv s="0">
    <fb>207.46</fb>
    <v>1</v>
  </rv>
  <rv s="0">
    <fb>6.28</fb>
    <v>1</v>
  </rv>
  <rv s="0">
    <fb>44651</fb>
    <v>0</v>
  </rv>
  <rv s="0">
    <fb>205.27</fb>
    <v>1</v>
  </rv>
  <rv s="0">
    <fb>44652</fb>
    <v>0</v>
  </rv>
  <rv s="0">
    <fb>207.57</fb>
    <v>1</v>
  </rv>
  <rv s="0">
    <fb>44655</fb>
    <v>0</v>
  </rv>
  <rv s="0">
    <fb>207.91</fb>
    <v>1</v>
  </rv>
  <rv s="0">
    <fb>6.51</fb>
    <v>1</v>
  </rv>
  <rv s="0">
    <fb>44656</fb>
    <v>0</v>
  </rv>
  <rv s="0">
    <fb>202.99</fb>
    <v>1</v>
  </rv>
  <rv s="0">
    <fb>44657</fb>
    <v>0</v>
  </rv>
  <rv s="0">
    <fb>200.11</fb>
    <v>1</v>
  </rv>
  <rv s="0">
    <fb>44658</fb>
    <v>0</v>
  </rv>
  <rv s="0">
    <fb>199.46</fb>
    <v>1</v>
  </rv>
  <rv s="0">
    <fb>6.08</fb>
    <v>1</v>
  </rv>
  <rv s="0">
    <fb>44659</fb>
    <v>0</v>
  </rv>
  <rv s="0">
    <fb>197.87</fb>
    <v>1</v>
  </rv>
  <rv s="0">
    <fb>44662</fb>
    <v>0</v>
  </rv>
  <rv s="0">
    <fb>196.54</fb>
    <v>1</v>
  </rv>
  <rv s="0">
    <fb>5.48</fb>
    <v>1</v>
  </rv>
  <rv s="0">
    <fb>44663</fb>
    <v>0</v>
  </rv>
  <rv s="0">
    <fb>197.16</fb>
    <v>1</v>
  </rv>
  <rv s="0">
    <fb>5.5</fb>
    <v>1</v>
  </rv>
  <rv s="0">
    <fb>44664</fb>
    <v>0</v>
  </rv>
  <rv s="0">
    <fb>200.91</fb>
    <v>1</v>
  </rv>
  <rv s="0">
    <fb>44665</fb>
    <v>0</v>
  </rv>
  <rv s="0">
    <fb>198.96</fb>
    <v>1</v>
  </rv>
  <rv s="0">
    <fb>5.53</fb>
    <v>1</v>
  </rv>
  <rv s="0">
    <fb>44669</fb>
    <v>0</v>
  </rv>
  <rv s="0">
    <fb>197.62</fb>
    <v>1</v>
  </rv>
  <rv s="0">
    <fb>5.74</fb>
    <v>1</v>
  </rv>
  <rv s="0">
    <fb>44670</fb>
    <v>0</v>
  </rv>
  <rv s="0">
    <fb>201.56</fb>
    <v>1</v>
  </rv>
  <rv s="0">
    <fb>44671</fb>
    <v>0</v>
  </rv>
  <rv s="0">
    <fb>202.33</fb>
    <v>1</v>
  </rv>
  <rv s="0">
    <fb>5.66</fb>
    <v>1</v>
  </rv>
  <rv s="0">
    <fb>44672</fb>
    <v>0</v>
  </rv>
  <rv s="0">
    <fb>197.8</fb>
    <v>1</v>
  </rv>
  <rv s="0">
    <fb>44673</fb>
    <v>0</v>
  </rv>
  <rv s="0">
    <fb>192.68</fb>
    <v>1</v>
  </rv>
  <rv s="0">
    <fb>5.4</fb>
    <v>1</v>
  </rv>
  <rv s="0">
    <fb>44676</fb>
    <v>0</v>
  </rv>
  <rv s="0">
    <fb>193.85</fb>
    <v>1</v>
  </rv>
  <rv s="0">
    <fb>5.35</fb>
    <v>1</v>
  </rv>
  <rv s="0">
    <fb>44677</fb>
    <v>0</v>
  </rv>
  <rv s="0">
    <fb>187.74</fb>
    <v>1</v>
  </rv>
  <rv s="0">
    <fb>5.1100000000000003</fb>
    <v>1</v>
  </rv>
  <rv s="0">
    <fb>44678</fb>
    <v>0</v>
  </rv>
  <rv s="0">
    <fb>186.96</fb>
    <v>1</v>
  </rv>
  <rv s="0">
    <fb>44679</fb>
    <v>0</v>
  </rv>
  <rv s="0">
    <fb>190.45</fb>
    <v>1</v>
  </rv>
  <rv s="0">
    <fb>5.24</fb>
    <v>1</v>
  </rv>
  <rv s="0">
    <fb>44680</fb>
    <v>0</v>
  </rv>
  <rv s="0">
    <fb>184.95</fb>
    <v>1</v>
  </rv>
  <rv s="0">
    <fb>5.17</fb>
    <v>1</v>
  </rv>
  <rv s="0">
    <fb>44683</fb>
    <v>0</v>
  </rv>
  <rv s="0">
    <fb>186.89</fb>
    <v>1</v>
  </rv>
  <rv s="0">
    <fb>5.3</fb>
    <v>1</v>
  </rv>
  <rv s="0">
    <fb>44684</fb>
    <v>0</v>
  </rv>
  <rv s="0">
    <fb>188.49</fb>
    <v>1</v>
  </rv>
  <rv s="0">
    <fb>44685</fb>
    <v>0</v>
  </rv>
  <rv s="0">
    <fb>193.52</fb>
    <v>1</v>
  </rv>
  <rv s="0">
    <fb>5.29</fb>
    <v>1</v>
  </rv>
  <rv s="0">
    <fb>44686</fb>
    <v>0</v>
  </rv>
  <rv s="0">
    <fb>185.67</fb>
    <v>1</v>
  </rv>
  <rv s="0">
    <fb>44687</fb>
    <v>0</v>
  </rv>
  <rv s="0">
    <fb>182.58</fb>
    <v>1</v>
  </rv>
  <rv s="0">
    <fb>4.4400000000000004</fb>
    <v>1</v>
  </rv>
  <rv s="0">
    <fb>44690</fb>
    <v>0</v>
  </rv>
  <rv s="0">
    <fb>174.9</fb>
    <v>1</v>
  </rv>
  <rv s="0">
    <fb>44691</fb>
    <v>0</v>
  </rv>
  <rv s="0">
    <fb>174.95</fb>
    <v>1</v>
  </rv>
  <rv s="0">
    <fb>4.55</fb>
    <v>1</v>
  </rv>
  <rv s="0">
    <fb>44692</fb>
    <v>0</v>
  </rv>
  <rv s="0">
    <fb>170.6</fb>
    <v>1</v>
  </rv>
  <rv s="0">
    <fb>4.24</fb>
    <v>1</v>
  </rv>
  <rv s="0">
    <fb>44693</fb>
    <v>0</v>
  </rv>
  <rv s="0">
    <fb>172.6</fb>
    <v>1</v>
  </rv>
  <rv s="0">
    <fb>4.49</fb>
    <v>1</v>
  </rv>
  <rv s="0">
    <fb>44694</fb>
    <v>0</v>
  </rv>
  <rv s="0">
    <fb>178.07</fb>
    <v>1</v>
  </rv>
  <rv s="0">
    <fb>44697</fb>
    <v>0</v>
  </rv>
  <rv s="0">
    <fb>177.22</fb>
    <v>1</v>
  </rv>
  <rv s="0">
    <fb>4.66</fb>
    <v>1</v>
  </rv>
  <rv s="0">
    <fb>44698</fb>
    <v>0</v>
  </rv>
  <rv s="0">
    <fb>182.64</fb>
    <v>1</v>
  </rv>
  <rv s="0">
    <fb>44699</fb>
    <v>0</v>
  </rv>
  <rv s="0">
    <fb>176.24</fb>
    <v>1</v>
  </rv>
  <rv s="0">
    <fb>5</fb>
    <v>1</v>
  </rv>
  <rv s="0">
    <fb>44700</fb>
    <v>0</v>
  </rv>
  <rv s="0">
    <fb>176.53</fb>
    <v>1</v>
  </rv>
  <rv s="0">
    <fb>4.8499999999999996</fb>
    <v>1</v>
  </rv>
  <rv s="0">
    <fb>44701</fb>
    <v>0</v>
  </rv>
  <rv s="0">
    <fb>176.08</fb>
    <v>1</v>
  </rv>
  <rv s="0">
    <fb>4.97</fb>
    <v>1</v>
  </rv>
  <rv s="0">
    <fb>44704</fb>
    <v>0</v>
  </rv>
  <rv s="0">
    <fb>178.21</fb>
    <v>1</v>
  </rv>
  <rv s="0">
    <fb>4.93</fb>
    <v>1</v>
  </rv>
  <rv s="0">
    <fb>44705</fb>
    <v>0</v>
  </rv>
  <rv s="0">
    <fb>175.57</fb>
    <v>1</v>
  </rv>
  <rv s="0">
    <fb>44706</fb>
    <v>0</v>
  </rv>
  <rv s="0">
    <fb>178.73</fb>
    <v>1</v>
  </rv>
  <rv s="0">
    <fb>4.91</fb>
    <v>1</v>
  </rv>
  <rv s="0">
    <fb>44707</fb>
    <v>0</v>
  </rv>
  <rv s="0">
    <fb>182.72</fb>
    <v>1</v>
  </rv>
  <rv s="0">
    <fb>5.13</fb>
    <v>1</v>
  </rv>
  <rv s="0">
    <fb>44708</fb>
    <v>0</v>
  </rv>
  <rv s="0">
    <fb>187.64</fb>
    <v>1</v>
  </rv>
  <rv s="0">
    <fb>4.99</fb>
    <v>1</v>
  </rv>
  <rv s="0">
    <fb>44712</fb>
    <v>0</v>
  </rv>
  <rv s="0">
    <fb>185.31</fb>
    <v>1</v>
  </rv>
  <rv s="0">
    <fb>5.23</fb>
    <v>1</v>
  </rv>
  <rv s="0">
    <fb>44713</fb>
    <v>0</v>
  </rv>
  <rv s="0">
    <fb>184.26</fb>
    <v>1</v>
  </rv>
  <rv s="0">
    <fb>5.12</fb>
    <v>1</v>
  </rv>
  <rv s="0">
    <fb>44714</fb>
    <v>0</v>
  </rv>
  <rv s="0">
    <fb>188.76</fb>
    <v>1</v>
  </rv>
  <rv s="0">
    <fb>5.2</fb>
    <v>1</v>
  </rv>
  <rv s="0">
    <fb>44715</fb>
    <v>0</v>
  </rv>
  <rv s="0">
    <fb>187.06</fb>
    <v>1</v>
  </rv>
  <rv s="0">
    <fb>5.22</fb>
    <v>1</v>
  </rv>
  <rv s="0">
    <fb>44718</fb>
    <v>0</v>
  </rv>
  <rv s="0">
    <fb>187.87</fb>
    <v>1</v>
  </rv>
  <rv s="0">
    <fb>44719</fb>
    <v>0</v>
  </rv>
  <rv s="0">
    <fb>190.9</fb>
    <v>1</v>
  </rv>
  <rv s="0">
    <fb>5.25</fb>
    <v>1</v>
  </rv>
  <rv s="0">
    <fb>44720</fb>
    <v>0</v>
  </rv>
  <rv s="0">
    <fb>187.95</fb>
    <v>1</v>
  </rv>
  <rv s="0">
    <fb>44721</fb>
    <v>0</v>
  </rv>
  <rv s="0">
    <fb>183.57</fb>
    <v>1</v>
  </rv>
  <rv s="0">
    <fb>44722</fb>
    <v>0</v>
  </rv>
  <rv s="0">
    <fb>178.59</fb>
    <v>1</v>
  </rv>
  <rv s="0">
    <fb>5.0199999999999996</fb>
    <v>1</v>
  </rv>
  <rv s="0">
    <fb>44725</fb>
    <v>0</v>
  </rv>
  <rv s="0">
    <fb>170.2</fb>
    <v>1</v>
  </rv>
  <rv s="0">
    <fb>44726</fb>
    <v>0</v>
  </rv>
  <rv s="0">
    <fb>169.38</fb>
    <v>1</v>
  </rv>
  <rv s="0">
    <fb>44727</fb>
    <v>0</v>
  </rv>
  <rv s="0">
    <fb>171.86</fb>
    <v>1</v>
  </rv>
  <rv s="0">
    <fb>4.88</fb>
    <v>1</v>
  </rv>
  <rv s="0">
    <fb>44728</fb>
    <v>0</v>
  </rv>
  <rv s="0">
    <fb>163.9</fb>
    <v>1</v>
  </rv>
  <rv s="0">
    <fb>44729</fb>
    <v>0</v>
  </rv>
  <rv s="0">
    <fb>165.18</fb>
    <v>1</v>
  </rv>
  <rv s="0">
    <fb>4.68</fb>
    <v>1</v>
  </rv>
  <rv s="0">
    <fb>44733</fb>
    <v>0</v>
  </rv>
  <rv s="0">
    <fb>168.14</fb>
    <v>1</v>
  </rv>
  <rv s="0">
    <fb>4.7</fb>
    <v>1</v>
  </rv>
  <rv s="0">
    <fb>44734</fb>
    <v>0</v>
  </rv>
  <rv s="0">
    <fb>167.82</fb>
    <v>1</v>
  </rv>
  <rv s="0">
    <fb>44735</fb>
    <v>0</v>
  </rv>
  <rv s="0">
    <fb>169.83</fb>
    <v>1</v>
  </rv>
  <rv s="0">
    <fb>44736</fb>
    <v>0</v>
  </rv>
  <rv s="0">
    <fb>175.09</fb>
    <v>1</v>
  </rv>
  <rv s="0">
    <fb>4.74</fb>
    <v>1</v>
  </rv>
  <rv s="0">
    <fb>44739</fb>
    <v>0</v>
  </rv>
  <rv s="0">
    <fb>175.74</fb>
    <v>1</v>
  </rv>
  <rv s="0">
    <fb>44740</fb>
    <v>0</v>
  </rv>
  <rv s="0">
    <fb>172.44</fb>
    <v>1</v>
  </rv>
  <rv s="0">
    <fb>44741</fb>
    <v>0</v>
  </rv>
  <rv s="0">
    <fb>170.69</fb>
    <v>1</v>
  </rv>
  <rv s="0">
    <fb>4.5999999999999996</fb>
    <v>1</v>
  </rv>
  <rv s="0">
    <fb>44742</fb>
    <v>0</v>
  </rv>
  <rv s="0">
    <fb>169.36</fb>
    <v>1</v>
  </rv>
  <rv s="0">
    <fb>4.5599999999999996</fb>
    <v>1</v>
  </rv>
  <rv s="0">
    <fb>44743</fb>
    <v>0</v>
  </rv>
  <rv s="0">
    <fb>171.41</fb>
    <v>1</v>
  </rv>
  <rv s="0">
    <fb>44747</fb>
    <v>0</v>
  </rv>
  <rv s="0">
    <fb>172.83</fb>
    <v>1</v>
  </rv>
  <rv s="0">
    <fb>4.46</fb>
    <v>1</v>
  </rv>
  <rv s="0">
    <fb>44748</fb>
    <v>0</v>
  </rv>
  <rv s="0">
    <fb>171.55</fb>
    <v>1</v>
  </rv>
  <rv s="0">
    <fb>4.3899999999999997</fb>
    <v>1</v>
  </rv>
  <rv s="0">
    <fb>44749</fb>
    <v>0</v>
  </rv>
  <rv s="0">
    <fb>175.61</fb>
    <v>1</v>
  </rv>
  <rv s="0">
    <fb>44750</fb>
    <v>0</v>
  </rv>
  <rv s="0">
    <fb>175.59</fb>
    <v>1</v>
  </rv>
  <rv s="0">
    <fb>44753</fb>
    <v>0</v>
  </rv>
  <rv s="0">
    <fb>172.06</fb>
    <v>1</v>
  </rv>
  <rv s="0">
    <fb>4.4000000000000004</fb>
    <v>1</v>
  </rv>
  <rv s="0">
    <fb>44754</fb>
    <v>0</v>
  </rv>
  <rv s="0">
    <fb>171.47</fb>
    <v>1</v>
  </rv>
  <rv s="0">
    <fb>44755</fb>
    <v>0</v>
  </rv>
  <rv s="0">
    <fb>171.32</fb>
    <v>1</v>
  </rv>
  <rv s="0">
    <fb>4.4800000000000004</fb>
    <v>1</v>
  </rv>
  <rv s="0">
    <fb>44756</fb>
    <v>0</v>
  </rv>
  <rv s="0">
    <fb>169.56</fb>
    <v>1</v>
  </rv>
  <rv s="0">
    <fb>4.43</fb>
    <v>1</v>
  </rv>
  <rv s="0">
    <fb>44757</fb>
    <v>0</v>
  </rv>
  <rv s="0">
    <fb>173.09</fb>
    <v>1</v>
  </rv>
  <rv s="0">
    <fb>44760</fb>
    <v>0</v>
  </rv>
  <rv s="0">
    <fb>44761</fb>
    <v>0</v>
  </rv>
  <rv s="0">
    <fb>178.69</fb>
    <v>1</v>
  </rv>
  <rv s="0">
    <fb>44762</fb>
    <v>0</v>
  </rv>
  <rv s="0">
    <fb>181.49</fb>
    <v>1</v>
  </rv>
  <rv s="0">
    <fb>5.05</fb>
    <v>1</v>
  </rv>
  <rv s="0">
    <fb>44763</fb>
    <v>0</v>
  </rv>
  <rv s="0">
    <fb>182.42</fb>
    <v>1</v>
  </rv>
  <rv s="0">
    <fb>5.08</fb>
    <v>1</v>
  </rv>
  <rv s="0">
    <fb>44764</fb>
    <v>0</v>
  </rv>
  <rv s="0">
    <fb>179.51</fb>
    <v>1</v>
  </rv>
  <rv s="0">
    <fb>5.0599999999999996</fb>
    <v>1</v>
  </rv>
  <rv s="0">
    <fb>44767</fb>
    <v>0</v>
  </rv>
  <rv s="0">
    <fb>180.44</fb>
    <v>1</v>
  </rv>
  <rv s="0">
    <fb>44768</fb>
    <v>0</v>
  </rv>
  <rv s="0">
    <fb>179.33</fb>
    <v>1</v>
  </rv>
  <rv s="0">
    <fb>44769</fb>
    <v>0</v>
  </rv>
  <rv s="0">
    <fb>183.41</fb>
    <v>1</v>
  </rv>
  <rv s="0">
    <fb>44770</fb>
    <v>0</v>
  </rv>
  <rv s="0">
    <fb>185.93</fb>
    <v>1</v>
  </rv>
  <rv s="0">
    <fb>44771</fb>
    <v>0</v>
  </rv>
  <rv s="0">
    <fb>187.25</fb>
    <v>1</v>
  </rv>
  <rv s="0">
    <fb>5.36</fb>
    <v>1</v>
  </rv>
  <rv s="0">
    <fb>44774</fb>
    <v>0</v>
  </rv>
  <rv s="0">
    <fb>187.18</fb>
    <v>1</v>
  </rv>
  <rv s="0">
    <fb>5.26</fb>
    <v>1</v>
  </rv>
  <rv s="0">
    <fb>44775</fb>
    <v>0</v>
  </rv>
  <rv s="0">
    <fb>187</fb>
    <v>1</v>
  </rv>
  <rv s="0">
    <fb>5.18</fb>
    <v>1</v>
  </rv>
  <rv s="0">
    <fb>44776</fb>
    <v>0</v>
  </rv>
  <rv s="0">
    <fb>189.75</fb>
    <v>1</v>
  </rv>
  <rv s="0">
    <fb>44777</fb>
    <v>0</v>
  </rv>
  <rv s="0">
    <fb>189.35</fb>
    <v>1</v>
  </rv>
  <rv s="0">
    <fb>44778</fb>
    <v>0</v>
  </rv>
  <rv s="0">
    <fb>44781</fb>
    <v>0</v>
  </rv>
  <rv s="0">
    <fb>192.82</fb>
    <v>1</v>
  </rv>
  <rv s="0">
    <fb>44782</fb>
    <v>0</v>
  </rv>
  <rv s="0">
    <fb>190.19</fb>
    <v>1</v>
  </rv>
  <rv s="0">
    <fb>5.21</fb>
    <v>1</v>
  </rv>
  <rv s="0">
    <fb>44783</fb>
    <v>0</v>
  </rv>
  <rv s="0">
    <fb>195.62</fb>
    <v>1</v>
  </rv>
  <rv s="0">
    <fb>44784</fb>
    <v>0</v>
  </rv>
  <rv s="0">
    <fb>196.35</fb>
    <v>1</v>
  </rv>
  <rv s="0">
    <fb>5.58</fb>
    <v>1</v>
  </rv>
  <rv s="0">
    <fb>44785</fb>
    <v>0</v>
  </rv>
  <rv s="0">
    <fb>200.36</fb>
    <v>1</v>
  </rv>
  <rv s="0">
    <fb>44788</fb>
    <v>0</v>
  </rv>
  <rv s="0">
    <fb>201.07</fb>
    <v>1</v>
  </rv>
  <rv s="0">
    <fb>5.72</fb>
    <v>1</v>
  </rv>
  <rv s="0">
    <fb>44789</fb>
    <v>0</v>
  </rv>
  <rv s="0">
    <fb>200.99</fb>
    <v>1</v>
  </rv>
  <rv s="0">
    <fb>5.95</fb>
    <v>1</v>
  </rv>
  <rv s="0">
    <fb>44790</fb>
    <v>0</v>
  </rv>
  <rv s="0">
    <fb>197.61</fb>
    <v>1</v>
  </rv>
  <rv s="0">
    <fb>5.86</fb>
    <v>1</v>
  </rv>
  <rv s="0">
    <fb>44791</fb>
    <v>0</v>
  </rv>
  <rv s="0">
    <fb>198.92</fb>
    <v>1</v>
  </rv>
  <rv s="0">
    <fb>5.9</fb>
    <v>1</v>
  </rv>
  <rv s="0">
    <fb>44792</fb>
    <v>0</v>
  </rv>
  <rv s="0">
    <fb>194.65</fb>
    <v>1</v>
  </rv>
  <rv s="0">
    <fb>5.8</fb>
    <v>1</v>
  </rv>
  <rv s="0">
    <fb>44795</fb>
    <v>0</v>
  </rv>
  <rv s="0">
    <fb>190.64</fb>
    <v>1</v>
  </rv>
  <rv s="0">
    <fb>5.39</fb>
    <v>1</v>
  </rv>
  <rv s="0">
    <fb>44796</fb>
    <v>0</v>
  </rv>
  <rv s="0">
    <fb>190.95</fb>
    <v>1</v>
  </rv>
  <rv s="0">
    <fb>44797</fb>
    <v>0</v>
  </rv>
  <rv s="0">
    <fb>192.41</fb>
    <v>1</v>
  </rv>
  <rv s="0">
    <fb>44798</fb>
    <v>0</v>
  </rv>
  <rv s="0">
    <fb>195.4</fb>
    <v>1</v>
  </rv>
  <rv s="0">
    <fb>5.69</fb>
    <v>1</v>
  </rv>
  <rv s="0">
    <fb>44799</fb>
    <v>0</v>
  </rv>
  <rv s="0">
    <fb>188.98</fb>
    <v>1</v>
  </rv>
  <rv s="0">
    <fb>44802</fb>
    <v>0</v>
  </rv>
  <rv s="0">
    <fb>187.24</fb>
    <v>1</v>
  </rv>
  <rv s="0">
    <fb>44803</fb>
    <v>0</v>
  </rv>
  <rv s="0">
    <fb>184.62</fb>
    <v>1</v>
  </rv>
  <rv s="0">
    <fb>5.15</fb>
    <v>1</v>
  </rv>
  <rv s="0">
    <fb>44804</fb>
    <v>0</v>
  </rv>
  <rv s="0">
    <fb>183.5</fb>
    <v>1</v>
  </rv>
  <rv s="0">
    <fb>44805</fb>
    <v>0</v>
  </rv>
  <rv s="0">
    <fb>181.5</fb>
    <v>1</v>
  </rv>
  <rv s="0">
    <fb>44806</fb>
    <v>0</v>
  </rv>
  <rv s="0">
    <fb>180.09</fb>
    <v>1</v>
  </rv>
  <rv s="0">
    <fb>4.84</fb>
    <v>1</v>
  </rv>
  <rv s="0">
    <fb>44810</fb>
    <v>0</v>
  </rv>
  <rv s="0">
    <fb>178.31</fb>
    <v>1</v>
  </rv>
  <rv s="0">
    <fb>44811</fb>
    <v>0</v>
  </rv>
  <rv s="0">
    <fb>182.19</fb>
    <v>1</v>
  </rv>
  <rv s="0">
    <fb>44812</fb>
    <v>0</v>
  </rv>
  <rv s="0">
    <fb>183.71</fb>
    <v>1</v>
  </rv>
  <rv s="0">
    <fb>44813</fb>
    <v>0</v>
  </rv>
  <rv s="0">
    <fb>187.4</fb>
    <v>1</v>
  </rv>
  <rv s="0">
    <fb>44816</fb>
    <v>0</v>
  </rv>
  <rv s="0">
    <fb>189.67</fb>
    <v>1</v>
  </rv>
  <rv s="0">
    <fb>5.03</fb>
    <v>1</v>
  </rv>
  <rv s="0">
    <fb>44817</fb>
    <v>0</v>
  </rv>
  <rv s="0">
    <fb>182.25</fb>
    <v>1</v>
  </rv>
  <rv s="0">
    <fb>44818</fb>
    <v>0</v>
  </rv>
  <rv s="0">
    <fb>182.96</fb>
    <v>1</v>
  </rv>
  <rv s="0">
    <fb>44819</fb>
    <v>0</v>
  </rv>
  <rv s="0">
    <fb>181.63</fb>
    <v>1</v>
  </rv>
  <rv s="0">
    <fb>4.62</fb>
    <v>1</v>
  </rv>
  <rv s="0">
    <fb>44820</fb>
    <v>0</v>
  </rv>
  <rv s="0">
    <fb>178.99</fb>
    <v>1</v>
  </rv>
  <rv s="0">
    <fb>4.6399999999999997</fb>
    <v>1</v>
  </rv>
  <rv s="0">
    <fb>44823</fb>
    <v>0</v>
  </rv>
  <rv s="0">
    <fb>180.52</fb>
    <v>1</v>
  </rv>
  <rv s="0">
    <fb>44824</fb>
    <v>0</v>
  </rv>
  <rv s="0">
    <fb>178.06</fb>
    <v>1</v>
  </rv>
  <rv s="0">
    <fb>44825</fb>
    <v>0</v>
  </rv>
  <rv s="0">
    <fb>175.34</fb>
    <v>1</v>
  </rv>
  <rv s="0">
    <fb>44826</fb>
    <v>0</v>
  </rv>
  <rv s="0">
    <fb>171.39</fb>
    <v>1</v>
  </rv>
  <rv s="0">
    <fb>44827</fb>
    <v>0</v>
  </rv>
  <rv s="0">
    <fb>44830</fb>
    <v>0</v>
  </rv>
  <rv s="0">
    <fb>164.17</fb>
    <v>1</v>
  </rv>
  <rv s="0">
    <fb>44831</fb>
    <v>0</v>
  </rv>
  <rv s="0">
    <fb>164.73</fb>
    <v>1</v>
  </rv>
  <rv s="0">
    <fb>44832</fb>
    <v>0</v>
  </rv>
  <rv s="0">
    <fb>169.94</fb>
    <v>1</v>
  </rv>
  <rv s="0">
    <fb>4.16</fb>
    <v>1</v>
  </rv>
  <rv s="0">
    <fb>44833</fb>
    <v>0</v>
  </rv>
  <rv s="0">
    <fb>166.13</fb>
    <v>1</v>
  </rv>
  <rv s="0">
    <fb>44834</fb>
    <v>0</v>
  </rv>
  <rv s="0">
    <fb>164.92</fb>
    <v>1</v>
  </rv>
  <rv s="0">
    <fb>44837</fb>
    <v>0</v>
  </rv>
  <rv s="0">
    <fb>169.29</fb>
    <v>1</v>
  </rv>
  <rv s="0">
    <fb>44838</fb>
    <v>0</v>
  </rv>
  <rv s="0">
    <fb>176</fb>
    <v>1</v>
  </rv>
  <rv s="0">
    <fb>4.33</fb>
    <v>1</v>
  </rv>
  <rv s="0">
    <fb>44839</fb>
    <v>0</v>
  </rv>
  <rv s="0">
    <fb>174.7</fb>
    <v>1</v>
  </rv>
  <rv s="0">
    <fb>44840</fb>
    <v>0</v>
  </rv>
  <rv s="0">
    <fb>173.72</fb>
    <v>1</v>
  </rv>
  <rv s="0">
    <fb>44841</fb>
    <v>0</v>
  </rv>
  <rv s="0">
    <fb>168.61</fb>
    <v>1</v>
  </rv>
  <rv s="0">
    <fb>44844</fb>
    <v>0</v>
  </rv>
  <rv s="0">
    <fb>44845</fb>
    <v>0</v>
  </rv>
  <rv s="0">
    <fb>167.72</fb>
    <v>1</v>
  </rv>
  <rv s="0">
    <fb>44846</fb>
    <v>0</v>
  </rv>
  <rv s="0">
    <fb>167.26</fb>
    <v>1</v>
  </rv>
  <rv s="0">
    <fb>44847</fb>
    <v>0</v>
  </rv>
  <rv s="0">
    <fb>171.4</fb>
    <v>1</v>
  </rv>
  <rv s="0">
    <fb>4.28</fb>
    <v>1</v>
  </rv>
  <rv s="0">
    <fb>44848</fb>
    <v>0</v>
  </rv>
  <rv s="0">
    <fb>166.81</fb>
    <v>1</v>
  </rv>
  <rv s="1">
    <v>2</v>
    <v>IWM</v>
    <v>Daily</v>
    <v>43389</v>
    <v>44849</v>
    <v>0</v>
    <v>1</v>
    <v>638013024000000000,638014471666029805,0</v>
    <v>0</v>
    <v>a1vxfr</v>
    <v>ARCX:IWM</v>
    <v>1</v>
  </rv>
  <rv s="1">
    <v>2</v>
    <v>EVC</v>
    <v>Daily</v>
    <v>43389</v>
    <v>44849</v>
    <v>0</v>
    <v>1</v>
    <v>638013024000000000,638014471928719976,0</v>
    <v>0</v>
    <v>a1scpr</v>
    <v>XNYS:EVC</v>
    <v>2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BCCB-9C33-4AC8-8DB1-0A03D30583FE}">
  <dimension ref="F4:H9"/>
  <sheetViews>
    <sheetView topLeftCell="C1" workbookViewId="0">
      <selection activeCell="G22" sqref="G22"/>
    </sheetView>
  </sheetViews>
  <sheetFormatPr defaultRowHeight="14.25" x14ac:dyDescent="0.2"/>
  <cols>
    <col min="8" max="8" width="9" style="2"/>
  </cols>
  <sheetData>
    <row r="4" spans="6:8" x14ac:dyDescent="0.2">
      <c r="F4" t="s">
        <v>0</v>
      </c>
      <c r="G4">
        <v>5.27</v>
      </c>
    </row>
    <row r="5" spans="6:8" x14ac:dyDescent="0.2">
      <c r="F5" t="s">
        <v>1</v>
      </c>
      <c r="G5" s="1">
        <f>63.195798+9.352729</f>
        <v>72.548527000000007</v>
      </c>
      <c r="H5" s="2" t="s">
        <v>6</v>
      </c>
    </row>
    <row r="6" spans="6:8" x14ac:dyDescent="0.2">
      <c r="F6" t="s">
        <v>2</v>
      </c>
      <c r="G6" s="1">
        <f>+G4*G5</f>
        <v>382.33073729</v>
      </c>
    </row>
    <row r="7" spans="6:8" x14ac:dyDescent="0.2">
      <c r="F7" t="s">
        <v>3</v>
      </c>
      <c r="G7" s="1">
        <f>185.094+0.749</f>
        <v>185.84299999999999</v>
      </c>
      <c r="H7" s="2" t="s">
        <v>6</v>
      </c>
    </row>
    <row r="8" spans="6:8" x14ac:dyDescent="0.2">
      <c r="F8" t="s">
        <v>4</v>
      </c>
      <c r="G8" s="1">
        <f>4.903+207.416</f>
        <v>212.31899999999999</v>
      </c>
      <c r="H8" s="2" t="s">
        <v>6</v>
      </c>
    </row>
    <row r="9" spans="6:8" x14ac:dyDescent="0.2">
      <c r="F9" t="s">
        <v>5</v>
      </c>
      <c r="G9" s="1">
        <f>+G6-G7+G8</f>
        <v>408.80673729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900C-3E35-4882-9122-6E0FD3C3B543}">
  <dimension ref="A1:BU106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31" sqref="K31"/>
    </sheetView>
  </sheetViews>
  <sheetFormatPr defaultRowHeight="14.25" x14ac:dyDescent="0.2"/>
  <cols>
    <col min="1" max="1" width="4.625" bestFit="1" customWidth="1"/>
    <col min="2" max="2" width="23" customWidth="1"/>
  </cols>
  <sheetData>
    <row r="1" spans="1:28" ht="15" x14ac:dyDescent="0.25">
      <c r="A1" s="5" t="s">
        <v>28</v>
      </c>
      <c r="K1" s="3" t="s">
        <v>132</v>
      </c>
    </row>
    <row r="2" spans="1:28" x14ac:dyDescent="0.2"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6</v>
      </c>
      <c r="K2" t="s">
        <v>14</v>
      </c>
      <c r="L2" t="s">
        <v>14</v>
      </c>
      <c r="M2" t="s">
        <v>16</v>
      </c>
      <c r="N2" t="s">
        <v>15</v>
      </c>
      <c r="O2" t="s">
        <v>17</v>
      </c>
      <c r="S2">
        <v>2018</v>
      </c>
      <c r="T2">
        <f>+S2+1</f>
        <v>2019</v>
      </c>
      <c r="U2">
        <f t="shared" ref="U2:AB2" si="0">+T2+1</f>
        <v>2020</v>
      </c>
      <c r="V2">
        <f t="shared" si="0"/>
        <v>2021</v>
      </c>
      <c r="W2">
        <f t="shared" si="0"/>
        <v>2022</v>
      </c>
      <c r="X2">
        <f t="shared" si="0"/>
        <v>2023</v>
      </c>
      <c r="Y2">
        <f t="shared" si="0"/>
        <v>2024</v>
      </c>
      <c r="Z2">
        <f t="shared" si="0"/>
        <v>2025</v>
      </c>
      <c r="AA2">
        <f t="shared" si="0"/>
        <v>2026</v>
      </c>
      <c r="AB2">
        <f t="shared" si="0"/>
        <v>2027</v>
      </c>
    </row>
    <row r="3" spans="1:28" x14ac:dyDescent="0.2">
      <c r="B3" t="s">
        <v>39</v>
      </c>
      <c r="C3" s="1">
        <v>38.728000000000002</v>
      </c>
      <c r="D3" s="1">
        <v>11.372999999999999</v>
      </c>
      <c r="E3" s="1">
        <v>13.654999999999999</v>
      </c>
      <c r="F3" s="1">
        <f>+U3-SUM(C3:E3)</f>
        <v>79.552999999999997</v>
      </c>
      <c r="G3" s="1">
        <v>33.674999999999997</v>
      </c>
      <c r="H3" s="1">
        <v>130.22300000000001</v>
      </c>
      <c r="I3" s="1">
        <v>146.12100000000001</v>
      </c>
      <c r="J3" s="1">
        <f>+V3-SUM(G3:I3)</f>
        <v>245.31899999999996</v>
      </c>
      <c r="K3" s="1">
        <v>153.71100000000001</v>
      </c>
      <c r="L3" s="1">
        <f>+J3*1.15</f>
        <v>282.11684999999994</v>
      </c>
      <c r="M3" s="1">
        <f t="shared" ref="M3:O3" si="1">+L3*1.15</f>
        <v>324.43437749999993</v>
      </c>
      <c r="N3" s="1">
        <f t="shared" si="1"/>
        <v>373.09953412499988</v>
      </c>
      <c r="O3" s="1">
        <f t="shared" si="1"/>
        <v>429.06446424374985</v>
      </c>
      <c r="T3" s="1">
        <v>68.908000000000001</v>
      </c>
      <c r="U3" s="1">
        <v>143.309</v>
      </c>
      <c r="V3" s="1">
        <v>555.33799999999997</v>
      </c>
      <c r="W3" s="1">
        <f>+SUM(L3:O3)</f>
        <v>1408.7152258687497</v>
      </c>
      <c r="X3">
        <f>+W3*1.34</f>
        <v>1887.6784026641246</v>
      </c>
      <c r="Y3">
        <f t="shared" ref="Y3:AB3" si="2">+X3*1.34</f>
        <v>2529.4890595699271</v>
      </c>
      <c r="Z3">
        <f t="shared" si="2"/>
        <v>3389.5153398237026</v>
      </c>
      <c r="AA3">
        <f t="shared" si="2"/>
        <v>4541.9505553637619</v>
      </c>
      <c r="AB3">
        <f t="shared" si="2"/>
        <v>6086.2137441874411</v>
      </c>
    </row>
    <row r="4" spans="1:28" x14ac:dyDescent="0.2">
      <c r="B4" t="s">
        <v>40</v>
      </c>
      <c r="C4" s="1">
        <v>13.331</v>
      </c>
      <c r="D4" s="1">
        <v>22.588999999999999</v>
      </c>
      <c r="E4" s="1">
        <v>37.595999999999997</v>
      </c>
      <c r="F4" s="1">
        <f>+U4-SUM(C4:E4)</f>
        <v>79.161000000000001</v>
      </c>
      <c r="G4" s="1">
        <v>101.482</v>
      </c>
      <c r="H4" s="1">
        <v>36.438000000000002</v>
      </c>
      <c r="I4" s="1">
        <v>40.494999999999997</v>
      </c>
      <c r="J4" s="9">
        <f>+V4-
SUM(G4:I4)</f>
        <v>-24.118000000000023</v>
      </c>
      <c r="K4" s="1">
        <v>30.867000000000001</v>
      </c>
      <c r="L4" s="1">
        <f t="shared" ref="L4:N5" si="3">+G4*1.01</f>
        <v>102.49682</v>
      </c>
      <c r="M4" s="1">
        <f t="shared" si="3"/>
        <v>36.802379999999999</v>
      </c>
      <c r="N4" s="1">
        <f t="shared" si="3"/>
        <v>40.899949999999997</v>
      </c>
      <c r="O4" s="1">
        <v>10</v>
      </c>
      <c r="T4" s="1">
        <v>148.08199999999999</v>
      </c>
      <c r="U4" s="1">
        <v>152.67699999999999</v>
      </c>
      <c r="V4" s="1">
        <v>154.297</v>
      </c>
      <c r="W4" s="1">
        <f t="shared" ref="W4:W22" si="4">+SUM(L4:O4)</f>
        <v>190.19914999999997</v>
      </c>
      <c r="X4">
        <f>+W4*1.04</f>
        <v>197.80711599999998</v>
      </c>
      <c r="Y4">
        <f t="shared" ref="Y4:AB4" si="5">+X4*1.04</f>
        <v>205.71940063999998</v>
      </c>
      <c r="Z4">
        <f t="shared" si="5"/>
        <v>213.94817666559999</v>
      </c>
      <c r="AA4">
        <f t="shared" si="5"/>
        <v>222.50610373222401</v>
      </c>
      <c r="AB4">
        <f t="shared" si="5"/>
        <v>231.40634788151297</v>
      </c>
    </row>
    <row r="5" spans="1:28" x14ac:dyDescent="0.2">
      <c r="B5" t="s">
        <v>41</v>
      </c>
      <c r="C5" s="1">
        <v>1.3560000000000001</v>
      </c>
      <c r="D5" s="1">
        <v>1.3560000000000001</v>
      </c>
      <c r="E5" s="1">
        <v>1.3580000000000001</v>
      </c>
      <c r="F5" s="1">
        <f t="shared" ref="F5:F6" si="6">+U5-SUM(C5:E5)</f>
        <v>1.359</v>
      </c>
      <c r="G5" s="1">
        <v>2.8439999999999999</v>
      </c>
      <c r="H5" s="1">
        <v>1.109</v>
      </c>
      <c r="I5" s="1">
        <v>1.1040000000000001</v>
      </c>
      <c r="J5" s="1">
        <f t="shared" ref="J5:J6" si="7">+V5-SUM(G5:I5)</f>
        <v>1.1379999999999999</v>
      </c>
      <c r="K5" s="1">
        <v>12.593999999999999</v>
      </c>
      <c r="L5">
        <f t="shared" si="3"/>
        <v>2.8724400000000001</v>
      </c>
      <c r="M5">
        <f t="shared" si="3"/>
        <v>1.12009</v>
      </c>
      <c r="N5">
        <f t="shared" si="3"/>
        <v>1.11504</v>
      </c>
      <c r="O5">
        <f t="shared" ref="O5:O7" si="8">+J5*1.01</f>
        <v>1.1493799999999998</v>
      </c>
      <c r="T5" s="1">
        <v>13.061</v>
      </c>
      <c r="U5" s="1">
        <v>5.4290000000000003</v>
      </c>
      <c r="V5" s="1">
        <v>6.1950000000000003</v>
      </c>
      <c r="W5" s="1">
        <f t="shared" si="4"/>
        <v>6.2569500000000007</v>
      </c>
      <c r="X5">
        <f>+W5*1.01</f>
        <v>6.3195195000000011</v>
      </c>
      <c r="Y5">
        <f t="shared" ref="Y5:AB5" si="9">+X5*1.01</f>
        <v>6.3827146950000015</v>
      </c>
      <c r="Z5">
        <f t="shared" si="9"/>
        <v>6.446541841950002</v>
      </c>
      <c r="AA5">
        <f t="shared" si="9"/>
        <v>6.5110072603695022</v>
      </c>
      <c r="AB5">
        <f t="shared" si="9"/>
        <v>6.5761173329731974</v>
      </c>
    </row>
    <row r="6" spans="1:28" x14ac:dyDescent="0.2">
      <c r="B6" t="s">
        <v>42</v>
      </c>
      <c r="C6" s="1">
        <v>9.58</v>
      </c>
      <c r="D6" s="1">
        <v>9.3620000000000001</v>
      </c>
      <c r="E6" s="1">
        <v>9.0559999999999992</v>
      </c>
      <c r="F6" s="1">
        <f t="shared" si="6"/>
        <v>8.7680000000000007</v>
      </c>
      <c r="G6" s="1">
        <v>9.6470000000000002</v>
      </c>
      <c r="H6" s="1">
        <v>9.2859999999999996</v>
      </c>
      <c r="I6" s="1">
        <v>9.1280000000000001</v>
      </c>
      <c r="J6" s="1">
        <f t="shared" si="7"/>
        <v>8.9799999999999969</v>
      </c>
      <c r="K6" s="1"/>
      <c r="L6">
        <f t="shared" ref="L6:L7" si="10">+G6*1.01</f>
        <v>9.7434700000000003</v>
      </c>
      <c r="M6">
        <f>+H6*1.01</f>
        <v>9.3788599999999995</v>
      </c>
      <c r="N6">
        <f>+I6*1.01</f>
        <v>9.2192799999999995</v>
      </c>
      <c r="O6">
        <f t="shared" si="8"/>
        <v>9.0697999999999972</v>
      </c>
      <c r="T6" s="1">
        <v>35.362000000000002</v>
      </c>
      <c r="U6" s="1">
        <v>36.765999999999998</v>
      </c>
      <c r="V6" s="1">
        <v>37.040999999999997</v>
      </c>
      <c r="W6" s="1">
        <f t="shared" si="4"/>
        <v>37.411409999999989</v>
      </c>
      <c r="X6">
        <f t="shared" ref="X6:AB7" si="11">+W6*1.01</f>
        <v>37.785524099999989</v>
      </c>
      <c r="Y6">
        <f t="shared" si="11"/>
        <v>38.163379340999988</v>
      </c>
      <c r="Z6">
        <f t="shared" si="11"/>
        <v>38.545013134409992</v>
      </c>
      <c r="AA6">
        <f t="shared" si="11"/>
        <v>38.930463265754092</v>
      </c>
      <c r="AB6">
        <f t="shared" si="11"/>
        <v>39.319767898411634</v>
      </c>
    </row>
    <row r="7" spans="1:28" x14ac:dyDescent="0.2">
      <c r="B7" t="s">
        <v>25</v>
      </c>
      <c r="C7" s="1">
        <v>1.254</v>
      </c>
      <c r="D7" s="1">
        <v>0.436</v>
      </c>
      <c r="E7" s="1">
        <v>1.3129999999999999</v>
      </c>
      <c r="F7" s="1">
        <f>+U7-SUM(C7:E7)</f>
        <v>2.8419999999999996</v>
      </c>
      <c r="G7" s="1">
        <v>1.232</v>
      </c>
      <c r="H7" s="1">
        <v>1.3540000000000001</v>
      </c>
      <c r="I7" s="1">
        <v>2.16</v>
      </c>
      <c r="J7" s="1">
        <f>+V7-SUM(G7:I7)</f>
        <v>2.5749999999999993</v>
      </c>
      <c r="K7" s="1"/>
      <c r="L7">
        <f t="shared" si="10"/>
        <v>1.2443200000000001</v>
      </c>
      <c r="M7">
        <f>+H7*1.01</f>
        <v>1.3675400000000002</v>
      </c>
      <c r="N7">
        <f>+I7*1.01</f>
        <v>2.1816</v>
      </c>
      <c r="O7">
        <f t="shared" si="8"/>
        <v>2.6007499999999992</v>
      </c>
      <c r="T7" s="1">
        <v>8.1620000000000008</v>
      </c>
      <c r="U7" s="1">
        <v>5.8449999999999998</v>
      </c>
      <c r="V7" s="1">
        <v>7.3209999999999997</v>
      </c>
      <c r="W7" s="1">
        <f t="shared" si="4"/>
        <v>7.3942099999999993</v>
      </c>
      <c r="X7">
        <f t="shared" si="11"/>
        <v>7.4681520999999993</v>
      </c>
      <c r="Y7">
        <f t="shared" si="11"/>
        <v>7.5428336209999998</v>
      </c>
      <c r="Z7">
        <f t="shared" si="11"/>
        <v>7.6182619572099997</v>
      </c>
      <c r="AA7">
        <f t="shared" si="11"/>
        <v>7.6944445767821001</v>
      </c>
      <c r="AB7">
        <f t="shared" si="11"/>
        <v>7.7713890225499211</v>
      </c>
    </row>
    <row r="8" spans="1:28" x14ac:dyDescent="0.2">
      <c r="W8" s="1"/>
    </row>
    <row r="9" spans="1:28" s="3" customFormat="1" ht="15" x14ac:dyDescent="0.25">
      <c r="B9" s="4" t="s">
        <v>18</v>
      </c>
      <c r="C9" s="4">
        <f t="shared" ref="C9:O9" si="12">+SUM(C3:C7)</f>
        <v>64.248999999999995</v>
      </c>
      <c r="D9" s="4">
        <f t="shared" si="12"/>
        <v>45.116</v>
      </c>
      <c r="E9" s="4">
        <f t="shared" si="12"/>
        <v>62.977999999999994</v>
      </c>
      <c r="F9" s="4">
        <f t="shared" si="12"/>
        <v>171.68300000000002</v>
      </c>
      <c r="G9" s="4">
        <f t="shared" si="12"/>
        <v>148.87999999999997</v>
      </c>
      <c r="H9" s="4">
        <f t="shared" si="12"/>
        <v>178.41000000000003</v>
      </c>
      <c r="I9" s="4">
        <f t="shared" si="12"/>
        <v>199.00800000000001</v>
      </c>
      <c r="J9" s="4">
        <f>+SUM(J3:J7)</f>
        <v>233.89399999999992</v>
      </c>
      <c r="K9" s="4">
        <f>+SUM(K3:K5)</f>
        <v>197.172</v>
      </c>
      <c r="L9" s="4">
        <f t="shared" si="12"/>
        <v>398.47389999999996</v>
      </c>
      <c r="M9" s="4">
        <f>+SUM(M3:M7)</f>
        <v>373.10324749999995</v>
      </c>
      <c r="N9" s="4">
        <f t="shared" si="12"/>
        <v>426.51540412499992</v>
      </c>
      <c r="O9" s="4">
        <f t="shared" si="12"/>
        <v>451.88439424374985</v>
      </c>
      <c r="T9" s="4">
        <f>+SUM(T3:T7)</f>
        <v>273.57499999999999</v>
      </c>
      <c r="U9" s="4">
        <f>+SUM(U3:U7)</f>
        <v>344.02600000000001</v>
      </c>
      <c r="V9" s="4">
        <f>+SUM(V3:V7)</f>
        <v>760.19200000000012</v>
      </c>
      <c r="W9" s="4">
        <f t="shared" si="4"/>
        <v>1649.9769458687497</v>
      </c>
      <c r="X9" s="4">
        <f>+SUM(X3:X7)</f>
        <v>2137.0587143641251</v>
      </c>
      <c r="Y9" s="4">
        <f t="shared" ref="Y9:AA9" si="13">+SUM(Y3:Y7)</f>
        <v>2787.2973878669272</v>
      </c>
      <c r="Z9" s="4">
        <f t="shared" si="13"/>
        <v>3656.0733334228726</v>
      </c>
      <c r="AA9" s="4">
        <f t="shared" si="13"/>
        <v>4817.5925741988913</v>
      </c>
      <c r="AB9" s="4">
        <f>+SUM(AB3:AB7)</f>
        <v>6371.2873663228884</v>
      </c>
    </row>
    <row r="10" spans="1:28" x14ac:dyDescent="0.2">
      <c r="B10" t="s">
        <v>22</v>
      </c>
      <c r="C10" s="1">
        <v>7.3470000000000004</v>
      </c>
      <c r="D10" s="1">
        <v>6.4470000000000001</v>
      </c>
      <c r="E10" s="1">
        <v>7.8079999999999998</v>
      </c>
      <c r="F10" s="1">
        <v>85.325999999999993</v>
      </c>
      <c r="G10" s="1">
        <v>84.756</v>
      </c>
      <c r="H10" s="1">
        <v>109.03</v>
      </c>
      <c r="I10" s="1">
        <v>124.33199999999999</v>
      </c>
      <c r="J10" s="1">
        <v>148.399</v>
      </c>
      <c r="K10" s="1">
        <v>129.89099999999999</v>
      </c>
      <c r="L10">
        <f>+L9*0.63</f>
        <v>251.03855699999997</v>
      </c>
      <c r="T10" s="1">
        <v>36.756999999999998</v>
      </c>
      <c r="U10" s="1">
        <v>106.928</v>
      </c>
      <c r="V10" s="1">
        <v>466.517</v>
      </c>
      <c r="W10" s="1">
        <f t="shared" si="4"/>
        <v>251.03855699999997</v>
      </c>
    </row>
    <row r="11" spans="1:28" x14ac:dyDescent="0.2">
      <c r="B11" t="s">
        <v>20</v>
      </c>
      <c r="C11" s="1">
        <v>26.678999999999998</v>
      </c>
      <c r="D11" s="1">
        <v>22.14</v>
      </c>
      <c r="E11" s="1">
        <v>24.178000000000001</v>
      </c>
      <c r="F11" s="1">
        <v>31.911999999999999</v>
      </c>
      <c r="G11" s="1">
        <v>26.561</v>
      </c>
      <c r="H11" s="1">
        <v>28.335999999999999</v>
      </c>
      <c r="I11" s="1">
        <v>28.582999999999998</v>
      </c>
      <c r="J11" s="1">
        <v>32.969000000000001</v>
      </c>
      <c r="K11" s="1">
        <v>27.823</v>
      </c>
      <c r="L11">
        <f>+L9*0.14</f>
        <v>55.786346000000002</v>
      </c>
      <c r="T11" s="1">
        <v>119.41200000000001</v>
      </c>
      <c r="U11" s="1">
        <v>104.90900000000001</v>
      </c>
      <c r="V11" s="1">
        <v>116.449</v>
      </c>
      <c r="W11" s="1">
        <f t="shared" si="4"/>
        <v>55.786346000000002</v>
      </c>
    </row>
    <row r="12" spans="1:28" x14ac:dyDescent="0.2">
      <c r="B12" t="s">
        <v>19</v>
      </c>
      <c r="C12" s="1">
        <f t="shared" ref="C12:I12" si="14">+SUM(C10:C11)</f>
        <v>34.025999999999996</v>
      </c>
      <c r="D12" s="1">
        <f t="shared" si="14"/>
        <v>28.587</v>
      </c>
      <c r="E12" s="1">
        <f t="shared" si="14"/>
        <v>31.986000000000001</v>
      </c>
      <c r="F12" s="1">
        <f t="shared" si="14"/>
        <v>117.238</v>
      </c>
      <c r="G12" s="1">
        <f t="shared" si="14"/>
        <v>111.31700000000001</v>
      </c>
      <c r="H12" s="1">
        <f t="shared" si="14"/>
        <v>137.36599999999999</v>
      </c>
      <c r="I12" s="1">
        <f t="shared" si="14"/>
        <v>152.91499999999999</v>
      </c>
      <c r="J12" s="1">
        <f>+SUM(J10:J11)</f>
        <v>181.36799999999999</v>
      </c>
      <c r="K12" s="1">
        <f>+SUM(K10:K11)</f>
        <v>157.714</v>
      </c>
      <c r="L12" s="1">
        <f>+SUM(L10:L11)</f>
        <v>306.82490299999995</v>
      </c>
      <c r="M12" s="1">
        <f t="shared" ref="M12:O12" si="15">+M9-M13</f>
        <v>287.28950057499998</v>
      </c>
      <c r="N12" s="1">
        <f t="shared" si="15"/>
        <v>328.41686117624994</v>
      </c>
      <c r="O12" s="1">
        <f t="shared" si="15"/>
        <v>347.95098356768739</v>
      </c>
      <c r="T12" s="1">
        <f>+SUM(T10:T11)</f>
        <v>156.16900000000001</v>
      </c>
      <c r="U12" s="1">
        <f>+SUM(U10:U11)</f>
        <v>211.83699999999999</v>
      </c>
      <c r="V12" s="1">
        <f>+SUM(V10:V11)</f>
        <v>582.96600000000001</v>
      </c>
      <c r="W12" s="1">
        <f t="shared" si="4"/>
        <v>1270.4822483189373</v>
      </c>
      <c r="X12" s="1">
        <f>+X9-X13</f>
        <v>1602.7940357730938</v>
      </c>
      <c r="Y12" s="1">
        <f t="shared" ref="Y12:AB12" si="16">+Y9-Y13</f>
        <v>2090.4730409001954</v>
      </c>
      <c r="Z12" s="1">
        <f t="shared" si="16"/>
        <v>2742.0550000671547</v>
      </c>
      <c r="AA12" s="1">
        <f t="shared" si="16"/>
        <v>3613.1944306491687</v>
      </c>
      <c r="AB12" s="1">
        <f t="shared" si="16"/>
        <v>4778.4655247421661</v>
      </c>
    </row>
    <row r="13" spans="1:28" x14ac:dyDescent="0.2">
      <c r="B13" t="s">
        <v>21</v>
      </c>
      <c r="C13" s="1">
        <f t="shared" ref="C13:J13" si="17">+C9-C12</f>
        <v>30.222999999999999</v>
      </c>
      <c r="D13" s="1">
        <f t="shared" si="17"/>
        <v>16.529</v>
      </c>
      <c r="E13" s="1">
        <f t="shared" si="17"/>
        <v>30.991999999999994</v>
      </c>
      <c r="F13" s="1">
        <f t="shared" si="17"/>
        <v>54.445000000000022</v>
      </c>
      <c r="G13" s="1">
        <f t="shared" si="17"/>
        <v>37.56299999999996</v>
      </c>
      <c r="H13" s="1">
        <f t="shared" si="17"/>
        <v>41.04400000000004</v>
      </c>
      <c r="I13" s="1">
        <f t="shared" si="17"/>
        <v>46.093000000000018</v>
      </c>
      <c r="J13" s="1">
        <f t="shared" si="17"/>
        <v>52.525999999999925</v>
      </c>
      <c r="K13" s="1">
        <f t="shared" ref="K13" si="18">+K9-K12</f>
        <v>39.457999999999998</v>
      </c>
      <c r="L13" s="1">
        <f>+L9-L12</f>
        <v>91.648997000000008</v>
      </c>
      <c r="M13" s="1">
        <f t="shared" ref="M13:O13" si="19">+M9*0.23</f>
        <v>85.81374692499999</v>
      </c>
      <c r="N13" s="1">
        <f t="shared" si="19"/>
        <v>98.09854294874998</v>
      </c>
      <c r="O13" s="1">
        <f t="shared" si="19"/>
        <v>103.93341067606246</v>
      </c>
      <c r="T13" s="1">
        <f>+T9-T12</f>
        <v>117.40599999999998</v>
      </c>
      <c r="U13" s="1">
        <f>+U9-U12</f>
        <v>132.18900000000002</v>
      </c>
      <c r="V13" s="1">
        <f>+V9-V12</f>
        <v>177.22600000000011</v>
      </c>
      <c r="W13" s="1">
        <f t="shared" si="4"/>
        <v>379.49469754981243</v>
      </c>
      <c r="X13" s="1">
        <f>+X9*0.25</f>
        <v>534.26467859103127</v>
      </c>
      <c r="Y13" s="1">
        <f t="shared" ref="Y13:AB13" si="20">+Y9*0.25</f>
        <v>696.82434696673181</v>
      </c>
      <c r="Z13" s="1">
        <f t="shared" si="20"/>
        <v>914.01833335571814</v>
      </c>
      <c r="AA13" s="1">
        <f t="shared" si="20"/>
        <v>1204.3981435497228</v>
      </c>
      <c r="AB13" s="1">
        <f t="shared" si="20"/>
        <v>1592.8218415807221</v>
      </c>
    </row>
    <row r="14" spans="1:28" x14ac:dyDescent="0.2">
      <c r="B14" t="s">
        <v>23</v>
      </c>
      <c r="C14" s="1">
        <v>13.590999999999999</v>
      </c>
      <c r="D14" s="1">
        <v>10.897</v>
      </c>
      <c r="E14" s="1">
        <v>9.8829999999999991</v>
      </c>
      <c r="F14" s="1">
        <v>14.032999999999999</v>
      </c>
      <c r="G14" s="1">
        <v>13.853</v>
      </c>
      <c r="H14" s="1">
        <v>13.106</v>
      </c>
      <c r="I14" s="1">
        <v>14.53</v>
      </c>
      <c r="J14" s="1">
        <v>15.096</v>
      </c>
      <c r="K14" s="1">
        <v>16.039000000000001</v>
      </c>
      <c r="L14">
        <f>+G14*1.12</f>
        <v>15.515360000000001</v>
      </c>
      <c r="M14">
        <f>+H14*1.15</f>
        <v>15.071899999999999</v>
      </c>
      <c r="N14">
        <f>+I14*1.09</f>
        <v>15.8377</v>
      </c>
      <c r="O14">
        <f>+J14*1.09</f>
        <v>16.454640000000001</v>
      </c>
      <c r="T14" s="1">
        <v>53.965000000000003</v>
      </c>
      <c r="U14" s="1">
        <v>48.404000000000003</v>
      </c>
      <c r="V14" s="1">
        <v>56.585000000000001</v>
      </c>
      <c r="W14" s="1">
        <f>+SUM(L14:O14)</f>
        <v>62.879599999999996</v>
      </c>
      <c r="X14">
        <f>+W14*1.15</f>
        <v>72.311539999999994</v>
      </c>
      <c r="Y14">
        <f t="shared" ref="Y14:AB14" si="21">+X14*1.15</f>
        <v>83.158270999999985</v>
      </c>
      <c r="Z14">
        <f t="shared" si="21"/>
        <v>95.632011649999981</v>
      </c>
      <c r="AA14">
        <f t="shared" si="21"/>
        <v>109.97681339749997</v>
      </c>
      <c r="AB14">
        <f t="shared" si="21"/>
        <v>126.47333540712495</v>
      </c>
    </row>
    <row r="15" spans="1:28" x14ac:dyDescent="0.2">
      <c r="B15" t="s">
        <v>24</v>
      </c>
      <c r="C15" s="1">
        <v>6.84</v>
      </c>
      <c r="D15" s="1">
        <v>5.3840000000000003</v>
      </c>
      <c r="E15" s="1">
        <v>6.2869999999999999</v>
      </c>
      <c r="F15" s="1">
        <v>9.2959999999999994</v>
      </c>
      <c r="G15" s="1">
        <v>7.1580000000000004</v>
      </c>
      <c r="H15" s="1">
        <v>7.3449999999999998</v>
      </c>
      <c r="I15" s="1">
        <v>7.2530000000000001</v>
      </c>
      <c r="J15" s="1">
        <v>11.237</v>
      </c>
      <c r="K15" s="1">
        <v>8.7240000000000002</v>
      </c>
      <c r="L15">
        <f>+G15*1.02</f>
        <v>7.3011600000000003</v>
      </c>
      <c r="M15">
        <f>+H15*1.12</f>
        <v>8.2263999999999999</v>
      </c>
      <c r="N15">
        <f>+I15*1.22</f>
        <v>8.8486600000000006</v>
      </c>
      <c r="O15">
        <f>+J15*1.12</f>
        <v>12.585440000000002</v>
      </c>
      <c r="T15" s="1">
        <v>28.067</v>
      </c>
      <c r="U15" s="1">
        <v>27.806999999999999</v>
      </c>
      <c r="V15" s="1">
        <v>32.993000000000002</v>
      </c>
      <c r="W15" s="1">
        <f t="shared" si="4"/>
        <v>36.961660000000009</v>
      </c>
      <c r="X15">
        <f>+W15*1.12</f>
        <v>41.397059200000015</v>
      </c>
      <c r="Y15">
        <f t="shared" ref="Y15:AB15" si="22">+X15*1.12</f>
        <v>46.364706304000023</v>
      </c>
      <c r="Z15">
        <f t="shared" si="22"/>
        <v>51.928471060480028</v>
      </c>
      <c r="AA15">
        <f t="shared" si="22"/>
        <v>58.159887587737636</v>
      </c>
      <c r="AB15">
        <f t="shared" si="22"/>
        <v>65.139074098266164</v>
      </c>
    </row>
    <row r="16" spans="1:28" x14ac:dyDescent="0.2">
      <c r="B16" t="s">
        <v>25</v>
      </c>
      <c r="C16" s="1">
        <f>1.508+-0.836</f>
        <v>0.67200000000000004</v>
      </c>
      <c r="D16" s="1">
        <f>+-0.155+-2.03</f>
        <v>-2.1849999999999996</v>
      </c>
      <c r="E16" s="1">
        <f>+-0.68+-2.683</f>
        <v>-3.363</v>
      </c>
      <c r="F16" s="1">
        <f>+-1.725+-1.346</f>
        <v>-3.0710000000000002</v>
      </c>
      <c r="G16" s="1">
        <f>0.586+-1.913</f>
        <v>-1.327</v>
      </c>
      <c r="H16" s="1">
        <f>+-0.309+-0.523</f>
        <v>-0.83200000000000007</v>
      </c>
      <c r="I16" s="1">
        <f>0.177+-2.431</f>
        <v>-2.254</v>
      </c>
      <c r="J16" s="1">
        <f>0.0054+-2.131</f>
        <v>-2.1255999999999999</v>
      </c>
      <c r="K16" s="1">
        <f>-0.847+-0.119</f>
        <v>-0.96599999999999997</v>
      </c>
      <c r="L16">
        <v>-1</v>
      </c>
      <c r="M16">
        <v>-1</v>
      </c>
      <c r="N16">
        <v>-1</v>
      </c>
      <c r="O16">
        <v>-1</v>
      </c>
      <c r="T16" s="1">
        <v>-5.9939999999999998</v>
      </c>
      <c r="U16" s="1">
        <v>-6.8949999999999996</v>
      </c>
      <c r="V16" s="1">
        <v>-6.9980000000000002</v>
      </c>
      <c r="W16" s="1">
        <f t="shared" si="4"/>
        <v>-4</v>
      </c>
      <c r="X16" s="1">
        <f>+W16*1.0035</f>
        <v>-4.0140000000000002</v>
      </c>
      <c r="Y16" s="1">
        <f t="shared" ref="Y16:AB16" si="23">+X16*1.0035</f>
        <v>-4.0280490000000002</v>
      </c>
      <c r="Z16" s="1">
        <f t="shared" si="23"/>
        <v>-4.0421471715000008</v>
      </c>
      <c r="AA16" s="1">
        <f t="shared" si="23"/>
        <v>-4.0562946866002507</v>
      </c>
      <c r="AB16" s="1">
        <f t="shared" si="23"/>
        <v>-4.0704917180033515</v>
      </c>
    </row>
    <row r="17" spans="2:73" x14ac:dyDescent="0.2">
      <c r="B17" t="s">
        <v>26</v>
      </c>
      <c r="C17" s="1">
        <f t="shared" ref="C17:J17" si="24">+SUM(C14:C16)</f>
        <v>21.102999999999998</v>
      </c>
      <c r="D17" s="1">
        <f t="shared" si="24"/>
        <v>14.096</v>
      </c>
      <c r="E17" s="1">
        <f t="shared" si="24"/>
        <v>12.806999999999999</v>
      </c>
      <c r="F17" s="1">
        <f t="shared" si="24"/>
        <v>20.257999999999999</v>
      </c>
      <c r="G17" s="1">
        <f t="shared" si="24"/>
        <v>19.683999999999997</v>
      </c>
      <c r="H17" s="1">
        <f t="shared" si="24"/>
        <v>19.619</v>
      </c>
      <c r="I17" s="1">
        <f t="shared" si="24"/>
        <v>19.529</v>
      </c>
      <c r="J17" s="1">
        <f t="shared" si="24"/>
        <v>24.2074</v>
      </c>
      <c r="K17" s="1">
        <f t="shared" ref="K17" si="25">+SUM(K14:K16)</f>
        <v>23.797000000000001</v>
      </c>
      <c r="L17" s="1">
        <f t="shared" ref="L17:O17" si="26">+SUM(L14:L16)</f>
        <v>21.816520000000001</v>
      </c>
      <c r="M17" s="1">
        <f t="shared" si="26"/>
        <v>22.298299999999998</v>
      </c>
      <c r="N17" s="1">
        <f t="shared" si="26"/>
        <v>23.686360000000001</v>
      </c>
      <c r="O17" s="1">
        <f t="shared" si="26"/>
        <v>28.040080000000003</v>
      </c>
      <c r="T17" s="1">
        <f>+SUM(T14:T16)</f>
        <v>76.038000000000011</v>
      </c>
      <c r="U17" s="1">
        <f>+SUM(U14:U16)</f>
        <v>69.316000000000003</v>
      </c>
      <c r="V17" s="1">
        <f>+SUM(V14:V16)</f>
        <v>82.58</v>
      </c>
      <c r="W17" s="1">
        <f t="shared" si="4"/>
        <v>95.841259999999991</v>
      </c>
      <c r="X17" s="1">
        <f>+SUM(X14:X16)</f>
        <v>109.69459920000001</v>
      </c>
      <c r="Y17" s="1">
        <f t="shared" ref="Y17:AB17" si="27">+SUM(Y14:Y16)</f>
        <v>125.494928304</v>
      </c>
      <c r="Z17" s="1">
        <f t="shared" si="27"/>
        <v>143.51833553898001</v>
      </c>
      <c r="AA17" s="1">
        <f t="shared" si="27"/>
        <v>164.08040629863737</v>
      </c>
      <c r="AB17" s="1">
        <f t="shared" si="27"/>
        <v>187.54191778738775</v>
      </c>
    </row>
    <row r="18" spans="2:73" x14ac:dyDescent="0.2">
      <c r="B18" t="s">
        <v>27</v>
      </c>
      <c r="C18" s="1">
        <f t="shared" ref="C18:J18" si="28">+C13-C17</f>
        <v>9.120000000000001</v>
      </c>
      <c r="D18" s="1">
        <f t="shared" si="28"/>
        <v>2.4329999999999998</v>
      </c>
      <c r="E18" s="1">
        <f t="shared" si="28"/>
        <v>18.184999999999995</v>
      </c>
      <c r="F18" s="1">
        <f t="shared" si="28"/>
        <v>34.187000000000026</v>
      </c>
      <c r="G18" s="1">
        <f t="shared" si="28"/>
        <v>17.878999999999962</v>
      </c>
      <c r="H18" s="1">
        <f t="shared" si="28"/>
        <v>21.42500000000004</v>
      </c>
      <c r="I18" s="1">
        <f t="shared" si="28"/>
        <v>26.564000000000018</v>
      </c>
      <c r="J18" s="1">
        <f t="shared" si="28"/>
        <v>28.318599999999925</v>
      </c>
      <c r="K18" s="1">
        <f t="shared" ref="K18" si="29">+K13-K17</f>
        <v>15.660999999999998</v>
      </c>
      <c r="L18" s="1">
        <f>+L13-L17</f>
        <v>69.832477000000011</v>
      </c>
      <c r="M18" s="1">
        <f t="shared" ref="M18:O18" si="30">+M13-M17</f>
        <v>63.515446924999992</v>
      </c>
      <c r="N18" s="1">
        <f t="shared" si="30"/>
        <v>74.412182948749972</v>
      </c>
      <c r="O18" s="1">
        <f t="shared" si="30"/>
        <v>75.893330676062462</v>
      </c>
      <c r="T18" s="1">
        <f>+T13-T17</f>
        <v>41.367999999999967</v>
      </c>
      <c r="U18" s="1">
        <f>+U13-U17</f>
        <v>62.873000000000019</v>
      </c>
      <c r="V18" s="1">
        <f>+V13-V17</f>
        <v>94.646000000000114</v>
      </c>
      <c r="W18" s="1">
        <f t="shared" si="4"/>
        <v>283.65343754981245</v>
      </c>
      <c r="X18" s="1">
        <f>+X13-X17</f>
        <v>424.57007939103124</v>
      </c>
      <c r="Y18" s="1">
        <f t="shared" ref="Y18:AB18" si="31">+Y13-Y17</f>
        <v>571.32941866273177</v>
      </c>
      <c r="Z18" s="1">
        <f t="shared" si="31"/>
        <v>770.49999781673819</v>
      </c>
      <c r="AA18" s="1">
        <f t="shared" si="31"/>
        <v>1040.3177372510854</v>
      </c>
      <c r="AB18" s="1">
        <f t="shared" si="31"/>
        <v>1405.2799237933343</v>
      </c>
    </row>
    <row r="19" spans="2:73" x14ac:dyDescent="0.2">
      <c r="B19" t="s">
        <v>34</v>
      </c>
      <c r="C19" s="1">
        <f>-2.68+0.624+0.023</f>
        <v>-2.0329999999999999</v>
      </c>
      <c r="D19" s="1">
        <f>+-2.024+0.539</f>
        <v>-1.4849999999999999</v>
      </c>
      <c r="E19" s="1">
        <f>+-1.969+0.467+0.003</f>
        <v>-1.4990000000000001</v>
      </c>
      <c r="F19" s="1">
        <f>+-1.592+0.118+0.002</f>
        <v>-1.4720000000000002</v>
      </c>
      <c r="G19" s="1">
        <f>+-1.717+0.14+0.002</f>
        <v>-1.575</v>
      </c>
      <c r="H19" s="1">
        <f>+-1.856+0.083+0.002</f>
        <v>-1.7710000000000001</v>
      </c>
      <c r="I19" s="1">
        <f>+-1.714+0.012+0.207</f>
        <v>-1.4949999999999999</v>
      </c>
      <c r="J19" s="1">
        <f>+-1.733+0.01+0.002</f>
        <v>-1.7210000000000001</v>
      </c>
      <c r="K19" s="1">
        <f>4.166+-1.836+0.406+0.003</f>
        <v>2.7390000000000003</v>
      </c>
      <c r="L19">
        <f>+J19*(1+$R$29)</f>
        <v>-1.7189348000000002</v>
      </c>
      <c r="M19">
        <f t="shared" ref="M19:O19" si="32">+L19*(1+$R$29)</f>
        <v>-1.7168720782400002</v>
      </c>
      <c r="N19">
        <f t="shared" si="32"/>
        <v>-1.7148118317461123</v>
      </c>
      <c r="O19">
        <f t="shared" si="32"/>
        <v>-1.7127540575480169</v>
      </c>
      <c r="T19" s="1">
        <f>+-13.683+3.353+0.918+-0.255</f>
        <v>-9.6670000000000016</v>
      </c>
      <c r="U19" s="1">
        <f>+-8.265+1.748+0.028</f>
        <v>-6.4890000000000008</v>
      </c>
      <c r="V19" s="1">
        <f>+-7.02+0.245+0.213</f>
        <v>-6.5619999999999994</v>
      </c>
      <c r="W19" s="1">
        <f t="shared" si="4"/>
        <v>-6.8633727675341287</v>
      </c>
      <c r="X19">
        <f>+W19*(1+$R$29)</f>
        <v>-6.8551367202130882</v>
      </c>
      <c r="Y19">
        <f t="shared" ref="Y19:AB19" si="33">+X19*(1+$R$29)</f>
        <v>-6.846910556148833</v>
      </c>
      <c r="Z19">
        <f t="shared" si="33"/>
        <v>-6.8386942634814547</v>
      </c>
      <c r="AA19">
        <f t="shared" si="33"/>
        <v>-6.8304878303652767</v>
      </c>
      <c r="AB19">
        <f t="shared" si="33"/>
        <v>-6.8222912449688389</v>
      </c>
    </row>
    <row r="20" spans="2:73" x14ac:dyDescent="0.2">
      <c r="B20" t="s">
        <v>29</v>
      </c>
      <c r="C20" s="1">
        <f t="shared" ref="C20:O20" si="34">+C18+C19</f>
        <v>7.0870000000000015</v>
      </c>
      <c r="D20" s="1">
        <f t="shared" si="34"/>
        <v>0.94799999999999995</v>
      </c>
      <c r="E20" s="1">
        <f t="shared" si="34"/>
        <v>16.685999999999996</v>
      </c>
      <c r="F20" s="1">
        <f t="shared" si="34"/>
        <v>32.715000000000025</v>
      </c>
      <c r="G20" s="1">
        <f t="shared" si="34"/>
        <v>16.303999999999963</v>
      </c>
      <c r="H20" s="1">
        <f t="shared" si="34"/>
        <v>19.654000000000039</v>
      </c>
      <c r="I20" s="1">
        <f t="shared" si="34"/>
        <v>25.069000000000017</v>
      </c>
      <c r="J20" s="1">
        <f t="shared" si="34"/>
        <v>26.597599999999925</v>
      </c>
      <c r="K20" s="1">
        <f t="shared" ref="K20" si="35">+K18+K19</f>
        <v>18.399999999999999</v>
      </c>
      <c r="L20" s="1">
        <f t="shared" si="34"/>
        <v>68.113542200000012</v>
      </c>
      <c r="M20" s="1">
        <f t="shared" si="34"/>
        <v>61.79857484675999</v>
      </c>
      <c r="N20" s="1">
        <f t="shared" si="34"/>
        <v>72.697371117003854</v>
      </c>
      <c r="O20" s="1">
        <f t="shared" si="34"/>
        <v>74.180576618514451</v>
      </c>
      <c r="T20" s="1">
        <f>+T18+T19</f>
        <v>31.700999999999965</v>
      </c>
      <c r="U20" s="1">
        <f>+U18+U19</f>
        <v>56.384000000000015</v>
      </c>
      <c r="V20" s="1">
        <f>+V18+V19</f>
        <v>88.084000000000117</v>
      </c>
      <c r="W20" s="1">
        <f>+SUM(L20:O20)</f>
        <v>276.79006478227831</v>
      </c>
      <c r="X20" s="1">
        <f t="shared" ref="X20:AB20" si="36">+X18+X19</f>
        <v>417.71494267081817</v>
      </c>
      <c r="Y20" s="1">
        <f t="shared" si="36"/>
        <v>564.48250810658294</v>
      </c>
      <c r="Z20" s="1">
        <f t="shared" si="36"/>
        <v>763.66130355325674</v>
      </c>
      <c r="AA20" s="1">
        <f t="shared" si="36"/>
        <v>1033.4872494207202</v>
      </c>
      <c r="AB20" s="1">
        <f t="shared" si="36"/>
        <v>1398.4576325483654</v>
      </c>
    </row>
    <row r="21" spans="2:73" x14ac:dyDescent="0.2">
      <c r="B21" t="s">
        <v>30</v>
      </c>
      <c r="C21" s="1">
        <v>-1.6679999999999999</v>
      </c>
      <c r="D21" s="1">
        <v>-5.2629999999999999</v>
      </c>
      <c r="E21" s="1">
        <v>3.7360000000000002</v>
      </c>
      <c r="F21" s="1">
        <v>4.7009999999999996</v>
      </c>
      <c r="G21" s="1">
        <v>2.7919999999999998</v>
      </c>
      <c r="H21" s="1">
        <v>3.992</v>
      </c>
      <c r="I21" s="1">
        <v>5.1180000000000003</v>
      </c>
      <c r="J21" s="1">
        <v>6.7770000000000001</v>
      </c>
      <c r="K21" s="1">
        <v>0.85199999999999998</v>
      </c>
      <c r="L21">
        <f>+L20*0.23</f>
        <v>15.666114706000004</v>
      </c>
      <c r="M21">
        <f t="shared" ref="M21:O21" si="37">+M20*0.23</f>
        <v>14.213672214754798</v>
      </c>
      <c r="N21">
        <f t="shared" si="37"/>
        <v>16.720395356910888</v>
      </c>
      <c r="O21">
        <f t="shared" si="37"/>
        <v>17.061532622258323</v>
      </c>
      <c r="T21" s="1">
        <v>8.1579999999999995</v>
      </c>
      <c r="U21" s="1">
        <v>1.506</v>
      </c>
      <c r="V21" s="1">
        <v>18.678999999999998</v>
      </c>
      <c r="W21" s="1">
        <f t="shared" si="4"/>
        <v>63.661714899924021</v>
      </c>
      <c r="X21">
        <f>+X20*0.23</f>
        <v>96.074436814288191</v>
      </c>
      <c r="Y21">
        <f t="shared" ref="Y21:AB21" si="38">+Y20*0.23</f>
        <v>129.83097686451407</v>
      </c>
      <c r="Z21">
        <f t="shared" si="38"/>
        <v>175.64209981724906</v>
      </c>
      <c r="AA21">
        <f t="shared" si="38"/>
        <v>237.70206736676565</v>
      </c>
      <c r="AB21">
        <f t="shared" si="38"/>
        <v>321.64525548612403</v>
      </c>
    </row>
    <row r="22" spans="2:73" x14ac:dyDescent="0.2">
      <c r="B22" t="s">
        <v>32</v>
      </c>
      <c r="C22" s="1"/>
      <c r="D22" s="1"/>
      <c r="E22" s="1"/>
      <c r="F22" s="1">
        <v>-2.5230000000000001</v>
      </c>
      <c r="G22" s="1">
        <v>-1.573</v>
      </c>
      <c r="H22" s="1">
        <v>-2.6179999999999999</v>
      </c>
      <c r="I22" s="1">
        <v>-1.7529999999999999</v>
      </c>
      <c r="J22" s="1"/>
      <c r="K22" s="1"/>
      <c r="T22" s="1">
        <v>-0.23400000000000001</v>
      </c>
      <c r="U22" s="1">
        <v>-2.5230000000000001</v>
      </c>
      <c r="V22" s="1">
        <v>-5.9379999999999997</v>
      </c>
      <c r="W22" s="1">
        <f t="shared" si="4"/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2:73" s="3" customFormat="1" ht="15" x14ac:dyDescent="0.25">
      <c r="B23" s="3" t="s">
        <v>31</v>
      </c>
      <c r="C23" s="4">
        <f t="shared" ref="C23:O23" si="39">+C20-C21+C22</f>
        <v>8.7550000000000008</v>
      </c>
      <c r="D23" s="4">
        <f t="shared" si="39"/>
        <v>6.2110000000000003</v>
      </c>
      <c r="E23" s="4">
        <f t="shared" si="39"/>
        <v>12.949999999999996</v>
      </c>
      <c r="F23" s="4">
        <f t="shared" si="39"/>
        <v>25.491000000000025</v>
      </c>
      <c r="G23" s="4">
        <f t="shared" si="39"/>
        <v>11.938999999999963</v>
      </c>
      <c r="H23" s="4">
        <f t="shared" si="39"/>
        <v>13.044000000000038</v>
      </c>
      <c r="I23" s="4">
        <f t="shared" si="39"/>
        <v>18.198000000000015</v>
      </c>
      <c r="J23" s="4">
        <f t="shared" si="39"/>
        <v>19.820599999999924</v>
      </c>
      <c r="K23" s="4">
        <f>+K20-K21+K22</f>
        <v>17.547999999999998</v>
      </c>
      <c r="L23" s="4">
        <f t="shared" si="39"/>
        <v>52.44742749400001</v>
      </c>
      <c r="M23" s="4">
        <f t="shared" si="39"/>
        <v>47.584902632005196</v>
      </c>
      <c r="N23" s="4">
        <f t="shared" si="39"/>
        <v>55.976975760092969</v>
      </c>
      <c r="O23" s="4">
        <f t="shared" si="39"/>
        <v>57.119043996256124</v>
      </c>
      <c r="T23" s="4">
        <f>+T20-T21+T22</f>
        <v>23.308999999999962</v>
      </c>
      <c r="U23" s="4">
        <f>+U20-U21+U22</f>
        <v>52.355000000000011</v>
      </c>
      <c r="V23" s="4">
        <f>+V20-V21+V22</f>
        <v>63.467000000000112</v>
      </c>
      <c r="W23" s="4">
        <f>+SUM(L23:O23)</f>
        <v>213.12834988235429</v>
      </c>
      <c r="X23" s="4">
        <f>+X20-X21+X22</f>
        <v>321.64050585653001</v>
      </c>
      <c r="Y23" s="4">
        <f>+Y20-Y21+Y22</f>
        <v>434.65153124206887</v>
      </c>
      <c r="Z23" s="4">
        <f t="shared" ref="Z23:AB23" si="40">+Z20-Z21+Z22</f>
        <v>588.01920373600774</v>
      </c>
      <c r="AA23" s="4">
        <f t="shared" si="40"/>
        <v>795.7851820539546</v>
      </c>
      <c r="AB23" s="4">
        <f t="shared" si="40"/>
        <v>1076.8123770622415</v>
      </c>
      <c r="AC23" s="3">
        <f>+AB23*(1+$R$33)</f>
        <v>1001.4355106678845</v>
      </c>
      <c r="AD23" s="3">
        <f t="shared" ref="AD23:BU23" si="41">+AC23*(1+$R$33)</f>
        <v>931.33502492113257</v>
      </c>
      <c r="AE23" s="3">
        <f t="shared" si="41"/>
        <v>866.1415731766532</v>
      </c>
      <c r="AF23" s="3">
        <f t="shared" si="41"/>
        <v>805.5116630542874</v>
      </c>
      <c r="AG23" s="3">
        <f t="shared" si="41"/>
        <v>749.12584664048723</v>
      </c>
      <c r="AH23" s="3">
        <f t="shared" si="41"/>
        <v>696.68703737565306</v>
      </c>
      <c r="AI23" s="3">
        <f t="shared" si="41"/>
        <v>647.91894475935726</v>
      </c>
      <c r="AJ23" s="3">
        <f t="shared" si="41"/>
        <v>602.56461862620222</v>
      </c>
      <c r="AK23" s="3">
        <f t="shared" si="41"/>
        <v>560.38509532236799</v>
      </c>
      <c r="AL23" s="3">
        <f t="shared" si="41"/>
        <v>521.15813864980214</v>
      </c>
      <c r="AM23" s="3">
        <f t="shared" si="41"/>
        <v>484.67706894431598</v>
      </c>
      <c r="AN23" s="3">
        <f t="shared" si="41"/>
        <v>450.74967411821382</v>
      </c>
      <c r="AO23" s="3">
        <f t="shared" si="41"/>
        <v>419.1971969299388</v>
      </c>
      <c r="AP23" s="3">
        <f t="shared" si="41"/>
        <v>389.85339314484304</v>
      </c>
      <c r="AQ23" s="3">
        <f t="shared" si="41"/>
        <v>362.56365562470398</v>
      </c>
      <c r="AR23" s="3">
        <f t="shared" si="41"/>
        <v>337.18419973097468</v>
      </c>
      <c r="AS23" s="3">
        <f t="shared" si="41"/>
        <v>313.58130574980646</v>
      </c>
      <c r="AT23" s="3">
        <f t="shared" si="41"/>
        <v>291.63061434731998</v>
      </c>
      <c r="AU23" s="3">
        <f t="shared" si="41"/>
        <v>271.21647134300758</v>
      </c>
      <c r="AV23" s="3">
        <f t="shared" si="41"/>
        <v>252.23131834899704</v>
      </c>
      <c r="AW23" s="3">
        <f t="shared" si="41"/>
        <v>234.57512606456723</v>
      </c>
      <c r="AX23" s="3">
        <f t="shared" si="41"/>
        <v>218.15486724004751</v>
      </c>
      <c r="AY23" s="3">
        <f t="shared" si="41"/>
        <v>202.88402653324417</v>
      </c>
      <c r="AZ23" s="3">
        <f t="shared" si="41"/>
        <v>188.68214467591707</v>
      </c>
      <c r="BA23" s="3">
        <f t="shared" si="41"/>
        <v>175.47439454860287</v>
      </c>
      <c r="BB23" s="3">
        <f t="shared" si="41"/>
        <v>163.19118693020067</v>
      </c>
      <c r="BC23" s="3">
        <f t="shared" si="41"/>
        <v>151.7678038450866</v>
      </c>
      <c r="BD23" s="3">
        <f t="shared" si="41"/>
        <v>141.14405757593053</v>
      </c>
      <c r="BE23" s="3">
        <f t="shared" si="41"/>
        <v>131.26397354561539</v>
      </c>
      <c r="BF23" s="3">
        <f t="shared" si="41"/>
        <v>122.0754953974223</v>
      </c>
      <c r="BG23" s="3">
        <f t="shared" si="41"/>
        <v>113.53021071960274</v>
      </c>
      <c r="BH23" s="3">
        <f t="shared" si="41"/>
        <v>105.58309596923054</v>
      </c>
      <c r="BI23" s="3">
        <f t="shared" si="41"/>
        <v>98.192279251384392</v>
      </c>
      <c r="BJ23" s="3">
        <f t="shared" si="41"/>
        <v>91.318819703787483</v>
      </c>
      <c r="BK23" s="3">
        <f t="shared" si="41"/>
        <v>84.92650232452236</v>
      </c>
      <c r="BL23" s="3">
        <f t="shared" si="41"/>
        <v>78.981647161805796</v>
      </c>
      <c r="BM23" s="3">
        <f t="shared" si="41"/>
        <v>73.452931860479381</v>
      </c>
      <c r="BN23" s="3">
        <f t="shared" si="41"/>
        <v>68.311226630245827</v>
      </c>
      <c r="BO23" s="3">
        <f t="shared" si="41"/>
        <v>63.529440766128616</v>
      </c>
      <c r="BP23" s="3">
        <f t="shared" si="41"/>
        <v>59.082379912499611</v>
      </c>
      <c r="BQ23" s="3">
        <f t="shared" si="41"/>
        <v>54.946613318624635</v>
      </c>
      <c r="BR23" s="3">
        <f t="shared" si="41"/>
        <v>51.100350386320905</v>
      </c>
      <c r="BS23" s="3">
        <f t="shared" si="41"/>
        <v>47.523325859278437</v>
      </c>
      <c r="BT23" s="3">
        <f t="shared" si="41"/>
        <v>44.196693049128946</v>
      </c>
      <c r="BU23" s="3">
        <f t="shared" si="41"/>
        <v>41.102924535689915</v>
      </c>
    </row>
    <row r="24" spans="2:73" x14ac:dyDescent="0.2">
      <c r="B24" t="s">
        <v>33</v>
      </c>
      <c r="C24" s="7">
        <f t="shared" ref="C24:J24" si="42">+C23/C25</f>
        <v>0.10383339492375314</v>
      </c>
      <c r="D24" s="7">
        <f t="shared" si="42"/>
        <v>7.3356029491226146E-2</v>
      </c>
      <c r="E24" s="7">
        <f t="shared" si="42"/>
        <v>0.15259885872550841</v>
      </c>
      <c r="F24" s="7">
        <f t="shared" si="42"/>
        <v>0.29645651255913369</v>
      </c>
      <c r="G24" s="7">
        <f t="shared" si="42"/>
        <v>0.13725105484948261</v>
      </c>
      <c r="H24" s="7">
        <f t="shared" si="42"/>
        <v>0.14860378236272059</v>
      </c>
      <c r="I24" s="7">
        <f t="shared" si="42"/>
        <v>0.20605615316645981</v>
      </c>
      <c r="J24" s="7">
        <f t="shared" si="42"/>
        <v>0.22381950837827974</v>
      </c>
      <c r="K24" s="7">
        <f t="shared" ref="K24" si="43">+K23/K25</f>
        <v>0.19799116815872364</v>
      </c>
      <c r="T24" s="7">
        <f>+T23/T25</f>
        <v>0.27387779574868626</v>
      </c>
      <c r="U24" s="7">
        <f>+U23/U25</f>
        <v>0.6215629427248418</v>
      </c>
      <c r="V24" s="7">
        <f>+V23/V25</f>
        <v>0.72194931935571094</v>
      </c>
    </row>
    <row r="25" spans="2:73" x14ac:dyDescent="0.2">
      <c r="B25" t="s">
        <v>1</v>
      </c>
      <c r="C25" s="1">
        <v>84.317767000000003</v>
      </c>
      <c r="D25" s="1">
        <v>84.669250000000005</v>
      </c>
      <c r="E25" s="1">
        <v>84.863020000000006</v>
      </c>
      <c r="F25" s="1">
        <v>85.98563</v>
      </c>
      <c r="G25" s="1">
        <v>86.986581000000001</v>
      </c>
      <c r="H25" s="1">
        <v>87.777039000000002</v>
      </c>
      <c r="I25" s="1">
        <v>88.315731999999997</v>
      </c>
      <c r="J25" s="1">
        <v>88.556177000000005</v>
      </c>
      <c r="K25" s="1">
        <v>88.630216000000004</v>
      </c>
      <c r="T25" s="1">
        <v>85.107301000000007</v>
      </c>
      <c r="U25" s="1">
        <v>84.231211999999999</v>
      </c>
      <c r="V25" s="1">
        <v>87.910602999999995</v>
      </c>
    </row>
    <row r="27" spans="2:73" x14ac:dyDescent="0.2">
      <c r="B27" t="s">
        <v>35</v>
      </c>
      <c r="C27" s="6">
        <f t="shared" ref="C27:I27" si="44">+C13/C9</f>
        <v>0.47040420862581522</v>
      </c>
      <c r="D27" s="6">
        <f t="shared" si="44"/>
        <v>0.36636669917545883</v>
      </c>
      <c r="E27" s="6">
        <f t="shared" si="44"/>
        <v>0.49210835529867569</v>
      </c>
      <c r="F27" s="6">
        <f t="shared" si="44"/>
        <v>0.3171251667317091</v>
      </c>
      <c r="G27" s="6">
        <f t="shared" si="44"/>
        <v>0.25230386888769457</v>
      </c>
      <c r="H27" s="6">
        <f t="shared" si="44"/>
        <v>0.23005436914971153</v>
      </c>
      <c r="I27" s="6">
        <f t="shared" si="44"/>
        <v>0.23161380447017213</v>
      </c>
      <c r="J27" s="6">
        <f>+J13/J9</f>
        <v>0.22457181458267397</v>
      </c>
      <c r="K27" s="6">
        <f>+K13/K9</f>
        <v>0.20011969245126082</v>
      </c>
      <c r="L27" s="6">
        <f t="shared" ref="L27:O27" si="45">+L13/L9</f>
        <v>0.23000000000000004</v>
      </c>
      <c r="M27" s="6">
        <f t="shared" si="45"/>
        <v>0.23</v>
      </c>
      <c r="N27" s="6">
        <f t="shared" si="45"/>
        <v>0.23</v>
      </c>
      <c r="O27" s="6">
        <f t="shared" si="45"/>
        <v>0.23</v>
      </c>
      <c r="T27" s="6">
        <f t="shared" ref="T27" si="46">+T13/T9</f>
        <v>0.42915471077401074</v>
      </c>
      <c r="U27" s="6">
        <f>+U13/U9</f>
        <v>0.38424130734304968</v>
      </c>
      <c r="V27" s="6">
        <f>+V13/V9</f>
        <v>0.23313320845260155</v>
      </c>
      <c r="W27" s="6">
        <f>+W13/W9</f>
        <v>0.23</v>
      </c>
      <c r="X27" s="6">
        <f>+X13/X9</f>
        <v>0.25</v>
      </c>
      <c r="Y27" s="6">
        <f t="shared" ref="Y27:AB27" si="47">+Y13/Y9</f>
        <v>0.25</v>
      </c>
      <c r="Z27" s="6">
        <f t="shared" si="47"/>
        <v>0.25</v>
      </c>
      <c r="AA27" s="6">
        <f t="shared" si="47"/>
        <v>0.25</v>
      </c>
      <c r="AB27" s="6">
        <f t="shared" si="47"/>
        <v>0.25</v>
      </c>
    </row>
    <row r="28" spans="2:73" x14ac:dyDescent="0.2">
      <c r="B28" t="s">
        <v>36</v>
      </c>
      <c r="C28" s="6">
        <f t="shared" ref="C28:J28" si="48">+C18/C9</f>
        <v>0.141947734595091</v>
      </c>
      <c r="D28" s="6">
        <f t="shared" si="48"/>
        <v>5.3927653160741197E-2</v>
      </c>
      <c r="E28" s="6">
        <f t="shared" si="48"/>
        <v>0.28875162755247857</v>
      </c>
      <c r="F28" s="6">
        <f t="shared" si="48"/>
        <v>0.19912862659669286</v>
      </c>
      <c r="G28" s="6">
        <f t="shared" si="48"/>
        <v>0.12009000537345491</v>
      </c>
      <c r="H28" s="6">
        <f t="shared" si="48"/>
        <v>0.12008856005829291</v>
      </c>
      <c r="I28" s="6">
        <f t="shared" si="48"/>
        <v>0.13348207107251978</v>
      </c>
      <c r="J28" s="6">
        <f t="shared" si="48"/>
        <v>0.1210745038350703</v>
      </c>
      <c r="K28" s="6">
        <f>+K18/K9</f>
        <v>7.9428113525246979E-2</v>
      </c>
      <c r="L28" s="6">
        <f t="shared" ref="L28:O28" si="49">+L18/L9</f>
        <v>0.17524981435421497</v>
      </c>
      <c r="M28" s="6">
        <f t="shared" si="49"/>
        <v>0.17023557782085508</v>
      </c>
      <c r="N28" s="6">
        <f t="shared" si="49"/>
        <v>0.17446540553771372</v>
      </c>
      <c r="O28" s="6">
        <f t="shared" si="49"/>
        <v>0.16794855419398491</v>
      </c>
      <c r="T28" s="6">
        <f>+T18/T9</f>
        <v>0.15121264735447307</v>
      </c>
      <c r="U28" s="6">
        <f>+U18/U9</f>
        <v>0.18275653584322121</v>
      </c>
      <c r="V28" s="6">
        <f>+V18/V9</f>
        <v>0.12450275719818164</v>
      </c>
      <c r="W28" s="6">
        <f>+W18/W9</f>
        <v>0.17191357628361442</v>
      </c>
      <c r="X28" s="6">
        <f>+X18/X9</f>
        <v>0.19867029227475422</v>
      </c>
      <c r="Y28" s="6">
        <f t="shared" ref="Y28:AB28" si="50">+Y18/Y9</f>
        <v>0.20497612531397691</v>
      </c>
      <c r="Z28" s="6">
        <f t="shared" si="50"/>
        <v>0.21074522514989713</v>
      </c>
      <c r="AA28" s="6">
        <f t="shared" si="50"/>
        <v>0.21594141082469556</v>
      </c>
      <c r="AB28" s="6">
        <f t="shared" si="50"/>
        <v>0.22056451749787809</v>
      </c>
    </row>
    <row r="29" spans="2:73" x14ac:dyDescent="0.2">
      <c r="B29" t="s">
        <v>37</v>
      </c>
      <c r="C29" s="6">
        <f t="shared" ref="C29:J29" si="51">+C21/C20</f>
        <v>-0.23536051926061796</v>
      </c>
      <c r="D29" s="6">
        <f>+D21/D20</f>
        <v>-5.5516877637130806</v>
      </c>
      <c r="E29" s="6">
        <f t="shared" si="51"/>
        <v>0.22390027568021101</v>
      </c>
      <c r="F29" s="6">
        <f t="shared" si="51"/>
        <v>0.14369555249885363</v>
      </c>
      <c r="G29" s="6">
        <f t="shared" si="51"/>
        <v>0.17124631992149203</v>
      </c>
      <c r="H29" s="6">
        <f t="shared" si="51"/>
        <v>0.20311386995013697</v>
      </c>
      <c r="I29" s="6">
        <f t="shared" si="51"/>
        <v>0.20415652798276743</v>
      </c>
      <c r="J29" s="6">
        <f t="shared" si="51"/>
        <v>0.25479742533160959</v>
      </c>
      <c r="K29" s="6">
        <f t="shared" ref="K29" si="52">+K21/K20</f>
        <v>4.6304347826086958E-2</v>
      </c>
      <c r="L29" s="6">
        <f t="shared" ref="L29:O29" si="53">+L21/L20</f>
        <v>0.23</v>
      </c>
      <c r="M29" s="6">
        <f t="shared" si="53"/>
        <v>0.23</v>
      </c>
      <c r="N29" s="6">
        <f t="shared" si="53"/>
        <v>0.23000000000000004</v>
      </c>
      <c r="O29" s="6">
        <f t="shared" si="53"/>
        <v>0.22999999999999998</v>
      </c>
      <c r="Q29" s="10" t="s">
        <v>125</v>
      </c>
      <c r="R29" s="11">
        <v>-1.1999999999999999E-3</v>
      </c>
      <c r="T29" s="6">
        <f>+T21/T20</f>
        <v>0.257342039683291</v>
      </c>
      <c r="U29" s="6">
        <f>+U21/U20</f>
        <v>2.6709704880817246E-2</v>
      </c>
      <c r="V29" s="6">
        <f>+V21/V20</f>
        <v>0.21205894373552489</v>
      </c>
      <c r="W29" s="6">
        <f>+W21/W20</f>
        <v>0.23000000000000004</v>
      </c>
      <c r="X29" s="6">
        <f>+X21/X20</f>
        <v>0.23000000000000004</v>
      </c>
      <c r="Y29" s="6">
        <f t="shared" ref="Y29:AB29" si="54">+Y21/Y20</f>
        <v>0.22999999999999998</v>
      </c>
      <c r="Z29" s="6">
        <f t="shared" si="54"/>
        <v>0.23</v>
      </c>
      <c r="AA29" s="6">
        <f t="shared" si="54"/>
        <v>0.23</v>
      </c>
      <c r="AB29" s="6">
        <f t="shared" si="54"/>
        <v>0.22999999999999998</v>
      </c>
    </row>
    <row r="30" spans="2:73" x14ac:dyDescent="0.2">
      <c r="B30" t="s">
        <v>133</v>
      </c>
      <c r="C30" s="6">
        <f t="shared" ref="C30:J30" si="55">+C10/C9</f>
        <v>0.11435197434979534</v>
      </c>
      <c r="D30" s="6">
        <f t="shared" si="55"/>
        <v>0.14289830658746344</v>
      </c>
      <c r="E30" s="6">
        <f t="shared" si="55"/>
        <v>0.12397980247070406</v>
      </c>
      <c r="F30" s="6">
        <f t="shared" si="55"/>
        <v>0.4969973730654752</v>
      </c>
      <c r="G30" s="6">
        <f t="shared" si="55"/>
        <v>0.56929070392262238</v>
      </c>
      <c r="H30" s="6">
        <f t="shared" si="55"/>
        <v>0.61112045288941197</v>
      </c>
      <c r="I30" s="6">
        <f t="shared" si="55"/>
        <v>0.62475880366618419</v>
      </c>
      <c r="J30" s="6">
        <f t="shared" si="55"/>
        <v>0.63447117070125802</v>
      </c>
      <c r="K30" s="6">
        <f>+K10/K9</f>
        <v>0.6587700079118739</v>
      </c>
      <c r="L30" s="6">
        <f>+L10/L9</f>
        <v>0.63</v>
      </c>
      <c r="M30" s="6"/>
      <c r="N30" s="6"/>
      <c r="O30" s="6"/>
      <c r="Q30" s="12"/>
      <c r="R30" s="19"/>
      <c r="T30" s="6"/>
      <c r="U30" s="6"/>
      <c r="V30" s="6"/>
      <c r="W30" s="6"/>
      <c r="X30" s="6"/>
      <c r="Y30" s="6"/>
      <c r="Z30" s="6"/>
      <c r="AA30" s="6"/>
      <c r="AB30" s="6"/>
    </row>
    <row r="31" spans="2:73" x14ac:dyDescent="0.2">
      <c r="B31" t="s">
        <v>134</v>
      </c>
      <c r="C31" s="6">
        <f>+C11/C9</f>
        <v>0.41524381702438951</v>
      </c>
      <c r="D31" s="6">
        <f t="shared" ref="D31:J31" si="56">+D11/D9</f>
        <v>0.49073499423707778</v>
      </c>
      <c r="E31" s="6">
        <f t="shared" si="56"/>
        <v>0.38391184223062025</v>
      </c>
      <c r="F31" s="6">
        <f t="shared" si="56"/>
        <v>0.18587746020281562</v>
      </c>
      <c r="G31" s="6">
        <f t="shared" si="56"/>
        <v>0.178405427189683</v>
      </c>
      <c r="H31" s="6">
        <f t="shared" si="56"/>
        <v>0.15882517796087661</v>
      </c>
      <c r="I31" s="6">
        <f t="shared" si="56"/>
        <v>0.14362739186364365</v>
      </c>
      <c r="J31" s="6">
        <f t="shared" si="56"/>
        <v>0.140957014716068</v>
      </c>
      <c r="K31" s="6">
        <f>+K11/K9</f>
        <v>0.14111029963686528</v>
      </c>
      <c r="L31" s="6">
        <f>+L11/L9</f>
        <v>0.14000000000000001</v>
      </c>
      <c r="M31" s="6"/>
      <c r="N31" s="6"/>
      <c r="O31" s="6"/>
      <c r="Q31" s="12"/>
      <c r="R31" s="19"/>
      <c r="T31" s="6"/>
      <c r="U31" s="6"/>
      <c r="V31" s="6"/>
      <c r="W31" s="6"/>
      <c r="X31" s="6"/>
      <c r="Y31" s="6"/>
      <c r="Z31" s="6"/>
      <c r="AA31" s="6"/>
      <c r="AB31" s="6"/>
    </row>
    <row r="32" spans="2:73" x14ac:dyDescent="0.2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Q32" s="12"/>
      <c r="R32" s="19"/>
      <c r="T32" s="6"/>
      <c r="U32" s="6"/>
      <c r="V32" s="6"/>
      <c r="W32" s="6"/>
      <c r="X32" s="6"/>
      <c r="Y32" s="6"/>
      <c r="Z32" s="6"/>
      <c r="AA32" s="6"/>
      <c r="AB32" s="6"/>
    </row>
    <row r="33" spans="2:28" x14ac:dyDescent="0.2">
      <c r="C33" s="6"/>
      <c r="D33" s="6"/>
      <c r="E33" s="6"/>
      <c r="F33" s="6"/>
      <c r="G33" s="6"/>
      <c r="H33" s="6"/>
      <c r="I33" s="6"/>
      <c r="J33" s="6"/>
      <c r="K33" s="6"/>
      <c r="Q33" s="12" t="s">
        <v>126</v>
      </c>
      <c r="R33" s="13">
        <v>-7.0000000000000007E-2</v>
      </c>
      <c r="T33" s="6"/>
      <c r="U33" s="6"/>
      <c r="V33" s="6"/>
    </row>
    <row r="34" spans="2:28" x14ac:dyDescent="0.2">
      <c r="B34" t="s">
        <v>115</v>
      </c>
      <c r="C34" s="6"/>
      <c r="D34" s="6"/>
      <c r="E34" s="6"/>
      <c r="F34" s="6"/>
      <c r="G34" s="6">
        <f>+G10/C10-1</f>
        <v>10.536137198856675</v>
      </c>
      <c r="H34" s="6">
        <f>+H10/D10-1</f>
        <v>15.911741895455251</v>
      </c>
      <c r="I34" s="6">
        <f>+I10/E10-1</f>
        <v>14.923668032786885</v>
      </c>
      <c r="J34" s="6">
        <f>+J10/F10-1</f>
        <v>0.73920024377094928</v>
      </c>
      <c r="K34" s="6">
        <f>+K10/G10-1</f>
        <v>0.53252867053659902</v>
      </c>
      <c r="L34" s="6"/>
      <c r="M34" s="6"/>
      <c r="N34" s="6"/>
      <c r="O34" s="6"/>
      <c r="Q34" s="12" t="s">
        <v>127</v>
      </c>
      <c r="R34" s="13">
        <v>0.12</v>
      </c>
      <c r="T34" s="6"/>
      <c r="U34" s="6"/>
      <c r="V34" s="6"/>
    </row>
    <row r="35" spans="2:28" x14ac:dyDescent="0.2">
      <c r="B35" t="s">
        <v>116</v>
      </c>
      <c r="C35" s="6"/>
      <c r="D35" s="6"/>
      <c r="E35" s="6"/>
      <c r="F35" s="6"/>
      <c r="G35" s="6">
        <f t="shared" ref="G35:H35" si="57">+G11/C11-1</f>
        <v>-4.4229543835975216E-3</v>
      </c>
      <c r="H35" s="6">
        <f t="shared" si="57"/>
        <v>0.27985546522131877</v>
      </c>
      <c r="I35" s="6">
        <f>+I11/E11-1</f>
        <v>0.18219042104392402</v>
      </c>
      <c r="J35" s="6">
        <f>+J11/F11-1</f>
        <v>3.3122336425169374E-2</v>
      </c>
      <c r="K35" s="6">
        <f>+K11/G11-1</f>
        <v>4.7513271337675578E-2</v>
      </c>
      <c r="L35" s="6"/>
      <c r="M35" s="6"/>
      <c r="N35" s="6"/>
      <c r="O35" s="6"/>
      <c r="Q35" s="12" t="s">
        <v>128</v>
      </c>
      <c r="R35" s="14">
        <f>+V23+NPV($R$34,W23:BU23)</f>
        <v>4860.0255514299306</v>
      </c>
      <c r="T35" s="6"/>
      <c r="U35" s="6"/>
      <c r="V35" s="6"/>
    </row>
    <row r="36" spans="2:28" x14ac:dyDescent="0.2">
      <c r="Q36" s="12" t="s">
        <v>3</v>
      </c>
      <c r="R36" s="15">
        <f>+J44</f>
        <v>-26.475999999999999</v>
      </c>
    </row>
    <row r="37" spans="2:28" x14ac:dyDescent="0.2">
      <c r="B37" t="s">
        <v>38</v>
      </c>
      <c r="G37" s="6">
        <f>+G9/C9-1</f>
        <v>1.3172345094865285</v>
      </c>
      <c r="H37" s="6">
        <f>+H9/D9-1</f>
        <v>2.9544729142654496</v>
      </c>
      <c r="I37" s="6">
        <f>+I9/E9-1</f>
        <v>2.1599606211692977</v>
      </c>
      <c r="J37" s="6">
        <f>+J9/F9-1</f>
        <v>0.36235969781515864</v>
      </c>
      <c r="K37" s="6">
        <f>+K9/G9-1</f>
        <v>0.3243686190220314</v>
      </c>
      <c r="L37" s="6">
        <f>+L9/G9-1</f>
        <v>1.6764770284793125</v>
      </c>
      <c r="M37" s="6">
        <f>+M9/H9-1</f>
        <v>1.0912686928983795</v>
      </c>
      <c r="N37" s="6">
        <f>+N9/I9-1</f>
        <v>1.1432073289767239</v>
      </c>
      <c r="O37" s="6">
        <f>+O9/J9-1</f>
        <v>0.93200507171517866</v>
      </c>
      <c r="Q37" s="12"/>
      <c r="R37" s="15">
        <f>+R35+R36</f>
        <v>4833.5495514299309</v>
      </c>
      <c r="U37" s="6">
        <f>+U9/T9-1</f>
        <v>0.25751987571963819</v>
      </c>
      <c r="V37" s="6">
        <f>+V9/U9-1</f>
        <v>1.209693453401778</v>
      </c>
      <c r="W37" s="6">
        <f>+W9/V9-1</f>
        <v>1.170473966930393</v>
      </c>
      <c r="X37" s="6">
        <f>+X9/W9-1</f>
        <v>0.29520519648164911</v>
      </c>
      <c r="Y37" s="6">
        <f t="shared" ref="Y37:AB37" si="58">+Y9/X9-1</f>
        <v>0.30426804333089108</v>
      </c>
      <c r="Z37" s="6">
        <f t="shared" si="58"/>
        <v>0.31169115622097476</v>
      </c>
      <c r="AA37" s="6">
        <f t="shared" si="58"/>
        <v>0.3176958268746175</v>
      </c>
      <c r="AB37" s="6">
        <f t="shared" si="58"/>
        <v>0.322504397828278</v>
      </c>
    </row>
    <row r="38" spans="2:28" x14ac:dyDescent="0.2">
      <c r="B38" t="s">
        <v>43</v>
      </c>
      <c r="G38" s="6">
        <f t="shared" ref="G38:K38" si="59">+G3/C3-1</f>
        <v>-0.13047407560421409</v>
      </c>
      <c r="H38" s="6">
        <f t="shared" si="59"/>
        <v>10.450189044227558</v>
      </c>
      <c r="I38" s="6">
        <f t="shared" si="59"/>
        <v>9.7009154155986828</v>
      </c>
      <c r="J38" s="6">
        <f t="shared" si="59"/>
        <v>2.0837177730569554</v>
      </c>
      <c r="K38" s="6">
        <f t="shared" si="59"/>
        <v>3.5645434298440986</v>
      </c>
      <c r="L38" s="6">
        <f t="shared" ref="L38:O39" si="60">+L3/G3-1</f>
        <v>7.3776347438752765</v>
      </c>
      <c r="M38" s="6">
        <f t="shared" si="60"/>
        <v>1.4913753906759935</v>
      </c>
      <c r="N38" s="6">
        <f t="shared" si="60"/>
        <v>1.5533601202085934</v>
      </c>
      <c r="O38" s="6">
        <f t="shared" si="60"/>
        <v>0.74900624999999965</v>
      </c>
      <c r="Q38" s="12" t="s">
        <v>1</v>
      </c>
      <c r="R38" s="15">
        <f>+Main!G5</f>
        <v>72.548527000000007</v>
      </c>
      <c r="U38" s="6">
        <f t="shared" ref="U38:X39" si="61">+U3/T3-1</f>
        <v>1.0797149822952341</v>
      </c>
      <c r="V38" s="6">
        <f t="shared" si="61"/>
        <v>2.8751090301376743</v>
      </c>
      <c r="W38" s="6">
        <f t="shared" si="61"/>
        <v>1.5366807707535766</v>
      </c>
      <c r="X38" s="6">
        <f t="shared" si="61"/>
        <v>0.34000000000000008</v>
      </c>
      <c r="Y38" s="6">
        <f t="shared" ref="Y38:AB38" si="62">+Y3/X3-1</f>
        <v>0.34000000000000008</v>
      </c>
      <c r="Z38" s="6">
        <f t="shared" si="62"/>
        <v>0.34000000000000008</v>
      </c>
      <c r="AA38" s="6">
        <f t="shared" si="62"/>
        <v>0.34000000000000008</v>
      </c>
      <c r="AB38" s="6">
        <f t="shared" si="62"/>
        <v>0.34000000000000008</v>
      </c>
    </row>
    <row r="39" spans="2:28" x14ac:dyDescent="0.2">
      <c r="B39" t="s">
        <v>113</v>
      </c>
      <c r="G39" s="6">
        <f>+G4/C4-1</f>
        <v>6.6124821843822668</v>
      </c>
      <c r="H39" s="6">
        <f>+H4/D4-1</f>
        <v>0.61308601531718998</v>
      </c>
      <c r="I39" s="6">
        <f>+I4/E4-1</f>
        <v>7.7109266943291788E-2</v>
      </c>
      <c r="J39" s="6">
        <f>+J4/F4-1</f>
        <v>-1.3046702290269201</v>
      </c>
      <c r="K39" s="6">
        <f>+K4/G4-1</f>
        <v>-0.69583768550087699</v>
      </c>
      <c r="L39" s="6">
        <f t="shared" si="60"/>
        <v>1.0000000000000009E-2</v>
      </c>
      <c r="M39" s="6">
        <f t="shared" si="60"/>
        <v>1.0000000000000009E-2</v>
      </c>
      <c r="N39" s="6">
        <f t="shared" si="60"/>
        <v>1.0000000000000009E-2</v>
      </c>
      <c r="O39" s="6">
        <f t="shared" si="60"/>
        <v>-1.4146280786134833</v>
      </c>
      <c r="Q39" s="12" t="s">
        <v>129</v>
      </c>
      <c r="R39" s="16">
        <f>+R37/R38</f>
        <v>66.625054309234017</v>
      </c>
      <c r="U39" s="6">
        <f t="shared" si="61"/>
        <v>3.1030104941856429E-2</v>
      </c>
      <c r="V39" s="6">
        <f t="shared" si="61"/>
        <v>1.0610635524669787E-2</v>
      </c>
      <c r="W39" s="6">
        <f t="shared" si="61"/>
        <v>0.23268210010564028</v>
      </c>
      <c r="X39" s="6">
        <f t="shared" si="61"/>
        <v>4.0000000000000036E-2</v>
      </c>
      <c r="Y39" s="6">
        <f t="shared" ref="Y39:AB39" si="63">+Y4/X4-1</f>
        <v>4.0000000000000036E-2</v>
      </c>
      <c r="Z39" s="6">
        <f t="shared" si="63"/>
        <v>4.0000000000000036E-2</v>
      </c>
      <c r="AA39" s="6">
        <f t="shared" si="63"/>
        <v>4.0000000000000036E-2</v>
      </c>
      <c r="AB39" s="6">
        <f t="shared" si="63"/>
        <v>4.0000000000000036E-2</v>
      </c>
    </row>
    <row r="40" spans="2:28" x14ac:dyDescent="0.2">
      <c r="G40" s="6"/>
      <c r="H40" s="6"/>
      <c r="I40" s="6"/>
      <c r="J40" s="6"/>
      <c r="K40" s="6"/>
      <c r="L40" s="6"/>
      <c r="M40" s="6"/>
      <c r="N40" s="6"/>
      <c r="O40" s="6"/>
      <c r="Q40" s="12" t="s">
        <v>130</v>
      </c>
      <c r="R40" s="14">
        <v>5.29</v>
      </c>
      <c r="U40" s="6"/>
      <c r="V40" s="6"/>
    </row>
    <row r="41" spans="2:28" x14ac:dyDescent="0.2">
      <c r="B41" t="s">
        <v>123</v>
      </c>
      <c r="G41" s="6">
        <f>+G14/C14-1</f>
        <v>1.9277463027003172E-2</v>
      </c>
      <c r="H41" s="6">
        <f t="shared" ref="H41:I41" si="64">+H14/D14-1</f>
        <v>0.20271634394787563</v>
      </c>
      <c r="I41" s="6">
        <f t="shared" si="64"/>
        <v>0.47020135586360423</v>
      </c>
      <c r="J41" s="6">
        <f>+J14/F14-1</f>
        <v>7.5750017815150006E-2</v>
      </c>
      <c r="K41" s="6">
        <f>+K14/G14-1</f>
        <v>0.15779975456579809</v>
      </c>
      <c r="L41" s="6">
        <f t="shared" ref="L41:O42" si="65">+L14/G14-1</f>
        <v>0.12000000000000011</v>
      </c>
      <c r="M41" s="6">
        <f t="shared" si="65"/>
        <v>0.14999999999999991</v>
      </c>
      <c r="N41" s="6">
        <f t="shared" si="65"/>
        <v>9.000000000000008E-2</v>
      </c>
      <c r="O41" s="6">
        <f t="shared" si="65"/>
        <v>9.000000000000008E-2</v>
      </c>
      <c r="Q41" s="17" t="s">
        <v>131</v>
      </c>
      <c r="R41" s="18">
        <f>+R39/R40-1</f>
        <v>11.594528224807943</v>
      </c>
      <c r="U41" s="6"/>
      <c r="V41" s="6"/>
    </row>
    <row r="42" spans="2:28" x14ac:dyDescent="0.2">
      <c r="B42" t="s">
        <v>124</v>
      </c>
      <c r="G42" s="6">
        <f>+G15/C15-1</f>
        <v>4.6491228070175472E-2</v>
      </c>
      <c r="H42" s="6">
        <f>+H15/D15-1</f>
        <v>0.36422734026745895</v>
      </c>
      <c r="I42" s="6">
        <f t="shared" ref="I42" si="66">+I15/E15-1</f>
        <v>0.15365038969301748</v>
      </c>
      <c r="J42" s="6">
        <f>+J15/F15-1</f>
        <v>0.20879948364888135</v>
      </c>
      <c r="K42" s="6">
        <f>+K15/G15-1</f>
        <v>0.21877619446772845</v>
      </c>
      <c r="L42" s="6">
        <f t="shared" si="65"/>
        <v>2.0000000000000018E-2</v>
      </c>
      <c r="M42" s="6">
        <f t="shared" si="65"/>
        <v>0.12000000000000011</v>
      </c>
      <c r="N42" s="6">
        <f t="shared" si="65"/>
        <v>0.21999999999999997</v>
      </c>
      <c r="O42" s="6">
        <f t="shared" si="65"/>
        <v>0.12000000000000011</v>
      </c>
      <c r="U42" s="6"/>
      <c r="V42" s="6"/>
    </row>
    <row r="43" spans="2:28" x14ac:dyDescent="0.2">
      <c r="U43" s="6"/>
      <c r="V43" s="6"/>
    </row>
    <row r="44" spans="2:28" s="3" customFormat="1" ht="15" x14ac:dyDescent="0.25">
      <c r="B44" s="3" t="s">
        <v>58</v>
      </c>
      <c r="F44" s="4">
        <f t="shared" ref="F44:K44" si="67">+F45-F56</f>
        <v>-65.555000000000007</v>
      </c>
      <c r="G44" s="4">
        <f t="shared" si="67"/>
        <v>-46.330000000000013</v>
      </c>
      <c r="H44" s="4">
        <f t="shared" si="67"/>
        <v>-28.992000000000019</v>
      </c>
      <c r="I44" s="4">
        <f t="shared" si="67"/>
        <v>-29.068000000000012</v>
      </c>
      <c r="J44" s="4">
        <f t="shared" si="67"/>
        <v>-26.475999999999999</v>
      </c>
      <c r="K44" s="4">
        <f t="shared" si="67"/>
        <v>0.56999999999999318</v>
      </c>
      <c r="L44" s="4">
        <f>+L23+J44</f>
        <v>25.971427494000011</v>
      </c>
      <c r="M44" s="4">
        <f t="shared" ref="M44:O44" si="68">+M23+L44</f>
        <v>73.556330126005207</v>
      </c>
      <c r="N44" s="4">
        <f t="shared" si="68"/>
        <v>129.53330588609816</v>
      </c>
      <c r="O44" s="4">
        <f t="shared" si="68"/>
        <v>186.65234988235429</v>
      </c>
      <c r="W44" s="4">
        <f>+O44</f>
        <v>186.65234988235429</v>
      </c>
      <c r="X44" s="4">
        <f>+W44+W23</f>
        <v>399.78069976470857</v>
      </c>
      <c r="Y44" s="4">
        <f t="shared" ref="Y44:AB44" si="69">+X44+X23</f>
        <v>721.42120562123864</v>
      </c>
      <c r="Z44" s="4">
        <f t="shared" si="69"/>
        <v>1156.0727368633075</v>
      </c>
      <c r="AA44" s="4">
        <f t="shared" si="69"/>
        <v>1744.0919405993152</v>
      </c>
      <c r="AB44" s="4">
        <f t="shared" si="69"/>
        <v>2539.8771226532699</v>
      </c>
    </row>
    <row r="45" spans="2:28" x14ac:dyDescent="0.2">
      <c r="B45" t="s">
        <v>3</v>
      </c>
      <c r="F45" s="1">
        <f>119.162+27.988+0.749</f>
        <v>147.899</v>
      </c>
      <c r="G45" s="1">
        <f>149.987+15.745+0.749</f>
        <v>166.48099999999999</v>
      </c>
      <c r="H45" s="1">
        <f>171.862+10.009+0.749</f>
        <v>182.61999999999998</v>
      </c>
      <c r="I45" s="1">
        <f>182.891+0.749</f>
        <v>183.64</v>
      </c>
      <c r="J45" s="1">
        <f>185.094+0.749</f>
        <v>185.84299999999999</v>
      </c>
      <c r="K45" s="1">
        <f>126.574+85.01+0.749</f>
        <v>212.333</v>
      </c>
    </row>
    <row r="46" spans="2:28" x14ac:dyDescent="0.2">
      <c r="B46" t="s">
        <v>44</v>
      </c>
      <c r="F46" s="1">
        <v>142.00399999999999</v>
      </c>
      <c r="G46" s="1">
        <v>132.149</v>
      </c>
      <c r="H46" s="1">
        <v>141.697</v>
      </c>
      <c r="I46" s="1">
        <v>168.16499999999999</v>
      </c>
      <c r="J46" s="1">
        <v>201.74700000000001</v>
      </c>
      <c r="K46" s="1">
        <v>173.41900000000001</v>
      </c>
    </row>
    <row r="47" spans="2:28" x14ac:dyDescent="0.2">
      <c r="B47" t="s">
        <v>45</v>
      </c>
      <c r="F47" s="1">
        <v>2.141</v>
      </c>
      <c r="G47" s="1">
        <v>6.1379999999999999</v>
      </c>
      <c r="H47" s="1">
        <v>7.2480000000000002</v>
      </c>
      <c r="I47" s="1">
        <v>2.907</v>
      </c>
      <c r="J47" s="1">
        <v>1.9630000000000001</v>
      </c>
      <c r="K47" s="1">
        <v>1.9630000000000001</v>
      </c>
    </row>
    <row r="48" spans="2:28" x14ac:dyDescent="0.2">
      <c r="B48" t="s">
        <v>46</v>
      </c>
      <c r="F48" s="1">
        <v>18.021000000000001</v>
      </c>
      <c r="G48" s="1">
        <v>18.417999999999999</v>
      </c>
      <c r="H48" s="1">
        <v>23.344999999999999</v>
      </c>
      <c r="I48" s="1">
        <v>24.803000000000001</v>
      </c>
      <c r="J48" s="1">
        <v>18.925000000000001</v>
      </c>
      <c r="K48" s="1">
        <v>36.341000000000001</v>
      </c>
    </row>
    <row r="49" spans="2:11" x14ac:dyDescent="0.2">
      <c r="B49" t="s">
        <v>47</v>
      </c>
      <c r="F49" s="1">
        <v>72.004000000000005</v>
      </c>
      <c r="G49" s="1">
        <v>69.736999999999995</v>
      </c>
      <c r="H49" s="1">
        <v>66.375</v>
      </c>
      <c r="I49" s="1">
        <v>64.599999999999994</v>
      </c>
      <c r="J49" s="1">
        <v>62.497999999999998</v>
      </c>
      <c r="K49" s="1">
        <v>60.173999999999999</v>
      </c>
    </row>
    <row r="50" spans="2:11" x14ac:dyDescent="0.2">
      <c r="B50" t="s">
        <v>48</v>
      </c>
      <c r="F50" s="1">
        <f>49.412+216.653+58.043</f>
        <v>324.108</v>
      </c>
      <c r="G50" s="1">
        <f>47.587+211.753+58.043</f>
        <v>317.38299999999998</v>
      </c>
      <c r="H50" s="1">
        <f>45.76+211.753+58.043</f>
        <v>315.55599999999998</v>
      </c>
      <c r="I50" s="1">
        <f>65.88+209.153+68.728</f>
        <v>343.76100000000002</v>
      </c>
      <c r="J50" s="1">
        <f>64.034+209.053+71.708</f>
        <v>344.79499999999996</v>
      </c>
      <c r="K50" s="1">
        <f>61.476+209.053+71.708</f>
        <v>342.23699999999997</v>
      </c>
    </row>
    <row r="51" spans="2:11" x14ac:dyDescent="0.2">
      <c r="B51" t="s">
        <v>49</v>
      </c>
      <c r="F51" s="1"/>
      <c r="J51" s="1">
        <v>1.462</v>
      </c>
      <c r="K51" s="1">
        <v>1.462</v>
      </c>
    </row>
    <row r="52" spans="2:11" x14ac:dyDescent="0.2">
      <c r="B52" t="s">
        <v>50</v>
      </c>
      <c r="F52" s="1">
        <v>33.524999999999999</v>
      </c>
      <c r="G52" s="1">
        <v>34.276000000000003</v>
      </c>
      <c r="H52" s="1">
        <v>33.741</v>
      </c>
      <c r="I52" s="1">
        <v>32.052999999999997</v>
      </c>
      <c r="J52" s="1">
        <v>25.582000000000001</v>
      </c>
      <c r="K52" s="1">
        <v>25.596</v>
      </c>
    </row>
    <row r="53" spans="2:11" x14ac:dyDescent="0.2">
      <c r="B53" t="s">
        <v>51</v>
      </c>
      <c r="F53" s="1">
        <v>7.6429999999999998</v>
      </c>
      <c r="G53" s="1">
        <v>7.5860000000000003</v>
      </c>
      <c r="H53" s="1">
        <v>7.4359999999999999</v>
      </c>
      <c r="I53" s="1">
        <v>8.4740000000000002</v>
      </c>
      <c r="J53" s="1">
        <v>8.5269999999999992</v>
      </c>
      <c r="K53" s="1">
        <v>8.0839999999999996</v>
      </c>
    </row>
    <row r="54" spans="2:11" x14ac:dyDescent="0.2">
      <c r="B54" t="s">
        <v>52</v>
      </c>
      <c r="F54" s="1">
        <f t="shared" ref="F54:K54" si="70">+SUM(F45:F53)</f>
        <v>747.34500000000014</v>
      </c>
      <c r="G54" s="1">
        <f t="shared" si="70"/>
        <v>752.16800000000001</v>
      </c>
      <c r="H54" s="1">
        <f t="shared" si="70"/>
        <v>778.01799999999992</v>
      </c>
      <c r="I54" s="1">
        <f t="shared" si="70"/>
        <v>828.40300000000002</v>
      </c>
      <c r="J54" s="1">
        <f t="shared" si="70"/>
        <v>851.34199999999998</v>
      </c>
      <c r="K54" s="1">
        <f t="shared" si="70"/>
        <v>861.60899999999992</v>
      </c>
    </row>
    <row r="56" spans="2:11" x14ac:dyDescent="0.2">
      <c r="B56" t="s">
        <v>4</v>
      </c>
      <c r="F56" s="1">
        <f>3+210.454</f>
        <v>213.45400000000001</v>
      </c>
      <c r="G56" s="1">
        <f>3+209.811</f>
        <v>212.81100000000001</v>
      </c>
      <c r="H56" s="1">
        <f>3+208.612</f>
        <v>211.61199999999999</v>
      </c>
      <c r="I56" s="1">
        <f>4.694+208.014</f>
        <v>212.708</v>
      </c>
      <c r="J56" s="1">
        <f>4.903+207.416</f>
        <v>212.31899999999999</v>
      </c>
      <c r="K56" s="1">
        <f>4.947+206.816</f>
        <v>211.76300000000001</v>
      </c>
    </row>
    <row r="57" spans="2:11" x14ac:dyDescent="0.2">
      <c r="B57" t="s">
        <v>53</v>
      </c>
      <c r="F57" s="1">
        <v>126.849</v>
      </c>
      <c r="G57" s="1">
        <v>124.369</v>
      </c>
      <c r="H57" s="1">
        <v>141.767</v>
      </c>
      <c r="I57" s="1">
        <v>179.91200000000001</v>
      </c>
      <c r="J57" s="1">
        <v>212.655</v>
      </c>
      <c r="K57" s="1">
        <v>222.61</v>
      </c>
    </row>
    <row r="58" spans="2:11" x14ac:dyDescent="0.2">
      <c r="B58" t="s">
        <v>54</v>
      </c>
      <c r="F58" s="1">
        <v>7.29</v>
      </c>
      <c r="G58" s="1">
        <v>7.51</v>
      </c>
      <c r="H58" s="1">
        <v>7.524</v>
      </c>
      <c r="I58" s="1">
        <v>7.3529999999999998</v>
      </c>
      <c r="J58" s="1">
        <v>7.3040000000000003</v>
      </c>
      <c r="K58" s="1">
        <v>6.8079999999999998</v>
      </c>
    </row>
    <row r="59" spans="2:11" x14ac:dyDescent="0.2">
      <c r="B59" t="s">
        <v>55</v>
      </c>
      <c r="F59" s="1">
        <v>31.774999999999999</v>
      </c>
      <c r="G59" s="1">
        <v>32.015000000000001</v>
      </c>
      <c r="H59" s="1">
        <v>31.446999999999999</v>
      </c>
      <c r="I59" s="1">
        <v>29.850999999999999</v>
      </c>
      <c r="J59" s="1">
        <v>20.988</v>
      </c>
      <c r="K59" s="1">
        <v>21.504999999999999</v>
      </c>
    </row>
    <row r="60" spans="2:11" x14ac:dyDescent="0.2">
      <c r="B60" t="s">
        <v>56</v>
      </c>
      <c r="F60" s="1">
        <v>3.7320000000000002</v>
      </c>
      <c r="G60" s="1">
        <v>3.6160000000000001</v>
      </c>
      <c r="H60" s="1">
        <v>3.5070000000000001</v>
      </c>
      <c r="I60" s="1">
        <v>80.893000000000001</v>
      </c>
      <c r="J60" s="1">
        <v>72.930000000000007</v>
      </c>
      <c r="K60" s="1">
        <v>79.075999999999993</v>
      </c>
    </row>
    <row r="61" spans="2:11" x14ac:dyDescent="0.2">
      <c r="B61" t="s">
        <v>49</v>
      </c>
      <c r="F61" s="1">
        <v>54.98</v>
      </c>
      <c r="G61" s="1">
        <v>56.305999999999997</v>
      </c>
      <c r="H61" s="1">
        <v>57.728999999999999</v>
      </c>
      <c r="I61" s="1">
        <v>64.415999999999997</v>
      </c>
      <c r="J61" s="1">
        <v>68.22</v>
      </c>
      <c r="K61" s="1">
        <v>68.091999999999999</v>
      </c>
    </row>
    <row r="62" spans="2:11" x14ac:dyDescent="0.2">
      <c r="B62" t="s">
        <v>57</v>
      </c>
      <c r="F62" s="1">
        <f t="shared" ref="F62:K62" si="71">+SUM(F56:F61)</f>
        <v>438.08000000000004</v>
      </c>
      <c r="G62" s="1">
        <f t="shared" si="71"/>
        <v>436.62699999999995</v>
      </c>
      <c r="H62" s="1">
        <f t="shared" si="71"/>
        <v>453.58600000000001</v>
      </c>
      <c r="I62" s="1">
        <f t="shared" si="71"/>
        <v>575.13300000000004</v>
      </c>
      <c r="J62" s="1">
        <f t="shared" si="71"/>
        <v>594.41599999999994</v>
      </c>
      <c r="K62" s="1">
        <f t="shared" si="71"/>
        <v>609.85400000000004</v>
      </c>
    </row>
    <row r="63" spans="2:11" x14ac:dyDescent="0.2">
      <c r="B63" t="s">
        <v>117</v>
      </c>
      <c r="F63" s="1">
        <f t="shared" ref="F63:K63" si="72">+F54-F62</f>
        <v>309.2650000000001</v>
      </c>
      <c r="G63" s="1">
        <f t="shared" si="72"/>
        <v>315.54100000000005</v>
      </c>
      <c r="H63" s="1">
        <f t="shared" si="72"/>
        <v>324.4319999999999</v>
      </c>
      <c r="I63" s="1">
        <f t="shared" si="72"/>
        <v>253.26999999999998</v>
      </c>
      <c r="J63" s="1">
        <f t="shared" si="72"/>
        <v>256.92600000000004</v>
      </c>
      <c r="K63" s="1">
        <f t="shared" si="72"/>
        <v>251.75499999999988</v>
      </c>
    </row>
    <row r="64" spans="2:11" x14ac:dyDescent="0.2">
      <c r="B64" t="s">
        <v>118</v>
      </c>
      <c r="F64">
        <f t="shared" ref="F64:K64" si="73">+SUM(F62:F63)</f>
        <v>747.34500000000014</v>
      </c>
      <c r="G64">
        <f t="shared" si="73"/>
        <v>752.16800000000001</v>
      </c>
      <c r="H64">
        <f t="shared" si="73"/>
        <v>778.01799999999992</v>
      </c>
      <c r="I64">
        <f t="shared" si="73"/>
        <v>828.40300000000002</v>
      </c>
      <c r="J64">
        <f t="shared" si="73"/>
        <v>851.34199999999998</v>
      </c>
      <c r="K64">
        <f t="shared" si="73"/>
        <v>861.60899999999992</v>
      </c>
    </row>
    <row r="66" spans="2:11" x14ac:dyDescent="0.2">
      <c r="B66" t="s">
        <v>122</v>
      </c>
      <c r="F66" s="7">
        <f>+F45/SUM(F56:F58)</f>
        <v>0.42549475967582773</v>
      </c>
      <c r="G66" s="7">
        <f>+G45/SUM(G56:G58)</f>
        <v>0.4829876120572108</v>
      </c>
      <c r="H66" s="7">
        <f>+H45/SUM(H56:H58)</f>
        <v>0.50600853969072013</v>
      </c>
      <c r="I66" s="7">
        <f>+I45/SUM(I56:I58)</f>
        <v>0.45913099134191554</v>
      </c>
      <c r="J66" s="7">
        <f>+J45/SUM(J56:J58)</f>
        <v>0.42991547106260325</v>
      </c>
      <c r="K66" s="7"/>
    </row>
    <row r="67" spans="2:11" x14ac:dyDescent="0.2">
      <c r="B67" t="s">
        <v>119</v>
      </c>
      <c r="F67" s="7">
        <f>+F62/F63</f>
        <v>1.4165198131052654</v>
      </c>
      <c r="G67" s="7">
        <f>+G62/G63</f>
        <v>1.3837409401630847</v>
      </c>
      <c r="H67" s="7">
        <f>+H62/H63</f>
        <v>1.3980926665680331</v>
      </c>
      <c r="I67" s="7">
        <f>+I62/I63</f>
        <v>2.2708295494926367</v>
      </c>
      <c r="J67" s="7">
        <f>+J62/J63</f>
        <v>2.3135688875396023</v>
      </c>
      <c r="K67" s="7"/>
    </row>
    <row r="68" spans="2:11" x14ac:dyDescent="0.2">
      <c r="B68" t="s">
        <v>120</v>
      </c>
      <c r="F68" s="6">
        <f>+F56/F54</f>
        <v>0.28561641544400507</v>
      </c>
      <c r="G68" s="6">
        <f>+G56/G54</f>
        <v>0.28293014326586613</v>
      </c>
      <c r="H68" s="6">
        <f>+H56/H54</f>
        <v>0.27198856581724334</v>
      </c>
      <c r="I68" s="6">
        <f>+I56/I54</f>
        <v>0.25676874661245797</v>
      </c>
      <c r="J68" s="6">
        <f>+J56/J54</f>
        <v>0.2493933107963662</v>
      </c>
      <c r="K68" s="6"/>
    </row>
    <row r="69" spans="2:11" x14ac:dyDescent="0.2">
      <c r="B69" t="s">
        <v>121</v>
      </c>
      <c r="F69" s="6">
        <f>+F63/F54</f>
        <v>0.41381824993811434</v>
      </c>
      <c r="G69" s="6">
        <f>+G63/G54</f>
        <v>0.41950867359419713</v>
      </c>
      <c r="H69" s="6">
        <f>+H63/H54</f>
        <v>0.41699806431213665</v>
      </c>
      <c r="I69" s="6">
        <f>+I63/I54</f>
        <v>0.30573283776133109</v>
      </c>
      <c r="J69" s="6">
        <f>+J63/J54</f>
        <v>0.30178941013129862</v>
      </c>
      <c r="K69" s="6"/>
    </row>
    <row r="72" spans="2:11" x14ac:dyDescent="0.2">
      <c r="B72" t="s">
        <v>59</v>
      </c>
      <c r="C72" s="1">
        <f t="shared" ref="C72:J72" si="74">+C23</f>
        <v>8.7550000000000008</v>
      </c>
      <c r="D72" s="1">
        <f t="shared" si="74"/>
        <v>6.2110000000000003</v>
      </c>
      <c r="E72" s="1">
        <f t="shared" si="74"/>
        <v>12.949999999999996</v>
      </c>
      <c r="F72" s="1">
        <f t="shared" si="74"/>
        <v>25.491000000000025</v>
      </c>
      <c r="G72" s="1">
        <f t="shared" si="74"/>
        <v>11.938999999999963</v>
      </c>
      <c r="H72" s="1">
        <f t="shared" si="74"/>
        <v>13.044000000000038</v>
      </c>
      <c r="I72" s="1">
        <f t="shared" si="74"/>
        <v>18.198000000000015</v>
      </c>
      <c r="J72" s="1">
        <f t="shared" si="74"/>
        <v>19.820599999999924</v>
      </c>
      <c r="K72" s="1"/>
    </row>
    <row r="73" spans="2:11" s="1" customFormat="1" x14ac:dyDescent="0.2">
      <c r="B73" s="1" t="s">
        <v>60</v>
      </c>
      <c r="C73" s="1">
        <v>-35.591999999999999</v>
      </c>
      <c r="D73" s="1">
        <v>-33.253999999999998</v>
      </c>
      <c r="E73" s="1">
        <v>-24.238</v>
      </c>
      <c r="F73" s="1">
        <v>-1.387</v>
      </c>
      <c r="G73" s="1">
        <v>7.0019999999999998</v>
      </c>
      <c r="H73" s="1">
        <v>17.478000000000002</v>
      </c>
      <c r="I73" s="1">
        <v>31.361999999999998</v>
      </c>
      <c r="J73" s="1">
        <v>35.229999999999997</v>
      </c>
    </row>
    <row r="74" spans="2:11" x14ac:dyDescent="0.2">
      <c r="B74" t="s">
        <v>61</v>
      </c>
      <c r="C74">
        <v>4.5119999999999996</v>
      </c>
      <c r="D74">
        <v>8.3849999999999998</v>
      </c>
      <c r="E74">
        <v>12.319000000000001</v>
      </c>
      <c r="F74">
        <v>17.282</v>
      </c>
      <c r="G74">
        <v>5.1840000000000002</v>
      </c>
      <c r="H74">
        <v>10.257999999999999</v>
      </c>
      <c r="I74">
        <v>16.158999999999999</v>
      </c>
      <c r="J74">
        <v>22.42</v>
      </c>
    </row>
    <row r="75" spans="2:11" x14ac:dyDescent="0.2">
      <c r="B75" t="s">
        <v>62</v>
      </c>
      <c r="C75">
        <v>39.835000000000001</v>
      </c>
      <c r="D75">
        <v>39.835000000000001</v>
      </c>
      <c r="E75">
        <v>39.835000000000001</v>
      </c>
      <c r="F75">
        <v>40.034999999999997</v>
      </c>
      <c r="G75">
        <v>1.3260000000000001</v>
      </c>
      <c r="H75">
        <v>1.4379999999999999</v>
      </c>
      <c r="I75">
        <v>1.6040000000000001</v>
      </c>
      <c r="J75">
        <v>3.0230000000000001</v>
      </c>
    </row>
    <row r="76" spans="2:11" x14ac:dyDescent="0.2">
      <c r="B76" t="s">
        <v>49</v>
      </c>
      <c r="C76">
        <v>-1.8129999999999999</v>
      </c>
      <c r="D76">
        <v>-7.3979999999999997</v>
      </c>
      <c r="E76">
        <v>-8.7439999999999998</v>
      </c>
      <c r="F76">
        <v>-6.2249999999999996</v>
      </c>
      <c r="G76">
        <v>2.9870000000000001</v>
      </c>
      <c r="H76">
        <v>3.6989999999999998</v>
      </c>
      <c r="I76">
        <v>8.3480000000000008</v>
      </c>
      <c r="J76">
        <v>14.554</v>
      </c>
    </row>
    <row r="77" spans="2:11" x14ac:dyDescent="0.2">
      <c r="B77" t="s">
        <v>63</v>
      </c>
      <c r="C77">
        <v>0.16900000000000001</v>
      </c>
      <c r="D77">
        <v>0.33200000000000002</v>
      </c>
      <c r="E77">
        <v>0.49099999999999999</v>
      </c>
      <c r="F77">
        <v>0.64900000000000002</v>
      </c>
      <c r="G77">
        <v>0.13900000000000001</v>
      </c>
      <c r="H77">
        <v>0.29799999999999999</v>
      </c>
      <c r="I77">
        <v>0.45100000000000001</v>
      </c>
      <c r="J77">
        <v>0.60399999999999998</v>
      </c>
    </row>
    <row r="78" spans="2:11" x14ac:dyDescent="0.2">
      <c r="B78" t="s">
        <v>65</v>
      </c>
      <c r="C78">
        <v>0.13</v>
      </c>
      <c r="D78">
        <v>0.25800000000000001</v>
      </c>
      <c r="E78">
        <v>0.38300000000000001</v>
      </c>
      <c r="F78">
        <v>0.504</v>
      </c>
      <c r="G78">
        <v>0.11899999999999999</v>
      </c>
      <c r="H78">
        <v>0.23799999999999999</v>
      </c>
      <c r="I78">
        <v>0.35699999999999998</v>
      </c>
      <c r="J78">
        <v>0.47499999999999998</v>
      </c>
    </row>
    <row r="79" spans="2:11" x14ac:dyDescent="0.2">
      <c r="B79" t="s">
        <v>64</v>
      </c>
      <c r="C79">
        <v>-0.13</v>
      </c>
      <c r="D79">
        <v>-0.253</v>
      </c>
      <c r="E79">
        <v>-0.32500000000000001</v>
      </c>
      <c r="F79">
        <v>-0.45800000000000002</v>
      </c>
      <c r="G79">
        <v>-0.124</v>
      </c>
      <c r="H79">
        <v>-0.23899999999999999</v>
      </c>
      <c r="I79">
        <v>-0.35399999999999998</v>
      </c>
      <c r="J79">
        <v>-0.47299999999999998</v>
      </c>
    </row>
    <row r="80" spans="2:11" x14ac:dyDescent="0.2">
      <c r="B80" t="s">
        <v>66</v>
      </c>
    </row>
    <row r="81" spans="2:10" x14ac:dyDescent="0.2">
      <c r="B81" t="s">
        <v>67</v>
      </c>
      <c r="C81">
        <v>0.78900000000000003</v>
      </c>
      <c r="D81">
        <v>1.5920000000000001</v>
      </c>
      <c r="E81">
        <v>2.4079999999999999</v>
      </c>
      <c r="F81">
        <v>5.125</v>
      </c>
      <c r="G81">
        <v>1.071</v>
      </c>
      <c r="H81">
        <v>2.206</v>
      </c>
      <c r="I81">
        <v>3.3</v>
      </c>
      <c r="J81">
        <v>9.5950000000000006</v>
      </c>
    </row>
    <row r="82" spans="2:10" x14ac:dyDescent="0.2">
      <c r="B82" t="s">
        <v>68</v>
      </c>
      <c r="D82">
        <v>-0.627</v>
      </c>
      <c r="E82">
        <v>-0.76700000000000002</v>
      </c>
      <c r="F82">
        <v>-0.73099999999999998</v>
      </c>
      <c r="I82">
        <v>-2.6219999999999999</v>
      </c>
      <c r="J82">
        <v>-4.6289999999999996</v>
      </c>
    </row>
    <row r="83" spans="2:10" x14ac:dyDescent="0.2">
      <c r="B83" t="s">
        <v>86</v>
      </c>
    </row>
    <row r="84" spans="2:10" x14ac:dyDescent="0.2">
      <c r="B84" t="s">
        <v>44</v>
      </c>
      <c r="C84">
        <v>7.4820000000000002</v>
      </c>
      <c r="D84">
        <v>19.513000000000002</v>
      </c>
      <c r="E84">
        <v>14.285</v>
      </c>
      <c r="F84">
        <v>-20.100000000000001</v>
      </c>
      <c r="G84">
        <v>9.9269999999999996</v>
      </c>
      <c r="H84">
        <v>0.46700000000000003</v>
      </c>
      <c r="I84">
        <v>-15.894</v>
      </c>
      <c r="J84">
        <v>-49.109000000000002</v>
      </c>
    </row>
    <row r="85" spans="2:10" x14ac:dyDescent="0.2">
      <c r="B85" t="s">
        <v>46</v>
      </c>
      <c r="C85">
        <v>1.026</v>
      </c>
      <c r="D85">
        <v>5.09</v>
      </c>
      <c r="E85">
        <v>6.7130000000000001</v>
      </c>
      <c r="F85">
        <v>11.526</v>
      </c>
      <c r="G85">
        <v>1.177</v>
      </c>
      <c r="H85">
        <v>2.9089999999999998</v>
      </c>
      <c r="I85">
        <v>2.2669999999999999</v>
      </c>
      <c r="J85">
        <v>6.782</v>
      </c>
    </row>
    <row r="86" spans="2:10" x14ac:dyDescent="0.2">
      <c r="B86" t="s">
        <v>53</v>
      </c>
      <c r="C86">
        <v>-4.3940000000000001</v>
      </c>
      <c r="D86">
        <v>-14.01</v>
      </c>
      <c r="E86">
        <v>-16.643000000000001</v>
      </c>
      <c r="F86">
        <v>17.228999999999999</v>
      </c>
      <c r="G86">
        <v>-5.3559999999999999</v>
      </c>
      <c r="H86">
        <v>5.633</v>
      </c>
      <c r="I86">
        <v>8.8019999999999996</v>
      </c>
      <c r="J86">
        <v>26.780999999999999</v>
      </c>
    </row>
    <row r="87" spans="2:10" s="4" customFormat="1" ht="15" x14ac:dyDescent="0.25">
      <c r="B87" s="4" t="s">
        <v>69</v>
      </c>
      <c r="C87" s="4">
        <f t="shared" ref="C87:I87" si="75">+SUM(C73:C86)</f>
        <v>12.014000000000001</v>
      </c>
      <c r="D87" s="4">
        <f t="shared" si="75"/>
        <v>19.463000000000001</v>
      </c>
      <c r="E87" s="4">
        <f t="shared" si="75"/>
        <v>25.717000000000006</v>
      </c>
      <c r="F87" s="4">
        <f t="shared" si="75"/>
        <v>63.448999999999984</v>
      </c>
      <c r="G87" s="4">
        <f t="shared" si="75"/>
        <v>23.452000000000005</v>
      </c>
      <c r="H87" s="4">
        <f t="shared" si="75"/>
        <v>44.385000000000005</v>
      </c>
      <c r="I87" s="4">
        <f t="shared" si="75"/>
        <v>53.78</v>
      </c>
      <c r="J87" s="4">
        <f>+SUM(J73:J86)</f>
        <v>65.252999999999986</v>
      </c>
    </row>
    <row r="89" spans="2:10" x14ac:dyDescent="0.2">
      <c r="B89" t="s">
        <v>70</v>
      </c>
      <c r="D89">
        <v>3.9889999999999999</v>
      </c>
      <c r="E89">
        <v>5.0890000000000004</v>
      </c>
      <c r="F89">
        <v>5.0890000000000004</v>
      </c>
      <c r="I89">
        <v>9.4309999999999992</v>
      </c>
      <c r="J89">
        <v>10.348000000000001</v>
      </c>
    </row>
    <row r="90" spans="2:10" x14ac:dyDescent="0.2">
      <c r="B90" t="s">
        <v>77</v>
      </c>
      <c r="C90">
        <v>-2.6709999999999998</v>
      </c>
      <c r="D90">
        <v>-5.6760000000000002</v>
      </c>
      <c r="E90">
        <v>-7.7409999999999997</v>
      </c>
      <c r="F90">
        <v>-9.06</v>
      </c>
      <c r="G90">
        <v>-1.8380000000000001</v>
      </c>
      <c r="H90">
        <v>-2.8359999999999999</v>
      </c>
      <c r="I90">
        <v>-4.2690000000000001</v>
      </c>
      <c r="J90">
        <v>-5.819</v>
      </c>
    </row>
    <row r="91" spans="2:10" x14ac:dyDescent="0.2">
      <c r="B91" t="s">
        <v>74</v>
      </c>
      <c r="C91">
        <v>-0.155</v>
      </c>
      <c r="D91">
        <v>-0.158</v>
      </c>
      <c r="E91">
        <v>-0.158</v>
      </c>
      <c r="F91">
        <v>-0.158</v>
      </c>
    </row>
    <row r="92" spans="2:10" x14ac:dyDescent="0.2">
      <c r="B92" t="s">
        <v>71</v>
      </c>
      <c r="F92">
        <v>-21.260999999999999</v>
      </c>
      <c r="I92">
        <v>-12.847</v>
      </c>
      <c r="J92">
        <v>-14.26</v>
      </c>
    </row>
    <row r="93" spans="2:10" x14ac:dyDescent="0.2">
      <c r="B93" t="s">
        <v>75</v>
      </c>
    </row>
    <row r="94" spans="2:10" x14ac:dyDescent="0.2">
      <c r="B94" t="s">
        <v>72</v>
      </c>
      <c r="C94">
        <v>16.617000000000001</v>
      </c>
      <c r="D94">
        <v>26.86</v>
      </c>
      <c r="E94">
        <v>38.479999999999997</v>
      </c>
      <c r="F94">
        <v>63.48</v>
      </c>
      <c r="G94">
        <v>12.12</v>
      </c>
      <c r="H94">
        <v>17.8</v>
      </c>
      <c r="I94">
        <v>27.8</v>
      </c>
      <c r="J94">
        <v>27.8</v>
      </c>
    </row>
    <row r="95" spans="2:10" x14ac:dyDescent="0.2">
      <c r="B95" t="s">
        <v>73</v>
      </c>
      <c r="I95">
        <v>-0.8</v>
      </c>
      <c r="J95">
        <v>-0.8</v>
      </c>
    </row>
    <row r="96" spans="2:10" s="3" customFormat="1" ht="15" x14ac:dyDescent="0.25">
      <c r="B96" s="3" t="s">
        <v>76</v>
      </c>
      <c r="C96" s="3">
        <f t="shared" ref="C96:I96" si="76">+SUM(C89:C95)</f>
        <v>13.791</v>
      </c>
      <c r="D96" s="3">
        <f t="shared" si="76"/>
        <v>25.015000000000001</v>
      </c>
      <c r="E96" s="3">
        <f t="shared" si="76"/>
        <v>35.669999999999995</v>
      </c>
      <c r="F96" s="3">
        <f t="shared" si="76"/>
        <v>38.089999999999996</v>
      </c>
      <c r="G96" s="3">
        <f t="shared" si="76"/>
        <v>10.282</v>
      </c>
      <c r="H96" s="3">
        <f t="shared" si="76"/>
        <v>14.964</v>
      </c>
      <c r="I96" s="3">
        <f t="shared" si="76"/>
        <v>19.315000000000001</v>
      </c>
      <c r="J96" s="3">
        <f>+SUM(J89:J95)</f>
        <v>17.269000000000002</v>
      </c>
    </row>
    <row r="98" spans="2:10" x14ac:dyDescent="0.2">
      <c r="B98" t="s">
        <v>78</v>
      </c>
      <c r="H98">
        <v>0.17199999999999999</v>
      </c>
      <c r="I98">
        <v>0.41399999999999998</v>
      </c>
      <c r="J98">
        <v>0.41599999999999998</v>
      </c>
    </row>
    <row r="99" spans="2:10" x14ac:dyDescent="0.2">
      <c r="B99" t="s">
        <v>79</v>
      </c>
      <c r="D99">
        <v>-1.4999999999999999E-2</v>
      </c>
      <c r="E99">
        <v>-1.4999999999999999E-2</v>
      </c>
      <c r="F99">
        <v>-1.4259999999999999</v>
      </c>
      <c r="G99">
        <v>-8.9999999999999993E-3</v>
      </c>
      <c r="H99">
        <v>-0.45800000000000002</v>
      </c>
      <c r="I99">
        <v>-0.52800000000000002</v>
      </c>
      <c r="J99">
        <v>-4.7290000000000001</v>
      </c>
    </row>
    <row r="100" spans="2:10" x14ac:dyDescent="0.2">
      <c r="B100" t="s">
        <v>80</v>
      </c>
      <c r="C100">
        <v>-0.75</v>
      </c>
      <c r="D100">
        <v>-1.5</v>
      </c>
      <c r="E100">
        <v>-2.25</v>
      </c>
      <c r="F100">
        <v>-3</v>
      </c>
      <c r="G100">
        <v>-0.75</v>
      </c>
      <c r="H100">
        <v>-1.5</v>
      </c>
      <c r="I100">
        <v>-2.25</v>
      </c>
      <c r="J100">
        <v>-3</v>
      </c>
    </row>
    <row r="101" spans="2:10" x14ac:dyDescent="0.2">
      <c r="B101" t="s">
        <v>81</v>
      </c>
      <c r="C101">
        <v>-4.218</v>
      </c>
      <c r="D101">
        <v>-6.3220000000000001</v>
      </c>
      <c r="E101">
        <v>-8.4280000000000008</v>
      </c>
      <c r="F101">
        <v>-10.531000000000001</v>
      </c>
      <c r="G101">
        <v>-2.1259999999999999</v>
      </c>
      <c r="H101">
        <v>-4.2590000000000003</v>
      </c>
      <c r="I101">
        <v>-6.3949999999999996</v>
      </c>
      <c r="J101">
        <v>-8.5310000000000006</v>
      </c>
    </row>
    <row r="102" spans="2:10" x14ac:dyDescent="0.2">
      <c r="B102" t="s">
        <v>82</v>
      </c>
      <c r="C102">
        <v>-0.52500000000000002</v>
      </c>
      <c r="D102">
        <v>-0.52500000000000002</v>
      </c>
      <c r="E102">
        <v>-0.52500000000000002</v>
      </c>
      <c r="F102">
        <v>-0.52500000000000002</v>
      </c>
    </row>
    <row r="103" spans="2:10" x14ac:dyDescent="0.2">
      <c r="B103" t="s">
        <v>83</v>
      </c>
      <c r="J103">
        <v>-0.126</v>
      </c>
    </row>
    <row r="104" spans="2:10" x14ac:dyDescent="0.2">
      <c r="B104" t="s">
        <v>87</v>
      </c>
      <c r="H104">
        <v>-0.60399999999999998</v>
      </c>
      <c r="I104">
        <v>-0.60399999999999998</v>
      </c>
      <c r="J104">
        <v>-0.60399999999999998</v>
      </c>
    </row>
    <row r="105" spans="2:10" s="3" customFormat="1" ht="15" x14ac:dyDescent="0.25">
      <c r="B105" s="3" t="s">
        <v>84</v>
      </c>
      <c r="C105" s="3">
        <f t="shared" ref="C105:J105" si="77">+SUM(C98:C104)</f>
        <v>-5.4930000000000003</v>
      </c>
      <c r="D105" s="3">
        <f t="shared" si="77"/>
        <v>-8.3620000000000001</v>
      </c>
      <c r="E105" s="3">
        <f t="shared" si="77"/>
        <v>-11.218000000000002</v>
      </c>
      <c r="F105" s="3">
        <f t="shared" si="77"/>
        <v>-15.482000000000001</v>
      </c>
      <c r="G105" s="3">
        <f t="shared" si="77"/>
        <v>-2.8849999999999998</v>
      </c>
      <c r="H105" s="3">
        <f t="shared" si="77"/>
        <v>-6.649</v>
      </c>
      <c r="I105" s="3">
        <f t="shared" si="77"/>
        <v>-9.3629999999999995</v>
      </c>
      <c r="J105" s="3">
        <f t="shared" si="77"/>
        <v>-16.574000000000002</v>
      </c>
    </row>
    <row r="106" spans="2:10" s="3" customFormat="1" ht="15" x14ac:dyDescent="0.25">
      <c r="B106" s="3" t="s">
        <v>85</v>
      </c>
      <c r="C106" s="3">
        <f t="shared" ref="C106:J106" si="78">+C105+C96+C87</f>
        <v>20.312000000000001</v>
      </c>
      <c r="D106" s="3">
        <f t="shared" si="78"/>
        <v>36.116</v>
      </c>
      <c r="E106" s="3">
        <f t="shared" si="78"/>
        <v>50.168999999999997</v>
      </c>
      <c r="F106" s="3">
        <f t="shared" si="78"/>
        <v>86.056999999999988</v>
      </c>
      <c r="G106" s="3">
        <f t="shared" si="78"/>
        <v>30.849000000000004</v>
      </c>
      <c r="H106" s="3">
        <f t="shared" si="78"/>
        <v>52.7</v>
      </c>
      <c r="I106" s="3">
        <f t="shared" si="78"/>
        <v>63.731999999999999</v>
      </c>
      <c r="J106" s="3">
        <f t="shared" si="78"/>
        <v>65.947999999999979</v>
      </c>
    </row>
  </sheetData>
  <hyperlinks>
    <hyperlink ref="A1" location="Main!A1" display="Main" xr:uid="{97825BE4-C8D0-4C85-982F-1348F4CE6DCF}"/>
  </hyperlink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2054-325B-48AE-9F9B-F98F3A48CB41}">
  <dimension ref="B2:Q44"/>
  <sheetViews>
    <sheetView zoomScale="85" zoomScaleNormal="85" workbookViewId="0">
      <selection activeCell="H24" sqref="H24"/>
    </sheetView>
  </sheetViews>
  <sheetFormatPr defaultRowHeight="14.25" x14ac:dyDescent="0.2"/>
  <cols>
    <col min="3" max="3" width="11.25" bestFit="1" customWidth="1"/>
    <col min="4" max="4" width="19" customWidth="1"/>
    <col min="17" max="17" width="12.5" bestFit="1" customWidth="1"/>
    <col min="18" max="24" width="0" hidden="1" customWidth="1"/>
  </cols>
  <sheetData>
    <row r="2" spans="3:15" ht="15" x14ac:dyDescent="0.25">
      <c r="M2" s="3" t="s">
        <v>132</v>
      </c>
    </row>
    <row r="3" spans="3:15" x14ac:dyDescent="0.2">
      <c r="E3" s="8" t="s">
        <v>7</v>
      </c>
      <c r="F3" s="8" t="s">
        <v>8</v>
      </c>
      <c r="G3" s="8" t="s">
        <v>9</v>
      </c>
      <c r="H3" t="s">
        <v>10</v>
      </c>
      <c r="I3" t="s">
        <v>11</v>
      </c>
      <c r="J3" t="s">
        <v>12</v>
      </c>
      <c r="K3" t="s">
        <v>13</v>
      </c>
      <c r="L3" t="s">
        <v>6</v>
      </c>
      <c r="M3" t="s">
        <v>14</v>
      </c>
      <c r="N3" t="s">
        <v>14</v>
      </c>
    </row>
    <row r="4" spans="3:15" x14ac:dyDescent="0.2">
      <c r="C4" t="s">
        <v>107</v>
      </c>
      <c r="D4" t="s">
        <v>22</v>
      </c>
      <c r="E4" s="7">
        <v>7.3470000000000004</v>
      </c>
      <c r="F4" s="7">
        <v>6.4470000000000001</v>
      </c>
      <c r="G4" s="7">
        <v>7.8079999999999998</v>
      </c>
      <c r="H4" s="7">
        <v>85.325999999999993</v>
      </c>
      <c r="I4" s="7">
        <v>84.756</v>
      </c>
      <c r="J4" s="7">
        <v>109.03</v>
      </c>
      <c r="K4" s="7">
        <v>124.33199999999999</v>
      </c>
      <c r="L4" s="7">
        <v>148.399</v>
      </c>
      <c r="M4" s="1">
        <v>129.89099999999999</v>
      </c>
      <c r="N4">
        <v>251.03855699999997</v>
      </c>
    </row>
    <row r="5" spans="3:15" x14ac:dyDescent="0.2">
      <c r="C5" t="s">
        <v>106</v>
      </c>
      <c r="D5" t="s">
        <v>105</v>
      </c>
      <c r="E5" s="7">
        <f t="shared" ref="E5:K5" si="0">+E10/E9</f>
        <v>0.60277980980248724</v>
      </c>
      <c r="F5" s="7">
        <f t="shared" si="0"/>
        <v>0.25208351804237961</v>
      </c>
      <c r="G5" s="7">
        <f t="shared" si="0"/>
        <v>0.21682174727682685</v>
      </c>
      <c r="H5" s="7">
        <f t="shared" si="0"/>
        <v>0.46337144621191373</v>
      </c>
      <c r="I5" s="7">
        <f t="shared" si="0"/>
        <v>0.22618887694787751</v>
      </c>
      <c r="J5" s="7">
        <f t="shared" si="0"/>
        <v>0.72990863740821699</v>
      </c>
      <c r="K5" s="7">
        <f t="shared" si="0"/>
        <v>0.73424686444766041</v>
      </c>
      <c r="L5" s="7">
        <f>+L10/L9</f>
        <v>1.0488469135591338</v>
      </c>
      <c r="M5" s="7">
        <f>+M10/M9</f>
        <v>0.77957823626072675</v>
      </c>
      <c r="N5" s="7">
        <f>+N10/N9</f>
        <v>0.70799329642418229</v>
      </c>
    </row>
    <row r="6" spans="3:15" x14ac:dyDescent="0.2">
      <c r="E6" s="7"/>
      <c r="F6" s="7"/>
      <c r="G6" s="7"/>
      <c r="H6" s="7"/>
      <c r="I6" s="7"/>
      <c r="J6" s="7"/>
      <c r="K6" s="7"/>
      <c r="L6" s="7"/>
    </row>
    <row r="7" spans="3:15" x14ac:dyDescent="0.2">
      <c r="C7" t="s">
        <v>107</v>
      </c>
      <c r="D7" t="s">
        <v>109</v>
      </c>
      <c r="E7">
        <f t="shared" ref="E7:L8" si="1">+LN(E4)</f>
        <v>1.9942920666381405</v>
      </c>
      <c r="F7">
        <f t="shared" si="1"/>
        <v>1.863614906328483</v>
      </c>
      <c r="G7">
        <f t="shared" si="1"/>
        <v>2.0551488491107914</v>
      </c>
      <c r="H7">
        <f t="shared" si="1"/>
        <v>4.4464792146186145</v>
      </c>
      <c r="I7">
        <f t="shared" si="1"/>
        <v>4.439776540214786</v>
      </c>
      <c r="J7">
        <f t="shared" si="1"/>
        <v>4.69162307371829</v>
      </c>
      <c r="K7">
        <f t="shared" si="1"/>
        <v>4.8229554070576146</v>
      </c>
      <c r="L7">
        <f t="shared" si="1"/>
        <v>4.9999045921661018</v>
      </c>
      <c r="M7">
        <f t="shared" ref="M7:N7" si="2">+LN(M4)</f>
        <v>4.8666956372116372</v>
      </c>
      <c r="N7">
        <f t="shared" si="2"/>
        <v>5.5256065408802479</v>
      </c>
    </row>
    <row r="8" spans="3:15" x14ac:dyDescent="0.2">
      <c r="C8" t="s">
        <v>106</v>
      </c>
      <c r="D8" t="s">
        <v>112</v>
      </c>
      <c r="E8">
        <f t="shared" si="1"/>
        <v>-0.50620330681447778</v>
      </c>
      <c r="F8">
        <f t="shared" si="1"/>
        <v>-1.3779948255753631</v>
      </c>
      <c r="G8">
        <f t="shared" si="1"/>
        <v>-1.5286797041299223</v>
      </c>
      <c r="H8">
        <f t="shared" si="1"/>
        <v>-0.76922628689718942</v>
      </c>
      <c r="I8">
        <f t="shared" si="1"/>
        <v>-1.4863848900375676</v>
      </c>
      <c r="J8">
        <f t="shared" si="1"/>
        <v>-0.31483590690746427</v>
      </c>
      <c r="K8">
        <f t="shared" si="1"/>
        <v>-0.30890997932769726</v>
      </c>
      <c r="L8">
        <f t="shared" si="1"/>
        <v>4.7691383167893592E-2</v>
      </c>
      <c r="M8">
        <f>+LN(M5)</f>
        <v>-0.24900222828442026</v>
      </c>
      <c r="N8">
        <f>+LN(N5)</f>
        <v>-0.34532065366066833</v>
      </c>
    </row>
    <row r="9" spans="3:15" x14ac:dyDescent="0.2">
      <c r="C9" t="s">
        <v>107</v>
      </c>
      <c r="D9" t="s">
        <v>18</v>
      </c>
      <c r="E9">
        <v>64.248999999999995</v>
      </c>
      <c r="F9">
        <v>45.116</v>
      </c>
      <c r="G9">
        <v>62.977999999999994</v>
      </c>
      <c r="H9">
        <v>171.68300000000002</v>
      </c>
      <c r="I9">
        <v>148.87999999999997</v>
      </c>
      <c r="J9">
        <v>178.41000000000003</v>
      </c>
      <c r="K9">
        <v>199.00800000000001</v>
      </c>
      <c r="L9">
        <v>233.89399999999992</v>
      </c>
      <c r="M9">
        <v>197.172</v>
      </c>
      <c r="N9">
        <v>398.47389999999996</v>
      </c>
    </row>
    <row r="10" spans="3:15" x14ac:dyDescent="0.2">
      <c r="D10" t="s">
        <v>104</v>
      </c>
      <c r="E10" s="1">
        <v>38.728000000000002</v>
      </c>
      <c r="F10" s="1">
        <v>11.372999999999999</v>
      </c>
      <c r="G10" s="1">
        <v>13.654999999999999</v>
      </c>
      <c r="H10" s="1">
        <v>79.552999999999997</v>
      </c>
      <c r="I10" s="1">
        <v>33.674999999999997</v>
      </c>
      <c r="J10" s="1">
        <v>130.22300000000001</v>
      </c>
      <c r="K10" s="1">
        <v>146.12100000000001</v>
      </c>
      <c r="L10" s="1">
        <v>245.31899999999996</v>
      </c>
      <c r="M10">
        <v>153.71100000000001</v>
      </c>
      <c r="N10">
        <v>282.11684999999994</v>
      </c>
    </row>
    <row r="12" spans="3:15" x14ac:dyDescent="0.2">
      <c r="C12" t="str" cm="1">
        <f t="array" ref="C12:D22">+TRANSPOSE(C4:M5)</f>
        <v>Y</v>
      </c>
      <c r="D12" t="str">
        <v>X</v>
      </c>
      <c r="F12" t="s">
        <v>103</v>
      </c>
      <c r="H12" t="s">
        <v>92</v>
      </c>
      <c r="K12" t="s">
        <v>91</v>
      </c>
      <c r="N12" t="s">
        <v>111</v>
      </c>
    </row>
    <row r="13" spans="3:15" x14ac:dyDescent="0.2">
      <c r="C13" t="str">
        <v>Digital Costs</v>
      </c>
      <c r="D13" t="str">
        <v>Digital Advertising Margin</v>
      </c>
    </row>
    <row r="14" spans="3:15" x14ac:dyDescent="0.2">
      <c r="C14">
        <v>7.3470000000000004</v>
      </c>
      <c r="D14">
        <v>0.60277980980248724</v>
      </c>
      <c r="F14">
        <f t="shared" ref="F14:F22" si="3">+$C$40*D14+$C$41</f>
        <v>84.156500003970805</v>
      </c>
      <c r="H14" s="7">
        <f t="shared" ref="H14:H21" si="4">+F14-$C$26</f>
        <v>6.0080555595263689</v>
      </c>
      <c r="I14">
        <f t="shared" ref="I14:I21" si="5">+H14^2</f>
        <v>36.096731606355711</v>
      </c>
      <c r="K14" s="7">
        <f t="shared" ref="K14:K21" si="6">+C14-F14</f>
        <v>-76.809500003970811</v>
      </c>
      <c r="L14">
        <f t="shared" ref="L14:L21" si="7">+K14^2</f>
        <v>5899.6992908599923</v>
      </c>
      <c r="N14">
        <v>1</v>
      </c>
      <c r="O14">
        <f t="shared" ref="O14:O21" si="8">+$C$40*N14+$C$41</f>
        <v>142.02055677691226</v>
      </c>
    </row>
    <row r="15" spans="3:15" x14ac:dyDescent="0.2">
      <c r="C15">
        <v>6.4470000000000001</v>
      </c>
      <c r="D15">
        <v>0.25208351804237961</v>
      </c>
      <c r="F15">
        <f t="shared" si="3"/>
        <v>33.069695664099243</v>
      </c>
      <c r="H15" s="7">
        <f t="shared" si="4"/>
        <v>-45.078748780345194</v>
      </c>
      <c r="I15">
        <f t="shared" si="5"/>
        <v>2032.0935916014732</v>
      </c>
      <c r="K15" s="7">
        <f t="shared" si="6"/>
        <v>-26.622695664099243</v>
      </c>
      <c r="L15">
        <f t="shared" si="7"/>
        <v>708.7679244232487</v>
      </c>
      <c r="N15">
        <v>2</v>
      </c>
      <c r="O15">
        <f t="shared" si="8"/>
        <v>287.69305329369115</v>
      </c>
    </row>
    <row r="16" spans="3:15" x14ac:dyDescent="0.2">
      <c r="C16">
        <v>7.8079999999999998</v>
      </c>
      <c r="D16">
        <v>0.21682174727682685</v>
      </c>
      <c r="F16">
        <f t="shared" si="3"/>
        <v>27.933025485078801</v>
      </c>
      <c r="H16" s="7">
        <f t="shared" si="4"/>
        <v>-50.215418959365635</v>
      </c>
      <c r="I16">
        <f t="shared" si="5"/>
        <v>2521.5883012646177</v>
      </c>
      <c r="K16" s="7">
        <f t="shared" si="6"/>
        <v>-20.125025485078801</v>
      </c>
      <c r="L16">
        <f t="shared" si="7"/>
        <v>405.01665077507124</v>
      </c>
      <c r="N16">
        <v>3</v>
      </c>
      <c r="O16">
        <f t="shared" si="8"/>
        <v>433.3655498104701</v>
      </c>
    </row>
    <row r="17" spans="2:17" x14ac:dyDescent="0.2">
      <c r="C17">
        <v>85.325999999999993</v>
      </c>
      <c r="D17">
        <v>0.46337144621191373</v>
      </c>
      <c r="F17">
        <f t="shared" si="3"/>
        <v>63.848535644413133</v>
      </c>
      <c r="H17" s="7">
        <f t="shared" si="4"/>
        <v>-14.299908800031304</v>
      </c>
      <c r="I17">
        <f t="shared" si="5"/>
        <v>204.48739168921273</v>
      </c>
      <c r="K17" s="7">
        <f t="shared" si="6"/>
        <v>21.477464355586861</v>
      </c>
      <c r="L17">
        <f t="shared" si="7"/>
        <v>461.28147514550415</v>
      </c>
      <c r="N17">
        <v>4</v>
      </c>
      <c r="O17">
        <f t="shared" si="8"/>
        <v>579.03804632724905</v>
      </c>
    </row>
    <row r="18" spans="2:17" x14ac:dyDescent="0.2">
      <c r="C18">
        <v>84.756</v>
      </c>
      <c r="D18">
        <v>0.22618887694787751</v>
      </c>
      <c r="F18">
        <f t="shared" si="3"/>
        <v>29.297558649457144</v>
      </c>
      <c r="H18" s="7">
        <f t="shared" si="4"/>
        <v>-48.850885794987292</v>
      </c>
      <c r="I18">
        <f t="shared" si="5"/>
        <v>2386.409042954891</v>
      </c>
      <c r="K18" s="7">
        <f t="shared" si="6"/>
        <v>55.458441350542856</v>
      </c>
      <c r="L18">
        <f t="shared" si="7"/>
        <v>3075.6387170316016</v>
      </c>
      <c r="N18">
        <v>5</v>
      </c>
      <c r="O18">
        <f t="shared" si="8"/>
        <v>724.71054284402794</v>
      </c>
    </row>
    <row r="19" spans="2:17" x14ac:dyDescent="0.2">
      <c r="C19">
        <v>109.03</v>
      </c>
      <c r="D19">
        <v>0.72990863740821699</v>
      </c>
      <c r="F19">
        <f t="shared" si="3"/>
        <v>102.67567370054866</v>
      </c>
      <c r="H19" s="7">
        <f t="shared" si="4"/>
        <v>24.527229256104221</v>
      </c>
      <c r="I19">
        <f t="shared" si="5"/>
        <v>601.58497498149484</v>
      </c>
      <c r="K19" s="7">
        <f t="shared" si="6"/>
        <v>6.3543262994513441</v>
      </c>
      <c r="L19">
        <f t="shared" si="7"/>
        <v>40.377462719899015</v>
      </c>
      <c r="N19">
        <v>6</v>
      </c>
      <c r="O19">
        <f t="shared" si="8"/>
        <v>870.38303936080695</v>
      </c>
    </row>
    <row r="20" spans="2:17" x14ac:dyDescent="0.2">
      <c r="C20">
        <v>124.33199999999999</v>
      </c>
      <c r="D20">
        <v>0.73424686444766041</v>
      </c>
      <c r="F20">
        <f t="shared" si="3"/>
        <v>103.30763406384098</v>
      </c>
      <c r="H20" s="7">
        <f t="shared" si="4"/>
        <v>25.159189619396543</v>
      </c>
      <c r="I20">
        <f t="shared" si="5"/>
        <v>632.98482230475076</v>
      </c>
      <c r="K20" s="7">
        <f t="shared" si="6"/>
        <v>21.024365936159015</v>
      </c>
      <c r="L20">
        <f t="shared" si="7"/>
        <v>442.0239630175235</v>
      </c>
      <c r="N20">
        <v>7</v>
      </c>
      <c r="O20">
        <f t="shared" si="8"/>
        <v>1016.0555358775858</v>
      </c>
    </row>
    <row r="21" spans="2:17" x14ac:dyDescent="0.2">
      <c r="C21">
        <v>148.399</v>
      </c>
      <c r="D21">
        <v>1.0488469135591338</v>
      </c>
      <c r="F21">
        <f t="shared" si="3"/>
        <v>149.13620862221057</v>
      </c>
      <c r="H21" s="7">
        <f t="shared" si="4"/>
        <v>70.987764177766138</v>
      </c>
      <c r="I21">
        <f t="shared" si="5"/>
        <v>5039.2626629581373</v>
      </c>
      <c r="K21" s="7">
        <f t="shared" si="6"/>
        <v>-0.73720862221057359</v>
      </c>
      <c r="L21">
        <f t="shared" si="7"/>
        <v>0.54347655266161221</v>
      </c>
      <c r="N21">
        <v>8</v>
      </c>
      <c r="O21">
        <f t="shared" si="8"/>
        <v>1161.7280323943646</v>
      </c>
    </row>
    <row r="22" spans="2:17" x14ac:dyDescent="0.2">
      <c r="C22">
        <v>129.89099999999999</v>
      </c>
      <c r="D22">
        <v>0.77957823626072675</v>
      </c>
      <c r="F22">
        <f t="shared" si="3"/>
        <v>109.91116816638069</v>
      </c>
      <c r="H22" s="7">
        <f>+F22-$C$26</f>
        <v>31.762723721936254</v>
      </c>
      <c r="I22">
        <f t="shared" ref="I22" si="9">+H22^2</f>
        <v>1008.870618236052</v>
      </c>
      <c r="K22" s="7">
        <f t="shared" ref="K22" si="10">+C22-F22</f>
        <v>19.979831833619301</v>
      </c>
      <c r="L22">
        <f>+K22^2</f>
        <v>399.19368009970719</v>
      </c>
      <c r="N22">
        <v>9</v>
      </c>
      <c r="O22">
        <f t="shared" ref="O22" si="11">+$C$40*N22+$C$41</f>
        <v>1307.4005289111435</v>
      </c>
    </row>
    <row r="23" spans="2:17" x14ac:dyDescent="0.2">
      <c r="H23" s="7"/>
      <c r="K23" s="7"/>
    </row>
    <row r="25" spans="2:17" x14ac:dyDescent="0.2">
      <c r="B25" t="s">
        <v>102</v>
      </c>
      <c r="C25">
        <f>+COUNT(C14:C22)</f>
        <v>9</v>
      </c>
    </row>
    <row r="26" spans="2:17" x14ac:dyDescent="0.2">
      <c r="B26" t="s">
        <v>101</v>
      </c>
      <c r="C26">
        <f>+AVERAGE(C14:C22)</f>
        <v>78.148444444444436</v>
      </c>
      <c r="D26">
        <f>+AVERAGE(D14:D22)</f>
        <v>0.5615362277730247</v>
      </c>
      <c r="Q26" s="7"/>
    </row>
    <row r="27" spans="2:17" x14ac:dyDescent="0.2">
      <c r="B27" t="s">
        <v>100</v>
      </c>
      <c r="C27">
        <f>+_xlfn.VAR.S(C14:C22)</f>
        <v>3236.9900972777787</v>
      </c>
      <c r="D27">
        <f>+_xlfn.VAR.S(D14:D22)</f>
        <v>8.5197063752500912E-2</v>
      </c>
    </row>
    <row r="28" spans="2:17" x14ac:dyDescent="0.2">
      <c r="B28" t="s">
        <v>99</v>
      </c>
      <c r="C28">
        <f>+SQRT(C27)</f>
        <v>56.894552439383673</v>
      </c>
      <c r="D28">
        <f>+SQRT(D27)</f>
        <v>0.29188536063410392</v>
      </c>
    </row>
    <row r="30" spans="2:17" x14ac:dyDescent="0.2">
      <c r="B30" t="s">
        <v>98</v>
      </c>
      <c r="C30">
        <f>+_xlfn.COVARIANCE.S(C14:C22,D14:D22)</f>
        <v>12.41086897272598</v>
      </c>
    </row>
    <row r="31" spans="2:17" x14ac:dyDescent="0.2">
      <c r="B31" t="s">
        <v>97</v>
      </c>
      <c r="C31" s="7">
        <f>+C30/PRODUCT(C28:D28)</f>
        <v>0.74734165851065215</v>
      </c>
      <c r="D31" s="7">
        <f>+C31^2</f>
        <v>0.55851955454545221</v>
      </c>
    </row>
    <row r="32" spans="2:17" x14ac:dyDescent="0.2">
      <c r="B32" t="s">
        <v>108</v>
      </c>
      <c r="C32" s="7">
        <f>+SQRT(E37)</f>
        <v>75.606027010500981</v>
      </c>
      <c r="D32" s="7"/>
    </row>
    <row r="33" spans="2:7" x14ac:dyDescent="0.2">
      <c r="C33" s="7"/>
      <c r="D33" s="7"/>
    </row>
    <row r="34" spans="2:7" x14ac:dyDescent="0.2">
      <c r="B34" t="s">
        <v>96</v>
      </c>
      <c r="C34" s="7">
        <f>+_xlfn.F.INV(0.95,1,6)</f>
        <v>5.9873776072736975</v>
      </c>
    </row>
    <row r="35" spans="2:7" x14ac:dyDescent="0.2">
      <c r="D35" t="s">
        <v>95</v>
      </c>
      <c r="E35" t="s">
        <v>94</v>
      </c>
      <c r="F35" t="s">
        <v>93</v>
      </c>
      <c r="G35" t="s">
        <v>110</v>
      </c>
    </row>
    <row r="36" spans="2:7" x14ac:dyDescent="0.2">
      <c r="B36" t="s">
        <v>92</v>
      </c>
      <c r="C36">
        <f>+SUM(I14:I22)</f>
        <v>14463.378137596985</v>
      </c>
      <c r="D36">
        <v>1</v>
      </c>
      <c r="E36">
        <f>+C36/D36</f>
        <v>14463.378137596985</v>
      </c>
      <c r="F36" s="7">
        <f>+E36/E37</f>
        <v>2.530211973354342</v>
      </c>
      <c r="G36" t="b">
        <f>+IF(F36&lt;C34,TRUE,FALSE)</f>
        <v>1</v>
      </c>
    </row>
    <row r="37" spans="2:7" x14ac:dyDescent="0.2">
      <c r="B37" t="s">
        <v>91</v>
      </c>
      <c r="C37">
        <f>+SUM(L14:L22)</f>
        <v>11432.542640625208</v>
      </c>
      <c r="D37">
        <v>2</v>
      </c>
      <c r="E37">
        <f>+C37/D37</f>
        <v>5716.2713203126041</v>
      </c>
    </row>
    <row r="38" spans="2:7" x14ac:dyDescent="0.2">
      <c r="B38" t="s">
        <v>90</v>
      </c>
      <c r="C38">
        <f>+SUM(C36:C37)</f>
        <v>25895.920778222193</v>
      </c>
    </row>
    <row r="40" spans="2:7" x14ac:dyDescent="0.2">
      <c r="B40" t="s">
        <v>89</v>
      </c>
      <c r="C40" s="7">
        <f>+C30/D27</f>
        <v>145.67249651677892</v>
      </c>
    </row>
    <row r="41" spans="2:7" x14ac:dyDescent="0.2">
      <c r="B41" t="s">
        <v>88</v>
      </c>
      <c r="C41" s="7">
        <f>+C26-C40*D26</f>
        <v>-3.6519397398666769</v>
      </c>
    </row>
    <row r="44" spans="2:7" x14ac:dyDescent="0.2">
      <c r="B44" t="s">
        <v>114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16B5-0E93-4928-B4B1-24D7DEEAB631}">
  <dimension ref="A3:K1012"/>
  <sheetViews>
    <sheetView workbookViewId="0">
      <selection activeCell="A17" sqref="A17"/>
    </sheetView>
  </sheetViews>
  <sheetFormatPr defaultRowHeight="14.25" x14ac:dyDescent="0.2"/>
  <cols>
    <col min="5" max="6" width="9.875" bestFit="1" customWidth="1"/>
    <col min="9" max="9" width="4.125" customWidth="1"/>
  </cols>
  <sheetData>
    <row r="3" spans="1:11" x14ac:dyDescent="0.2">
      <c r="E3" s="20">
        <f ca="1">+TODAY()</f>
        <v>44849</v>
      </c>
    </row>
    <row r="4" spans="1:11" x14ac:dyDescent="0.2">
      <c r="E4" s="20">
        <f ca="1">+E3-1460</f>
        <v>43389</v>
      </c>
    </row>
    <row r="5" spans="1:11" x14ac:dyDescent="0.2">
      <c r="G5" t="s">
        <v>135</v>
      </c>
      <c r="H5" t="s">
        <v>136</v>
      </c>
      <c r="J5" t="s">
        <v>131</v>
      </c>
    </row>
    <row r="6" spans="1:11" x14ac:dyDescent="0.2">
      <c r="F6" cm="1" vm="1">
        <f t="array" aca="1" ref="F6:G1012" ca="1">+_xlfn.STOCKHISTORY("IWM",E4,E3,0,0)</f>
        <v>43389</v>
      </c>
      <c r="G6" vm="2">
        <f ca="1"/>
        <v>158.63999999999999</v>
      </c>
      <c r="H6" cm="1" vm="3">
        <f t="array" aca="1" ref="H6:H1012" ca="1">+_xlfn.STOCKHISTORY("EVC",E4,E3,0,0,1)</f>
        <v>4.8899999999999997</v>
      </c>
    </row>
    <row r="7" spans="1:11" ht="15" x14ac:dyDescent="0.25">
      <c r="A7" s="3" t="s">
        <v>137</v>
      </c>
      <c r="C7" t="s">
        <v>135</v>
      </c>
      <c r="D7" t="s">
        <v>136</v>
      </c>
      <c r="F7" vm="4">
        <f ca="1"/>
        <v>43390</v>
      </c>
      <c r="G7" vm="5">
        <f ca="1"/>
        <v>157.96</v>
      </c>
      <c r="H7" vm="6">
        <f ca="1"/>
        <v>4.7699999999999996</v>
      </c>
      <c r="J7">
        <f ca="1">+G7/G6-1</f>
        <v>-4.2864346949065268E-3</v>
      </c>
      <c r="K7">
        <f t="shared" ref="K7:K70" ca="1" si="0">+H7/H6-1</f>
        <v>-2.4539877300613466E-2</v>
      </c>
    </row>
    <row r="8" spans="1:11" x14ac:dyDescent="0.2">
      <c r="B8" t="s">
        <v>138</v>
      </c>
      <c r="C8">
        <f ca="1">+AVERAGE(J7:J1012)</f>
        <v>2.0854621111130679E-4</v>
      </c>
      <c r="D8">
        <f ca="1">+AVERAGE(K7:K1012)</f>
        <v>5.5038809619212096E-4</v>
      </c>
      <c r="F8" vm="7">
        <f ca="1"/>
        <v>43391</v>
      </c>
      <c r="G8" vm="8">
        <f ca="1"/>
        <v>155</v>
      </c>
      <c r="H8" vm="9">
        <f ca="1"/>
        <v>4.75</v>
      </c>
      <c r="J8">
        <f t="shared" ref="J8:J70" ca="1" si="1">+G8/G7-1</f>
        <v>-1.8738921245885054E-2</v>
      </c>
      <c r="K8">
        <f t="shared" ca="1" si="0"/>
        <v>-4.1928721174003813E-3</v>
      </c>
    </row>
    <row r="9" spans="1:11" x14ac:dyDescent="0.2">
      <c r="B9" t="s">
        <v>139</v>
      </c>
      <c r="C9">
        <f ca="1">+_xlfn.VAR.P(J7:J1012)</f>
        <v>3.1409944073927269E-4</v>
      </c>
      <c r="D9">
        <f ca="1">+_xlfn.VAR.P(K7:K1012)</f>
        <v>1.4578923001400607E-3</v>
      </c>
      <c r="F9" vm="10">
        <f ca="1"/>
        <v>43392</v>
      </c>
      <c r="G9" vm="11">
        <f ca="1"/>
        <v>153.36000000000001</v>
      </c>
      <c r="H9" vm="12">
        <f ca="1"/>
        <v>4.82</v>
      </c>
      <c r="J9">
        <f t="shared" ca="1" si="1"/>
        <v>-1.0580645161290203E-2</v>
      </c>
      <c r="K9">
        <f t="shared" ca="1" si="0"/>
        <v>1.4736842105263159E-2</v>
      </c>
    </row>
    <row r="10" spans="1:11" x14ac:dyDescent="0.2">
      <c r="B10" t="s">
        <v>140</v>
      </c>
      <c r="C10">
        <f ca="1">+SQRT(C9)</f>
        <v>1.7722850807341147E-2</v>
      </c>
      <c r="D10">
        <f ca="1">+SQRT(D9)</f>
        <v>3.8182355874671496E-2</v>
      </c>
      <c r="F10" vm="13">
        <f ca="1"/>
        <v>43395</v>
      </c>
      <c r="G10" vm="14">
        <f ca="1"/>
        <v>153.03</v>
      </c>
      <c r="H10" vm="15">
        <f ca="1"/>
        <v>4.95</v>
      </c>
      <c r="J10">
        <f t="shared" ca="1" si="1"/>
        <v>-2.1517996870110689E-3</v>
      </c>
      <c r="K10">
        <f t="shared" ca="1" si="0"/>
        <v>2.6970954356846377E-2</v>
      </c>
    </row>
    <row r="11" spans="1:11" x14ac:dyDescent="0.2">
      <c r="F11" vm="16">
        <f ca="1"/>
        <v>43396</v>
      </c>
      <c r="G11" vm="17">
        <f ca="1"/>
        <v>151.66</v>
      </c>
      <c r="H11" vm="18">
        <f ca="1"/>
        <v>5.01</v>
      </c>
      <c r="J11">
        <f t="shared" ca="1" si="1"/>
        <v>-8.9524929752335947E-3</v>
      </c>
      <c r="K11">
        <f t="shared" ca="1" si="0"/>
        <v>1.2121212121211977E-2</v>
      </c>
    </row>
    <row r="12" spans="1:11" x14ac:dyDescent="0.2">
      <c r="B12" t="s">
        <v>141</v>
      </c>
      <c r="C12">
        <f ca="1">+_xlfn.COVARIANCE.P(J7:J1012,K7:K1012)</f>
        <v>3.0189659594615669E-4</v>
      </c>
      <c r="F12" vm="19">
        <f ca="1"/>
        <v>43397</v>
      </c>
      <c r="G12" vm="20">
        <f ca="1"/>
        <v>145.94999999999999</v>
      </c>
      <c r="H12" vm="12">
        <f ca="1"/>
        <v>4.82</v>
      </c>
      <c r="J12">
        <f t="shared" ca="1" si="1"/>
        <v>-3.7650006593696439E-2</v>
      </c>
      <c r="K12">
        <f t="shared" ca="1" si="0"/>
        <v>-3.7924151696606678E-2</v>
      </c>
    </row>
    <row r="13" spans="1:11" x14ac:dyDescent="0.2">
      <c r="B13" t="s">
        <v>142</v>
      </c>
      <c r="C13">
        <f ca="1">+C12/PRODUCT(C10:D10)</f>
        <v>0.44613049832899376</v>
      </c>
      <c r="F13" vm="21">
        <f ca="1"/>
        <v>43398</v>
      </c>
      <c r="G13" vm="22">
        <f ca="1"/>
        <v>149.11000000000001</v>
      </c>
      <c r="H13" vm="23">
        <f ca="1"/>
        <v>4.92</v>
      </c>
      <c r="J13">
        <f t="shared" ca="1" si="1"/>
        <v>2.165125042822913E-2</v>
      </c>
      <c r="K13">
        <f t="shared" ca="1" si="0"/>
        <v>2.0746887966804906E-2</v>
      </c>
    </row>
    <row r="14" spans="1:11" x14ac:dyDescent="0.2">
      <c r="F14" vm="24">
        <f ca="1"/>
        <v>43399</v>
      </c>
      <c r="G14" vm="25">
        <f ca="1"/>
        <v>147.47999999999999</v>
      </c>
      <c r="H14" vm="26">
        <f ca="1"/>
        <v>4.8600000000000003</v>
      </c>
      <c r="J14">
        <f t="shared" ca="1" si="1"/>
        <v>-1.0931527060559443E-2</v>
      </c>
      <c r="K14">
        <f t="shared" ca="1" si="0"/>
        <v>-1.2195121951219412E-2</v>
      </c>
    </row>
    <row r="15" spans="1:11" x14ac:dyDescent="0.2">
      <c r="B15" t="s">
        <v>143</v>
      </c>
      <c r="C15" s="7">
        <f ca="1">+C12/C9</f>
        <v>0.96114974046309964</v>
      </c>
      <c r="F15" vm="27">
        <f ca="1"/>
        <v>43402</v>
      </c>
      <c r="G15" vm="28">
        <f ca="1"/>
        <v>146.66999999999999</v>
      </c>
      <c r="H15" vm="26">
        <f ca="1"/>
        <v>4.8600000000000003</v>
      </c>
      <c r="J15">
        <f t="shared" ca="1" si="1"/>
        <v>-5.4922701383238737E-3</v>
      </c>
      <c r="K15">
        <f t="shared" ca="1" si="0"/>
        <v>0</v>
      </c>
    </row>
    <row r="16" spans="1:11" x14ac:dyDescent="0.2">
      <c r="F16" vm="29">
        <f ca="1"/>
        <v>43403</v>
      </c>
      <c r="G16" vm="30">
        <f ca="1"/>
        <v>149.72999999999999</v>
      </c>
      <c r="H16" vm="31">
        <f ca="1"/>
        <v>4.8</v>
      </c>
      <c r="J16">
        <f t="shared" ca="1" si="1"/>
        <v>2.0863162200859042E-2</v>
      </c>
      <c r="K16">
        <f t="shared" ca="1" si="0"/>
        <v>-1.2345679012345734E-2</v>
      </c>
    </row>
    <row r="17" spans="6:11" x14ac:dyDescent="0.2">
      <c r="F17" vm="32">
        <f ca="1"/>
        <v>43404</v>
      </c>
      <c r="G17" vm="33">
        <f ca="1"/>
        <v>150.03</v>
      </c>
      <c r="H17" vm="34">
        <f ca="1"/>
        <v>4.9400000000000004</v>
      </c>
      <c r="J17">
        <f t="shared" ca="1" si="1"/>
        <v>2.0036064916850727E-3</v>
      </c>
      <c r="K17">
        <f t="shared" ca="1" si="0"/>
        <v>2.9166666666666785E-2</v>
      </c>
    </row>
    <row r="18" spans="6:11" x14ac:dyDescent="0.2">
      <c r="F18" vm="35">
        <f ca="1"/>
        <v>43405</v>
      </c>
      <c r="G18" vm="36">
        <f ca="1"/>
        <v>153.49</v>
      </c>
      <c r="H18" vm="3">
        <f ca="1"/>
        <v>4.8899999999999997</v>
      </c>
      <c r="J18">
        <f t="shared" ca="1" si="1"/>
        <v>2.3062054255815534E-2</v>
      </c>
      <c r="K18">
        <f t="shared" ca="1" si="0"/>
        <v>-1.0121457489878694E-2</v>
      </c>
    </row>
    <row r="19" spans="6:11" x14ac:dyDescent="0.2">
      <c r="F19" vm="37">
        <f ca="1"/>
        <v>43406</v>
      </c>
      <c r="G19" vm="38">
        <f ca="1"/>
        <v>154</v>
      </c>
      <c r="H19" vm="39">
        <f ca="1"/>
        <v>5.14</v>
      </c>
      <c r="J19">
        <f t="shared" ca="1" si="1"/>
        <v>3.3226920320541531E-3</v>
      </c>
      <c r="K19">
        <f t="shared" ca="1" si="0"/>
        <v>5.112474437627812E-2</v>
      </c>
    </row>
    <row r="20" spans="6:11" x14ac:dyDescent="0.2">
      <c r="F20" vm="40">
        <f ca="1"/>
        <v>43409</v>
      </c>
      <c r="G20" vm="41">
        <f ca="1"/>
        <v>153.88</v>
      </c>
      <c r="H20" vm="42">
        <f ca="1"/>
        <v>5.31</v>
      </c>
      <c r="J20">
        <f t="shared" ca="1" si="1"/>
        <v>-7.7922077922076838E-4</v>
      </c>
      <c r="K20">
        <f t="shared" ca="1" si="0"/>
        <v>3.3073929961089377E-2</v>
      </c>
    </row>
    <row r="21" spans="6:11" x14ac:dyDescent="0.2">
      <c r="F21" vm="43">
        <f ca="1"/>
        <v>43410</v>
      </c>
      <c r="G21" vm="44">
        <f ca="1"/>
        <v>154.63999999999999</v>
      </c>
      <c r="H21" vm="45">
        <f ca="1"/>
        <v>5.27</v>
      </c>
      <c r="J21">
        <f t="shared" ca="1" si="1"/>
        <v>4.938913439043402E-3</v>
      </c>
      <c r="K21">
        <f t="shared" ca="1" si="0"/>
        <v>-7.532956685499026E-3</v>
      </c>
    </row>
    <row r="22" spans="6:11" x14ac:dyDescent="0.2">
      <c r="F22" vm="46">
        <f ca="1"/>
        <v>43411</v>
      </c>
      <c r="G22" vm="47">
        <f ca="1"/>
        <v>157.41</v>
      </c>
      <c r="H22" vm="48">
        <f ca="1"/>
        <v>5.41</v>
      </c>
      <c r="J22">
        <f t="shared" ca="1" si="1"/>
        <v>1.7912571132953969E-2</v>
      </c>
      <c r="K22">
        <f t="shared" ca="1" si="0"/>
        <v>2.6565464895635715E-2</v>
      </c>
    </row>
    <row r="23" spans="6:11" x14ac:dyDescent="0.2">
      <c r="F23" vm="49">
        <f ca="1"/>
        <v>43412</v>
      </c>
      <c r="G23" vm="50">
        <f ca="1"/>
        <v>156.99</v>
      </c>
      <c r="H23" vm="51">
        <f ca="1"/>
        <v>4.37</v>
      </c>
      <c r="J23">
        <f t="shared" ca="1" si="1"/>
        <v>-2.6681913474365659E-3</v>
      </c>
      <c r="K23">
        <f t="shared" ca="1" si="0"/>
        <v>-0.19223659889094269</v>
      </c>
    </row>
    <row r="24" spans="6:11" x14ac:dyDescent="0.2">
      <c r="F24" vm="52">
        <f ca="1"/>
        <v>43413</v>
      </c>
      <c r="G24" vm="53">
        <f ca="1"/>
        <v>154.08000000000001</v>
      </c>
      <c r="H24" vm="54">
        <f ca="1"/>
        <v>4.03</v>
      </c>
      <c r="J24">
        <f t="shared" ca="1" si="1"/>
        <v>-1.8536212497611282E-2</v>
      </c>
      <c r="K24">
        <f t="shared" ca="1" si="0"/>
        <v>-7.7803203661327203E-2</v>
      </c>
    </row>
    <row r="25" spans="6:11" x14ac:dyDescent="0.2">
      <c r="F25" vm="55">
        <f ca="1"/>
        <v>43416</v>
      </c>
      <c r="G25" vm="56">
        <f ca="1"/>
        <v>151.03</v>
      </c>
      <c r="H25" vm="57">
        <f ca="1"/>
        <v>3.61</v>
      </c>
      <c r="J25">
        <f t="shared" ca="1" si="1"/>
        <v>-1.9794911734164145E-2</v>
      </c>
      <c r="K25">
        <f t="shared" ca="1" si="0"/>
        <v>-0.10421836228287851</v>
      </c>
    </row>
    <row r="26" spans="6:11" x14ac:dyDescent="0.2">
      <c r="F26" vm="58">
        <f ca="1"/>
        <v>43417</v>
      </c>
      <c r="G26" vm="59">
        <f ca="1"/>
        <v>150.55000000000001</v>
      </c>
      <c r="H26" vm="60">
        <f ca="1"/>
        <v>3.4</v>
      </c>
      <c r="J26">
        <f t="shared" ca="1" si="1"/>
        <v>-3.1781765212208768E-3</v>
      </c>
      <c r="K26">
        <f t="shared" ca="1" si="0"/>
        <v>-5.817174515235457E-2</v>
      </c>
    </row>
    <row r="27" spans="6:11" x14ac:dyDescent="0.2">
      <c r="F27" vm="61">
        <f ca="1"/>
        <v>43418</v>
      </c>
      <c r="G27" vm="62">
        <f ca="1"/>
        <v>149.44999999999999</v>
      </c>
      <c r="H27" vm="63">
        <f ca="1"/>
        <v>3.31</v>
      </c>
      <c r="J27">
        <f t="shared" ca="1" si="1"/>
        <v>-7.3065426768517128E-3</v>
      </c>
      <c r="K27">
        <f t="shared" ca="1" si="0"/>
        <v>-2.6470588235294024E-2</v>
      </c>
    </row>
    <row r="28" spans="6:11" x14ac:dyDescent="0.2">
      <c r="F28" vm="64">
        <f ca="1"/>
        <v>43419</v>
      </c>
      <c r="G28" vm="65">
        <f ca="1"/>
        <v>151.58000000000001</v>
      </c>
      <c r="H28" vm="63">
        <f ca="1"/>
        <v>3.31</v>
      </c>
      <c r="J28">
        <f t="shared" ca="1" si="1"/>
        <v>1.4252258280361474E-2</v>
      </c>
      <c r="K28">
        <f t="shared" ca="1" si="0"/>
        <v>0</v>
      </c>
    </row>
    <row r="29" spans="6:11" x14ac:dyDescent="0.2">
      <c r="F29" vm="66">
        <f ca="1"/>
        <v>43420</v>
      </c>
      <c r="G29" vm="67">
        <f ca="1"/>
        <v>151.94</v>
      </c>
      <c r="H29" vm="68">
        <f ca="1"/>
        <v>3.27</v>
      </c>
      <c r="J29">
        <f t="shared" ca="1" si="1"/>
        <v>2.374983507058781E-3</v>
      </c>
      <c r="K29">
        <f t="shared" ca="1" si="0"/>
        <v>-1.2084592145015116E-2</v>
      </c>
    </row>
    <row r="30" spans="6:11" x14ac:dyDescent="0.2">
      <c r="F30" vm="69">
        <f ca="1"/>
        <v>43423</v>
      </c>
      <c r="G30" vm="70">
        <f ca="1"/>
        <v>148.86000000000001</v>
      </c>
      <c r="H30" vm="71">
        <f ca="1"/>
        <v>3.41</v>
      </c>
      <c r="J30">
        <f t="shared" ca="1" si="1"/>
        <v>-2.0271159668289962E-2</v>
      </c>
      <c r="K30">
        <f t="shared" ca="1" si="0"/>
        <v>4.2813455657492394E-2</v>
      </c>
    </row>
    <row r="31" spans="6:11" x14ac:dyDescent="0.2">
      <c r="F31" vm="72">
        <f ca="1"/>
        <v>43424</v>
      </c>
      <c r="G31" vm="73">
        <f ca="1"/>
        <v>145.99</v>
      </c>
      <c r="H31" vm="68">
        <f ca="1"/>
        <v>3.27</v>
      </c>
      <c r="J31">
        <f t="shared" ca="1" si="1"/>
        <v>-1.9279860271395943E-2</v>
      </c>
      <c r="K31">
        <f t="shared" ca="1" si="0"/>
        <v>-4.1055718475073388E-2</v>
      </c>
    </row>
    <row r="32" spans="6:11" x14ac:dyDescent="0.2">
      <c r="F32" vm="74">
        <f ca="1"/>
        <v>43425</v>
      </c>
      <c r="G32" vm="75">
        <f ca="1"/>
        <v>148.03</v>
      </c>
      <c r="H32" vm="76">
        <f ca="1"/>
        <v>3.37</v>
      </c>
      <c r="J32">
        <f t="shared" ca="1" si="1"/>
        <v>1.397355983286519E-2</v>
      </c>
      <c r="K32">
        <f t="shared" ca="1" si="0"/>
        <v>3.0581039755351647E-2</v>
      </c>
    </row>
    <row r="33" spans="6:11" x14ac:dyDescent="0.2">
      <c r="F33" vm="77">
        <f ca="1"/>
        <v>43427</v>
      </c>
      <c r="G33" vm="78">
        <f ca="1"/>
        <v>147.88999999999999</v>
      </c>
      <c r="H33" vm="79">
        <f ca="1"/>
        <v>3.55</v>
      </c>
      <c r="J33">
        <f t="shared" ca="1" si="1"/>
        <v>-9.4575423900566946E-4</v>
      </c>
      <c r="K33">
        <f t="shared" ca="1" si="0"/>
        <v>5.3412462908011715E-2</v>
      </c>
    </row>
    <row r="34" spans="6:11" x14ac:dyDescent="0.2">
      <c r="F34" vm="80">
        <f ca="1"/>
        <v>43430</v>
      </c>
      <c r="G34" vm="81">
        <f ca="1"/>
        <v>149.81</v>
      </c>
      <c r="H34" vm="82">
        <f ca="1"/>
        <v>3.32</v>
      </c>
      <c r="J34">
        <f t="shared" ca="1" si="1"/>
        <v>1.2982622219217088E-2</v>
      </c>
      <c r="K34">
        <f t="shared" ca="1" si="0"/>
        <v>-6.4788732394366222E-2</v>
      </c>
    </row>
    <row r="35" spans="6:11" x14ac:dyDescent="0.2">
      <c r="F35" vm="83">
        <f ca="1"/>
        <v>43431</v>
      </c>
      <c r="G35" vm="84">
        <f ca="1"/>
        <v>148.57</v>
      </c>
      <c r="H35" vm="68">
        <f ca="1"/>
        <v>3.27</v>
      </c>
      <c r="J35">
        <f t="shared" ca="1" si="1"/>
        <v>-8.2771510580068597E-3</v>
      </c>
      <c r="K35">
        <f t="shared" ca="1" si="0"/>
        <v>-1.5060240963855387E-2</v>
      </c>
    </row>
    <row r="36" spans="6:11" x14ac:dyDescent="0.2">
      <c r="F36" vm="85">
        <f ca="1"/>
        <v>43432</v>
      </c>
      <c r="G36" vm="86">
        <f ca="1"/>
        <v>152.24</v>
      </c>
      <c r="H36" vm="87">
        <f ca="1"/>
        <v>3.29</v>
      </c>
      <c r="J36">
        <f t="shared" ca="1" si="1"/>
        <v>2.4702160597698253E-2</v>
      </c>
      <c r="K36">
        <f t="shared" ca="1" si="0"/>
        <v>6.1162079510703737E-3</v>
      </c>
    </row>
    <row r="37" spans="6:11" x14ac:dyDescent="0.2">
      <c r="F37" vm="88">
        <f ca="1"/>
        <v>43433</v>
      </c>
      <c r="G37" vm="89">
        <f ca="1"/>
        <v>151.83000000000001</v>
      </c>
      <c r="H37" vm="87">
        <f ca="1"/>
        <v>3.29</v>
      </c>
      <c r="J37">
        <f t="shared" ca="1" si="1"/>
        <v>-2.6931161324225128E-3</v>
      </c>
      <c r="K37">
        <f t="shared" ca="1" si="0"/>
        <v>0</v>
      </c>
    </row>
    <row r="38" spans="6:11" x14ac:dyDescent="0.2">
      <c r="F38" vm="90">
        <f ca="1"/>
        <v>43434</v>
      </c>
      <c r="G38" vm="91">
        <f ca="1"/>
        <v>152.62</v>
      </c>
      <c r="H38" vm="92">
        <f ca="1"/>
        <v>3.23</v>
      </c>
      <c r="J38">
        <f t="shared" ca="1" si="1"/>
        <v>5.2031877758018652E-3</v>
      </c>
      <c r="K38">
        <f t="shared" ca="1" si="0"/>
        <v>-1.8237082066869359E-2</v>
      </c>
    </row>
    <row r="39" spans="6:11" x14ac:dyDescent="0.2">
      <c r="F39" vm="93">
        <f ca="1"/>
        <v>43437</v>
      </c>
      <c r="G39" vm="53">
        <f ca="1"/>
        <v>154.08000000000001</v>
      </c>
      <c r="H39" vm="94">
        <f ca="1"/>
        <v>3.24</v>
      </c>
      <c r="J39">
        <f t="shared" ca="1" si="1"/>
        <v>9.5662429563623252E-3</v>
      </c>
      <c r="K39">
        <f t="shared" ca="1" si="0"/>
        <v>3.0959752321981782E-3</v>
      </c>
    </row>
    <row r="40" spans="6:11" x14ac:dyDescent="0.2">
      <c r="F40" vm="95">
        <f ca="1"/>
        <v>43438</v>
      </c>
      <c r="G40" vm="96">
        <f ca="1"/>
        <v>147.52000000000001</v>
      </c>
      <c r="H40" vm="97">
        <f ca="1"/>
        <v>3.02</v>
      </c>
      <c r="J40">
        <f t="shared" ca="1" si="1"/>
        <v>-4.2575285565939813E-2</v>
      </c>
      <c r="K40">
        <f t="shared" ca="1" si="0"/>
        <v>-6.7901234567901314E-2</v>
      </c>
    </row>
    <row r="41" spans="6:11" x14ac:dyDescent="0.2">
      <c r="F41" vm="98">
        <f ca="1"/>
        <v>43440</v>
      </c>
      <c r="G41" vm="99">
        <f ca="1"/>
        <v>147.19999999999999</v>
      </c>
      <c r="H41" vm="100">
        <f ca="1"/>
        <v>3.11</v>
      </c>
      <c r="J41">
        <f t="shared" ca="1" si="1"/>
        <v>-2.1691973969633072E-3</v>
      </c>
      <c r="K41">
        <f t="shared" ca="1" si="0"/>
        <v>2.9801324503311299E-2</v>
      </c>
    </row>
    <row r="42" spans="6:11" x14ac:dyDescent="0.2">
      <c r="F42" vm="101">
        <f ca="1"/>
        <v>43441</v>
      </c>
      <c r="G42" vm="102">
        <f ca="1"/>
        <v>144.02000000000001</v>
      </c>
      <c r="H42" vm="100">
        <f ca="1"/>
        <v>3.11</v>
      </c>
      <c r="J42">
        <f t="shared" ca="1" si="1"/>
        <v>-2.16032608695651E-2</v>
      </c>
      <c r="K42">
        <f t="shared" ca="1" si="0"/>
        <v>0</v>
      </c>
    </row>
    <row r="43" spans="6:11" x14ac:dyDescent="0.2">
      <c r="F43" vm="103">
        <f ca="1"/>
        <v>43444</v>
      </c>
      <c r="G43" vm="104">
        <f ca="1"/>
        <v>143.6</v>
      </c>
      <c r="H43" vm="105">
        <f ca="1"/>
        <v>3.1</v>
      </c>
      <c r="J43">
        <f t="shared" ca="1" si="1"/>
        <v>-2.9162616303292088E-3</v>
      </c>
      <c r="K43">
        <f t="shared" ca="1" si="0"/>
        <v>-3.215434083601254E-3</v>
      </c>
    </row>
    <row r="44" spans="6:11" x14ac:dyDescent="0.2">
      <c r="F44" vm="106">
        <f ca="1"/>
        <v>43445</v>
      </c>
      <c r="G44" vm="107">
        <f ca="1"/>
        <v>143.44999999999999</v>
      </c>
      <c r="H44" vm="108">
        <f ca="1"/>
        <v>3.08</v>
      </c>
      <c r="J44">
        <f t="shared" ca="1" si="1"/>
        <v>-1.0445682451253324E-3</v>
      </c>
      <c r="K44">
        <f t="shared" ca="1" si="0"/>
        <v>-6.4516129032258229E-3</v>
      </c>
    </row>
    <row r="45" spans="6:11" x14ac:dyDescent="0.2">
      <c r="F45" vm="109">
        <f ca="1"/>
        <v>43446</v>
      </c>
      <c r="G45" vm="110">
        <f ca="1"/>
        <v>144.82</v>
      </c>
      <c r="H45" vm="111">
        <f ca="1"/>
        <v>2.92</v>
      </c>
      <c r="J45">
        <f t="shared" ca="1" si="1"/>
        <v>9.5503659811781993E-3</v>
      </c>
      <c r="K45">
        <f t="shared" ca="1" si="0"/>
        <v>-5.1948051948051965E-2</v>
      </c>
    </row>
    <row r="46" spans="6:11" x14ac:dyDescent="0.2">
      <c r="F46" vm="112">
        <f ca="1"/>
        <v>43447</v>
      </c>
      <c r="G46" vm="113">
        <f ca="1"/>
        <v>142.77000000000001</v>
      </c>
      <c r="H46" vm="114">
        <f ca="1"/>
        <v>2.82</v>
      </c>
      <c r="J46">
        <f t="shared" ca="1" si="1"/>
        <v>-1.4155503383510459E-2</v>
      </c>
      <c r="K46">
        <f t="shared" ca="1" si="0"/>
        <v>-3.4246575342465779E-2</v>
      </c>
    </row>
    <row r="47" spans="6:11" x14ac:dyDescent="0.2">
      <c r="F47" vm="115">
        <f ca="1"/>
        <v>43448</v>
      </c>
      <c r="G47" vm="116">
        <f ca="1"/>
        <v>140.61000000000001</v>
      </c>
      <c r="H47" vm="117">
        <f ca="1"/>
        <v>2.81</v>
      </c>
      <c r="J47">
        <f t="shared" ca="1" si="1"/>
        <v>-1.5129228829586006E-2</v>
      </c>
      <c r="K47">
        <f t="shared" ca="1" si="0"/>
        <v>-3.5460992907800915E-3</v>
      </c>
    </row>
    <row r="48" spans="6:11" x14ac:dyDescent="0.2">
      <c r="F48" vm="118">
        <f ca="1"/>
        <v>43451</v>
      </c>
      <c r="G48" vm="119">
        <f ca="1"/>
        <v>137.02000000000001</v>
      </c>
      <c r="H48" vm="120">
        <f ca="1"/>
        <v>2.74</v>
      </c>
      <c r="J48">
        <f t="shared" ca="1" si="1"/>
        <v>-2.5531612260863423E-2</v>
      </c>
      <c r="K48">
        <f t="shared" ca="1" si="0"/>
        <v>-2.4911032028469671E-2</v>
      </c>
    </row>
    <row r="49" spans="6:11" x14ac:dyDescent="0.2">
      <c r="F49" vm="121">
        <f ca="1"/>
        <v>43452</v>
      </c>
      <c r="G49" vm="122">
        <f ca="1"/>
        <v>136.85</v>
      </c>
      <c r="H49" vm="123">
        <f ca="1"/>
        <v>2.73</v>
      </c>
      <c r="J49">
        <f t="shared" ca="1" si="1"/>
        <v>-1.2406947890819531E-3</v>
      </c>
      <c r="K49">
        <f t="shared" ca="1" si="0"/>
        <v>-3.6496350364964014E-3</v>
      </c>
    </row>
    <row r="50" spans="6:11" x14ac:dyDescent="0.2">
      <c r="F50" vm="124">
        <f ca="1"/>
        <v>43453</v>
      </c>
      <c r="G50" vm="125">
        <f ca="1"/>
        <v>134</v>
      </c>
      <c r="H50" vm="126">
        <f ca="1"/>
        <v>2.6</v>
      </c>
      <c r="J50">
        <f t="shared" ca="1" si="1"/>
        <v>-2.0825721592985014E-2</v>
      </c>
      <c r="K50">
        <f t="shared" ca="1" si="0"/>
        <v>-4.7619047619047561E-2</v>
      </c>
    </row>
    <row r="51" spans="6:11" x14ac:dyDescent="0.2">
      <c r="F51" vm="127">
        <f ca="1"/>
        <v>43454</v>
      </c>
      <c r="G51" vm="128">
        <f ca="1"/>
        <v>131.79</v>
      </c>
      <c r="H51" vm="129">
        <f ca="1"/>
        <v>2.62</v>
      </c>
      <c r="J51">
        <f t="shared" ca="1" si="1"/>
        <v>-1.649253731343292E-2</v>
      </c>
      <c r="K51">
        <f t="shared" ca="1" si="0"/>
        <v>7.692307692307665E-3</v>
      </c>
    </row>
    <row r="52" spans="6:11" x14ac:dyDescent="0.2">
      <c r="F52" vm="130">
        <f ca="1"/>
        <v>43455</v>
      </c>
      <c r="G52" vm="131">
        <f ca="1"/>
        <v>128.37</v>
      </c>
      <c r="H52" vm="132">
        <f ca="1"/>
        <v>2.71</v>
      </c>
      <c r="J52">
        <f t="shared" ca="1" si="1"/>
        <v>-2.5950375597541431E-2</v>
      </c>
      <c r="K52">
        <f t="shared" ca="1" si="0"/>
        <v>3.4351145038167941E-2</v>
      </c>
    </row>
    <row r="53" spans="6:11" x14ac:dyDescent="0.2">
      <c r="F53" vm="133">
        <f ca="1"/>
        <v>43458</v>
      </c>
      <c r="G53" vm="134">
        <f ca="1"/>
        <v>125.88</v>
      </c>
      <c r="H53" vm="135">
        <f ca="1"/>
        <v>2.65</v>
      </c>
      <c r="J53">
        <f t="shared" ca="1" si="1"/>
        <v>-1.9397055386772721E-2</v>
      </c>
      <c r="K53">
        <f t="shared" ca="1" si="0"/>
        <v>-2.2140221402214055E-2</v>
      </c>
    </row>
    <row r="54" spans="6:11" x14ac:dyDescent="0.2">
      <c r="F54" vm="136">
        <f ca="1"/>
        <v>43460</v>
      </c>
      <c r="G54" vm="137">
        <f ca="1"/>
        <v>131.93</v>
      </c>
      <c r="H54" vm="114">
        <f ca="1"/>
        <v>2.82</v>
      </c>
      <c r="J54">
        <f t="shared" ca="1" si="1"/>
        <v>4.8061646012075077E-2</v>
      </c>
      <c r="K54">
        <f t="shared" ca="1" si="0"/>
        <v>6.4150943396226401E-2</v>
      </c>
    </row>
    <row r="55" spans="6:11" x14ac:dyDescent="0.2">
      <c r="F55" vm="138">
        <f ca="1"/>
        <v>43461</v>
      </c>
      <c r="G55" vm="139">
        <f ca="1"/>
        <v>132.47999999999999</v>
      </c>
      <c r="H55" vm="140">
        <f ca="1"/>
        <v>2.77</v>
      </c>
      <c r="J55">
        <f t="shared" ca="1" si="1"/>
        <v>4.1688774350032709E-3</v>
      </c>
      <c r="K55">
        <f t="shared" ca="1" si="0"/>
        <v>-1.7730496453900679E-2</v>
      </c>
    </row>
    <row r="56" spans="6:11" x14ac:dyDescent="0.2">
      <c r="F56" vm="141">
        <f ca="1"/>
        <v>43462</v>
      </c>
      <c r="G56" vm="142">
        <f ca="1"/>
        <v>132.86000000000001</v>
      </c>
      <c r="H56" vm="111">
        <f ca="1"/>
        <v>2.92</v>
      </c>
      <c r="J56">
        <f t="shared" ca="1" si="1"/>
        <v>2.8683574879229123E-3</v>
      </c>
      <c r="K56">
        <f t="shared" ca="1" si="0"/>
        <v>5.4151624548736343E-2</v>
      </c>
    </row>
    <row r="57" spans="6:11" x14ac:dyDescent="0.2">
      <c r="F57" vm="143">
        <f ca="1"/>
        <v>43465</v>
      </c>
      <c r="G57" vm="144">
        <f ca="1"/>
        <v>133.9</v>
      </c>
      <c r="H57" vm="145">
        <f ca="1"/>
        <v>2.91</v>
      </c>
      <c r="J57">
        <f t="shared" ca="1" si="1"/>
        <v>7.8277886497064575E-3</v>
      </c>
      <c r="K57">
        <f t="shared" ca="1" si="0"/>
        <v>-3.424657534246478E-3</v>
      </c>
    </row>
    <row r="58" spans="6:11" x14ac:dyDescent="0.2">
      <c r="F58" vm="146">
        <f ca="1"/>
        <v>43467</v>
      </c>
      <c r="G58" vm="147">
        <f ca="1"/>
        <v>134.66</v>
      </c>
      <c r="H58" vm="148">
        <f ca="1"/>
        <v>2.93</v>
      </c>
      <c r="J58">
        <f t="shared" ca="1" si="1"/>
        <v>5.6758775205376644E-3</v>
      </c>
      <c r="K58">
        <f t="shared" ca="1" si="0"/>
        <v>6.8728522336769515E-3</v>
      </c>
    </row>
    <row r="59" spans="6:11" x14ac:dyDescent="0.2">
      <c r="F59" vm="149">
        <f ca="1"/>
        <v>43468</v>
      </c>
      <c r="G59" vm="150">
        <f ca="1"/>
        <v>132.25</v>
      </c>
      <c r="H59" vm="151">
        <f ca="1"/>
        <v>2.97</v>
      </c>
      <c r="J59">
        <f t="shared" ca="1" si="1"/>
        <v>-1.7896925590375701E-2</v>
      </c>
      <c r="K59">
        <f t="shared" ca="1" si="0"/>
        <v>1.3651877133105783E-2</v>
      </c>
    </row>
    <row r="60" spans="6:11" x14ac:dyDescent="0.2">
      <c r="F60" vm="152">
        <f ca="1"/>
        <v>43469</v>
      </c>
      <c r="G60" vm="153">
        <f ca="1"/>
        <v>137.19</v>
      </c>
      <c r="H60" vm="154">
        <f ca="1"/>
        <v>3.16</v>
      </c>
      <c r="J60">
        <f t="shared" ca="1" si="1"/>
        <v>3.7353497164461125E-2</v>
      </c>
      <c r="K60">
        <f t="shared" ca="1" si="0"/>
        <v>6.3973063973064015E-2</v>
      </c>
    </row>
    <row r="61" spans="6:11" x14ac:dyDescent="0.2">
      <c r="F61" vm="155">
        <f ca="1"/>
        <v>43472</v>
      </c>
      <c r="G61" vm="156">
        <f ca="1"/>
        <v>139.59</v>
      </c>
      <c r="H61" vm="157">
        <f ca="1"/>
        <v>3.38</v>
      </c>
      <c r="J61">
        <f t="shared" ca="1" si="1"/>
        <v>1.7493986442160603E-2</v>
      </c>
      <c r="K61">
        <f t="shared" ca="1" si="0"/>
        <v>6.9620253164556889E-2</v>
      </c>
    </row>
    <row r="62" spans="6:11" x14ac:dyDescent="0.2">
      <c r="F62" vm="158">
        <f ca="1"/>
        <v>43473</v>
      </c>
      <c r="G62" vm="159">
        <f ca="1"/>
        <v>141.72999999999999</v>
      </c>
      <c r="H62" vm="160">
        <f ca="1"/>
        <v>3.44</v>
      </c>
      <c r="J62">
        <f t="shared" ca="1" si="1"/>
        <v>1.5330611075291767E-2</v>
      </c>
      <c r="K62">
        <f t="shared" ca="1" si="0"/>
        <v>1.7751479289940919E-2</v>
      </c>
    </row>
    <row r="63" spans="6:11" x14ac:dyDescent="0.2">
      <c r="F63" vm="161">
        <f ca="1"/>
        <v>43474</v>
      </c>
      <c r="G63" vm="162">
        <f ca="1"/>
        <v>142.9</v>
      </c>
      <c r="H63" vm="60">
        <f ca="1"/>
        <v>3.4</v>
      </c>
      <c r="J63">
        <f t="shared" ca="1" si="1"/>
        <v>8.2551329993652001E-3</v>
      </c>
      <c r="K63">
        <f t="shared" ca="1" si="0"/>
        <v>-1.1627906976744207E-2</v>
      </c>
    </row>
    <row r="64" spans="6:11" x14ac:dyDescent="0.2">
      <c r="F64" vm="163">
        <f ca="1"/>
        <v>43475</v>
      </c>
      <c r="G64" vm="164">
        <f ca="1"/>
        <v>143.63999999999999</v>
      </c>
      <c r="H64" vm="157">
        <f ca="1"/>
        <v>3.38</v>
      </c>
      <c r="J64">
        <f t="shared" ca="1" si="1"/>
        <v>5.1784464660600271E-3</v>
      </c>
      <c r="K64">
        <f t="shared" ca="1" si="0"/>
        <v>-5.8823529411764497E-3</v>
      </c>
    </row>
    <row r="65" spans="6:11" x14ac:dyDescent="0.2">
      <c r="F65" vm="165">
        <f ca="1"/>
        <v>43476</v>
      </c>
      <c r="G65" vm="166">
        <f ca="1"/>
        <v>143.68</v>
      </c>
      <c r="H65" vm="167">
        <f ca="1"/>
        <v>3.53</v>
      </c>
      <c r="J65">
        <f t="shared" ca="1" si="1"/>
        <v>2.7847396268465552E-4</v>
      </c>
      <c r="K65">
        <f t="shared" ca="1" si="0"/>
        <v>4.4378698224851965E-2</v>
      </c>
    </row>
    <row r="66" spans="6:11" x14ac:dyDescent="0.2">
      <c r="F66" vm="168">
        <f ca="1"/>
        <v>43479</v>
      </c>
      <c r="G66" vm="169">
        <f ca="1"/>
        <v>142.25</v>
      </c>
      <c r="H66" vm="170">
        <f ca="1"/>
        <v>3.6</v>
      </c>
      <c r="J66">
        <f t="shared" ca="1" si="1"/>
        <v>-9.9526726057906911E-3</v>
      </c>
      <c r="K66">
        <f t="shared" ca="1" si="0"/>
        <v>1.9830028328611915E-2</v>
      </c>
    </row>
    <row r="67" spans="6:11" x14ac:dyDescent="0.2">
      <c r="F67" vm="171">
        <f ca="1"/>
        <v>43480</v>
      </c>
      <c r="G67" vm="107">
        <f ca="1"/>
        <v>143.44999999999999</v>
      </c>
      <c r="H67" vm="172">
        <f ca="1"/>
        <v>3.51</v>
      </c>
      <c r="J67">
        <f t="shared" ca="1" si="1"/>
        <v>8.4358523725833745E-3</v>
      </c>
      <c r="K67">
        <f t="shared" ca="1" si="0"/>
        <v>-2.5000000000000133E-2</v>
      </c>
    </row>
    <row r="68" spans="6:11" x14ac:dyDescent="0.2">
      <c r="F68" vm="173">
        <f ca="1"/>
        <v>43481</v>
      </c>
      <c r="G68" vm="174">
        <f ca="1"/>
        <v>144.52000000000001</v>
      </c>
      <c r="H68" vm="175">
        <f ca="1"/>
        <v>3.57</v>
      </c>
      <c r="J68">
        <f t="shared" ca="1" si="1"/>
        <v>7.4590449634019951E-3</v>
      </c>
      <c r="K68">
        <f t="shared" ca="1" si="0"/>
        <v>1.7094017094017033E-2</v>
      </c>
    </row>
    <row r="69" spans="6:11" x14ac:dyDescent="0.2">
      <c r="F69" vm="176">
        <f ca="1"/>
        <v>43482</v>
      </c>
      <c r="G69" vm="177">
        <f ca="1"/>
        <v>145.83000000000001</v>
      </c>
      <c r="H69" vm="178">
        <f ca="1"/>
        <v>3.72</v>
      </c>
      <c r="J69">
        <f t="shared" ca="1" si="1"/>
        <v>9.0644893440354757E-3</v>
      </c>
      <c r="K69">
        <f t="shared" ca="1" si="0"/>
        <v>4.2016806722689148E-2</v>
      </c>
    </row>
    <row r="70" spans="6:11" x14ac:dyDescent="0.2">
      <c r="F70" vm="179">
        <f ca="1"/>
        <v>43483</v>
      </c>
      <c r="G70" vm="180">
        <f ca="1"/>
        <v>147.33000000000001</v>
      </c>
      <c r="H70" vm="181">
        <f ca="1"/>
        <v>3.71</v>
      </c>
      <c r="J70">
        <f t="shared" ca="1" si="1"/>
        <v>1.0285949393128879E-2</v>
      </c>
      <c r="K70">
        <f t="shared" ca="1" si="0"/>
        <v>-2.6881720430108613E-3</v>
      </c>
    </row>
    <row r="71" spans="6:11" x14ac:dyDescent="0.2">
      <c r="F71" vm="182">
        <f ca="1"/>
        <v>43487</v>
      </c>
      <c r="G71" vm="183">
        <f ca="1"/>
        <v>145</v>
      </c>
      <c r="H71" vm="184">
        <f ca="1"/>
        <v>3.69</v>
      </c>
      <c r="J71">
        <f t="shared" ref="J71:J134" ca="1" si="2">+G71/G70-1</f>
        <v>-1.5814837439761198E-2</v>
      </c>
      <c r="K71">
        <f t="shared" ref="K71:K134" ca="1" si="3">+H71/H70-1</f>
        <v>-5.3908355795148077E-3</v>
      </c>
    </row>
    <row r="72" spans="6:11" x14ac:dyDescent="0.2">
      <c r="F72" vm="185">
        <f ca="1"/>
        <v>43488</v>
      </c>
      <c r="G72" vm="186">
        <f ca="1"/>
        <v>144.6</v>
      </c>
      <c r="H72" vm="187">
        <f ca="1"/>
        <v>3.67</v>
      </c>
      <c r="J72">
        <f t="shared" ca="1" si="2"/>
        <v>-2.7586206896552667E-3</v>
      </c>
      <c r="K72">
        <f t="shared" ca="1" si="3"/>
        <v>-5.4200542005420349E-3</v>
      </c>
    </row>
    <row r="73" spans="6:11" x14ac:dyDescent="0.2">
      <c r="F73" vm="188">
        <f ca="1"/>
        <v>43489</v>
      </c>
      <c r="G73" vm="189">
        <f ca="1"/>
        <v>145.47</v>
      </c>
      <c r="H73" vm="190">
        <f ca="1"/>
        <v>3.81</v>
      </c>
      <c r="J73">
        <f t="shared" ca="1" si="2"/>
        <v>6.0165975103734226E-3</v>
      </c>
      <c r="K73">
        <f t="shared" ca="1" si="3"/>
        <v>3.8147138964577776E-2</v>
      </c>
    </row>
    <row r="74" spans="6:11" x14ac:dyDescent="0.2">
      <c r="F74" vm="191">
        <f ca="1"/>
        <v>43490</v>
      </c>
      <c r="G74" vm="192">
        <f ca="1"/>
        <v>147.34</v>
      </c>
      <c r="H74" vm="193">
        <f ca="1"/>
        <v>3.97</v>
      </c>
      <c r="J74">
        <f t="shared" ca="1" si="2"/>
        <v>1.2854884168557179E-2</v>
      </c>
      <c r="K74">
        <f t="shared" ca="1" si="3"/>
        <v>4.1994750656167978E-2</v>
      </c>
    </row>
    <row r="75" spans="6:11" x14ac:dyDescent="0.2">
      <c r="F75" vm="194">
        <f ca="1"/>
        <v>43493</v>
      </c>
      <c r="G75" vm="195">
        <f ca="1"/>
        <v>146.55000000000001</v>
      </c>
      <c r="H75" vm="196">
        <f ca="1"/>
        <v>3.84</v>
      </c>
      <c r="J75">
        <f t="shared" ca="1" si="2"/>
        <v>-5.361748337179284E-3</v>
      </c>
      <c r="K75">
        <f t="shared" ca="1" si="3"/>
        <v>-3.2745591939546737E-2</v>
      </c>
    </row>
    <row r="76" spans="6:11" x14ac:dyDescent="0.2">
      <c r="F76" vm="197">
        <f ca="1"/>
        <v>43494</v>
      </c>
      <c r="G76" vm="198">
        <f ca="1"/>
        <v>146.19999999999999</v>
      </c>
      <c r="H76" vm="199">
        <f ca="1"/>
        <v>3.82</v>
      </c>
      <c r="J76">
        <f t="shared" ca="1" si="2"/>
        <v>-2.3882633913341333E-3</v>
      </c>
      <c r="K76">
        <f t="shared" ca="1" si="3"/>
        <v>-5.2083333333333703E-3</v>
      </c>
    </row>
    <row r="77" spans="6:11" x14ac:dyDescent="0.2">
      <c r="F77" vm="200">
        <f ca="1"/>
        <v>43495</v>
      </c>
      <c r="G77" vm="201">
        <f ca="1"/>
        <v>147.80000000000001</v>
      </c>
      <c r="H77" vm="202">
        <f ca="1"/>
        <v>3.9</v>
      </c>
      <c r="J77">
        <f t="shared" ca="1" si="2"/>
        <v>1.0943912448700521E-2</v>
      </c>
      <c r="K77">
        <f t="shared" ca="1" si="3"/>
        <v>2.0942408376963373E-2</v>
      </c>
    </row>
    <row r="78" spans="6:11" x14ac:dyDescent="0.2">
      <c r="F78" vm="203">
        <f ca="1"/>
        <v>43496</v>
      </c>
      <c r="G78" vm="204">
        <f ca="1"/>
        <v>149.06</v>
      </c>
      <c r="H78" vm="205">
        <f ca="1"/>
        <v>3.94</v>
      </c>
      <c r="J78">
        <f t="shared" ca="1" si="2"/>
        <v>8.5250338294993178E-3</v>
      </c>
      <c r="K78">
        <f t="shared" ca="1" si="3"/>
        <v>1.025641025641022E-2</v>
      </c>
    </row>
    <row r="79" spans="6:11" x14ac:dyDescent="0.2">
      <c r="F79" vm="206">
        <f ca="1"/>
        <v>43497</v>
      </c>
      <c r="G79" vm="207">
        <f ca="1"/>
        <v>149.18</v>
      </c>
      <c r="H79" vm="208">
        <f ca="1"/>
        <v>3.91</v>
      </c>
      <c r="J79">
        <f t="shared" ca="1" si="2"/>
        <v>8.0504494834299223E-4</v>
      </c>
      <c r="K79">
        <f t="shared" ca="1" si="3"/>
        <v>-7.6142131979695105E-3</v>
      </c>
    </row>
    <row r="80" spans="6:11" x14ac:dyDescent="0.2">
      <c r="F80" vm="209">
        <f ca="1"/>
        <v>43500</v>
      </c>
      <c r="G80" vm="210">
        <f ca="1"/>
        <v>150.96</v>
      </c>
      <c r="H80" vm="211">
        <f ca="1"/>
        <v>3.93</v>
      </c>
      <c r="J80">
        <f t="shared" ca="1" si="2"/>
        <v>1.1931894355811767E-2</v>
      </c>
      <c r="K80">
        <f t="shared" ca="1" si="3"/>
        <v>5.1150895140665842E-3</v>
      </c>
    </row>
    <row r="81" spans="6:11" x14ac:dyDescent="0.2">
      <c r="F81" vm="212">
        <f ca="1"/>
        <v>43501</v>
      </c>
      <c r="G81" vm="213">
        <f ca="1"/>
        <v>151.12</v>
      </c>
      <c r="H81" vm="196">
        <f ca="1"/>
        <v>3.84</v>
      </c>
      <c r="J81">
        <f t="shared" ca="1" si="2"/>
        <v>1.0598834128245915E-3</v>
      </c>
      <c r="K81">
        <f t="shared" ca="1" si="3"/>
        <v>-2.2900763358778664E-2</v>
      </c>
    </row>
    <row r="82" spans="6:11" x14ac:dyDescent="0.2">
      <c r="F82" vm="214">
        <f ca="1"/>
        <v>43502</v>
      </c>
      <c r="G82" vm="215">
        <f ca="1"/>
        <v>150.93</v>
      </c>
      <c r="H82" vm="216">
        <f ca="1"/>
        <v>3.79</v>
      </c>
      <c r="J82">
        <f t="shared" ca="1" si="2"/>
        <v>-1.2572789835891829E-3</v>
      </c>
      <c r="K82">
        <f t="shared" ca="1" si="3"/>
        <v>-1.3020833333333259E-2</v>
      </c>
    </row>
    <row r="83" spans="6:11" x14ac:dyDescent="0.2">
      <c r="F83" vm="217">
        <f ca="1"/>
        <v>43503</v>
      </c>
      <c r="G83" vm="218">
        <f ca="1"/>
        <v>149.69</v>
      </c>
      <c r="H83" vm="216">
        <f ca="1"/>
        <v>3.79</v>
      </c>
      <c r="J83">
        <f t="shared" ca="1" si="2"/>
        <v>-8.2157291459618031E-3</v>
      </c>
      <c r="K83">
        <f t="shared" ca="1" si="3"/>
        <v>0</v>
      </c>
    </row>
    <row r="84" spans="6:11" x14ac:dyDescent="0.2">
      <c r="F84" vm="219">
        <f ca="1"/>
        <v>43504</v>
      </c>
      <c r="G84" vm="220">
        <f ca="1"/>
        <v>149.85</v>
      </c>
      <c r="H84" vm="181">
        <f ca="1"/>
        <v>3.71</v>
      </c>
      <c r="J84">
        <f t="shared" ca="1" si="2"/>
        <v>1.0688756763979068E-3</v>
      </c>
      <c r="K84">
        <f t="shared" ca="1" si="3"/>
        <v>-2.1108179419525031E-2</v>
      </c>
    </row>
    <row r="85" spans="6:11" x14ac:dyDescent="0.2">
      <c r="F85" vm="221">
        <f ca="1"/>
        <v>43507</v>
      </c>
      <c r="G85" vm="222">
        <f ca="1"/>
        <v>151.1</v>
      </c>
      <c r="H85" vm="223">
        <f ca="1"/>
        <v>3.78</v>
      </c>
      <c r="J85">
        <f t="shared" ca="1" si="2"/>
        <v>8.341675008341598E-3</v>
      </c>
      <c r="K85">
        <f t="shared" ca="1" si="3"/>
        <v>1.8867924528301883E-2</v>
      </c>
    </row>
    <row r="86" spans="6:11" x14ac:dyDescent="0.2">
      <c r="F86" vm="224">
        <f ca="1"/>
        <v>43508</v>
      </c>
      <c r="G86" vm="225">
        <f ca="1"/>
        <v>152.99</v>
      </c>
      <c r="H86" vm="226">
        <f ca="1"/>
        <v>3.76</v>
      </c>
      <c r="J86">
        <f t="shared" ca="1" si="2"/>
        <v>1.2508272667107967E-2</v>
      </c>
      <c r="K86">
        <f t="shared" ca="1" si="3"/>
        <v>-5.2910052910053462E-3</v>
      </c>
    </row>
    <row r="87" spans="6:11" x14ac:dyDescent="0.2">
      <c r="F87" vm="227">
        <f ca="1"/>
        <v>43509</v>
      </c>
      <c r="G87" vm="228">
        <f ca="1"/>
        <v>153.41999999999999</v>
      </c>
      <c r="H87" vm="229">
        <f ca="1"/>
        <v>3.86</v>
      </c>
      <c r="J87">
        <f t="shared" ca="1" si="2"/>
        <v>2.8106412183801499E-3</v>
      </c>
      <c r="K87">
        <f t="shared" ca="1" si="3"/>
        <v>2.659574468085113E-2</v>
      </c>
    </row>
    <row r="88" spans="6:11" x14ac:dyDescent="0.2">
      <c r="F88" vm="230">
        <f ca="1"/>
        <v>43510</v>
      </c>
      <c r="G88" vm="231">
        <f ca="1"/>
        <v>153.77000000000001</v>
      </c>
      <c r="H88" vm="232">
        <f ca="1"/>
        <v>3.95</v>
      </c>
      <c r="J88">
        <f t="shared" ca="1" si="2"/>
        <v>2.2813192543347238E-3</v>
      </c>
      <c r="K88">
        <f t="shared" ca="1" si="3"/>
        <v>2.3316062176165886E-2</v>
      </c>
    </row>
    <row r="89" spans="6:11" x14ac:dyDescent="0.2">
      <c r="F89" vm="233">
        <f ca="1"/>
        <v>43511</v>
      </c>
      <c r="G89" vm="234">
        <f ca="1"/>
        <v>156.22</v>
      </c>
      <c r="H89" vm="235">
        <f ca="1"/>
        <v>4.04</v>
      </c>
      <c r="J89">
        <f t="shared" ca="1" si="2"/>
        <v>1.5932886778955435E-2</v>
      </c>
      <c r="K89">
        <f t="shared" ca="1" si="3"/>
        <v>2.2784810126582178E-2</v>
      </c>
    </row>
    <row r="90" spans="6:11" x14ac:dyDescent="0.2">
      <c r="F90" vm="236">
        <f ca="1"/>
        <v>43515</v>
      </c>
      <c r="G90" vm="237">
        <f ca="1"/>
        <v>156.65</v>
      </c>
      <c r="H90" vm="208">
        <f ca="1"/>
        <v>3.91</v>
      </c>
      <c r="J90">
        <f t="shared" ca="1" si="2"/>
        <v>2.7525284854692522E-3</v>
      </c>
      <c r="K90">
        <f t="shared" ca="1" si="3"/>
        <v>-3.2178217821782207E-2</v>
      </c>
    </row>
    <row r="91" spans="6:11" x14ac:dyDescent="0.2">
      <c r="F91" vm="238">
        <f ca="1"/>
        <v>43516</v>
      </c>
      <c r="G91" vm="239">
        <f ca="1"/>
        <v>157.38999999999999</v>
      </c>
      <c r="H91" vm="240">
        <f ca="1"/>
        <v>4</v>
      </c>
      <c r="J91">
        <f t="shared" ca="1" si="2"/>
        <v>4.7239067985955785E-3</v>
      </c>
      <c r="K91">
        <f t="shared" ca="1" si="3"/>
        <v>2.3017902813299296E-2</v>
      </c>
    </row>
    <row r="92" spans="6:11" x14ac:dyDescent="0.2">
      <c r="F92" vm="241">
        <f ca="1"/>
        <v>43517</v>
      </c>
      <c r="G92" vm="242">
        <f ca="1"/>
        <v>156.79</v>
      </c>
      <c r="H92" vm="240">
        <f ca="1"/>
        <v>4</v>
      </c>
      <c r="J92">
        <f t="shared" ca="1" si="2"/>
        <v>-3.8121862888366165E-3</v>
      </c>
      <c r="K92">
        <f t="shared" ca="1" si="3"/>
        <v>0</v>
      </c>
    </row>
    <row r="93" spans="6:11" x14ac:dyDescent="0.2">
      <c r="F93" vm="243">
        <f ca="1"/>
        <v>43518</v>
      </c>
      <c r="G93" vm="244">
        <f ca="1"/>
        <v>158.15</v>
      </c>
      <c r="H93" vm="54">
        <f ca="1"/>
        <v>4.03</v>
      </c>
      <c r="J93">
        <f t="shared" ca="1" si="2"/>
        <v>8.6740225779706748E-3</v>
      </c>
      <c r="K93">
        <f t="shared" ca="1" si="3"/>
        <v>7.5000000000000622E-3</v>
      </c>
    </row>
    <row r="94" spans="6:11" x14ac:dyDescent="0.2">
      <c r="F94" vm="245">
        <f ca="1"/>
        <v>43521</v>
      </c>
      <c r="G94" vm="246">
        <f ca="1"/>
        <v>158.19</v>
      </c>
      <c r="H94" vm="247">
        <f ca="1"/>
        <v>3.96</v>
      </c>
      <c r="J94">
        <f t="shared" ca="1" si="2"/>
        <v>2.5292443882385385E-4</v>
      </c>
      <c r="K94">
        <f t="shared" ca="1" si="3"/>
        <v>-1.7369727047146455E-2</v>
      </c>
    </row>
    <row r="95" spans="6:11" x14ac:dyDescent="0.2">
      <c r="F95" vm="248">
        <f ca="1"/>
        <v>43522</v>
      </c>
      <c r="G95" vm="249">
        <f ca="1"/>
        <v>157.1</v>
      </c>
      <c r="H95" vm="250">
        <f ca="1"/>
        <v>3.98</v>
      </c>
      <c r="J95">
        <f t="shared" ca="1" si="2"/>
        <v>-6.890448195208343E-3</v>
      </c>
      <c r="K95">
        <f t="shared" ca="1" si="3"/>
        <v>5.050505050504972E-3</v>
      </c>
    </row>
    <row r="96" spans="6:11" x14ac:dyDescent="0.2">
      <c r="F96" vm="251">
        <f ca="1"/>
        <v>43523</v>
      </c>
      <c r="G96" vm="252">
        <f ca="1"/>
        <v>157.32</v>
      </c>
      <c r="H96" vm="253">
        <f ca="1"/>
        <v>3.89</v>
      </c>
      <c r="J96">
        <f t="shared" ca="1" si="2"/>
        <v>1.4003819223424863E-3</v>
      </c>
      <c r="K96">
        <f t="shared" ca="1" si="3"/>
        <v>-2.2613065326633097E-2</v>
      </c>
    </row>
    <row r="97" spans="6:11" x14ac:dyDescent="0.2">
      <c r="F97" vm="254">
        <f ca="1"/>
        <v>43524</v>
      </c>
      <c r="G97" vm="255">
        <f ca="1"/>
        <v>156.78</v>
      </c>
      <c r="H97" vm="232">
        <f ca="1"/>
        <v>3.95</v>
      </c>
      <c r="J97">
        <f t="shared" ca="1" si="2"/>
        <v>-3.4324942791761348E-3</v>
      </c>
      <c r="K97">
        <f t="shared" ca="1" si="3"/>
        <v>1.5424164524421524E-2</v>
      </c>
    </row>
    <row r="98" spans="6:11" x14ac:dyDescent="0.2">
      <c r="F98" vm="256">
        <f ca="1"/>
        <v>43525</v>
      </c>
      <c r="G98" vm="257">
        <f ca="1"/>
        <v>158.24</v>
      </c>
      <c r="H98" vm="250">
        <f ca="1"/>
        <v>3.98</v>
      </c>
      <c r="J98">
        <f t="shared" ca="1" si="2"/>
        <v>9.3124122974870271E-3</v>
      </c>
      <c r="K98">
        <f t="shared" ca="1" si="3"/>
        <v>7.5949367088608E-3</v>
      </c>
    </row>
    <row r="99" spans="6:11" x14ac:dyDescent="0.2">
      <c r="F99" vm="258">
        <f ca="1"/>
        <v>43528</v>
      </c>
      <c r="G99" vm="259">
        <f ca="1"/>
        <v>156.81</v>
      </c>
      <c r="H99" vm="208">
        <f ca="1"/>
        <v>3.91</v>
      </c>
      <c r="J99">
        <f t="shared" ca="1" si="2"/>
        <v>-9.0369059656218997E-3</v>
      </c>
      <c r="K99">
        <f t="shared" ca="1" si="3"/>
        <v>-1.7587939698492372E-2</v>
      </c>
    </row>
    <row r="100" spans="6:11" x14ac:dyDescent="0.2">
      <c r="F100" vm="260">
        <f ca="1"/>
        <v>43529</v>
      </c>
      <c r="G100" vm="261">
        <f ca="1"/>
        <v>156.08000000000001</v>
      </c>
      <c r="H100" vm="247">
        <f ca="1"/>
        <v>3.96</v>
      </c>
      <c r="J100">
        <f t="shared" ca="1" si="2"/>
        <v>-4.6553153497862487E-3</v>
      </c>
      <c r="K100">
        <f t="shared" ca="1" si="3"/>
        <v>1.2787723785166127E-2</v>
      </c>
    </row>
    <row r="101" spans="6:11" x14ac:dyDescent="0.2">
      <c r="F101" vm="262">
        <f ca="1"/>
        <v>43530</v>
      </c>
      <c r="G101" vm="263">
        <f ca="1"/>
        <v>153.02000000000001</v>
      </c>
      <c r="H101" vm="196">
        <f ca="1"/>
        <v>3.84</v>
      </c>
      <c r="J101">
        <f t="shared" ca="1" si="2"/>
        <v>-1.9605330599692494E-2</v>
      </c>
      <c r="K101">
        <f t="shared" ca="1" si="3"/>
        <v>-3.0303030303030276E-2</v>
      </c>
    </row>
    <row r="102" spans="6:11" x14ac:dyDescent="0.2">
      <c r="F102" vm="264">
        <f ca="1"/>
        <v>43531</v>
      </c>
      <c r="G102" vm="265">
        <f ca="1"/>
        <v>151.68</v>
      </c>
      <c r="H102" vm="223">
        <f ca="1"/>
        <v>3.78</v>
      </c>
      <c r="J102">
        <f t="shared" ca="1" si="2"/>
        <v>-8.757025225460735E-3</v>
      </c>
      <c r="K102">
        <f t="shared" ca="1" si="3"/>
        <v>-1.5625E-2</v>
      </c>
    </row>
    <row r="103" spans="6:11" x14ac:dyDescent="0.2">
      <c r="F103" vm="266">
        <f ca="1"/>
        <v>43532</v>
      </c>
      <c r="G103" vm="267">
        <f ca="1"/>
        <v>151.63999999999999</v>
      </c>
      <c r="H103" vm="190">
        <f ca="1"/>
        <v>3.81</v>
      </c>
      <c r="J103">
        <f t="shared" ca="1" si="2"/>
        <v>-2.6371308016892581E-4</v>
      </c>
      <c r="K103">
        <f t="shared" ca="1" si="3"/>
        <v>7.9365079365079083E-3</v>
      </c>
    </row>
    <row r="104" spans="6:11" x14ac:dyDescent="0.2">
      <c r="F104" vm="268">
        <f ca="1"/>
        <v>43535</v>
      </c>
      <c r="G104" vm="269">
        <f ca="1"/>
        <v>154.29</v>
      </c>
      <c r="H104" vm="250">
        <f ca="1"/>
        <v>3.98</v>
      </c>
      <c r="J104">
        <f t="shared" ca="1" si="2"/>
        <v>1.7475600105513189E-2</v>
      </c>
      <c r="K104">
        <f t="shared" ca="1" si="3"/>
        <v>4.4619422572178546E-2</v>
      </c>
    </row>
    <row r="105" spans="6:11" x14ac:dyDescent="0.2">
      <c r="F105" vm="270">
        <f ca="1"/>
        <v>43536</v>
      </c>
      <c r="G105" vm="271">
        <f ca="1"/>
        <v>154.37</v>
      </c>
      <c r="H105" vm="205">
        <f ca="1"/>
        <v>3.94</v>
      </c>
      <c r="J105">
        <f t="shared" ca="1" si="2"/>
        <v>5.185041156265946E-4</v>
      </c>
      <c r="K105">
        <f t="shared" ca="1" si="3"/>
        <v>-1.0050251256281451E-2</v>
      </c>
    </row>
    <row r="106" spans="6:11" x14ac:dyDescent="0.2">
      <c r="F106" vm="272">
        <f ca="1"/>
        <v>43537</v>
      </c>
      <c r="G106" vm="273">
        <f ca="1"/>
        <v>154.97999999999999</v>
      </c>
      <c r="H106" vm="274">
        <f ca="1"/>
        <v>3.92</v>
      </c>
      <c r="J106">
        <f t="shared" ca="1" si="2"/>
        <v>3.9515449893112731E-3</v>
      </c>
      <c r="K106">
        <f t="shared" ca="1" si="3"/>
        <v>-5.0761421319797106E-3</v>
      </c>
    </row>
    <row r="107" spans="6:11" x14ac:dyDescent="0.2">
      <c r="F107" vm="275">
        <f ca="1"/>
        <v>43538</v>
      </c>
      <c r="G107" vm="276">
        <f ca="1"/>
        <v>154.35</v>
      </c>
      <c r="H107" vm="178">
        <f ca="1"/>
        <v>3.72</v>
      </c>
      <c r="J107">
        <f t="shared" ca="1" si="2"/>
        <v>-4.0650406504064707E-3</v>
      </c>
      <c r="K107">
        <f t="shared" ca="1" si="3"/>
        <v>-5.1020408163265252E-2</v>
      </c>
    </row>
    <row r="108" spans="6:11" x14ac:dyDescent="0.2">
      <c r="F108" vm="277">
        <f ca="1"/>
        <v>43539</v>
      </c>
      <c r="G108" vm="278">
        <f ca="1"/>
        <v>154.76</v>
      </c>
      <c r="H108" vm="184">
        <f ca="1"/>
        <v>3.69</v>
      </c>
      <c r="J108">
        <f t="shared" ca="1" si="2"/>
        <v>2.656300615484275E-3</v>
      </c>
      <c r="K108">
        <f t="shared" ca="1" si="3"/>
        <v>-8.0645161290323619E-3</v>
      </c>
    </row>
    <row r="109" spans="6:11" x14ac:dyDescent="0.2">
      <c r="F109" vm="279">
        <f ca="1"/>
        <v>43542</v>
      </c>
      <c r="G109" vm="280">
        <f ca="1"/>
        <v>155.75</v>
      </c>
      <c r="H109" vm="181">
        <f ca="1"/>
        <v>3.71</v>
      </c>
      <c r="J109">
        <f t="shared" ca="1" si="2"/>
        <v>6.3970018092531777E-3</v>
      </c>
      <c r="K109">
        <f t="shared" ca="1" si="3"/>
        <v>5.4200542005420349E-3</v>
      </c>
    </row>
    <row r="110" spans="6:11" x14ac:dyDescent="0.2">
      <c r="F110" vm="281">
        <f ca="1"/>
        <v>43543</v>
      </c>
      <c r="G110" vm="282">
        <f ca="1"/>
        <v>154.96</v>
      </c>
      <c r="H110" vm="283">
        <f ca="1"/>
        <v>3.64</v>
      </c>
      <c r="J110">
        <f t="shared" ca="1" si="2"/>
        <v>-5.0722311396468323E-3</v>
      </c>
      <c r="K110">
        <f t="shared" ca="1" si="3"/>
        <v>-1.8867924528301883E-2</v>
      </c>
    </row>
    <row r="111" spans="6:11" x14ac:dyDescent="0.2">
      <c r="F111" vm="284">
        <f ca="1"/>
        <v>43544</v>
      </c>
      <c r="G111" vm="285">
        <f ca="1"/>
        <v>153.26</v>
      </c>
      <c r="H111" vm="286">
        <f ca="1"/>
        <v>3.54</v>
      </c>
      <c r="J111">
        <f t="shared" ca="1" si="2"/>
        <v>-1.0970573051110044E-2</v>
      </c>
      <c r="K111">
        <f t="shared" ca="1" si="3"/>
        <v>-2.7472527472527486E-2</v>
      </c>
    </row>
    <row r="112" spans="6:11" x14ac:dyDescent="0.2">
      <c r="F112" vm="287">
        <f ca="1"/>
        <v>43545</v>
      </c>
      <c r="G112" vm="288">
        <f ca="1"/>
        <v>155.27000000000001</v>
      </c>
      <c r="H112" vm="289">
        <f ca="1"/>
        <v>3.49</v>
      </c>
      <c r="J112">
        <f t="shared" ca="1" si="2"/>
        <v>1.3114968028187457E-2</v>
      </c>
      <c r="K112">
        <f t="shared" ca="1" si="3"/>
        <v>-1.412429378531066E-2</v>
      </c>
    </row>
    <row r="113" spans="6:11" x14ac:dyDescent="0.2">
      <c r="F113" vm="290">
        <f ca="1"/>
        <v>43546</v>
      </c>
      <c r="G113" vm="291">
        <f ca="1"/>
        <v>149.62</v>
      </c>
      <c r="H113" vm="292">
        <f ca="1"/>
        <v>3.34</v>
      </c>
      <c r="J113">
        <f t="shared" ca="1" si="2"/>
        <v>-3.6388226959489955E-2</v>
      </c>
      <c r="K113">
        <f t="shared" ca="1" si="3"/>
        <v>-4.2979942693409878E-2</v>
      </c>
    </row>
    <row r="114" spans="6:11" x14ac:dyDescent="0.2">
      <c r="F114" vm="293">
        <f ca="1"/>
        <v>43549</v>
      </c>
      <c r="G114" vm="294">
        <f ca="1"/>
        <v>150.28</v>
      </c>
      <c r="H114" vm="295">
        <f ca="1"/>
        <v>3.33</v>
      </c>
      <c r="J114">
        <f t="shared" ca="1" si="2"/>
        <v>4.4111749766073682E-3</v>
      </c>
      <c r="K114">
        <f t="shared" ca="1" si="3"/>
        <v>-2.9940119760478723E-3</v>
      </c>
    </row>
    <row r="115" spans="6:11" x14ac:dyDescent="0.2">
      <c r="F115" vm="296">
        <f ca="1"/>
        <v>43550</v>
      </c>
      <c r="G115" vm="297">
        <f ca="1"/>
        <v>151.86000000000001</v>
      </c>
      <c r="H115" vm="298">
        <f ca="1"/>
        <v>3.35</v>
      </c>
      <c r="J115">
        <f t="shared" ca="1" si="2"/>
        <v>1.0513707745541723E-2</v>
      </c>
      <c r="K115">
        <f t="shared" ca="1" si="3"/>
        <v>6.0060060060060927E-3</v>
      </c>
    </row>
    <row r="116" spans="6:11" x14ac:dyDescent="0.2">
      <c r="F116" vm="299">
        <f ca="1"/>
        <v>43551</v>
      </c>
      <c r="G116" vm="300">
        <f ca="1"/>
        <v>151.27000000000001</v>
      </c>
      <c r="H116" vm="76">
        <f ca="1"/>
        <v>3.37</v>
      </c>
      <c r="J116">
        <f t="shared" ca="1" si="2"/>
        <v>-3.8851573817990648E-3</v>
      </c>
      <c r="K116">
        <f t="shared" ca="1" si="3"/>
        <v>5.9701492537314049E-3</v>
      </c>
    </row>
    <row r="117" spans="6:11" x14ac:dyDescent="0.2">
      <c r="F117" vm="301">
        <f ca="1"/>
        <v>43552</v>
      </c>
      <c r="G117" vm="91">
        <f ca="1"/>
        <v>152.62</v>
      </c>
      <c r="H117" vm="302">
        <f ca="1"/>
        <v>3.25</v>
      </c>
      <c r="J117">
        <f t="shared" ca="1" si="2"/>
        <v>8.924439743504875E-3</v>
      </c>
      <c r="K117">
        <f t="shared" ca="1" si="3"/>
        <v>-3.5608308605341255E-2</v>
      </c>
    </row>
    <row r="118" spans="6:11" x14ac:dyDescent="0.2">
      <c r="F118" vm="303">
        <f ca="1"/>
        <v>43553</v>
      </c>
      <c r="G118" vm="304">
        <f ca="1"/>
        <v>153.09</v>
      </c>
      <c r="H118" vm="94">
        <f ca="1"/>
        <v>3.24</v>
      </c>
      <c r="J118">
        <f t="shared" ca="1" si="2"/>
        <v>3.07954396540433E-3</v>
      </c>
      <c r="K118">
        <f t="shared" ca="1" si="3"/>
        <v>-3.0769230769229772E-3</v>
      </c>
    </row>
    <row r="119" spans="6:11" x14ac:dyDescent="0.2">
      <c r="F119" vm="305">
        <f ca="1"/>
        <v>43556</v>
      </c>
      <c r="G119" vm="278">
        <f ca="1"/>
        <v>154.76</v>
      </c>
      <c r="H119" vm="306">
        <f ca="1"/>
        <v>3.39</v>
      </c>
      <c r="J119">
        <f t="shared" ca="1" si="2"/>
        <v>1.0908615846887404E-2</v>
      </c>
      <c r="K119">
        <f t="shared" ca="1" si="3"/>
        <v>4.629629629629628E-2</v>
      </c>
    </row>
    <row r="120" spans="6:11" x14ac:dyDescent="0.2">
      <c r="F120" vm="307">
        <f ca="1"/>
        <v>43557</v>
      </c>
      <c r="G120" vm="308">
        <f ca="1"/>
        <v>154.36000000000001</v>
      </c>
      <c r="H120" vm="82">
        <f ca="1"/>
        <v>3.32</v>
      </c>
      <c r="J120">
        <f t="shared" ca="1" si="2"/>
        <v>-2.5846471956576522E-3</v>
      </c>
      <c r="K120">
        <f t="shared" ca="1" si="3"/>
        <v>-2.0648967551622488E-2</v>
      </c>
    </row>
    <row r="121" spans="6:11" x14ac:dyDescent="0.2">
      <c r="F121" vm="309">
        <f ca="1"/>
        <v>43558</v>
      </c>
      <c r="G121" vm="310">
        <f ca="1"/>
        <v>155.16</v>
      </c>
      <c r="H121" vm="68">
        <f ca="1"/>
        <v>3.27</v>
      </c>
      <c r="J121">
        <f t="shared" ca="1" si="2"/>
        <v>5.1826898160143298E-3</v>
      </c>
      <c r="K121">
        <f t="shared" ca="1" si="3"/>
        <v>-1.5060240963855387E-2</v>
      </c>
    </row>
    <row r="122" spans="6:11" x14ac:dyDescent="0.2">
      <c r="F122" vm="311">
        <f ca="1"/>
        <v>43559</v>
      </c>
      <c r="G122" vm="312">
        <f ca="1"/>
        <v>155.91999999999999</v>
      </c>
      <c r="H122" vm="87">
        <f ca="1"/>
        <v>3.29</v>
      </c>
      <c r="J122">
        <f t="shared" ca="1" si="2"/>
        <v>4.8981696313481482E-3</v>
      </c>
      <c r="K122">
        <f t="shared" ca="1" si="3"/>
        <v>6.1162079510703737E-3</v>
      </c>
    </row>
    <row r="123" spans="6:11" x14ac:dyDescent="0.2">
      <c r="F123" vm="313">
        <f ca="1"/>
        <v>43560</v>
      </c>
      <c r="G123" vm="314">
        <f ca="1"/>
        <v>157.38</v>
      </c>
      <c r="H123" vm="71">
        <f ca="1"/>
        <v>3.41</v>
      </c>
      <c r="J123">
        <f t="shared" ca="1" si="2"/>
        <v>9.363776295536308E-3</v>
      </c>
      <c r="K123">
        <f t="shared" ca="1" si="3"/>
        <v>3.6474164133738718E-2</v>
      </c>
    </row>
    <row r="124" spans="6:11" x14ac:dyDescent="0.2">
      <c r="F124" vm="315">
        <f ca="1"/>
        <v>43563</v>
      </c>
      <c r="G124" vm="316">
        <f ca="1"/>
        <v>157.12</v>
      </c>
      <c r="H124" vm="71">
        <f ca="1"/>
        <v>3.41</v>
      </c>
      <c r="J124">
        <f t="shared" ca="1" si="2"/>
        <v>-1.6520523573515522E-3</v>
      </c>
      <c r="K124">
        <f t="shared" ca="1" si="3"/>
        <v>0</v>
      </c>
    </row>
    <row r="125" spans="6:11" x14ac:dyDescent="0.2">
      <c r="F125" vm="317">
        <f ca="1"/>
        <v>43564</v>
      </c>
      <c r="G125" vm="318">
        <f ca="1"/>
        <v>155.19999999999999</v>
      </c>
      <c r="H125" vm="94">
        <f ca="1"/>
        <v>3.24</v>
      </c>
      <c r="J125">
        <f t="shared" ca="1" si="2"/>
        <v>-1.2219959266802527E-2</v>
      </c>
      <c r="K125">
        <f t="shared" ca="1" si="3"/>
        <v>-4.9853372434017551E-2</v>
      </c>
    </row>
    <row r="126" spans="6:11" x14ac:dyDescent="0.2">
      <c r="F126" vm="319">
        <f ca="1"/>
        <v>43565</v>
      </c>
      <c r="G126" vm="320">
        <f ca="1"/>
        <v>157.31</v>
      </c>
      <c r="H126" vm="92">
        <f ca="1"/>
        <v>3.23</v>
      </c>
      <c r="J126">
        <f t="shared" ca="1" si="2"/>
        <v>1.3595360824742331E-2</v>
      </c>
      <c r="K126">
        <f t="shared" ca="1" si="3"/>
        <v>-3.0864197530865445E-3</v>
      </c>
    </row>
    <row r="127" spans="6:11" x14ac:dyDescent="0.2">
      <c r="F127" vm="321">
        <f ca="1"/>
        <v>43566</v>
      </c>
      <c r="G127" vm="322">
        <f ca="1"/>
        <v>157.11000000000001</v>
      </c>
      <c r="H127" vm="323">
        <f ca="1"/>
        <v>3.13</v>
      </c>
      <c r="J127">
        <f t="shared" ca="1" si="2"/>
        <v>-1.2713749920538753E-3</v>
      </c>
      <c r="K127">
        <f t="shared" ca="1" si="3"/>
        <v>-3.0959752321981449E-2</v>
      </c>
    </row>
    <row r="128" spans="6:11" x14ac:dyDescent="0.2">
      <c r="F128" vm="324">
        <f ca="1"/>
        <v>43567</v>
      </c>
      <c r="G128" vm="325">
        <f ca="1"/>
        <v>157.68</v>
      </c>
      <c r="H128" vm="154">
        <f ca="1"/>
        <v>3.16</v>
      </c>
      <c r="J128">
        <f t="shared" ca="1" si="2"/>
        <v>3.6280313156387134E-3</v>
      </c>
      <c r="K128">
        <f t="shared" ca="1" si="3"/>
        <v>9.5846645367412275E-3</v>
      </c>
    </row>
    <row r="129" spans="6:11" x14ac:dyDescent="0.2">
      <c r="F129" vm="326">
        <f ca="1"/>
        <v>43570</v>
      </c>
      <c r="G129" vm="327">
        <f ca="1"/>
        <v>157.16999999999999</v>
      </c>
      <c r="H129" vm="100">
        <f ca="1"/>
        <v>3.11</v>
      </c>
      <c r="J129">
        <f t="shared" ca="1" si="2"/>
        <v>-3.2343987823441056E-3</v>
      </c>
      <c r="K129">
        <f t="shared" ca="1" si="3"/>
        <v>-1.5822784810126667E-2</v>
      </c>
    </row>
    <row r="130" spans="6:11" x14ac:dyDescent="0.2">
      <c r="F130" vm="328">
        <f ca="1"/>
        <v>43571</v>
      </c>
      <c r="G130" vm="329">
        <f ca="1"/>
        <v>157.54</v>
      </c>
      <c r="H130" vm="330">
        <f ca="1"/>
        <v>3.05</v>
      </c>
      <c r="J130">
        <f t="shared" ca="1" si="2"/>
        <v>2.3541388305656774E-3</v>
      </c>
      <c r="K130">
        <f t="shared" ca="1" si="3"/>
        <v>-1.9292604501607746E-2</v>
      </c>
    </row>
    <row r="131" spans="6:11" x14ac:dyDescent="0.2">
      <c r="F131" vm="331">
        <f ca="1"/>
        <v>43572</v>
      </c>
      <c r="G131" vm="332">
        <f ca="1"/>
        <v>156.1</v>
      </c>
      <c r="H131" vm="333">
        <f ca="1"/>
        <v>3</v>
      </c>
      <c r="J131">
        <f t="shared" ca="1" si="2"/>
        <v>-9.1405357369557239E-3</v>
      </c>
      <c r="K131">
        <f t="shared" ca="1" si="3"/>
        <v>-1.6393442622950727E-2</v>
      </c>
    </row>
    <row r="132" spans="6:11" x14ac:dyDescent="0.2">
      <c r="F132" vm="334">
        <f ca="1"/>
        <v>43573</v>
      </c>
      <c r="G132" vm="335">
        <f ca="1"/>
        <v>155.63999999999999</v>
      </c>
      <c r="H132" vm="336">
        <f ca="1"/>
        <v>2.96</v>
      </c>
      <c r="J132">
        <f t="shared" ca="1" si="2"/>
        <v>-2.9468289557975647E-3</v>
      </c>
      <c r="K132">
        <f t="shared" ca="1" si="3"/>
        <v>-1.3333333333333308E-2</v>
      </c>
    </row>
    <row r="133" spans="6:11" x14ac:dyDescent="0.2">
      <c r="F133" vm="337">
        <f ca="1"/>
        <v>43577</v>
      </c>
      <c r="G133" vm="338">
        <f ca="1"/>
        <v>155.22999999999999</v>
      </c>
      <c r="H133" vm="117">
        <f ca="1"/>
        <v>2.81</v>
      </c>
      <c r="J133">
        <f t="shared" ca="1" si="2"/>
        <v>-2.6342842456951177E-3</v>
      </c>
      <c r="K133">
        <f t="shared" ca="1" si="3"/>
        <v>-5.0675675675675658E-2</v>
      </c>
    </row>
    <row r="134" spans="6:11" x14ac:dyDescent="0.2">
      <c r="F134" vm="339">
        <f ca="1"/>
        <v>43578</v>
      </c>
      <c r="G134" vm="340">
        <f ca="1"/>
        <v>157.57</v>
      </c>
      <c r="H134" vm="140">
        <f ca="1"/>
        <v>2.77</v>
      </c>
      <c r="J134">
        <f t="shared" ca="1" si="2"/>
        <v>1.5074405720543638E-2</v>
      </c>
      <c r="K134">
        <f t="shared" ca="1" si="3"/>
        <v>-1.4234875444839923E-2</v>
      </c>
    </row>
    <row r="135" spans="6:11" x14ac:dyDescent="0.2">
      <c r="F135" vm="341">
        <f ca="1"/>
        <v>43579</v>
      </c>
      <c r="G135" vm="342">
        <f ca="1"/>
        <v>158.06</v>
      </c>
      <c r="H135" vm="343">
        <f ca="1"/>
        <v>2.8</v>
      </c>
      <c r="J135">
        <f t="shared" ref="J135:J198" ca="1" si="4">+G135/G134-1</f>
        <v>3.1097290093291541E-3</v>
      </c>
      <c r="K135">
        <f t="shared" ref="K135:K198" ca="1" si="5">+H135/H134-1</f>
        <v>1.0830324909747224E-2</v>
      </c>
    </row>
    <row r="136" spans="6:11" x14ac:dyDescent="0.2">
      <c r="F136" vm="344">
        <f ca="1"/>
        <v>43580</v>
      </c>
      <c r="G136" vm="345">
        <f ca="1"/>
        <v>156.75</v>
      </c>
      <c r="H136" vm="346">
        <f ca="1"/>
        <v>2.78</v>
      </c>
      <c r="J136">
        <f t="shared" ca="1" si="4"/>
        <v>-8.2879919018093995E-3</v>
      </c>
      <c r="K136">
        <f t="shared" ca="1" si="5"/>
        <v>-7.1428571428571175E-3</v>
      </c>
    </row>
    <row r="137" spans="6:11" x14ac:dyDescent="0.2">
      <c r="F137" vm="347">
        <f ca="1"/>
        <v>43581</v>
      </c>
      <c r="G137" vm="348">
        <f ca="1"/>
        <v>158.27000000000001</v>
      </c>
      <c r="H137" vm="349">
        <f ca="1"/>
        <v>2.89</v>
      </c>
      <c r="J137">
        <f t="shared" ca="1" si="4"/>
        <v>9.6969696969697594E-3</v>
      </c>
      <c r="K137">
        <f t="shared" ca="1" si="5"/>
        <v>3.9568345323741205E-2</v>
      </c>
    </row>
    <row r="138" spans="6:11" x14ac:dyDescent="0.2">
      <c r="F138" vm="350">
        <f ca="1"/>
        <v>43584</v>
      </c>
      <c r="G138" vm="351">
        <f ca="1"/>
        <v>159.03</v>
      </c>
      <c r="H138" vm="352">
        <f ca="1"/>
        <v>2.87</v>
      </c>
      <c r="J138">
        <f t="shared" ca="1" si="4"/>
        <v>4.8019207683072107E-3</v>
      </c>
      <c r="K138">
        <f t="shared" ca="1" si="5"/>
        <v>-6.9204152249134898E-3</v>
      </c>
    </row>
    <row r="139" spans="6:11" x14ac:dyDescent="0.2">
      <c r="F139" vm="353">
        <f ca="1"/>
        <v>43585</v>
      </c>
      <c r="G139" vm="354">
        <f ca="1"/>
        <v>158.29</v>
      </c>
      <c r="H139" vm="352">
        <f ca="1"/>
        <v>2.87</v>
      </c>
      <c r="J139">
        <f t="shared" ca="1" si="4"/>
        <v>-4.6532100861472747E-3</v>
      </c>
      <c r="K139">
        <f t="shared" ca="1" si="5"/>
        <v>0</v>
      </c>
    </row>
    <row r="140" spans="6:11" x14ac:dyDescent="0.2">
      <c r="F140" vm="355">
        <f ca="1"/>
        <v>43586</v>
      </c>
      <c r="G140" vm="242">
        <f ca="1"/>
        <v>156.79</v>
      </c>
      <c r="H140" vm="356">
        <f ca="1"/>
        <v>2.79</v>
      </c>
      <c r="J140">
        <f t="shared" ca="1" si="4"/>
        <v>-9.4762777181123248E-3</v>
      </c>
      <c r="K140">
        <f t="shared" ca="1" si="5"/>
        <v>-2.7874564459930307E-2</v>
      </c>
    </row>
    <row r="141" spans="6:11" x14ac:dyDescent="0.2">
      <c r="F141" vm="357">
        <f ca="1"/>
        <v>43587</v>
      </c>
      <c r="G141" vm="358">
        <f ca="1"/>
        <v>157.52000000000001</v>
      </c>
      <c r="H141" vm="132">
        <f ca="1"/>
        <v>2.71</v>
      </c>
      <c r="J141">
        <f t="shared" ca="1" si="4"/>
        <v>4.6559091778812789E-3</v>
      </c>
      <c r="K141">
        <f t="shared" ca="1" si="5"/>
        <v>-2.8673835125448077E-2</v>
      </c>
    </row>
    <row r="142" spans="6:11" x14ac:dyDescent="0.2">
      <c r="F142" vm="359">
        <f ca="1"/>
        <v>43588</v>
      </c>
      <c r="G142" vm="360">
        <f ca="1"/>
        <v>160.53</v>
      </c>
      <c r="H142" vm="356">
        <f ca="1"/>
        <v>2.79</v>
      </c>
      <c r="J142">
        <f t="shared" ca="1" si="4"/>
        <v>1.9108684611477855E-2</v>
      </c>
      <c r="K142">
        <f t="shared" ca="1" si="5"/>
        <v>2.9520295202952074E-2</v>
      </c>
    </row>
    <row r="143" spans="6:11" x14ac:dyDescent="0.2">
      <c r="F143" vm="361">
        <f ca="1"/>
        <v>43591</v>
      </c>
      <c r="G143" vm="362">
        <f ca="1"/>
        <v>160.71</v>
      </c>
      <c r="H143" vm="336">
        <f ca="1"/>
        <v>2.96</v>
      </c>
      <c r="J143">
        <f t="shared" ca="1" si="4"/>
        <v>1.1212857409830246E-3</v>
      </c>
      <c r="K143">
        <f t="shared" ca="1" si="5"/>
        <v>6.0931899641577081E-2</v>
      </c>
    </row>
    <row r="144" spans="6:11" x14ac:dyDescent="0.2">
      <c r="F144" vm="363">
        <f ca="1"/>
        <v>43592</v>
      </c>
      <c r="G144" vm="364">
        <f ca="1"/>
        <v>157.53</v>
      </c>
      <c r="H144" vm="365">
        <f ca="1"/>
        <v>3.42</v>
      </c>
      <c r="J144">
        <f t="shared" ca="1" si="4"/>
        <v>-1.9787194325182056E-2</v>
      </c>
      <c r="K144">
        <f t="shared" ca="1" si="5"/>
        <v>0.15540540540540548</v>
      </c>
    </row>
    <row r="145" spans="6:11" x14ac:dyDescent="0.2">
      <c r="F145" vm="366">
        <f ca="1"/>
        <v>43593</v>
      </c>
      <c r="G145" vm="367">
        <f ca="1"/>
        <v>156.76</v>
      </c>
      <c r="H145" vm="68">
        <f ca="1"/>
        <v>3.27</v>
      </c>
      <c r="J145">
        <f t="shared" ca="1" si="4"/>
        <v>-4.8879578492986298E-3</v>
      </c>
      <c r="K145">
        <f t="shared" ca="1" si="5"/>
        <v>-4.3859649122807043E-2</v>
      </c>
    </row>
    <row r="146" spans="6:11" x14ac:dyDescent="0.2">
      <c r="F146" vm="368">
        <f ca="1"/>
        <v>43594</v>
      </c>
      <c r="G146" vm="369">
        <f ca="1"/>
        <v>156.19</v>
      </c>
      <c r="H146" vm="370">
        <f ca="1"/>
        <v>3.14</v>
      </c>
      <c r="J146">
        <f t="shared" ca="1" si="4"/>
        <v>-3.6361316662413268E-3</v>
      </c>
      <c r="K146">
        <f t="shared" ca="1" si="5"/>
        <v>-3.9755351681957207E-2</v>
      </c>
    </row>
    <row r="147" spans="6:11" x14ac:dyDescent="0.2">
      <c r="F147" vm="371">
        <f ca="1"/>
        <v>43595</v>
      </c>
      <c r="G147" vm="372">
        <f ca="1"/>
        <v>156.62</v>
      </c>
      <c r="H147" vm="100">
        <f ca="1"/>
        <v>3.11</v>
      </c>
      <c r="J147">
        <f t="shared" ca="1" si="4"/>
        <v>2.7530571739549092E-3</v>
      </c>
      <c r="K147">
        <f t="shared" ca="1" si="5"/>
        <v>-9.5541401273886439E-3</v>
      </c>
    </row>
    <row r="148" spans="6:11" x14ac:dyDescent="0.2">
      <c r="F148" vm="373">
        <f ca="1"/>
        <v>43598</v>
      </c>
      <c r="G148" vm="374">
        <f ca="1"/>
        <v>151.63</v>
      </c>
      <c r="H148" vm="349">
        <f ca="1"/>
        <v>2.89</v>
      </c>
      <c r="J148">
        <f t="shared" ca="1" si="4"/>
        <v>-3.1860554207636338E-2</v>
      </c>
      <c r="K148">
        <f t="shared" ca="1" si="5"/>
        <v>-7.0739549839228255E-2</v>
      </c>
    </row>
    <row r="149" spans="6:11" x14ac:dyDescent="0.2">
      <c r="F149" vm="375">
        <f ca="1"/>
        <v>43599</v>
      </c>
      <c r="G149" vm="376">
        <f ca="1"/>
        <v>153.54</v>
      </c>
      <c r="H149" vm="377">
        <f ca="1"/>
        <v>2.94</v>
      </c>
      <c r="J149">
        <f t="shared" ca="1" si="4"/>
        <v>1.2596451889467675E-2</v>
      </c>
      <c r="K149">
        <f t="shared" ca="1" si="5"/>
        <v>1.730103806228378E-2</v>
      </c>
    </row>
    <row r="150" spans="6:11" x14ac:dyDescent="0.2">
      <c r="F150" vm="378">
        <f ca="1"/>
        <v>43600</v>
      </c>
      <c r="G150" vm="379">
        <f ca="1"/>
        <v>154.04</v>
      </c>
      <c r="H150" vm="380">
        <f ca="1"/>
        <v>2.9</v>
      </c>
      <c r="J150">
        <f t="shared" ca="1" si="4"/>
        <v>3.2564803959880262E-3</v>
      </c>
      <c r="K150">
        <f t="shared" ca="1" si="5"/>
        <v>-1.3605442176870763E-2</v>
      </c>
    </row>
    <row r="151" spans="6:11" x14ac:dyDescent="0.2">
      <c r="F151" vm="381">
        <f ca="1"/>
        <v>43601</v>
      </c>
      <c r="G151" vm="8">
        <f ca="1"/>
        <v>155</v>
      </c>
      <c r="H151" vm="382">
        <f ca="1"/>
        <v>3.06</v>
      </c>
      <c r="J151">
        <f t="shared" ca="1" si="4"/>
        <v>6.2321474941573474E-3</v>
      </c>
      <c r="K151">
        <f t="shared" ca="1" si="5"/>
        <v>5.5172413793103559E-2</v>
      </c>
    </row>
    <row r="152" spans="6:11" x14ac:dyDescent="0.2">
      <c r="F152" vm="383">
        <f ca="1"/>
        <v>43602</v>
      </c>
      <c r="G152" vm="384">
        <f ca="1"/>
        <v>152.84</v>
      </c>
      <c r="H152" vm="385">
        <f ca="1"/>
        <v>3.01</v>
      </c>
      <c r="J152">
        <f t="shared" ca="1" si="4"/>
        <v>-1.3935483870967769E-2</v>
      </c>
      <c r="K152">
        <f t="shared" ca="1" si="5"/>
        <v>-1.6339869281045805E-2</v>
      </c>
    </row>
    <row r="153" spans="6:11" x14ac:dyDescent="0.2">
      <c r="F153" vm="386">
        <f ca="1"/>
        <v>43605</v>
      </c>
      <c r="G153" vm="387">
        <f ca="1"/>
        <v>151.78</v>
      </c>
      <c r="H153" vm="388">
        <f ca="1"/>
        <v>3.12</v>
      </c>
      <c r="J153">
        <f t="shared" ca="1" si="4"/>
        <v>-6.9353572363255456E-3</v>
      </c>
      <c r="K153">
        <f t="shared" ca="1" si="5"/>
        <v>3.6544850498338999E-2</v>
      </c>
    </row>
    <row r="154" spans="6:11" x14ac:dyDescent="0.2">
      <c r="F154" vm="389">
        <f ca="1"/>
        <v>43606</v>
      </c>
      <c r="G154" vm="390">
        <f ca="1"/>
        <v>153.82</v>
      </c>
      <c r="H154" vm="391">
        <f ca="1"/>
        <v>3.19</v>
      </c>
      <c r="J154">
        <f t="shared" ca="1" si="4"/>
        <v>1.3440505995519825E-2</v>
      </c>
      <c r="K154">
        <f t="shared" ca="1" si="5"/>
        <v>2.2435897435897356E-2</v>
      </c>
    </row>
    <row r="155" spans="6:11" x14ac:dyDescent="0.2">
      <c r="F155" vm="392">
        <f ca="1"/>
        <v>43607</v>
      </c>
      <c r="G155" vm="393">
        <f ca="1"/>
        <v>152.53</v>
      </c>
      <c r="H155" vm="394">
        <f ca="1"/>
        <v>3.15</v>
      </c>
      <c r="J155">
        <f t="shared" ca="1" si="4"/>
        <v>-8.3864256923676939E-3</v>
      </c>
      <c r="K155">
        <f t="shared" ca="1" si="5"/>
        <v>-1.2539184952978122E-2</v>
      </c>
    </row>
    <row r="156" spans="6:11" x14ac:dyDescent="0.2">
      <c r="F156" vm="395">
        <f ca="1"/>
        <v>43608</v>
      </c>
      <c r="G156" vm="396">
        <f ca="1"/>
        <v>149.38999999999999</v>
      </c>
      <c r="H156" vm="397">
        <f ca="1"/>
        <v>3.2</v>
      </c>
      <c r="J156">
        <f t="shared" ca="1" si="4"/>
        <v>-2.0586114207041373E-2</v>
      </c>
      <c r="K156">
        <f t="shared" ca="1" si="5"/>
        <v>1.5873015873016039E-2</v>
      </c>
    </row>
    <row r="157" spans="6:11" x14ac:dyDescent="0.2">
      <c r="F157" vm="398">
        <f ca="1"/>
        <v>43609</v>
      </c>
      <c r="G157" vm="399">
        <f ca="1"/>
        <v>150.79</v>
      </c>
      <c r="H157" vm="105">
        <f ca="1"/>
        <v>3.1</v>
      </c>
      <c r="J157">
        <f t="shared" ca="1" si="4"/>
        <v>9.3714438717451554E-3</v>
      </c>
      <c r="K157">
        <f t="shared" ca="1" si="5"/>
        <v>-3.125E-2</v>
      </c>
    </row>
    <row r="158" spans="6:11" x14ac:dyDescent="0.2">
      <c r="F158" vm="400">
        <f ca="1"/>
        <v>43613</v>
      </c>
      <c r="G158" vm="401">
        <f ca="1"/>
        <v>149.59</v>
      </c>
      <c r="H158" vm="94">
        <f ca="1"/>
        <v>3.24</v>
      </c>
      <c r="J158">
        <f t="shared" ca="1" si="4"/>
        <v>-7.9580874063266416E-3</v>
      </c>
      <c r="K158">
        <f t="shared" ca="1" si="5"/>
        <v>4.5161290322580649E-2</v>
      </c>
    </row>
    <row r="159" spans="6:11" x14ac:dyDescent="0.2">
      <c r="F159" vm="402">
        <f ca="1"/>
        <v>43614</v>
      </c>
      <c r="G159" vm="403">
        <f ca="1"/>
        <v>148.34</v>
      </c>
      <c r="H159" vm="323">
        <f ca="1"/>
        <v>3.13</v>
      </c>
      <c r="J159">
        <f t="shared" ca="1" si="4"/>
        <v>-8.3561735410121463E-3</v>
      </c>
      <c r="K159">
        <f t="shared" ca="1" si="5"/>
        <v>-3.3950617283950768E-2</v>
      </c>
    </row>
    <row r="160" spans="6:11" x14ac:dyDescent="0.2">
      <c r="F160" vm="404">
        <f ca="1"/>
        <v>43615</v>
      </c>
      <c r="G160" vm="405">
        <f ca="1"/>
        <v>147.93</v>
      </c>
      <c r="H160" vm="370">
        <f ca="1"/>
        <v>3.14</v>
      </c>
      <c r="J160">
        <f t="shared" ca="1" si="4"/>
        <v>-2.7639207226641815E-3</v>
      </c>
      <c r="K160">
        <f t="shared" ca="1" si="5"/>
        <v>3.1948881789138905E-3</v>
      </c>
    </row>
    <row r="161" spans="6:11" x14ac:dyDescent="0.2">
      <c r="F161" vm="406">
        <f ca="1"/>
        <v>43616</v>
      </c>
      <c r="G161" vm="407">
        <f ca="1"/>
        <v>145.86000000000001</v>
      </c>
      <c r="H161" vm="377">
        <f ca="1"/>
        <v>2.94</v>
      </c>
      <c r="J161">
        <f t="shared" ca="1" si="4"/>
        <v>-1.3993104846886983E-2</v>
      </c>
      <c r="K161">
        <f t="shared" ca="1" si="5"/>
        <v>-6.3694267515923664E-2</v>
      </c>
    </row>
    <row r="162" spans="6:11" x14ac:dyDescent="0.2">
      <c r="F162" vm="408">
        <f ca="1"/>
        <v>43619</v>
      </c>
      <c r="G162" vm="409">
        <f ca="1"/>
        <v>146.37</v>
      </c>
      <c r="H162" vm="385">
        <f ca="1"/>
        <v>3.01</v>
      </c>
      <c r="J162">
        <f t="shared" ca="1" si="4"/>
        <v>3.4965034965035446E-3</v>
      </c>
      <c r="K162">
        <f t="shared" ca="1" si="5"/>
        <v>2.3809523809523725E-2</v>
      </c>
    </row>
    <row r="163" spans="6:11" x14ac:dyDescent="0.2">
      <c r="F163" vm="410">
        <f ca="1"/>
        <v>43620</v>
      </c>
      <c r="G163" vm="411">
        <f ca="1"/>
        <v>150.16</v>
      </c>
      <c r="H163" vm="108">
        <f ca="1"/>
        <v>3.08</v>
      </c>
      <c r="J163">
        <f t="shared" ca="1" si="4"/>
        <v>2.5893284142925355E-2</v>
      </c>
      <c r="K163">
        <f t="shared" ca="1" si="5"/>
        <v>2.3255813953488413E-2</v>
      </c>
    </row>
    <row r="164" spans="6:11" x14ac:dyDescent="0.2">
      <c r="F164" vm="412">
        <f ca="1"/>
        <v>43621</v>
      </c>
      <c r="G164" vm="413">
        <f ca="1"/>
        <v>150.19</v>
      </c>
      <c r="H164" vm="414">
        <f ca="1"/>
        <v>2.98</v>
      </c>
      <c r="J164">
        <f t="shared" ca="1" si="4"/>
        <v>1.997868939798142E-4</v>
      </c>
      <c r="K164">
        <f t="shared" ca="1" si="5"/>
        <v>-3.2467532467532534E-2</v>
      </c>
    </row>
    <row r="165" spans="6:11" x14ac:dyDescent="0.2">
      <c r="F165" vm="415">
        <f ca="1"/>
        <v>43622</v>
      </c>
      <c r="G165" vm="416">
        <f ca="1"/>
        <v>149.80000000000001</v>
      </c>
      <c r="H165" vm="330">
        <f ca="1"/>
        <v>3.05</v>
      </c>
      <c r="J165">
        <f t="shared" ca="1" si="4"/>
        <v>-2.5967108329448818E-3</v>
      </c>
      <c r="K165">
        <f t="shared" ca="1" si="5"/>
        <v>2.3489932885905951E-2</v>
      </c>
    </row>
    <row r="166" spans="6:11" x14ac:dyDescent="0.2">
      <c r="F166" vm="417">
        <f ca="1"/>
        <v>43623</v>
      </c>
      <c r="G166" vm="418">
        <f ca="1"/>
        <v>150.86000000000001</v>
      </c>
      <c r="H166" vm="419">
        <f ca="1"/>
        <v>2.99</v>
      </c>
      <c r="J166">
        <f t="shared" ca="1" si="4"/>
        <v>7.076101468624918E-3</v>
      </c>
      <c r="K166">
        <f t="shared" ca="1" si="5"/>
        <v>-1.967213114754085E-2</v>
      </c>
    </row>
    <row r="167" spans="6:11" x14ac:dyDescent="0.2">
      <c r="F167" vm="420">
        <f ca="1"/>
        <v>43626</v>
      </c>
      <c r="G167" vm="421">
        <f ca="1"/>
        <v>151.75</v>
      </c>
      <c r="H167" vm="336">
        <f ca="1"/>
        <v>2.96</v>
      </c>
      <c r="J167">
        <f t="shared" ca="1" si="4"/>
        <v>5.8995094789870972E-3</v>
      </c>
      <c r="K167">
        <f t="shared" ca="1" si="5"/>
        <v>-1.0033444816053616E-2</v>
      </c>
    </row>
    <row r="168" spans="6:11" x14ac:dyDescent="0.2">
      <c r="F168" vm="422">
        <f ca="1"/>
        <v>43627</v>
      </c>
      <c r="G168" vm="423">
        <f ca="1"/>
        <v>151.30000000000001</v>
      </c>
      <c r="H168" vm="352">
        <f ca="1"/>
        <v>2.87</v>
      </c>
      <c r="J168">
        <f t="shared" ca="1" si="4"/>
        <v>-2.9654036243821347E-3</v>
      </c>
      <c r="K168">
        <f t="shared" ca="1" si="5"/>
        <v>-3.0405405405405372E-2</v>
      </c>
    </row>
    <row r="169" spans="6:11" x14ac:dyDescent="0.2">
      <c r="F169" vm="424">
        <f ca="1"/>
        <v>43628</v>
      </c>
      <c r="G169" vm="425">
        <f ca="1"/>
        <v>151.47</v>
      </c>
      <c r="H169" vm="414">
        <f ca="1"/>
        <v>2.98</v>
      </c>
      <c r="J169">
        <f t="shared" ca="1" si="4"/>
        <v>1.1235955056179137E-3</v>
      </c>
      <c r="K169">
        <f t="shared" ca="1" si="5"/>
        <v>3.8327526132404088E-2</v>
      </c>
    </row>
    <row r="170" spans="6:11" x14ac:dyDescent="0.2">
      <c r="F170" vm="426">
        <f ca="1"/>
        <v>43629</v>
      </c>
      <c r="G170" vm="427">
        <f ca="1"/>
        <v>153.07</v>
      </c>
      <c r="H170" vm="349">
        <f ca="1"/>
        <v>2.89</v>
      </c>
      <c r="J170">
        <f t="shared" ca="1" si="4"/>
        <v>1.0563147818049679E-2</v>
      </c>
      <c r="K170">
        <f t="shared" ca="1" si="5"/>
        <v>-3.0201342281879096E-2</v>
      </c>
    </row>
    <row r="171" spans="6:11" x14ac:dyDescent="0.2">
      <c r="F171" vm="428">
        <f ca="1"/>
        <v>43630</v>
      </c>
      <c r="G171" vm="429">
        <f ca="1"/>
        <v>151.72999999999999</v>
      </c>
      <c r="H171" vm="343">
        <f ca="1"/>
        <v>2.8</v>
      </c>
      <c r="J171">
        <f t="shared" ca="1" si="4"/>
        <v>-8.7541647612203732E-3</v>
      </c>
      <c r="K171">
        <f t="shared" ca="1" si="5"/>
        <v>-3.1141868512110871E-2</v>
      </c>
    </row>
    <row r="172" spans="6:11" x14ac:dyDescent="0.2">
      <c r="F172" vm="430">
        <f ca="1"/>
        <v>43633</v>
      </c>
      <c r="G172" vm="86">
        <f ca="1"/>
        <v>152.24</v>
      </c>
      <c r="H172" vm="349">
        <f ca="1"/>
        <v>2.89</v>
      </c>
      <c r="J172">
        <f t="shared" ca="1" si="4"/>
        <v>3.3612337705135609E-3</v>
      </c>
      <c r="K172">
        <f t="shared" ca="1" si="5"/>
        <v>3.2142857142857251E-2</v>
      </c>
    </row>
    <row r="173" spans="6:11" x14ac:dyDescent="0.2">
      <c r="F173" vm="431">
        <f ca="1"/>
        <v>43634</v>
      </c>
      <c r="G173" vm="432">
        <f ca="1"/>
        <v>154.01</v>
      </c>
      <c r="H173" vm="414">
        <f ca="1"/>
        <v>2.98</v>
      </c>
      <c r="J173">
        <f t="shared" ca="1" si="4"/>
        <v>1.1626379400945686E-2</v>
      </c>
      <c r="K173">
        <f t="shared" ca="1" si="5"/>
        <v>3.114186851211076E-2</v>
      </c>
    </row>
    <row r="174" spans="6:11" x14ac:dyDescent="0.2">
      <c r="F174" vm="433">
        <f ca="1"/>
        <v>43635</v>
      </c>
      <c r="G174" vm="434">
        <f ca="1"/>
        <v>154.56</v>
      </c>
      <c r="H174" vm="330">
        <f ca="1"/>
        <v>3.05</v>
      </c>
      <c r="J174">
        <f t="shared" ca="1" si="4"/>
        <v>3.5711966755407332E-3</v>
      </c>
      <c r="K174">
        <f t="shared" ca="1" si="5"/>
        <v>2.3489932885905951E-2</v>
      </c>
    </row>
    <row r="175" spans="6:11" x14ac:dyDescent="0.2">
      <c r="F175" vm="435">
        <f ca="1"/>
        <v>43636</v>
      </c>
      <c r="G175" vm="436">
        <f ca="1"/>
        <v>155.29</v>
      </c>
      <c r="H175" vm="419">
        <f ca="1"/>
        <v>2.99</v>
      </c>
      <c r="J175">
        <f t="shared" ca="1" si="4"/>
        <v>4.7230848861283814E-3</v>
      </c>
      <c r="K175">
        <f t="shared" ca="1" si="5"/>
        <v>-1.967213114754085E-2</v>
      </c>
    </row>
    <row r="176" spans="6:11" x14ac:dyDescent="0.2">
      <c r="F176" vm="437">
        <f ca="1"/>
        <v>43637</v>
      </c>
      <c r="G176" vm="438">
        <f ca="1"/>
        <v>153.94999999999999</v>
      </c>
      <c r="H176" vm="148">
        <f ca="1"/>
        <v>2.93</v>
      </c>
      <c r="J176">
        <f t="shared" ca="1" si="4"/>
        <v>-8.6290166784726008E-3</v>
      </c>
      <c r="K176">
        <f t="shared" ca="1" si="5"/>
        <v>-2.006688963210701E-2</v>
      </c>
    </row>
    <row r="177" spans="6:11" x14ac:dyDescent="0.2">
      <c r="F177" vm="439">
        <f ca="1"/>
        <v>43640</v>
      </c>
      <c r="G177" vm="440">
        <f ca="1"/>
        <v>152.08000000000001</v>
      </c>
      <c r="H177" vm="336">
        <f ca="1"/>
        <v>2.96</v>
      </c>
      <c r="J177">
        <f t="shared" ca="1" si="4"/>
        <v>-1.2146800909386024E-2</v>
      </c>
      <c r="K177">
        <f t="shared" ca="1" si="5"/>
        <v>1.0238907849829282E-2</v>
      </c>
    </row>
    <row r="178" spans="6:11" x14ac:dyDescent="0.2">
      <c r="F178" vm="441">
        <f ca="1"/>
        <v>43641</v>
      </c>
      <c r="G178" vm="442">
        <f ca="1"/>
        <v>151.15</v>
      </c>
      <c r="H178" vm="111">
        <f ca="1"/>
        <v>2.92</v>
      </c>
      <c r="J178">
        <f t="shared" ca="1" si="4"/>
        <v>-6.1152025249868736E-3</v>
      </c>
      <c r="K178">
        <f t="shared" ca="1" si="5"/>
        <v>-1.3513513513513487E-2</v>
      </c>
    </row>
    <row r="179" spans="6:11" x14ac:dyDescent="0.2">
      <c r="F179" vm="443">
        <f ca="1"/>
        <v>43642</v>
      </c>
      <c r="G179" vm="444">
        <f ca="1"/>
        <v>150.80000000000001</v>
      </c>
      <c r="H179" vm="380">
        <f ca="1"/>
        <v>2.9</v>
      </c>
      <c r="J179">
        <f t="shared" ca="1" si="4"/>
        <v>-2.3155805491233972E-3</v>
      </c>
      <c r="K179">
        <f t="shared" ca="1" si="5"/>
        <v>-6.8493150684931781E-3</v>
      </c>
    </row>
    <row r="180" spans="6:11" x14ac:dyDescent="0.2">
      <c r="F180" vm="445">
        <f ca="1"/>
        <v>43643</v>
      </c>
      <c r="G180" vm="446">
        <f ca="1"/>
        <v>153.63</v>
      </c>
      <c r="H180" vm="336">
        <f ca="1"/>
        <v>2.96</v>
      </c>
      <c r="J180">
        <f t="shared" ca="1" si="4"/>
        <v>1.8766578249336696E-2</v>
      </c>
      <c r="K180">
        <f t="shared" ca="1" si="5"/>
        <v>2.0689655172413834E-2</v>
      </c>
    </row>
    <row r="181" spans="6:11" x14ac:dyDescent="0.2">
      <c r="F181" vm="447">
        <f ca="1"/>
        <v>43644</v>
      </c>
      <c r="G181" vm="448">
        <f ca="1"/>
        <v>155.5</v>
      </c>
      <c r="H181" vm="388">
        <f ca="1"/>
        <v>3.12</v>
      </c>
      <c r="J181">
        <f t="shared" ca="1" si="4"/>
        <v>1.2172101803033186E-2</v>
      </c>
      <c r="K181">
        <f t="shared" ca="1" si="5"/>
        <v>5.4054054054054168E-2</v>
      </c>
    </row>
    <row r="182" spans="6:11" x14ac:dyDescent="0.2">
      <c r="F182" vm="449">
        <f ca="1"/>
        <v>43647</v>
      </c>
      <c r="G182" vm="332">
        <f ca="1"/>
        <v>156.1</v>
      </c>
      <c r="H182" vm="388">
        <f ca="1"/>
        <v>3.12</v>
      </c>
      <c r="J182">
        <f t="shared" ca="1" si="4"/>
        <v>3.8585209003214604E-3</v>
      </c>
      <c r="K182">
        <f t="shared" ca="1" si="5"/>
        <v>0</v>
      </c>
    </row>
    <row r="183" spans="6:11" x14ac:dyDescent="0.2">
      <c r="F183" vm="450">
        <f ca="1"/>
        <v>43648</v>
      </c>
      <c r="G183" vm="451">
        <f ca="1"/>
        <v>155.15</v>
      </c>
      <c r="H183" vm="452">
        <f ca="1"/>
        <v>3.18</v>
      </c>
      <c r="J183">
        <f t="shared" ca="1" si="4"/>
        <v>-6.0858424087122387E-3</v>
      </c>
      <c r="K183">
        <f t="shared" ca="1" si="5"/>
        <v>1.9230769230769162E-2</v>
      </c>
    </row>
    <row r="184" spans="6:11" x14ac:dyDescent="0.2">
      <c r="F184" vm="453">
        <f ca="1"/>
        <v>43649</v>
      </c>
      <c r="G184" vm="454">
        <f ca="1"/>
        <v>156.26</v>
      </c>
      <c r="H184" vm="455">
        <f ca="1"/>
        <v>3.04</v>
      </c>
      <c r="J184">
        <f t="shared" ca="1" si="4"/>
        <v>7.154366741862539E-3</v>
      </c>
      <c r="K184">
        <f t="shared" ca="1" si="5"/>
        <v>-4.4025157232704393E-2</v>
      </c>
    </row>
    <row r="185" spans="6:11" x14ac:dyDescent="0.2">
      <c r="F185" vm="456">
        <f ca="1"/>
        <v>43651</v>
      </c>
      <c r="G185" vm="457">
        <f ca="1"/>
        <v>156.68</v>
      </c>
      <c r="H185" vm="452">
        <f ca="1"/>
        <v>3.18</v>
      </c>
      <c r="J185">
        <f t="shared" ca="1" si="4"/>
        <v>2.6878279790094606E-3</v>
      </c>
      <c r="K185">
        <f t="shared" ca="1" si="5"/>
        <v>4.6052631578947345E-2</v>
      </c>
    </row>
    <row r="186" spans="6:11" x14ac:dyDescent="0.2">
      <c r="F186" vm="458">
        <f ca="1"/>
        <v>43654</v>
      </c>
      <c r="G186" vm="459">
        <f ca="1"/>
        <v>155.19</v>
      </c>
      <c r="H186" vm="391">
        <f ca="1"/>
        <v>3.19</v>
      </c>
      <c r="J186">
        <f t="shared" ca="1" si="4"/>
        <v>-9.5098289507276057E-3</v>
      </c>
      <c r="K186">
        <f t="shared" ca="1" si="5"/>
        <v>3.1446540880502027E-3</v>
      </c>
    </row>
    <row r="187" spans="6:11" x14ac:dyDescent="0.2">
      <c r="F187" vm="460">
        <f ca="1"/>
        <v>43655</v>
      </c>
      <c r="G187" vm="461">
        <f ca="1"/>
        <v>155.4</v>
      </c>
      <c r="H187" vm="462">
        <f ca="1"/>
        <v>3.09</v>
      </c>
      <c r="J187">
        <f t="shared" ca="1" si="4"/>
        <v>1.3531799729364913E-3</v>
      </c>
      <c r="K187">
        <f t="shared" ca="1" si="5"/>
        <v>-3.1347962382445194E-2</v>
      </c>
    </row>
    <row r="188" spans="6:11" x14ac:dyDescent="0.2">
      <c r="F188" vm="463">
        <f ca="1"/>
        <v>43656</v>
      </c>
      <c r="G188" vm="464">
        <f ca="1"/>
        <v>155.66999999999999</v>
      </c>
      <c r="H188" vm="105">
        <f ca="1"/>
        <v>3.1</v>
      </c>
      <c r="J188">
        <f t="shared" ca="1" si="4"/>
        <v>1.7374517374515452E-3</v>
      </c>
      <c r="K188">
        <f t="shared" ca="1" si="5"/>
        <v>3.2362459546926292E-3</v>
      </c>
    </row>
    <row r="189" spans="6:11" x14ac:dyDescent="0.2">
      <c r="F189" vm="465">
        <f ca="1"/>
        <v>43657</v>
      </c>
      <c r="G189" vm="466">
        <f ca="1"/>
        <v>154.91</v>
      </c>
      <c r="H189" vm="154">
        <f ca="1"/>
        <v>3.16</v>
      </c>
      <c r="J189">
        <f t="shared" ca="1" si="4"/>
        <v>-4.8821224384916206E-3</v>
      </c>
      <c r="K189">
        <f t="shared" ca="1" si="5"/>
        <v>1.9354838709677358E-2</v>
      </c>
    </row>
    <row r="190" spans="6:11" x14ac:dyDescent="0.2">
      <c r="F190" vm="467">
        <f ca="1"/>
        <v>43658</v>
      </c>
      <c r="G190" vm="468">
        <f ca="1"/>
        <v>156.11000000000001</v>
      </c>
      <c r="H190" vm="394">
        <f ca="1"/>
        <v>3.15</v>
      </c>
      <c r="J190">
        <f t="shared" ca="1" si="4"/>
        <v>7.7464334129495604E-3</v>
      </c>
      <c r="K190">
        <f t="shared" ca="1" si="5"/>
        <v>-3.1645569620254443E-3</v>
      </c>
    </row>
    <row r="191" spans="6:11" x14ac:dyDescent="0.2">
      <c r="F191" vm="469">
        <f ca="1"/>
        <v>43661</v>
      </c>
      <c r="G191" vm="436">
        <f ca="1"/>
        <v>155.29</v>
      </c>
      <c r="H191" vm="302">
        <f ca="1"/>
        <v>3.25</v>
      </c>
      <c r="J191">
        <f t="shared" ca="1" si="4"/>
        <v>-5.2527064249568989E-3</v>
      </c>
      <c r="K191">
        <f t="shared" ca="1" si="5"/>
        <v>3.1746031746031855E-2</v>
      </c>
    </row>
    <row r="192" spans="6:11" x14ac:dyDescent="0.2">
      <c r="F192" vm="470">
        <f ca="1"/>
        <v>43662</v>
      </c>
      <c r="G192" vm="471">
        <f ca="1"/>
        <v>155.24</v>
      </c>
      <c r="H192" vm="160">
        <f ca="1"/>
        <v>3.44</v>
      </c>
      <c r="J192">
        <f t="shared" ca="1" si="4"/>
        <v>-3.2197823427126959E-4</v>
      </c>
      <c r="K192">
        <f t="shared" ca="1" si="5"/>
        <v>5.8461538461538343E-2</v>
      </c>
    </row>
    <row r="193" spans="6:11" x14ac:dyDescent="0.2">
      <c r="F193" vm="472">
        <f ca="1"/>
        <v>43663</v>
      </c>
      <c r="G193" vm="473">
        <f ca="1"/>
        <v>154.13</v>
      </c>
      <c r="H193" vm="298">
        <f ca="1"/>
        <v>3.35</v>
      </c>
      <c r="J193">
        <f t="shared" ca="1" si="4"/>
        <v>-7.1502190157176626E-3</v>
      </c>
      <c r="K193">
        <f t="shared" ca="1" si="5"/>
        <v>-2.6162790697674354E-2</v>
      </c>
    </row>
    <row r="194" spans="6:11" x14ac:dyDescent="0.2">
      <c r="F194" vm="474">
        <f ca="1"/>
        <v>43664</v>
      </c>
      <c r="G194" vm="475">
        <f ca="1"/>
        <v>154.71</v>
      </c>
      <c r="H194" vm="306">
        <f ca="1"/>
        <v>3.39</v>
      </c>
      <c r="J194">
        <f t="shared" ca="1" si="4"/>
        <v>3.7630571595408391E-3</v>
      </c>
      <c r="K194">
        <f t="shared" ca="1" si="5"/>
        <v>1.1940298507462588E-2</v>
      </c>
    </row>
    <row r="195" spans="6:11" x14ac:dyDescent="0.2">
      <c r="F195" vm="476">
        <f ca="1"/>
        <v>43665</v>
      </c>
      <c r="G195" vm="390">
        <f ca="1"/>
        <v>153.82</v>
      </c>
      <c r="H195" vm="306">
        <f ca="1"/>
        <v>3.39</v>
      </c>
      <c r="J195">
        <f t="shared" ca="1" si="4"/>
        <v>-5.752698597375816E-3</v>
      </c>
      <c r="K195">
        <f t="shared" ca="1" si="5"/>
        <v>0</v>
      </c>
    </row>
    <row r="196" spans="6:11" x14ac:dyDescent="0.2">
      <c r="F196" vm="477">
        <f ca="1"/>
        <v>43668</v>
      </c>
      <c r="G196" vm="478">
        <f ca="1"/>
        <v>153.68</v>
      </c>
      <c r="H196" vm="365">
        <f ca="1"/>
        <v>3.42</v>
      </c>
      <c r="J196">
        <f t="shared" ca="1" si="4"/>
        <v>-9.1015472630340266E-4</v>
      </c>
      <c r="K196">
        <f t="shared" ca="1" si="5"/>
        <v>8.8495575221239076E-3</v>
      </c>
    </row>
    <row r="197" spans="6:11" x14ac:dyDescent="0.2">
      <c r="F197" vm="479">
        <f ca="1"/>
        <v>43669</v>
      </c>
      <c r="G197" vm="480">
        <f ca="1"/>
        <v>154.69999999999999</v>
      </c>
      <c r="H197" vm="71">
        <f ca="1"/>
        <v>3.41</v>
      </c>
      <c r="J197">
        <f t="shared" ca="1" si="4"/>
        <v>6.6371681415928752E-3</v>
      </c>
      <c r="K197">
        <f t="shared" ca="1" si="5"/>
        <v>-2.9239766081871066E-3</v>
      </c>
    </row>
    <row r="198" spans="6:11" x14ac:dyDescent="0.2">
      <c r="F198" vm="481">
        <f ca="1"/>
        <v>43670</v>
      </c>
      <c r="G198" vm="482">
        <f ca="1"/>
        <v>157.26</v>
      </c>
      <c r="H198" vm="483">
        <f ca="1"/>
        <v>3.45</v>
      </c>
      <c r="J198">
        <f t="shared" ca="1" si="4"/>
        <v>1.6548157724628254E-2</v>
      </c>
      <c r="K198">
        <f t="shared" ca="1" si="5"/>
        <v>1.1730205278592365E-2</v>
      </c>
    </row>
    <row r="199" spans="6:11" x14ac:dyDescent="0.2">
      <c r="F199" vm="484">
        <f ca="1"/>
        <v>43671</v>
      </c>
      <c r="G199" vm="485">
        <f ca="1"/>
        <v>155.36000000000001</v>
      </c>
      <c r="H199" vm="486">
        <f ca="1"/>
        <v>3.3</v>
      </c>
      <c r="J199">
        <f t="shared" ref="J199:J262" ca="1" si="6">+G199/G198-1</f>
        <v>-1.2081902581711712E-2</v>
      </c>
      <c r="K199">
        <f t="shared" ref="K199:K262" ca="1" si="7">+H199/H198-1</f>
        <v>-4.3478260869565299E-2</v>
      </c>
    </row>
    <row r="200" spans="6:11" x14ac:dyDescent="0.2">
      <c r="F200" vm="487">
        <f ca="1"/>
        <v>43672</v>
      </c>
      <c r="G200" vm="488">
        <f ca="1"/>
        <v>157.19999999999999</v>
      </c>
      <c r="H200" vm="489">
        <f ca="1"/>
        <v>3.28</v>
      </c>
      <c r="J200">
        <f t="shared" ca="1" si="6"/>
        <v>1.1843460350154267E-2</v>
      </c>
      <c r="K200">
        <f t="shared" ca="1" si="7"/>
        <v>-6.0606060606060996E-3</v>
      </c>
    </row>
    <row r="201" spans="6:11" x14ac:dyDescent="0.2">
      <c r="F201" vm="490">
        <f ca="1"/>
        <v>43675</v>
      </c>
      <c r="G201" vm="491">
        <f ca="1"/>
        <v>156.15</v>
      </c>
      <c r="H201" vm="68">
        <f ca="1"/>
        <v>3.27</v>
      </c>
      <c r="J201">
        <f t="shared" ca="1" si="6"/>
        <v>-6.6793893129769577E-3</v>
      </c>
      <c r="K201">
        <f t="shared" ca="1" si="7"/>
        <v>-3.0487804878047697E-3</v>
      </c>
    </row>
    <row r="202" spans="6:11" x14ac:dyDescent="0.2">
      <c r="F202" vm="492">
        <f ca="1"/>
        <v>43676</v>
      </c>
      <c r="G202" vm="493">
        <f ca="1"/>
        <v>157.84</v>
      </c>
      <c r="H202" vm="494">
        <f ca="1"/>
        <v>3.22</v>
      </c>
      <c r="J202">
        <f t="shared" ca="1" si="6"/>
        <v>1.0822926673070832E-2</v>
      </c>
      <c r="K202">
        <f t="shared" ca="1" si="7"/>
        <v>-1.5290519877675823E-2</v>
      </c>
    </row>
    <row r="203" spans="6:11" x14ac:dyDescent="0.2">
      <c r="F203" vm="495">
        <f ca="1"/>
        <v>43677</v>
      </c>
      <c r="G203" vm="496">
        <f ca="1"/>
        <v>156.56</v>
      </c>
      <c r="H203" vm="497">
        <f ca="1"/>
        <v>3.26</v>
      </c>
      <c r="J203">
        <f t="shared" ca="1" si="6"/>
        <v>-8.1094779523568361E-3</v>
      </c>
      <c r="K203">
        <f t="shared" ca="1" si="7"/>
        <v>1.2422360248447006E-2</v>
      </c>
    </row>
    <row r="204" spans="6:11" x14ac:dyDescent="0.2">
      <c r="F204" vm="498">
        <f ca="1"/>
        <v>43678</v>
      </c>
      <c r="G204" vm="269">
        <f ca="1"/>
        <v>154.29</v>
      </c>
      <c r="H204" vm="295">
        <f ca="1"/>
        <v>3.33</v>
      </c>
      <c r="J204">
        <f t="shared" ca="1" si="6"/>
        <v>-1.4499233520695043E-2</v>
      </c>
      <c r="K204">
        <f t="shared" ca="1" si="7"/>
        <v>2.1472392638036908E-2</v>
      </c>
    </row>
    <row r="205" spans="6:11" x14ac:dyDescent="0.2">
      <c r="F205" vm="499">
        <f ca="1"/>
        <v>43679</v>
      </c>
      <c r="G205" vm="500">
        <f ca="1"/>
        <v>152.58000000000001</v>
      </c>
      <c r="H205" vm="494">
        <f ca="1"/>
        <v>3.22</v>
      </c>
      <c r="J205">
        <f t="shared" ca="1" si="6"/>
        <v>-1.1083025471514518E-2</v>
      </c>
      <c r="K205">
        <f t="shared" ca="1" si="7"/>
        <v>-3.3033033033032955E-2</v>
      </c>
    </row>
    <row r="206" spans="6:11" x14ac:dyDescent="0.2">
      <c r="F206" vm="501">
        <f ca="1"/>
        <v>43682</v>
      </c>
      <c r="G206" vm="502">
        <f ca="1"/>
        <v>148</v>
      </c>
      <c r="H206" vm="382">
        <f ca="1"/>
        <v>3.06</v>
      </c>
      <c r="J206">
        <f t="shared" ca="1" si="6"/>
        <v>-3.0017040241185011E-2</v>
      </c>
      <c r="K206">
        <f t="shared" ca="1" si="7"/>
        <v>-4.9689440993788914E-2</v>
      </c>
    </row>
    <row r="207" spans="6:11" x14ac:dyDescent="0.2">
      <c r="F207" vm="503">
        <f ca="1"/>
        <v>43683</v>
      </c>
      <c r="G207" vm="504">
        <f ca="1"/>
        <v>149.36000000000001</v>
      </c>
      <c r="H207" vm="505">
        <f ca="1"/>
        <v>3.17</v>
      </c>
      <c r="J207">
        <f t="shared" ca="1" si="6"/>
        <v>9.1891891891893174E-3</v>
      </c>
      <c r="K207">
        <f t="shared" ca="1" si="7"/>
        <v>3.5947712418300526E-2</v>
      </c>
    </row>
    <row r="208" spans="6:11" x14ac:dyDescent="0.2">
      <c r="F208" vm="506">
        <f ca="1"/>
        <v>43684</v>
      </c>
      <c r="G208" vm="507">
        <f ca="1"/>
        <v>149.32</v>
      </c>
      <c r="H208" vm="343">
        <f ca="1"/>
        <v>2.8</v>
      </c>
      <c r="J208">
        <f t="shared" ca="1" si="6"/>
        <v>-2.6780931976444489E-4</v>
      </c>
      <c r="K208">
        <f t="shared" ca="1" si="7"/>
        <v>-0.11671924290220825</v>
      </c>
    </row>
    <row r="209" spans="6:11" x14ac:dyDescent="0.2">
      <c r="F209" vm="508">
        <f ca="1"/>
        <v>43685</v>
      </c>
      <c r="G209" vm="509">
        <f ca="1"/>
        <v>152.54</v>
      </c>
      <c r="H209" vm="114">
        <f ca="1"/>
        <v>2.82</v>
      </c>
      <c r="J209">
        <f t="shared" ca="1" si="6"/>
        <v>2.1564425395124598E-2</v>
      </c>
      <c r="K209">
        <f t="shared" ca="1" si="7"/>
        <v>7.1428571428571175E-3</v>
      </c>
    </row>
    <row r="210" spans="6:11" x14ac:dyDescent="0.2">
      <c r="F210" vm="510">
        <f ca="1"/>
        <v>43686</v>
      </c>
      <c r="G210" vm="511">
        <f ca="1"/>
        <v>150.62</v>
      </c>
      <c r="H210" vm="343">
        <f ca="1"/>
        <v>2.8</v>
      </c>
      <c r="J210">
        <f t="shared" ca="1" si="6"/>
        <v>-1.2586862462304893E-2</v>
      </c>
      <c r="K210">
        <f t="shared" ca="1" si="7"/>
        <v>-7.0921985815602939E-3</v>
      </c>
    </row>
    <row r="211" spans="6:11" x14ac:dyDescent="0.2">
      <c r="F211" vm="512">
        <f ca="1"/>
        <v>43689</v>
      </c>
      <c r="G211" vm="513">
        <f ca="1"/>
        <v>148.66999999999999</v>
      </c>
      <c r="H211" vm="120">
        <f ca="1"/>
        <v>2.74</v>
      </c>
      <c r="J211">
        <f t="shared" ca="1" si="6"/>
        <v>-1.2946487850219235E-2</v>
      </c>
      <c r="K211">
        <f t="shared" ca="1" si="7"/>
        <v>-2.1428571428571241E-2</v>
      </c>
    </row>
    <row r="212" spans="6:11" x14ac:dyDescent="0.2">
      <c r="F212" vm="514">
        <f ca="1"/>
        <v>43690</v>
      </c>
      <c r="G212" vm="515">
        <f ca="1"/>
        <v>150.27000000000001</v>
      </c>
      <c r="H212" vm="516">
        <f ca="1"/>
        <v>2.75</v>
      </c>
      <c r="J212">
        <f t="shared" ca="1" si="6"/>
        <v>1.0762090536086788E-2</v>
      </c>
      <c r="K212">
        <f t="shared" ca="1" si="7"/>
        <v>3.6496350364962904E-3</v>
      </c>
    </row>
    <row r="213" spans="6:11" x14ac:dyDescent="0.2">
      <c r="F213" vm="517">
        <f ca="1"/>
        <v>43691</v>
      </c>
      <c r="G213" vm="518">
        <f ca="1"/>
        <v>146.07</v>
      </c>
      <c r="H213" vm="519">
        <f ca="1"/>
        <v>2.76</v>
      </c>
      <c r="J213">
        <f t="shared" ca="1" si="6"/>
        <v>-2.7949690556997475E-2</v>
      </c>
      <c r="K213">
        <f t="shared" ca="1" si="7"/>
        <v>3.6363636363636598E-3</v>
      </c>
    </row>
    <row r="214" spans="6:11" x14ac:dyDescent="0.2">
      <c r="F214" vm="520">
        <f ca="1"/>
        <v>43692</v>
      </c>
      <c r="G214" vm="521">
        <f ca="1"/>
        <v>145.49</v>
      </c>
      <c r="H214" vm="346">
        <f ca="1"/>
        <v>2.78</v>
      </c>
      <c r="J214">
        <f t="shared" ca="1" si="6"/>
        <v>-3.9706989799410675E-3</v>
      </c>
      <c r="K214">
        <f t="shared" ca="1" si="7"/>
        <v>7.2463768115942351E-3</v>
      </c>
    </row>
    <row r="215" spans="6:11" x14ac:dyDescent="0.2">
      <c r="F215" vm="522">
        <f ca="1"/>
        <v>43693</v>
      </c>
      <c r="G215" vm="523">
        <f ca="1"/>
        <v>148.63</v>
      </c>
      <c r="H215" vm="356">
        <f ca="1"/>
        <v>2.79</v>
      </c>
      <c r="J215">
        <f t="shared" ca="1" si="6"/>
        <v>2.1582239329163366E-2</v>
      </c>
      <c r="K215">
        <f t="shared" ca="1" si="7"/>
        <v>3.597122302158251E-3</v>
      </c>
    </row>
    <row r="216" spans="6:11" x14ac:dyDescent="0.2">
      <c r="F216" vm="524">
        <f ca="1"/>
        <v>43696</v>
      </c>
      <c r="G216" vm="525">
        <f ca="1"/>
        <v>150.13</v>
      </c>
      <c r="H216" vm="349">
        <f ca="1"/>
        <v>2.89</v>
      </c>
      <c r="J216">
        <f t="shared" ca="1" si="6"/>
        <v>1.009217520016148E-2</v>
      </c>
      <c r="K216">
        <f t="shared" ca="1" si="7"/>
        <v>3.5842293906810152E-2</v>
      </c>
    </row>
    <row r="217" spans="6:11" x14ac:dyDescent="0.2">
      <c r="F217" vm="526">
        <f ca="1"/>
        <v>43697</v>
      </c>
      <c r="G217" vm="527">
        <f ca="1"/>
        <v>149.15</v>
      </c>
      <c r="H217" vm="419">
        <f ca="1"/>
        <v>2.99</v>
      </c>
      <c r="J217">
        <f t="shared" ca="1" si="6"/>
        <v>-6.5276760141210755E-3</v>
      </c>
      <c r="K217">
        <f t="shared" ca="1" si="7"/>
        <v>3.460207612456756E-2</v>
      </c>
    </row>
    <row r="218" spans="6:11" x14ac:dyDescent="0.2">
      <c r="F218" vm="528">
        <f ca="1"/>
        <v>43698</v>
      </c>
      <c r="G218" vm="529">
        <f ca="1"/>
        <v>150.38</v>
      </c>
      <c r="H218" vm="105">
        <f ca="1"/>
        <v>3.1</v>
      </c>
      <c r="J218">
        <f t="shared" ca="1" si="6"/>
        <v>8.2467314783774004E-3</v>
      </c>
      <c r="K218">
        <f t="shared" ca="1" si="7"/>
        <v>3.6789297658862852E-2</v>
      </c>
    </row>
    <row r="219" spans="6:11" x14ac:dyDescent="0.2">
      <c r="F219" vm="530">
        <f ca="1"/>
        <v>43699</v>
      </c>
      <c r="G219" vm="33">
        <f ca="1"/>
        <v>150.03</v>
      </c>
      <c r="H219" vm="382">
        <f ca="1"/>
        <v>3.06</v>
      </c>
      <c r="J219">
        <f t="shared" ca="1" si="6"/>
        <v>-2.3274371591966991E-3</v>
      </c>
      <c r="K219">
        <f t="shared" ca="1" si="7"/>
        <v>-1.2903225806451646E-2</v>
      </c>
    </row>
    <row r="220" spans="6:11" x14ac:dyDescent="0.2">
      <c r="F220" vm="531">
        <f ca="1"/>
        <v>43700</v>
      </c>
      <c r="G220" vm="532">
        <f ca="1"/>
        <v>145.43</v>
      </c>
      <c r="H220" vm="330">
        <f ca="1"/>
        <v>3.05</v>
      </c>
      <c r="J220">
        <f t="shared" ca="1" si="6"/>
        <v>-3.0660534559754704E-2</v>
      </c>
      <c r="K220">
        <f t="shared" ca="1" si="7"/>
        <v>-3.2679738562092497E-3</v>
      </c>
    </row>
    <row r="221" spans="6:11" x14ac:dyDescent="0.2">
      <c r="F221" vm="533">
        <f ca="1"/>
        <v>43703</v>
      </c>
      <c r="G221" vm="534">
        <f ca="1"/>
        <v>147.03</v>
      </c>
      <c r="H221" vm="333">
        <f ca="1"/>
        <v>3</v>
      </c>
      <c r="J221">
        <f t="shared" ca="1" si="6"/>
        <v>1.1001856563294998E-2</v>
      </c>
      <c r="K221">
        <f t="shared" ca="1" si="7"/>
        <v>-1.6393442622950727E-2</v>
      </c>
    </row>
    <row r="222" spans="6:11" x14ac:dyDescent="0.2">
      <c r="F222" vm="535">
        <f ca="1"/>
        <v>43704</v>
      </c>
      <c r="G222" vm="536">
        <f ca="1"/>
        <v>144.85</v>
      </c>
      <c r="H222" vm="108">
        <f ca="1"/>
        <v>3.08</v>
      </c>
      <c r="J222">
        <f t="shared" ca="1" si="6"/>
        <v>-1.4826906073590496E-2</v>
      </c>
      <c r="K222">
        <f t="shared" ca="1" si="7"/>
        <v>2.6666666666666616E-2</v>
      </c>
    </row>
    <row r="223" spans="6:11" x14ac:dyDescent="0.2">
      <c r="F223" vm="537">
        <f ca="1"/>
        <v>43705</v>
      </c>
      <c r="G223" vm="538">
        <f ca="1"/>
        <v>146.54</v>
      </c>
      <c r="H223" vm="414">
        <f ca="1"/>
        <v>2.98</v>
      </c>
      <c r="J223">
        <f t="shared" ca="1" si="6"/>
        <v>1.1667241974456344E-2</v>
      </c>
      <c r="K223">
        <f t="shared" ca="1" si="7"/>
        <v>-3.2467532467532534E-2</v>
      </c>
    </row>
    <row r="224" spans="6:11" x14ac:dyDescent="0.2">
      <c r="F224" vm="539">
        <f ca="1"/>
        <v>43706</v>
      </c>
      <c r="G224" vm="22">
        <f ca="1"/>
        <v>149.11000000000001</v>
      </c>
      <c r="H224" vm="540">
        <f ca="1"/>
        <v>3.07</v>
      </c>
      <c r="J224">
        <f t="shared" ca="1" si="6"/>
        <v>1.7537873618124866E-2</v>
      </c>
      <c r="K224">
        <f t="shared" ca="1" si="7"/>
        <v>3.0201342281879207E-2</v>
      </c>
    </row>
    <row r="225" spans="6:11" x14ac:dyDescent="0.2">
      <c r="F225" vm="541">
        <f ca="1"/>
        <v>43707</v>
      </c>
      <c r="G225" vm="542">
        <f ca="1"/>
        <v>148.84</v>
      </c>
      <c r="H225" vm="382">
        <f ca="1"/>
        <v>3.06</v>
      </c>
      <c r="J225">
        <f t="shared" ca="1" si="6"/>
        <v>-1.8107437462276943E-3</v>
      </c>
      <c r="K225">
        <f t="shared" ca="1" si="7"/>
        <v>-3.2573289902279035E-3</v>
      </c>
    </row>
    <row r="226" spans="6:11" x14ac:dyDescent="0.2">
      <c r="F226" vm="543">
        <f ca="1"/>
        <v>43711</v>
      </c>
      <c r="G226" vm="544">
        <f ca="1"/>
        <v>146.66</v>
      </c>
      <c r="H226" vm="540">
        <f ca="1"/>
        <v>3.07</v>
      </c>
      <c r="J226">
        <f t="shared" ca="1" si="6"/>
        <v>-1.4646600376242991E-2</v>
      </c>
      <c r="K226">
        <f t="shared" ca="1" si="7"/>
        <v>3.2679738562091387E-3</v>
      </c>
    </row>
    <row r="227" spans="6:11" x14ac:dyDescent="0.2">
      <c r="F227" vm="545">
        <f ca="1"/>
        <v>43712</v>
      </c>
      <c r="G227" vm="546">
        <f ca="1"/>
        <v>147.84</v>
      </c>
      <c r="H227" vm="419">
        <f ca="1"/>
        <v>2.99</v>
      </c>
      <c r="J227">
        <f t="shared" ca="1" si="6"/>
        <v>8.0458202645574683E-3</v>
      </c>
      <c r="K227">
        <f t="shared" ca="1" si="7"/>
        <v>-2.6058631921824005E-2</v>
      </c>
    </row>
    <row r="228" spans="6:11" x14ac:dyDescent="0.2">
      <c r="F228" vm="547">
        <f ca="1"/>
        <v>43713</v>
      </c>
      <c r="G228" vm="548">
        <f ca="1"/>
        <v>150.59</v>
      </c>
      <c r="H228" vm="419">
        <f ca="1"/>
        <v>2.99</v>
      </c>
      <c r="J228">
        <f t="shared" ca="1" si="6"/>
        <v>1.8601190476190466E-2</v>
      </c>
      <c r="K228">
        <f t="shared" ca="1" si="7"/>
        <v>0</v>
      </c>
    </row>
    <row r="229" spans="6:11" x14ac:dyDescent="0.2">
      <c r="F229" vm="549">
        <f ca="1"/>
        <v>43714</v>
      </c>
      <c r="G229" vm="550">
        <f ca="1"/>
        <v>149.9</v>
      </c>
      <c r="H229" vm="394">
        <f ca="1"/>
        <v>3.15</v>
      </c>
      <c r="J229">
        <f t="shared" ca="1" si="6"/>
        <v>-4.5819775549504893E-3</v>
      </c>
      <c r="K229">
        <f t="shared" ca="1" si="7"/>
        <v>5.3511705685618693E-2</v>
      </c>
    </row>
    <row r="230" spans="6:11" x14ac:dyDescent="0.2">
      <c r="F230" vm="551">
        <f ca="1"/>
        <v>43717</v>
      </c>
      <c r="G230" vm="552">
        <f ca="1"/>
        <v>151.91</v>
      </c>
      <c r="H230" vm="298">
        <f ca="1"/>
        <v>3.35</v>
      </c>
      <c r="J230">
        <f t="shared" ca="1" si="6"/>
        <v>1.3408939292861799E-2</v>
      </c>
      <c r="K230">
        <f t="shared" ca="1" si="7"/>
        <v>6.3492063492063489E-2</v>
      </c>
    </row>
    <row r="231" spans="6:11" x14ac:dyDescent="0.2">
      <c r="F231" vm="553">
        <f ca="1"/>
        <v>43718</v>
      </c>
      <c r="G231" vm="554">
        <f ca="1"/>
        <v>153.85</v>
      </c>
      <c r="H231" vm="302">
        <f ca="1"/>
        <v>3.25</v>
      </c>
      <c r="J231">
        <f t="shared" ca="1" si="6"/>
        <v>1.2770719504969996E-2</v>
      </c>
      <c r="K231">
        <f t="shared" ca="1" si="7"/>
        <v>-2.9850746268656692E-2</v>
      </c>
    </row>
    <row r="232" spans="6:11" x14ac:dyDescent="0.2">
      <c r="F232" vm="555">
        <f ca="1"/>
        <v>43719</v>
      </c>
      <c r="G232" vm="556">
        <f ca="1"/>
        <v>157</v>
      </c>
      <c r="H232" vm="298">
        <f ca="1"/>
        <v>3.35</v>
      </c>
      <c r="J232">
        <f t="shared" ca="1" si="6"/>
        <v>2.0474488137796509E-2</v>
      </c>
      <c r="K232">
        <f t="shared" ca="1" si="7"/>
        <v>3.0769230769230882E-2</v>
      </c>
    </row>
    <row r="233" spans="6:11" x14ac:dyDescent="0.2">
      <c r="F233" vm="557">
        <f ca="1"/>
        <v>43720</v>
      </c>
      <c r="G233" vm="558">
        <f ca="1"/>
        <v>157.04</v>
      </c>
      <c r="H233" vm="63">
        <f ca="1"/>
        <v>3.31</v>
      </c>
      <c r="J233">
        <f t="shared" ca="1" si="6"/>
        <v>2.5477707006360539E-4</v>
      </c>
      <c r="K233">
        <f t="shared" ca="1" si="7"/>
        <v>-1.1940298507462699E-2</v>
      </c>
    </row>
    <row r="234" spans="6:11" x14ac:dyDescent="0.2">
      <c r="F234" vm="559">
        <f ca="1"/>
        <v>43721</v>
      </c>
      <c r="G234" vm="320">
        <f ca="1"/>
        <v>157.31</v>
      </c>
      <c r="H234" vm="87">
        <f ca="1"/>
        <v>3.29</v>
      </c>
      <c r="J234">
        <f t="shared" ca="1" si="6"/>
        <v>1.7193071828833784E-3</v>
      </c>
      <c r="K234">
        <f t="shared" ca="1" si="7"/>
        <v>-6.0422960725076136E-3</v>
      </c>
    </row>
    <row r="235" spans="6:11" x14ac:dyDescent="0.2">
      <c r="F235" vm="560">
        <f ca="1"/>
        <v>43724</v>
      </c>
      <c r="G235" vm="561">
        <f ca="1"/>
        <v>157.9</v>
      </c>
      <c r="H235" vm="306">
        <f ca="1"/>
        <v>3.39</v>
      </c>
      <c r="J235">
        <f t="shared" ca="1" si="6"/>
        <v>3.7505562265589543E-3</v>
      </c>
      <c r="K235">
        <f t="shared" ca="1" si="7"/>
        <v>3.039513677811545E-2</v>
      </c>
    </row>
    <row r="236" spans="6:11" x14ac:dyDescent="0.2">
      <c r="F236" vm="562">
        <f ca="1"/>
        <v>43725</v>
      </c>
      <c r="G236" vm="563">
        <f ca="1"/>
        <v>157.49</v>
      </c>
      <c r="H236" vm="494">
        <f ca="1"/>
        <v>3.22</v>
      </c>
      <c r="J236">
        <f t="shared" ca="1" si="6"/>
        <v>-2.5965801139962164E-3</v>
      </c>
      <c r="K236">
        <f t="shared" ca="1" si="7"/>
        <v>-5.0147492625368661E-2</v>
      </c>
    </row>
    <row r="237" spans="6:11" x14ac:dyDescent="0.2">
      <c r="F237" vm="564">
        <f ca="1"/>
        <v>43726</v>
      </c>
      <c r="G237" vm="565">
        <f ca="1"/>
        <v>156.52000000000001</v>
      </c>
      <c r="H237" vm="154">
        <f ca="1"/>
        <v>3.16</v>
      </c>
      <c r="J237">
        <f t="shared" ca="1" si="6"/>
        <v>-6.1591212140453822E-3</v>
      </c>
      <c r="K237">
        <f t="shared" ca="1" si="7"/>
        <v>-1.8633540372670843E-2</v>
      </c>
    </row>
    <row r="238" spans="6:11" x14ac:dyDescent="0.2">
      <c r="F238" vm="566">
        <f ca="1"/>
        <v>43727</v>
      </c>
      <c r="G238" vm="567">
        <f ca="1"/>
        <v>155.76</v>
      </c>
      <c r="H238" vm="92">
        <f ca="1"/>
        <v>3.23</v>
      </c>
      <c r="J238">
        <f t="shared" ca="1" si="6"/>
        <v>-4.8556095067724403E-3</v>
      </c>
      <c r="K238">
        <f t="shared" ca="1" si="7"/>
        <v>2.2151898734177111E-2</v>
      </c>
    </row>
    <row r="239" spans="6:11" x14ac:dyDescent="0.2">
      <c r="F239" vm="568">
        <f ca="1"/>
        <v>43728</v>
      </c>
      <c r="G239" vm="569">
        <f ca="1"/>
        <v>155.43</v>
      </c>
      <c r="H239" vm="63">
        <f ca="1"/>
        <v>3.31</v>
      </c>
      <c r="J239">
        <f t="shared" ca="1" si="6"/>
        <v>-2.1186440677964935E-3</v>
      </c>
      <c r="K239">
        <f t="shared" ca="1" si="7"/>
        <v>2.4767801857585203E-2</v>
      </c>
    </row>
    <row r="240" spans="6:11" x14ac:dyDescent="0.2">
      <c r="F240" vm="570">
        <f ca="1"/>
        <v>43731</v>
      </c>
      <c r="G240" vm="571">
        <f ca="1"/>
        <v>155.31</v>
      </c>
      <c r="H240" vm="63">
        <f ca="1"/>
        <v>3.31</v>
      </c>
      <c r="J240">
        <f t="shared" ca="1" si="6"/>
        <v>-7.7205172746575013E-4</v>
      </c>
      <c r="K240">
        <f t="shared" ca="1" si="7"/>
        <v>0</v>
      </c>
    </row>
    <row r="241" spans="6:11" x14ac:dyDescent="0.2">
      <c r="F241" vm="572">
        <f ca="1"/>
        <v>43732</v>
      </c>
      <c r="G241" vm="573">
        <f ca="1"/>
        <v>152.43</v>
      </c>
      <c r="H241" vm="494">
        <f ca="1"/>
        <v>3.22</v>
      </c>
      <c r="J241">
        <f t="shared" ca="1" si="6"/>
        <v>-1.8543558045199915E-2</v>
      </c>
      <c r="K241">
        <f t="shared" ca="1" si="7"/>
        <v>-2.7190332326283984E-2</v>
      </c>
    </row>
    <row r="242" spans="6:11" x14ac:dyDescent="0.2">
      <c r="F242" vm="574">
        <f ca="1"/>
        <v>43733</v>
      </c>
      <c r="G242" vm="575">
        <f ca="1"/>
        <v>154.1</v>
      </c>
      <c r="H242" vm="497">
        <f ca="1"/>
        <v>3.26</v>
      </c>
      <c r="J242">
        <f t="shared" ca="1" si="6"/>
        <v>1.0955848586236216E-2</v>
      </c>
      <c r="K242">
        <f t="shared" ca="1" si="7"/>
        <v>1.2422360248447006E-2</v>
      </c>
    </row>
    <row r="243" spans="6:11" x14ac:dyDescent="0.2">
      <c r="F243" vm="576">
        <f ca="1"/>
        <v>43734</v>
      </c>
      <c r="G243" vm="577">
        <f ca="1"/>
        <v>152.38</v>
      </c>
      <c r="H243" vm="497">
        <f ca="1"/>
        <v>3.26</v>
      </c>
      <c r="J243">
        <f t="shared" ca="1" si="6"/>
        <v>-1.1161583387410801E-2</v>
      </c>
      <c r="K243">
        <f t="shared" ca="1" si="7"/>
        <v>0</v>
      </c>
    </row>
    <row r="244" spans="6:11" x14ac:dyDescent="0.2">
      <c r="F244" vm="578">
        <f ca="1"/>
        <v>43735</v>
      </c>
      <c r="G244" vm="579">
        <f ca="1"/>
        <v>151.16</v>
      </c>
      <c r="H244" vm="452">
        <f ca="1"/>
        <v>3.18</v>
      </c>
      <c r="J244">
        <f t="shared" ca="1" si="6"/>
        <v>-8.0063000393751915E-3</v>
      </c>
      <c r="K244">
        <f t="shared" ca="1" si="7"/>
        <v>-2.4539877300613355E-2</v>
      </c>
    </row>
    <row r="245" spans="6:11" x14ac:dyDescent="0.2">
      <c r="F245" vm="580">
        <f ca="1"/>
        <v>43738</v>
      </c>
      <c r="G245" vm="581">
        <f ca="1"/>
        <v>151.34</v>
      </c>
      <c r="H245" vm="452">
        <f ca="1"/>
        <v>3.18</v>
      </c>
      <c r="J245">
        <f t="shared" ca="1" si="6"/>
        <v>1.1907912146071897E-3</v>
      </c>
      <c r="K245">
        <f t="shared" ca="1" si="7"/>
        <v>0</v>
      </c>
    </row>
    <row r="246" spans="6:11" x14ac:dyDescent="0.2">
      <c r="F246" vm="582">
        <f ca="1"/>
        <v>43739</v>
      </c>
      <c r="G246" vm="583">
        <f ca="1"/>
        <v>148.37</v>
      </c>
      <c r="H246" vm="370">
        <f ca="1"/>
        <v>3.14</v>
      </c>
      <c r="J246">
        <f t="shared" ca="1" si="6"/>
        <v>-1.9624686137174607E-2</v>
      </c>
      <c r="K246">
        <f t="shared" ca="1" si="7"/>
        <v>-1.2578616352201255E-2</v>
      </c>
    </row>
    <row r="247" spans="6:11" x14ac:dyDescent="0.2">
      <c r="F247" vm="584">
        <f ca="1"/>
        <v>43740</v>
      </c>
      <c r="G247" vm="585">
        <f ca="1"/>
        <v>147.25</v>
      </c>
      <c r="H247" vm="333">
        <f ca="1"/>
        <v>3</v>
      </c>
      <c r="J247">
        <f t="shared" ca="1" si="6"/>
        <v>-7.5486958279975536E-3</v>
      </c>
      <c r="K247">
        <f t="shared" ca="1" si="7"/>
        <v>-4.4585987261146487E-2</v>
      </c>
    </row>
    <row r="248" spans="6:11" x14ac:dyDescent="0.2">
      <c r="F248" vm="586">
        <f ca="1"/>
        <v>43741</v>
      </c>
      <c r="G248" vm="587">
        <f ca="1"/>
        <v>147.74</v>
      </c>
      <c r="H248" vm="588">
        <f ca="1"/>
        <v>2.88</v>
      </c>
      <c r="J248">
        <f t="shared" ca="1" si="6"/>
        <v>3.3276740237691005E-3</v>
      </c>
      <c r="K248">
        <f t="shared" ca="1" si="7"/>
        <v>-4.0000000000000036E-2</v>
      </c>
    </row>
    <row r="249" spans="6:11" x14ac:dyDescent="0.2">
      <c r="F249" vm="589">
        <f ca="1"/>
        <v>43742</v>
      </c>
      <c r="G249" vm="590">
        <f ca="1"/>
        <v>149.13999999999999</v>
      </c>
      <c r="H249" vm="356">
        <f ca="1"/>
        <v>2.79</v>
      </c>
      <c r="J249">
        <f t="shared" ca="1" si="6"/>
        <v>9.4761066738864308E-3</v>
      </c>
      <c r="K249">
        <f t="shared" ca="1" si="7"/>
        <v>-3.125E-2</v>
      </c>
    </row>
    <row r="250" spans="6:11" x14ac:dyDescent="0.2">
      <c r="F250" vm="591">
        <f ca="1"/>
        <v>43745</v>
      </c>
      <c r="G250" vm="592">
        <f ca="1"/>
        <v>148.88</v>
      </c>
      <c r="H250" vm="343">
        <f ca="1"/>
        <v>2.8</v>
      </c>
      <c r="J250">
        <f t="shared" ca="1" si="6"/>
        <v>-1.7433284162531315E-3</v>
      </c>
      <c r="K250">
        <f t="shared" ca="1" si="7"/>
        <v>3.5842293906809264E-3</v>
      </c>
    </row>
    <row r="251" spans="6:11" x14ac:dyDescent="0.2">
      <c r="F251" vm="593">
        <f ca="1"/>
        <v>43746</v>
      </c>
      <c r="G251" vm="594">
        <f ca="1"/>
        <v>146.46</v>
      </c>
      <c r="H251" vm="595">
        <f ca="1"/>
        <v>2.66</v>
      </c>
      <c r="J251">
        <f t="shared" ca="1" si="6"/>
        <v>-1.6254701773240066E-2</v>
      </c>
      <c r="K251">
        <f t="shared" ca="1" si="7"/>
        <v>-4.9999999999999933E-2</v>
      </c>
    </row>
    <row r="252" spans="6:11" x14ac:dyDescent="0.2">
      <c r="F252" vm="596">
        <f ca="1"/>
        <v>43747</v>
      </c>
      <c r="G252" vm="597">
        <f ca="1"/>
        <v>147.13</v>
      </c>
      <c r="H252" vm="598">
        <f ca="1"/>
        <v>2.67</v>
      </c>
      <c r="J252">
        <f t="shared" ca="1" si="6"/>
        <v>4.5746278847464961E-3</v>
      </c>
      <c r="K252">
        <f t="shared" ca="1" si="7"/>
        <v>3.759398496240518E-3</v>
      </c>
    </row>
    <row r="253" spans="6:11" x14ac:dyDescent="0.2">
      <c r="F253" vm="599">
        <f ca="1"/>
        <v>43748</v>
      </c>
      <c r="G253" vm="600">
        <f ca="1"/>
        <v>147.72</v>
      </c>
      <c r="H253" vm="129">
        <f ca="1"/>
        <v>2.62</v>
      </c>
      <c r="J253">
        <f t="shared" ca="1" si="6"/>
        <v>4.0100591313805278E-3</v>
      </c>
      <c r="K253">
        <f t="shared" ca="1" si="7"/>
        <v>-1.872659176029956E-2</v>
      </c>
    </row>
    <row r="254" spans="6:11" x14ac:dyDescent="0.2">
      <c r="F254" vm="601">
        <f ca="1"/>
        <v>43749</v>
      </c>
      <c r="G254" vm="602">
        <f ca="1"/>
        <v>150.22</v>
      </c>
      <c r="H254" vm="603">
        <f ca="1"/>
        <v>2.69</v>
      </c>
      <c r="J254">
        <f t="shared" ca="1" si="6"/>
        <v>1.6923910100189454E-2</v>
      </c>
      <c r="K254">
        <f t="shared" ca="1" si="7"/>
        <v>2.6717557251908275E-2</v>
      </c>
    </row>
    <row r="255" spans="6:11" x14ac:dyDescent="0.2">
      <c r="F255" vm="604">
        <f ca="1"/>
        <v>43752</v>
      </c>
      <c r="G255" vm="605">
        <f ca="1"/>
        <v>149.66999999999999</v>
      </c>
      <c r="H255" vm="129">
        <f ca="1"/>
        <v>2.62</v>
      </c>
      <c r="J255">
        <f t="shared" ca="1" si="6"/>
        <v>-3.6612967647451367E-3</v>
      </c>
      <c r="K255">
        <f t="shared" ca="1" si="7"/>
        <v>-2.6022304832713727E-2</v>
      </c>
    </row>
    <row r="256" spans="6:11" x14ac:dyDescent="0.2">
      <c r="F256" vm="606">
        <f ca="1"/>
        <v>43753</v>
      </c>
      <c r="G256" vm="607">
        <f ca="1"/>
        <v>151.38999999999999</v>
      </c>
      <c r="H256" vm="608">
        <f ca="1"/>
        <v>2.58</v>
      </c>
      <c r="J256">
        <f t="shared" ca="1" si="6"/>
        <v>1.1491948954366338E-2</v>
      </c>
      <c r="K256">
        <f t="shared" ca="1" si="7"/>
        <v>-1.5267175572519109E-2</v>
      </c>
    </row>
    <row r="257" spans="6:11" x14ac:dyDescent="0.2">
      <c r="F257" vm="609">
        <f ca="1"/>
        <v>43754</v>
      </c>
      <c r="G257" vm="610">
        <f ca="1"/>
        <v>151.55000000000001</v>
      </c>
      <c r="H257" vm="608">
        <f ca="1"/>
        <v>2.58</v>
      </c>
      <c r="J257">
        <f t="shared" ca="1" si="6"/>
        <v>1.0568729770792373E-3</v>
      </c>
      <c r="K257">
        <f t="shared" ca="1" si="7"/>
        <v>0</v>
      </c>
    </row>
    <row r="258" spans="6:11" x14ac:dyDescent="0.2">
      <c r="F258" vm="611">
        <f ca="1"/>
        <v>43755</v>
      </c>
      <c r="G258" vm="612">
        <f ca="1"/>
        <v>153.34</v>
      </c>
      <c r="H258" vm="129">
        <f ca="1"/>
        <v>2.62</v>
      </c>
      <c r="J258">
        <f t="shared" ca="1" si="6"/>
        <v>1.1811283404816741E-2</v>
      </c>
      <c r="K258">
        <f t="shared" ca="1" si="7"/>
        <v>1.5503875968992276E-2</v>
      </c>
    </row>
    <row r="259" spans="6:11" x14ac:dyDescent="0.2">
      <c r="F259" vm="613">
        <f ca="1"/>
        <v>43756</v>
      </c>
      <c r="G259" vm="614">
        <f ca="1"/>
        <v>152.61000000000001</v>
      </c>
      <c r="H259" vm="615">
        <f ca="1"/>
        <v>2.56</v>
      </c>
      <c r="J259">
        <f t="shared" ca="1" si="6"/>
        <v>-4.76066257988772E-3</v>
      </c>
      <c r="K259">
        <f t="shared" ca="1" si="7"/>
        <v>-2.2900763358778664E-2</v>
      </c>
    </row>
    <row r="260" spans="6:11" x14ac:dyDescent="0.2">
      <c r="F260" vm="616">
        <f ca="1"/>
        <v>43759</v>
      </c>
      <c r="G260" vm="379">
        <f ca="1"/>
        <v>154.04</v>
      </c>
      <c r="H260" vm="617">
        <f ca="1"/>
        <v>2.64</v>
      </c>
      <c r="J260">
        <f t="shared" ca="1" si="6"/>
        <v>9.3702902824190915E-3</v>
      </c>
      <c r="K260">
        <f t="shared" ca="1" si="7"/>
        <v>3.125E-2</v>
      </c>
    </row>
    <row r="261" spans="6:11" x14ac:dyDescent="0.2">
      <c r="F261" vm="618">
        <f ca="1"/>
        <v>43760</v>
      </c>
      <c r="G261" vm="619">
        <f ca="1"/>
        <v>154.21</v>
      </c>
      <c r="H261" vm="135">
        <f ca="1"/>
        <v>2.65</v>
      </c>
      <c r="J261">
        <f t="shared" ca="1" si="6"/>
        <v>1.103609452090426E-3</v>
      </c>
      <c r="K261">
        <f t="shared" ca="1" si="7"/>
        <v>3.7878787878786735E-3</v>
      </c>
    </row>
    <row r="262" spans="6:11" x14ac:dyDescent="0.2">
      <c r="F262" vm="620">
        <f ca="1"/>
        <v>43761</v>
      </c>
      <c r="G262" vm="621">
        <f ca="1"/>
        <v>154.4</v>
      </c>
      <c r="H262" vm="595">
        <f ca="1"/>
        <v>2.66</v>
      </c>
      <c r="J262">
        <f t="shared" ca="1" si="6"/>
        <v>1.2320861163348518E-3</v>
      </c>
      <c r="K262">
        <f t="shared" ca="1" si="7"/>
        <v>3.7735849056603765E-3</v>
      </c>
    </row>
    <row r="263" spans="6:11" x14ac:dyDescent="0.2">
      <c r="F263" vm="622">
        <f ca="1"/>
        <v>43762</v>
      </c>
      <c r="G263" vm="623">
        <f ca="1"/>
        <v>154.18</v>
      </c>
      <c r="H263" vm="615">
        <f ca="1"/>
        <v>2.56</v>
      </c>
      <c r="J263">
        <f t="shared" ref="J263:J326" ca="1" si="8">+G263/G262-1</f>
        <v>-1.4248704663212264E-3</v>
      </c>
      <c r="K263">
        <f t="shared" ref="K263:K326" ca="1" si="9">+H263/H262-1</f>
        <v>-3.7593984962406068E-2</v>
      </c>
    </row>
    <row r="264" spans="6:11" x14ac:dyDescent="0.2">
      <c r="F264" vm="624">
        <f ca="1"/>
        <v>43763</v>
      </c>
      <c r="G264" vm="8">
        <f ca="1"/>
        <v>155</v>
      </c>
      <c r="H264" vm="126">
        <f ca="1"/>
        <v>2.6</v>
      </c>
      <c r="J264">
        <f t="shared" ca="1" si="8"/>
        <v>5.318458944091331E-3</v>
      </c>
      <c r="K264">
        <f t="shared" ca="1" si="9"/>
        <v>1.5625E-2</v>
      </c>
    </row>
    <row r="265" spans="6:11" x14ac:dyDescent="0.2">
      <c r="F265" vm="625">
        <f ca="1"/>
        <v>43766</v>
      </c>
      <c r="G265" vm="626">
        <f ca="1"/>
        <v>156.34</v>
      </c>
      <c r="H265" vm="356">
        <f ca="1"/>
        <v>2.79</v>
      </c>
      <c r="J265">
        <f t="shared" ca="1" si="8"/>
        <v>8.6451612903226671E-3</v>
      </c>
      <c r="K265">
        <f t="shared" ca="1" si="9"/>
        <v>7.3076923076923039E-2</v>
      </c>
    </row>
    <row r="266" spans="6:11" x14ac:dyDescent="0.2">
      <c r="F266" vm="627">
        <f ca="1"/>
        <v>43767</v>
      </c>
      <c r="G266" vm="628">
        <f ca="1"/>
        <v>156.85</v>
      </c>
      <c r="H266" vm="380">
        <f ca="1"/>
        <v>2.9</v>
      </c>
      <c r="J266">
        <f t="shared" ca="1" si="8"/>
        <v>3.2621210182934846E-3</v>
      </c>
      <c r="K266">
        <f t="shared" ca="1" si="9"/>
        <v>3.9426523297491078E-2</v>
      </c>
    </row>
    <row r="267" spans="6:11" x14ac:dyDescent="0.2">
      <c r="F267" vm="629">
        <f ca="1"/>
        <v>43768</v>
      </c>
      <c r="G267" vm="630">
        <f ca="1"/>
        <v>156.33000000000001</v>
      </c>
      <c r="H267" vm="588">
        <f ca="1"/>
        <v>2.88</v>
      </c>
      <c r="J267">
        <f t="shared" ca="1" si="8"/>
        <v>-3.3152693656358645E-3</v>
      </c>
      <c r="K267">
        <f t="shared" ca="1" si="9"/>
        <v>-6.8965517241379448E-3</v>
      </c>
    </row>
    <row r="268" spans="6:11" x14ac:dyDescent="0.2">
      <c r="F268" vm="631">
        <f ca="1"/>
        <v>43769</v>
      </c>
      <c r="G268" vm="632">
        <f ca="1"/>
        <v>155.44999999999999</v>
      </c>
      <c r="H268" vm="633">
        <f ca="1"/>
        <v>2.84</v>
      </c>
      <c r="J268">
        <f t="shared" ca="1" si="8"/>
        <v>-5.6291178916396678E-3</v>
      </c>
      <c r="K268">
        <f t="shared" ca="1" si="9"/>
        <v>-1.3888888888888951E-2</v>
      </c>
    </row>
    <row r="269" spans="6:11" x14ac:dyDescent="0.2">
      <c r="F269" vm="634">
        <f ca="1"/>
        <v>43770</v>
      </c>
      <c r="G269" vm="635">
        <f ca="1"/>
        <v>158.1</v>
      </c>
      <c r="H269" vm="636">
        <f ca="1"/>
        <v>2.85</v>
      </c>
      <c r="J269">
        <f t="shared" ca="1" si="8"/>
        <v>1.7047282084271531E-2</v>
      </c>
      <c r="K269">
        <f t="shared" ca="1" si="9"/>
        <v>3.5211267605634866E-3</v>
      </c>
    </row>
    <row r="270" spans="6:11" x14ac:dyDescent="0.2">
      <c r="F270" vm="637">
        <f ca="1"/>
        <v>43773</v>
      </c>
      <c r="G270" vm="638">
        <f ca="1"/>
        <v>158.94999999999999</v>
      </c>
      <c r="H270" vm="588">
        <f ca="1"/>
        <v>2.88</v>
      </c>
      <c r="J270">
        <f t="shared" ca="1" si="8"/>
        <v>5.3763440860215006E-3</v>
      </c>
      <c r="K270">
        <f t="shared" ca="1" si="9"/>
        <v>1.0526315789473717E-2</v>
      </c>
    </row>
    <row r="271" spans="6:11" x14ac:dyDescent="0.2">
      <c r="F271" vm="639">
        <f ca="1"/>
        <v>43774</v>
      </c>
      <c r="G271" vm="640">
        <f ca="1"/>
        <v>159.15</v>
      </c>
      <c r="H271" vm="641">
        <f ca="1"/>
        <v>2.86</v>
      </c>
      <c r="J271">
        <f t="shared" ca="1" si="8"/>
        <v>1.2582573136208364E-3</v>
      </c>
      <c r="K271">
        <f t="shared" ca="1" si="9"/>
        <v>-6.9444444444444198E-3</v>
      </c>
    </row>
    <row r="272" spans="6:11" x14ac:dyDescent="0.2">
      <c r="F272" vm="642">
        <f ca="1"/>
        <v>43775</v>
      </c>
      <c r="G272" vm="643">
        <f ca="1"/>
        <v>158.22999999999999</v>
      </c>
      <c r="H272" vm="349">
        <f ca="1"/>
        <v>2.89</v>
      </c>
      <c r="J272">
        <f t="shared" ca="1" si="8"/>
        <v>-5.780710021991986E-3</v>
      </c>
      <c r="K272">
        <f t="shared" ca="1" si="9"/>
        <v>1.0489510489510634E-2</v>
      </c>
    </row>
    <row r="273" spans="6:11" x14ac:dyDescent="0.2">
      <c r="F273" vm="644">
        <f ca="1"/>
        <v>43776</v>
      </c>
      <c r="G273" vm="645">
        <f ca="1"/>
        <v>158.65</v>
      </c>
      <c r="H273" vm="419">
        <f ca="1"/>
        <v>2.99</v>
      </c>
      <c r="J273">
        <f t="shared" ca="1" si="8"/>
        <v>2.6543639006511022E-3</v>
      </c>
      <c r="K273">
        <f t="shared" ca="1" si="9"/>
        <v>3.460207612456756E-2</v>
      </c>
    </row>
    <row r="274" spans="6:11" x14ac:dyDescent="0.2">
      <c r="F274" vm="646">
        <f ca="1"/>
        <v>43777</v>
      </c>
      <c r="G274" vm="647">
        <f ca="1"/>
        <v>159.08000000000001</v>
      </c>
      <c r="H274" vm="377">
        <f ca="1"/>
        <v>2.94</v>
      </c>
      <c r="J274">
        <f t="shared" ca="1" si="8"/>
        <v>2.7103687362117768E-3</v>
      </c>
      <c r="K274">
        <f t="shared" ca="1" si="9"/>
        <v>-1.6722408026755953E-2</v>
      </c>
    </row>
    <row r="275" spans="6:11" x14ac:dyDescent="0.2">
      <c r="F275" vm="648">
        <f ca="1"/>
        <v>43780</v>
      </c>
      <c r="G275" vm="649">
        <f ca="1"/>
        <v>158.78</v>
      </c>
      <c r="H275" vm="336">
        <f ca="1"/>
        <v>2.96</v>
      </c>
      <c r="J275">
        <f t="shared" ca="1" si="8"/>
        <v>-1.8858436007040957E-3</v>
      </c>
      <c r="K275">
        <f t="shared" ca="1" si="9"/>
        <v>6.8027210884353817E-3</v>
      </c>
    </row>
    <row r="276" spans="6:11" x14ac:dyDescent="0.2">
      <c r="F276" vm="650">
        <f ca="1"/>
        <v>43781</v>
      </c>
      <c r="G276" vm="651">
        <f ca="1"/>
        <v>158.83000000000001</v>
      </c>
      <c r="H276" vm="148">
        <f ca="1"/>
        <v>2.93</v>
      </c>
      <c r="J276">
        <f t="shared" ca="1" si="8"/>
        <v>3.1490112104815005E-4</v>
      </c>
      <c r="K276">
        <f t="shared" ca="1" si="9"/>
        <v>-1.0135135135135087E-2</v>
      </c>
    </row>
    <row r="277" spans="6:11" x14ac:dyDescent="0.2">
      <c r="F277" vm="652">
        <f ca="1"/>
        <v>43782</v>
      </c>
      <c r="G277" vm="244">
        <f ca="1"/>
        <v>158.15</v>
      </c>
      <c r="H277" vm="641">
        <f ca="1"/>
        <v>2.86</v>
      </c>
      <c r="J277">
        <f t="shared" ca="1" si="8"/>
        <v>-4.2813070578606727E-3</v>
      </c>
      <c r="K277">
        <f t="shared" ca="1" si="9"/>
        <v>-2.3890784982935287E-2</v>
      </c>
    </row>
    <row r="278" spans="6:11" x14ac:dyDescent="0.2">
      <c r="F278" vm="653">
        <f ca="1"/>
        <v>43783</v>
      </c>
      <c r="G278" vm="635">
        <f ca="1"/>
        <v>158.1</v>
      </c>
      <c r="H278" vm="633">
        <f ca="1"/>
        <v>2.84</v>
      </c>
      <c r="J278">
        <f t="shared" ca="1" si="8"/>
        <v>-3.1615554852992833E-4</v>
      </c>
      <c r="K278">
        <f t="shared" ca="1" si="9"/>
        <v>-6.9930069930069783E-3</v>
      </c>
    </row>
    <row r="279" spans="6:11" x14ac:dyDescent="0.2">
      <c r="F279" vm="654">
        <f ca="1"/>
        <v>43784</v>
      </c>
      <c r="G279" vm="655">
        <f ca="1"/>
        <v>158.91999999999999</v>
      </c>
      <c r="H279" vm="656">
        <f ca="1"/>
        <v>2.68</v>
      </c>
      <c r="J279">
        <f t="shared" ca="1" si="8"/>
        <v>5.1865907653383392E-3</v>
      </c>
      <c r="K279">
        <f t="shared" ca="1" si="9"/>
        <v>-5.6338028169014009E-2</v>
      </c>
    </row>
    <row r="280" spans="6:11" x14ac:dyDescent="0.2">
      <c r="F280" vm="657">
        <f ca="1"/>
        <v>43787</v>
      </c>
      <c r="G280" vm="658">
        <f ca="1"/>
        <v>158.52000000000001</v>
      </c>
      <c r="H280" vm="659">
        <f ca="1"/>
        <v>2.61</v>
      </c>
      <c r="J280">
        <f t="shared" ca="1" si="8"/>
        <v>-2.5169896803421965E-3</v>
      </c>
      <c r="K280">
        <f t="shared" ca="1" si="9"/>
        <v>-2.6119402985074758E-2</v>
      </c>
    </row>
    <row r="281" spans="6:11" x14ac:dyDescent="0.2">
      <c r="F281" vm="660">
        <f ca="1"/>
        <v>43788</v>
      </c>
      <c r="G281" vm="661">
        <f ca="1"/>
        <v>159.11000000000001</v>
      </c>
      <c r="H281" vm="662">
        <f ca="1"/>
        <v>2.59</v>
      </c>
      <c r="J281">
        <f t="shared" ca="1" si="8"/>
        <v>3.7219278324502891E-3</v>
      </c>
      <c r="K281">
        <f t="shared" ca="1" si="9"/>
        <v>-7.6628352490420992E-3</v>
      </c>
    </row>
    <row r="282" spans="6:11" x14ac:dyDescent="0.2">
      <c r="F282" vm="663">
        <f ca="1"/>
        <v>43789</v>
      </c>
      <c r="G282" vm="664">
        <f ca="1"/>
        <v>158.51</v>
      </c>
      <c r="H282" vm="129">
        <f ca="1"/>
        <v>2.62</v>
      </c>
      <c r="J282">
        <f t="shared" ca="1" si="8"/>
        <v>-3.7709760543022108E-3</v>
      </c>
      <c r="K282">
        <f t="shared" ca="1" si="9"/>
        <v>1.1583011583011782E-2</v>
      </c>
    </row>
    <row r="283" spans="6:11" x14ac:dyDescent="0.2">
      <c r="F283" vm="665">
        <f ca="1"/>
        <v>43790</v>
      </c>
      <c r="G283" vm="666">
        <f ca="1"/>
        <v>157.72999999999999</v>
      </c>
      <c r="H283" vm="659">
        <f ca="1"/>
        <v>2.61</v>
      </c>
      <c r="J283">
        <f t="shared" ca="1" si="8"/>
        <v>-4.9208251845309636E-3</v>
      </c>
      <c r="K283">
        <f t="shared" ca="1" si="9"/>
        <v>-3.8167938931298329E-3</v>
      </c>
    </row>
    <row r="284" spans="6:11" x14ac:dyDescent="0.2">
      <c r="F284" vm="667">
        <f ca="1"/>
        <v>43791</v>
      </c>
      <c r="G284" vm="668">
        <f ca="1"/>
        <v>158.22</v>
      </c>
      <c r="H284" vm="603">
        <f ca="1"/>
        <v>2.69</v>
      </c>
      <c r="J284">
        <f t="shared" ca="1" si="8"/>
        <v>3.1065745260889788E-3</v>
      </c>
      <c r="K284">
        <f t="shared" ca="1" si="9"/>
        <v>3.0651340996168619E-2</v>
      </c>
    </row>
    <row r="285" spans="6:11" x14ac:dyDescent="0.2">
      <c r="F285" vm="669">
        <f ca="1"/>
        <v>43794</v>
      </c>
      <c r="G285" vm="670">
        <f ca="1"/>
        <v>161.58000000000001</v>
      </c>
      <c r="H285" vm="588">
        <f ca="1"/>
        <v>2.88</v>
      </c>
      <c r="J285">
        <f t="shared" ca="1" si="8"/>
        <v>2.12362533181647E-2</v>
      </c>
      <c r="K285">
        <f t="shared" ca="1" si="9"/>
        <v>7.0631970260222943E-2</v>
      </c>
    </row>
    <row r="286" spans="6:11" x14ac:dyDescent="0.2">
      <c r="F286" vm="671">
        <f ca="1"/>
        <v>43795</v>
      </c>
      <c r="G286" vm="672">
        <f ca="1"/>
        <v>161.69</v>
      </c>
      <c r="H286" vm="519">
        <f ca="1"/>
        <v>2.76</v>
      </c>
      <c r="J286">
        <f t="shared" ca="1" si="8"/>
        <v>6.8077732392612944E-4</v>
      </c>
      <c r="K286">
        <f t="shared" ca="1" si="9"/>
        <v>-4.1666666666666741E-2</v>
      </c>
    </row>
    <row r="287" spans="6:11" x14ac:dyDescent="0.2">
      <c r="F287" vm="673">
        <f ca="1"/>
        <v>43796</v>
      </c>
      <c r="G287" vm="674">
        <f ca="1"/>
        <v>162.83000000000001</v>
      </c>
      <c r="H287" vm="519">
        <f ca="1"/>
        <v>2.76</v>
      </c>
      <c r="J287">
        <f t="shared" ca="1" si="8"/>
        <v>7.0505287896593938E-3</v>
      </c>
      <c r="K287">
        <f t="shared" ca="1" si="9"/>
        <v>0</v>
      </c>
    </row>
    <row r="288" spans="6:11" x14ac:dyDescent="0.2">
      <c r="F288" vm="675">
        <f ca="1"/>
        <v>43798</v>
      </c>
      <c r="G288" vm="676">
        <f ca="1"/>
        <v>161.77000000000001</v>
      </c>
      <c r="H288" vm="633">
        <f ca="1"/>
        <v>2.84</v>
      </c>
      <c r="J288">
        <f t="shared" ca="1" si="8"/>
        <v>-6.5098569059756084E-3</v>
      </c>
      <c r="K288">
        <f t="shared" ca="1" si="9"/>
        <v>2.898550724637694E-2</v>
      </c>
    </row>
    <row r="289" spans="6:11" x14ac:dyDescent="0.2">
      <c r="F289" vm="677">
        <f ca="1"/>
        <v>43801</v>
      </c>
      <c r="G289" vm="678">
        <f ca="1"/>
        <v>160.19</v>
      </c>
      <c r="H289" vm="140">
        <f ca="1"/>
        <v>2.77</v>
      </c>
      <c r="J289">
        <f t="shared" ca="1" si="8"/>
        <v>-9.7669530815356342E-3</v>
      </c>
      <c r="K289">
        <f t="shared" ca="1" si="9"/>
        <v>-2.4647887323943629E-2</v>
      </c>
    </row>
    <row r="290" spans="6:11" x14ac:dyDescent="0.2">
      <c r="F290" vm="679">
        <f ca="1"/>
        <v>43802</v>
      </c>
      <c r="G290" vm="680">
        <f ca="1"/>
        <v>159.68</v>
      </c>
      <c r="H290" vm="120">
        <f ca="1"/>
        <v>2.74</v>
      </c>
      <c r="J290">
        <f t="shared" ca="1" si="8"/>
        <v>-3.1837193332916458E-3</v>
      </c>
      <c r="K290">
        <f t="shared" ca="1" si="9"/>
        <v>-1.0830324909747224E-2</v>
      </c>
    </row>
    <row r="291" spans="6:11" x14ac:dyDescent="0.2">
      <c r="F291" vm="681">
        <f ca="1"/>
        <v>43803</v>
      </c>
      <c r="G291" vm="682">
        <f ca="1"/>
        <v>160.78</v>
      </c>
      <c r="H291" vm="683">
        <f ca="1"/>
        <v>2.7</v>
      </c>
      <c r="J291">
        <f t="shared" ca="1" si="8"/>
        <v>6.8887775551100816E-3</v>
      </c>
      <c r="K291">
        <f t="shared" ca="1" si="9"/>
        <v>-1.4598540145985384E-2</v>
      </c>
    </row>
    <row r="292" spans="6:11" x14ac:dyDescent="0.2">
      <c r="F292" vm="684">
        <f ca="1"/>
        <v>43804</v>
      </c>
      <c r="G292" vm="685">
        <f ca="1"/>
        <v>160.94</v>
      </c>
      <c r="H292" vm="519">
        <f ca="1"/>
        <v>2.76</v>
      </c>
      <c r="J292">
        <f t="shared" ca="1" si="8"/>
        <v>9.9514865032968025E-4</v>
      </c>
      <c r="K292">
        <f t="shared" ca="1" si="9"/>
        <v>2.2222222222222143E-2</v>
      </c>
    </row>
    <row r="293" spans="6:11" x14ac:dyDescent="0.2">
      <c r="F293" vm="686">
        <f ca="1"/>
        <v>43805</v>
      </c>
      <c r="G293" vm="687">
        <f ca="1"/>
        <v>162.82</v>
      </c>
      <c r="H293" vm="346">
        <f ca="1"/>
        <v>2.78</v>
      </c>
      <c r="J293">
        <f t="shared" ca="1" si="8"/>
        <v>1.1681371939853413E-2</v>
      </c>
      <c r="K293">
        <f t="shared" ca="1" si="9"/>
        <v>7.2463768115942351E-3</v>
      </c>
    </row>
    <row r="294" spans="6:11" x14ac:dyDescent="0.2">
      <c r="F294" vm="688">
        <f ca="1"/>
        <v>43808</v>
      </c>
      <c r="G294" vm="689">
        <f ca="1"/>
        <v>162.51</v>
      </c>
      <c r="H294" vm="659">
        <f ca="1"/>
        <v>2.61</v>
      </c>
      <c r="J294">
        <f t="shared" ca="1" si="8"/>
        <v>-1.9039430045448835E-3</v>
      </c>
      <c r="K294">
        <f t="shared" ca="1" si="9"/>
        <v>-6.11510791366906E-2</v>
      </c>
    </row>
    <row r="295" spans="6:11" x14ac:dyDescent="0.2">
      <c r="F295" vm="690">
        <f ca="1"/>
        <v>43809</v>
      </c>
      <c r="G295" vm="691">
        <f ca="1"/>
        <v>162.61000000000001</v>
      </c>
      <c r="H295" vm="598">
        <f ca="1"/>
        <v>2.67</v>
      </c>
      <c r="J295">
        <f t="shared" ca="1" si="8"/>
        <v>6.1534674789265331E-4</v>
      </c>
      <c r="K295">
        <f t="shared" ca="1" si="9"/>
        <v>2.2988505747126409E-2</v>
      </c>
    </row>
    <row r="296" spans="6:11" x14ac:dyDescent="0.2">
      <c r="F296" vm="692">
        <f ca="1"/>
        <v>43810</v>
      </c>
      <c r="G296" vm="693">
        <f ca="1"/>
        <v>162.56</v>
      </c>
      <c r="H296" vm="659">
        <f ca="1"/>
        <v>2.61</v>
      </c>
      <c r="J296">
        <f t="shared" ca="1" si="8"/>
        <v>-3.074841645656079E-4</v>
      </c>
      <c r="K296">
        <f t="shared" ca="1" si="9"/>
        <v>-2.2471910112359605E-2</v>
      </c>
    </row>
    <row r="297" spans="6:11" x14ac:dyDescent="0.2">
      <c r="F297" vm="694">
        <f ca="1"/>
        <v>43811</v>
      </c>
      <c r="G297" vm="695">
        <f ca="1"/>
        <v>163.96</v>
      </c>
      <c r="H297" vm="696">
        <f ca="1"/>
        <v>2.63</v>
      </c>
      <c r="J297">
        <f t="shared" ca="1" si="8"/>
        <v>8.612204724409489E-3</v>
      </c>
      <c r="K297">
        <f t="shared" ca="1" si="9"/>
        <v>7.6628352490422103E-3</v>
      </c>
    </row>
    <row r="298" spans="6:11" x14ac:dyDescent="0.2">
      <c r="F298" vm="697">
        <f ca="1"/>
        <v>43812</v>
      </c>
      <c r="G298" vm="698">
        <f ca="1"/>
        <v>163.33000000000001</v>
      </c>
      <c r="H298" vm="617">
        <f ca="1"/>
        <v>2.64</v>
      </c>
      <c r="J298">
        <f t="shared" ca="1" si="8"/>
        <v>-3.8424005855086651E-3</v>
      </c>
      <c r="K298">
        <f t="shared" ca="1" si="9"/>
        <v>3.8022813688214363E-3</v>
      </c>
    </row>
    <row r="299" spans="6:11" x14ac:dyDescent="0.2">
      <c r="F299" vm="699">
        <f ca="1"/>
        <v>43815</v>
      </c>
      <c r="G299" vm="700">
        <f ca="1"/>
        <v>163.88</v>
      </c>
      <c r="H299" vm="126">
        <f ca="1"/>
        <v>2.6</v>
      </c>
      <c r="J299">
        <f t="shared" ca="1" si="8"/>
        <v>3.367415661543971E-3</v>
      </c>
      <c r="K299">
        <f t="shared" ca="1" si="9"/>
        <v>-1.5151515151515138E-2</v>
      </c>
    </row>
    <row r="300" spans="6:11" x14ac:dyDescent="0.2">
      <c r="F300" vm="701">
        <f ca="1"/>
        <v>43816</v>
      </c>
      <c r="G300" vm="702">
        <f ca="1"/>
        <v>164.7</v>
      </c>
      <c r="H300" vm="703">
        <f ca="1"/>
        <v>2.5499999999999998</v>
      </c>
      <c r="J300">
        <f t="shared" ca="1" si="8"/>
        <v>5.003661215523536E-3</v>
      </c>
      <c r="K300">
        <f t="shared" ca="1" si="9"/>
        <v>-1.9230769230769384E-2</v>
      </c>
    </row>
    <row r="301" spans="6:11" x14ac:dyDescent="0.2">
      <c r="F301" vm="704">
        <f ca="1"/>
        <v>43817</v>
      </c>
      <c r="G301" vm="705">
        <f ca="1"/>
        <v>165.02</v>
      </c>
      <c r="H301" vm="608">
        <f ca="1"/>
        <v>2.58</v>
      </c>
      <c r="J301">
        <f t="shared" ca="1" si="8"/>
        <v>1.9429265330905832E-3</v>
      </c>
      <c r="K301">
        <f t="shared" ca="1" si="9"/>
        <v>1.1764705882353121E-2</v>
      </c>
    </row>
    <row r="302" spans="6:11" x14ac:dyDescent="0.2">
      <c r="F302" vm="706">
        <f ca="1"/>
        <v>43818</v>
      </c>
      <c r="G302" vm="707">
        <f ca="1"/>
        <v>165.73</v>
      </c>
      <c r="H302" vm="617">
        <f ca="1"/>
        <v>2.64</v>
      </c>
      <c r="J302">
        <f t="shared" ca="1" si="8"/>
        <v>4.3025087868135969E-3</v>
      </c>
      <c r="K302">
        <f t="shared" ca="1" si="9"/>
        <v>2.3255813953488413E-2</v>
      </c>
    </row>
    <row r="303" spans="6:11" x14ac:dyDescent="0.2">
      <c r="F303" vm="708">
        <f ca="1"/>
        <v>43819</v>
      </c>
      <c r="G303" vm="709">
        <f ca="1"/>
        <v>165.97</v>
      </c>
      <c r="H303" vm="603">
        <f ca="1"/>
        <v>2.69</v>
      </c>
      <c r="J303">
        <f t="shared" ca="1" si="8"/>
        <v>1.4481385385869405E-3</v>
      </c>
      <c r="K303">
        <f t="shared" ca="1" si="9"/>
        <v>1.8939393939393812E-2</v>
      </c>
    </row>
    <row r="304" spans="6:11" x14ac:dyDescent="0.2">
      <c r="F304" vm="710">
        <f ca="1"/>
        <v>43822</v>
      </c>
      <c r="G304" vm="711">
        <f ca="1"/>
        <v>166.3</v>
      </c>
      <c r="H304" vm="516">
        <f ca="1"/>
        <v>2.75</v>
      </c>
      <c r="J304">
        <f t="shared" ca="1" si="8"/>
        <v>1.9883111405676335E-3</v>
      </c>
      <c r="K304">
        <f t="shared" ca="1" si="9"/>
        <v>2.2304832713754719E-2</v>
      </c>
    </row>
    <row r="305" spans="6:11" x14ac:dyDescent="0.2">
      <c r="F305" vm="712">
        <f ca="1"/>
        <v>43823</v>
      </c>
      <c r="G305" vm="713">
        <f ca="1"/>
        <v>166.68</v>
      </c>
      <c r="H305" vm="519">
        <f ca="1"/>
        <v>2.76</v>
      </c>
      <c r="J305">
        <f t="shared" ca="1" si="8"/>
        <v>2.2850270595309308E-3</v>
      </c>
      <c r="K305">
        <f t="shared" ca="1" si="9"/>
        <v>3.6363636363636598E-3</v>
      </c>
    </row>
    <row r="306" spans="6:11" x14ac:dyDescent="0.2">
      <c r="F306" vm="714">
        <f ca="1"/>
        <v>43825</v>
      </c>
      <c r="G306" vm="713">
        <f ca="1"/>
        <v>166.68</v>
      </c>
      <c r="H306" vm="135">
        <f ca="1"/>
        <v>2.65</v>
      </c>
      <c r="J306">
        <f t="shared" ca="1" si="8"/>
        <v>0</v>
      </c>
      <c r="K306">
        <f t="shared" ca="1" si="9"/>
        <v>-3.9855072463768071E-2</v>
      </c>
    </row>
    <row r="307" spans="6:11" x14ac:dyDescent="0.2">
      <c r="F307" vm="715">
        <f ca="1"/>
        <v>43826</v>
      </c>
      <c r="G307" vm="716">
        <f ca="1"/>
        <v>165.86</v>
      </c>
      <c r="H307" vm="617">
        <f ca="1"/>
        <v>2.64</v>
      </c>
      <c r="J307">
        <f t="shared" ca="1" si="8"/>
        <v>-4.9196064314854793E-3</v>
      </c>
      <c r="K307">
        <f t="shared" ca="1" si="9"/>
        <v>-3.7735849056602655E-3</v>
      </c>
    </row>
    <row r="308" spans="6:11" x14ac:dyDescent="0.2">
      <c r="F308" vm="717">
        <f ca="1"/>
        <v>43829</v>
      </c>
      <c r="G308" vm="718">
        <f ca="1"/>
        <v>165.44</v>
      </c>
      <c r="H308" vm="129">
        <f ca="1"/>
        <v>2.62</v>
      </c>
      <c r="J308">
        <f t="shared" ca="1" si="8"/>
        <v>-2.5322561196190474E-3</v>
      </c>
      <c r="K308">
        <f t="shared" ca="1" si="9"/>
        <v>-7.575757575757569E-3</v>
      </c>
    </row>
    <row r="309" spans="6:11" x14ac:dyDescent="0.2">
      <c r="F309" vm="719">
        <f ca="1"/>
        <v>43830</v>
      </c>
      <c r="G309" vm="720">
        <f ca="1"/>
        <v>165.67</v>
      </c>
      <c r="H309" vm="129">
        <f ca="1"/>
        <v>2.62</v>
      </c>
      <c r="J309">
        <f t="shared" ca="1" si="8"/>
        <v>1.3902321083172353E-3</v>
      </c>
      <c r="K309">
        <f t="shared" ca="1" si="9"/>
        <v>0</v>
      </c>
    </row>
    <row r="310" spans="6:11" x14ac:dyDescent="0.2">
      <c r="F310" vm="721">
        <f ca="1"/>
        <v>43832</v>
      </c>
      <c r="G310" vm="722">
        <f ca="1"/>
        <v>165.78</v>
      </c>
      <c r="H310" vm="696">
        <f ca="1"/>
        <v>2.63</v>
      </c>
      <c r="J310">
        <f t="shared" ca="1" si="8"/>
        <v>6.6397054385225474E-4</v>
      </c>
      <c r="K310">
        <f t="shared" ca="1" si="9"/>
        <v>3.8167938931297218E-3</v>
      </c>
    </row>
    <row r="311" spans="6:11" x14ac:dyDescent="0.2">
      <c r="F311" vm="723">
        <f ca="1"/>
        <v>43833</v>
      </c>
      <c r="G311" vm="724">
        <f ca="1"/>
        <v>165.13</v>
      </c>
      <c r="H311" vm="662">
        <f ca="1"/>
        <v>2.59</v>
      </c>
      <c r="J311">
        <f t="shared" ca="1" si="8"/>
        <v>-3.9208589697189433E-3</v>
      </c>
      <c r="K311">
        <f t="shared" ca="1" si="9"/>
        <v>-1.520912547528519E-2</v>
      </c>
    </row>
    <row r="312" spans="6:11" x14ac:dyDescent="0.2">
      <c r="F312" vm="725">
        <f ca="1"/>
        <v>43836</v>
      </c>
      <c r="G312" vm="726">
        <f ca="1"/>
        <v>165.35</v>
      </c>
      <c r="H312" vm="659">
        <f ca="1"/>
        <v>2.61</v>
      </c>
      <c r="J312">
        <f t="shared" ca="1" si="8"/>
        <v>1.3322836553018025E-3</v>
      </c>
      <c r="K312">
        <f t="shared" ca="1" si="9"/>
        <v>7.7220077220077066E-3</v>
      </c>
    </row>
    <row r="313" spans="6:11" x14ac:dyDescent="0.2">
      <c r="F313" vm="727">
        <f ca="1"/>
        <v>43837</v>
      </c>
      <c r="G313" vm="728">
        <f ca="1"/>
        <v>164.8</v>
      </c>
      <c r="H313" vm="729">
        <f ca="1"/>
        <v>2.52</v>
      </c>
      <c r="J313">
        <f t="shared" ca="1" si="8"/>
        <v>-3.3262775929844279E-3</v>
      </c>
      <c r="K313">
        <f t="shared" ca="1" si="9"/>
        <v>-3.4482758620689613E-2</v>
      </c>
    </row>
    <row r="314" spans="6:11" x14ac:dyDescent="0.2">
      <c r="F314" vm="730">
        <f ca="1"/>
        <v>43838</v>
      </c>
      <c r="G314" vm="731">
        <f ca="1"/>
        <v>165.31</v>
      </c>
      <c r="H314" vm="732">
        <f ca="1"/>
        <v>2.54</v>
      </c>
      <c r="J314">
        <f t="shared" ca="1" si="8"/>
        <v>3.0946601941745921E-3</v>
      </c>
      <c r="K314">
        <f t="shared" ca="1" si="9"/>
        <v>7.9365079365079083E-3</v>
      </c>
    </row>
    <row r="315" spans="6:11" x14ac:dyDescent="0.2">
      <c r="F315" vm="733">
        <f ca="1"/>
        <v>43839</v>
      </c>
      <c r="G315" vm="734">
        <f ca="1"/>
        <v>165.51</v>
      </c>
      <c r="H315" vm="735">
        <f ca="1"/>
        <v>2.42</v>
      </c>
      <c r="J315">
        <f t="shared" ca="1" si="8"/>
        <v>1.2098481640554493E-3</v>
      </c>
      <c r="K315">
        <f t="shared" ca="1" si="9"/>
        <v>-4.7244094488189003E-2</v>
      </c>
    </row>
    <row r="316" spans="6:11" x14ac:dyDescent="0.2">
      <c r="F316" vm="736">
        <f ca="1"/>
        <v>43840</v>
      </c>
      <c r="G316" vm="737">
        <f ca="1"/>
        <v>164.89</v>
      </c>
      <c r="H316" vm="738">
        <f ca="1"/>
        <v>2.2599999999999998</v>
      </c>
      <c r="J316">
        <f t="shared" ca="1" si="8"/>
        <v>-3.7459972207117831E-3</v>
      </c>
      <c r="K316">
        <f t="shared" ca="1" si="9"/>
        <v>-6.6115702479338956E-2</v>
      </c>
    </row>
    <row r="317" spans="6:11" x14ac:dyDescent="0.2">
      <c r="F317" vm="739">
        <f ca="1"/>
        <v>43843</v>
      </c>
      <c r="G317" vm="740">
        <f ca="1"/>
        <v>165.96</v>
      </c>
      <c r="H317" vm="741">
        <f ca="1"/>
        <v>2.2799999999999998</v>
      </c>
      <c r="J317">
        <f t="shared" ca="1" si="8"/>
        <v>6.4891746012494256E-3</v>
      </c>
      <c r="K317">
        <f t="shared" ca="1" si="9"/>
        <v>8.8495575221239076E-3</v>
      </c>
    </row>
    <row r="318" spans="6:11" x14ac:dyDescent="0.2">
      <c r="F318" vm="742">
        <f ca="1"/>
        <v>43844</v>
      </c>
      <c r="G318" vm="743">
        <f ca="1"/>
        <v>166.57</v>
      </c>
      <c r="H318" vm="744">
        <f ca="1"/>
        <v>2.2999999999999998</v>
      </c>
      <c r="J318">
        <f t="shared" ca="1" si="8"/>
        <v>3.6755844781874991E-3</v>
      </c>
      <c r="K318">
        <f t="shared" ca="1" si="9"/>
        <v>8.7719298245614308E-3</v>
      </c>
    </row>
    <row r="319" spans="6:11" x14ac:dyDescent="0.2">
      <c r="F319" vm="745">
        <f ca="1"/>
        <v>43845</v>
      </c>
      <c r="G319" vm="746">
        <f ca="1"/>
        <v>167.37</v>
      </c>
      <c r="H319" vm="747">
        <f ca="1"/>
        <v>2.38</v>
      </c>
      <c r="J319">
        <f t="shared" ca="1" si="8"/>
        <v>4.802785615657168E-3</v>
      </c>
      <c r="K319">
        <f t="shared" ca="1" si="9"/>
        <v>3.4782608695652195E-2</v>
      </c>
    </row>
    <row r="320" spans="6:11" x14ac:dyDescent="0.2">
      <c r="F320" vm="748">
        <f ca="1"/>
        <v>43846</v>
      </c>
      <c r="G320" vm="749">
        <f ca="1"/>
        <v>169.53</v>
      </c>
      <c r="H320" vm="750">
        <f ca="1"/>
        <v>2.4</v>
      </c>
      <c r="J320">
        <f t="shared" ca="1" si="8"/>
        <v>1.2905538626994062E-2</v>
      </c>
      <c r="K320">
        <f t="shared" ca="1" si="9"/>
        <v>8.4033613445377853E-3</v>
      </c>
    </row>
    <row r="321" spans="6:11" x14ac:dyDescent="0.2">
      <c r="F321" vm="751">
        <f ca="1"/>
        <v>43847</v>
      </c>
      <c r="G321" vm="752">
        <f ca="1"/>
        <v>169.07</v>
      </c>
      <c r="H321" vm="753">
        <f ca="1"/>
        <v>2.27</v>
      </c>
      <c r="J321">
        <f t="shared" ca="1" si="8"/>
        <v>-2.7133840618179805E-3</v>
      </c>
      <c r="K321">
        <f t="shared" ca="1" si="9"/>
        <v>-5.4166666666666585E-2</v>
      </c>
    </row>
    <row r="322" spans="6:11" x14ac:dyDescent="0.2">
      <c r="F322" vm="754">
        <f ca="1"/>
        <v>43851</v>
      </c>
      <c r="G322" vm="755">
        <f ca="1"/>
        <v>167.67</v>
      </c>
      <c r="H322" vm="756">
        <f ca="1"/>
        <v>2.1800000000000002</v>
      </c>
      <c r="J322">
        <f t="shared" ca="1" si="8"/>
        <v>-8.2805938368722964E-3</v>
      </c>
      <c r="K322">
        <f t="shared" ca="1" si="9"/>
        <v>-3.9647577092510988E-2</v>
      </c>
    </row>
    <row r="323" spans="6:11" x14ac:dyDescent="0.2">
      <c r="F323" vm="757">
        <f ca="1"/>
        <v>43852</v>
      </c>
      <c r="G323" vm="758">
        <f ca="1"/>
        <v>167.56</v>
      </c>
      <c r="H323" vm="759">
        <f ca="1"/>
        <v>2.12</v>
      </c>
      <c r="J323">
        <f t="shared" ca="1" si="8"/>
        <v>-6.5605057553519419E-4</v>
      </c>
      <c r="K323">
        <f t="shared" ca="1" si="9"/>
        <v>-2.7522935779816571E-2</v>
      </c>
    </row>
    <row r="324" spans="6:11" x14ac:dyDescent="0.2">
      <c r="F324" vm="760">
        <f ca="1"/>
        <v>43853</v>
      </c>
      <c r="G324" vm="761">
        <f ca="1"/>
        <v>167.45</v>
      </c>
      <c r="H324" vm="762">
        <f ca="1"/>
        <v>2.08</v>
      </c>
      <c r="J324">
        <f t="shared" ca="1" si="8"/>
        <v>-6.5648126044415278E-4</v>
      </c>
      <c r="K324">
        <f t="shared" ca="1" si="9"/>
        <v>-1.8867924528301883E-2</v>
      </c>
    </row>
    <row r="325" spans="6:11" x14ac:dyDescent="0.2">
      <c r="F325" vm="763">
        <f ca="1"/>
        <v>43854</v>
      </c>
      <c r="G325" vm="764">
        <f ca="1"/>
        <v>165.39</v>
      </c>
      <c r="H325" vm="765">
        <f ca="1"/>
        <v>2.06</v>
      </c>
      <c r="J325">
        <f t="shared" ca="1" si="8"/>
        <v>-1.2302179755150799E-2</v>
      </c>
      <c r="K325">
        <f t="shared" ca="1" si="9"/>
        <v>-9.6153846153845812E-3</v>
      </c>
    </row>
    <row r="326" spans="6:11" x14ac:dyDescent="0.2">
      <c r="F326" vm="766">
        <f ca="1"/>
        <v>43857</v>
      </c>
      <c r="G326" vm="767">
        <f ca="1"/>
        <v>163.51</v>
      </c>
      <c r="H326" vm="768">
        <f ca="1"/>
        <v>1.99</v>
      </c>
      <c r="J326">
        <f t="shared" ca="1" si="8"/>
        <v>-1.1367071769756265E-2</v>
      </c>
      <c r="K326">
        <f t="shared" ca="1" si="9"/>
        <v>-3.398058252427183E-2</v>
      </c>
    </row>
    <row r="327" spans="6:11" x14ac:dyDescent="0.2">
      <c r="F327" vm="769">
        <f ca="1"/>
        <v>43858</v>
      </c>
      <c r="G327" vm="770">
        <f ca="1"/>
        <v>164.87</v>
      </c>
      <c r="H327" vm="768">
        <f ca="1"/>
        <v>1.99</v>
      </c>
      <c r="J327">
        <f t="shared" ref="J327:J390" ca="1" si="10">+G327/G326-1</f>
        <v>8.3175340957739596E-3</v>
      </c>
      <c r="K327">
        <f t="shared" ref="K327:K390" ca="1" si="11">+H327/H326-1</f>
        <v>0</v>
      </c>
    </row>
    <row r="328" spans="6:11" x14ac:dyDescent="0.2">
      <c r="F328" vm="771">
        <f ca="1"/>
        <v>43859</v>
      </c>
      <c r="G328" vm="772">
        <f ca="1"/>
        <v>163.93</v>
      </c>
      <c r="H328" vm="773">
        <f ca="1"/>
        <v>2.0099999999999998</v>
      </c>
      <c r="J328">
        <f t="shared" ca="1" si="10"/>
        <v>-5.7014617577485494E-3</v>
      </c>
      <c r="K328">
        <f t="shared" ca="1" si="11"/>
        <v>1.0050251256281229E-2</v>
      </c>
    </row>
    <row r="329" spans="6:11" x14ac:dyDescent="0.2">
      <c r="F329" vm="774">
        <f ca="1"/>
        <v>43860</v>
      </c>
      <c r="G329" vm="772">
        <f ca="1"/>
        <v>163.93</v>
      </c>
      <c r="H329" vm="765">
        <f ca="1"/>
        <v>2.06</v>
      </c>
      <c r="J329">
        <f t="shared" ca="1" si="10"/>
        <v>0</v>
      </c>
      <c r="K329">
        <f t="shared" ca="1" si="11"/>
        <v>2.4875621890547484E-2</v>
      </c>
    </row>
    <row r="330" spans="6:11" x14ac:dyDescent="0.2">
      <c r="F330" vm="775">
        <f ca="1"/>
        <v>43861</v>
      </c>
      <c r="G330" vm="360">
        <f ca="1"/>
        <v>160.53</v>
      </c>
      <c r="H330" vm="776">
        <f ca="1"/>
        <v>2.2200000000000002</v>
      </c>
      <c r="J330">
        <f t="shared" ca="1" si="10"/>
        <v>-2.0740559995119923E-2</v>
      </c>
      <c r="K330">
        <f t="shared" ca="1" si="11"/>
        <v>7.7669902912621325E-2</v>
      </c>
    </row>
    <row r="331" spans="6:11" x14ac:dyDescent="0.2">
      <c r="F331" vm="777">
        <f ca="1"/>
        <v>43864</v>
      </c>
      <c r="G331" vm="778">
        <f ca="1"/>
        <v>162.32</v>
      </c>
      <c r="H331" vm="779">
        <f ca="1"/>
        <v>2.16</v>
      </c>
      <c r="J331">
        <f t="shared" ca="1" si="10"/>
        <v>1.1150563757553078E-2</v>
      </c>
      <c r="K331">
        <f t="shared" ca="1" si="11"/>
        <v>-2.7027027027027084E-2</v>
      </c>
    </row>
    <row r="332" spans="6:11" x14ac:dyDescent="0.2">
      <c r="F332" vm="780">
        <f ca="1"/>
        <v>43865</v>
      </c>
      <c r="G332" vm="781">
        <f ca="1"/>
        <v>164.77</v>
      </c>
      <c r="H332" vm="782">
        <f ca="1"/>
        <v>2.0299999999999998</v>
      </c>
      <c r="J332">
        <f t="shared" ca="1" si="10"/>
        <v>1.509364218827014E-2</v>
      </c>
      <c r="K332">
        <f t="shared" ca="1" si="11"/>
        <v>-6.0185185185185341E-2</v>
      </c>
    </row>
    <row r="333" spans="6:11" x14ac:dyDescent="0.2">
      <c r="F333" vm="783">
        <f ca="1"/>
        <v>43866</v>
      </c>
      <c r="G333" vm="784">
        <f ca="1"/>
        <v>167.31</v>
      </c>
      <c r="H333" vm="762">
        <f ca="1"/>
        <v>2.08</v>
      </c>
      <c r="J333">
        <f t="shared" ca="1" si="10"/>
        <v>1.5415427565697692E-2</v>
      </c>
      <c r="K333">
        <f t="shared" ca="1" si="11"/>
        <v>2.4630541871921263E-2</v>
      </c>
    </row>
    <row r="334" spans="6:11" x14ac:dyDescent="0.2">
      <c r="F334" vm="785">
        <f ca="1"/>
        <v>43867</v>
      </c>
      <c r="G334" vm="786">
        <f ca="1"/>
        <v>166.93</v>
      </c>
      <c r="H334" vm="765">
        <f ca="1"/>
        <v>2.06</v>
      </c>
      <c r="J334">
        <f t="shared" ca="1" si="10"/>
        <v>-2.2712330404637271E-3</v>
      </c>
      <c r="K334">
        <f t="shared" ca="1" si="11"/>
        <v>-9.6153846153845812E-3</v>
      </c>
    </row>
    <row r="335" spans="6:11" x14ac:dyDescent="0.2">
      <c r="F335" vm="787">
        <f ca="1"/>
        <v>43868</v>
      </c>
      <c r="G335" vm="788">
        <f ca="1"/>
        <v>164.88</v>
      </c>
      <c r="H335" vm="789">
        <f ca="1"/>
        <v>2</v>
      </c>
      <c r="J335">
        <f t="shared" ca="1" si="10"/>
        <v>-1.2280596657281539E-2</v>
      </c>
      <c r="K335">
        <f t="shared" ca="1" si="11"/>
        <v>-2.9126213592232997E-2</v>
      </c>
    </row>
    <row r="336" spans="6:11" x14ac:dyDescent="0.2">
      <c r="F336" vm="790">
        <f ca="1"/>
        <v>43871</v>
      </c>
      <c r="G336" vm="791">
        <f ca="1"/>
        <v>165.81</v>
      </c>
      <c r="H336" vm="773">
        <f ca="1"/>
        <v>2.0099999999999998</v>
      </c>
      <c r="J336">
        <f t="shared" ca="1" si="10"/>
        <v>5.640465793304239E-3</v>
      </c>
      <c r="K336">
        <f t="shared" ca="1" si="11"/>
        <v>4.9999999999998934E-3</v>
      </c>
    </row>
    <row r="337" spans="6:11" x14ac:dyDescent="0.2">
      <c r="F337" vm="792">
        <f ca="1"/>
        <v>43872</v>
      </c>
      <c r="G337" vm="793">
        <f ca="1"/>
        <v>166.96</v>
      </c>
      <c r="H337" vm="773">
        <f ca="1"/>
        <v>2.0099999999999998</v>
      </c>
      <c r="J337">
        <f t="shared" ca="1" si="10"/>
        <v>6.9356492370786782E-3</v>
      </c>
      <c r="K337">
        <f t="shared" ca="1" si="11"/>
        <v>0</v>
      </c>
    </row>
    <row r="338" spans="6:11" x14ac:dyDescent="0.2">
      <c r="F338" vm="794">
        <f ca="1"/>
        <v>43873</v>
      </c>
      <c r="G338" vm="795">
        <f ca="1"/>
        <v>168.11</v>
      </c>
      <c r="H338" vm="796">
        <f ca="1"/>
        <v>2.0499999999999998</v>
      </c>
      <c r="J338">
        <f t="shared" ca="1" si="10"/>
        <v>6.8878773358889145E-3</v>
      </c>
      <c r="K338">
        <f t="shared" ca="1" si="11"/>
        <v>1.990049751243772E-2</v>
      </c>
    </row>
    <row r="339" spans="6:11" x14ac:dyDescent="0.2">
      <c r="F339" vm="797">
        <f ca="1"/>
        <v>43874</v>
      </c>
      <c r="G339" vm="798">
        <f ca="1"/>
        <v>168.55</v>
      </c>
      <c r="H339" vm="782">
        <f ca="1"/>
        <v>2.0299999999999998</v>
      </c>
      <c r="J339">
        <f t="shared" ca="1" si="10"/>
        <v>2.6173338885253639E-3</v>
      </c>
      <c r="K339">
        <f t="shared" ca="1" si="11"/>
        <v>-9.7560975609756184E-3</v>
      </c>
    </row>
    <row r="340" spans="6:11" x14ac:dyDescent="0.2">
      <c r="F340" vm="799">
        <f ca="1"/>
        <v>43875</v>
      </c>
      <c r="G340" vm="800">
        <f ca="1"/>
        <v>167.9</v>
      </c>
      <c r="H340" vm="796">
        <f ca="1"/>
        <v>2.0499999999999998</v>
      </c>
      <c r="J340">
        <f t="shared" ca="1" si="10"/>
        <v>-3.8564224265796865E-3</v>
      </c>
      <c r="K340">
        <f t="shared" ca="1" si="11"/>
        <v>9.8522167487684609E-3</v>
      </c>
    </row>
    <row r="341" spans="6:11" x14ac:dyDescent="0.2">
      <c r="F341" vm="801">
        <f ca="1"/>
        <v>43879</v>
      </c>
      <c r="G341" vm="802">
        <f ca="1"/>
        <v>167.54</v>
      </c>
      <c r="H341" vm="803">
        <f ca="1"/>
        <v>2.2000000000000002</v>
      </c>
      <c r="J341">
        <f t="shared" ca="1" si="10"/>
        <v>-2.1441334127457745E-3</v>
      </c>
      <c r="K341">
        <f t="shared" ca="1" si="11"/>
        <v>7.317073170731736E-2</v>
      </c>
    </row>
    <row r="342" spans="6:11" x14ac:dyDescent="0.2">
      <c r="F342" vm="804">
        <f ca="1"/>
        <v>43880</v>
      </c>
      <c r="G342" vm="805">
        <f ca="1"/>
        <v>168.4</v>
      </c>
      <c r="H342" vm="803">
        <f ca="1"/>
        <v>2.2000000000000002</v>
      </c>
      <c r="J342">
        <f t="shared" ca="1" si="10"/>
        <v>5.1331025426764043E-3</v>
      </c>
      <c r="K342">
        <f t="shared" ca="1" si="11"/>
        <v>0</v>
      </c>
    </row>
    <row r="343" spans="6:11" x14ac:dyDescent="0.2">
      <c r="F343" vm="806">
        <f ca="1"/>
        <v>43881</v>
      </c>
      <c r="G343" vm="807">
        <f ca="1"/>
        <v>168.81</v>
      </c>
      <c r="H343" vm="808">
        <f ca="1"/>
        <v>2.14</v>
      </c>
      <c r="J343">
        <f t="shared" ca="1" si="10"/>
        <v>2.4346793349168117E-3</v>
      </c>
      <c r="K343">
        <f t="shared" ca="1" si="11"/>
        <v>-2.7272727272727337E-2</v>
      </c>
    </row>
    <row r="344" spans="6:11" x14ac:dyDescent="0.2">
      <c r="F344" vm="809">
        <f ca="1"/>
        <v>43882</v>
      </c>
      <c r="G344" vm="810">
        <f ca="1"/>
        <v>167.1</v>
      </c>
      <c r="H344" vm="811">
        <f ca="1"/>
        <v>2.11</v>
      </c>
      <c r="J344">
        <f t="shared" ca="1" si="10"/>
        <v>-1.0129731650968643E-2</v>
      </c>
      <c r="K344">
        <f t="shared" ca="1" si="11"/>
        <v>-1.4018691588785215E-2</v>
      </c>
    </row>
    <row r="345" spans="6:11" x14ac:dyDescent="0.2">
      <c r="F345" vm="812">
        <f ca="1"/>
        <v>43885</v>
      </c>
      <c r="G345" vm="813">
        <f ca="1"/>
        <v>162.07</v>
      </c>
      <c r="H345" vm="814">
        <f ca="1"/>
        <v>2.0699999999999998</v>
      </c>
      <c r="J345">
        <f t="shared" ca="1" si="10"/>
        <v>-3.0101735487731873E-2</v>
      </c>
      <c r="K345">
        <f t="shared" ca="1" si="11"/>
        <v>-1.8957345971563955E-2</v>
      </c>
    </row>
    <row r="346" spans="6:11" x14ac:dyDescent="0.2">
      <c r="F346" vm="815">
        <f ca="1"/>
        <v>43886</v>
      </c>
      <c r="G346" vm="816">
        <f ca="1"/>
        <v>156.31</v>
      </c>
      <c r="H346" vm="789">
        <f ca="1"/>
        <v>2</v>
      </c>
      <c r="J346">
        <f t="shared" ca="1" si="10"/>
        <v>-3.5540198679582802E-2</v>
      </c>
      <c r="K346">
        <f t="shared" ca="1" si="11"/>
        <v>-3.3816425120772875E-2</v>
      </c>
    </row>
    <row r="347" spans="6:11" x14ac:dyDescent="0.2">
      <c r="F347" vm="817">
        <f ca="1"/>
        <v>43887</v>
      </c>
      <c r="G347" vm="818">
        <f ca="1"/>
        <v>154.5</v>
      </c>
      <c r="H347" vm="819">
        <f ca="1"/>
        <v>2.02</v>
      </c>
      <c r="J347">
        <f t="shared" ca="1" si="10"/>
        <v>-1.1579553451474656E-2</v>
      </c>
      <c r="K347">
        <f t="shared" ca="1" si="11"/>
        <v>1.0000000000000009E-2</v>
      </c>
    </row>
    <row r="348" spans="6:11" x14ac:dyDescent="0.2">
      <c r="F348" vm="820">
        <f ca="1"/>
        <v>43888</v>
      </c>
      <c r="G348" vm="204">
        <f ca="1"/>
        <v>149.06</v>
      </c>
      <c r="H348" vm="821">
        <f ca="1"/>
        <v>1.91</v>
      </c>
      <c r="J348">
        <f t="shared" ca="1" si="10"/>
        <v>-3.521035598705502E-2</v>
      </c>
      <c r="K348">
        <f t="shared" ca="1" si="11"/>
        <v>-5.4455445544554504E-2</v>
      </c>
    </row>
    <row r="349" spans="6:11" x14ac:dyDescent="0.2">
      <c r="F349" vm="822">
        <f ca="1"/>
        <v>43889</v>
      </c>
      <c r="G349" vm="823">
        <f ca="1"/>
        <v>146.33000000000001</v>
      </c>
      <c r="H349" vm="773">
        <f ca="1"/>
        <v>2.0099999999999998</v>
      </c>
      <c r="J349">
        <f t="shared" ca="1" si="10"/>
        <v>-1.8314772574802074E-2</v>
      </c>
      <c r="K349">
        <f t="shared" ca="1" si="11"/>
        <v>5.2356020942408321E-2</v>
      </c>
    </row>
    <row r="350" spans="6:11" x14ac:dyDescent="0.2">
      <c r="F350" vm="824">
        <f ca="1"/>
        <v>43892</v>
      </c>
      <c r="G350" vm="56">
        <f ca="1"/>
        <v>151.03</v>
      </c>
      <c r="H350" vm="825">
        <f ca="1"/>
        <v>1.98</v>
      </c>
      <c r="J350">
        <f t="shared" ca="1" si="10"/>
        <v>3.2119182669309021E-2</v>
      </c>
      <c r="K350">
        <f t="shared" ca="1" si="11"/>
        <v>-1.492537313432829E-2</v>
      </c>
    </row>
    <row r="351" spans="6:11" x14ac:dyDescent="0.2">
      <c r="F351" vm="826">
        <f ca="1"/>
        <v>43893</v>
      </c>
      <c r="G351" vm="827">
        <f ca="1"/>
        <v>147.94999999999999</v>
      </c>
      <c r="H351" vm="828">
        <f ca="1"/>
        <v>1.92</v>
      </c>
      <c r="J351">
        <f t="shared" ca="1" si="10"/>
        <v>-2.0393299344501181E-2</v>
      </c>
      <c r="K351">
        <f t="shared" ca="1" si="11"/>
        <v>-3.0303030303030276E-2</v>
      </c>
    </row>
    <row r="352" spans="6:11" x14ac:dyDescent="0.2">
      <c r="F352" vm="829">
        <f ca="1"/>
        <v>43894</v>
      </c>
      <c r="G352" vm="830">
        <f ca="1"/>
        <v>152.16</v>
      </c>
      <c r="H352" vm="831">
        <f ca="1"/>
        <v>1.97</v>
      </c>
      <c r="J352">
        <f t="shared" ca="1" si="10"/>
        <v>2.8455559310577971E-2</v>
      </c>
      <c r="K352">
        <f t="shared" ca="1" si="11"/>
        <v>2.6041666666666741E-2</v>
      </c>
    </row>
    <row r="353" spans="6:11" x14ac:dyDescent="0.2">
      <c r="F353" vm="832">
        <f ca="1"/>
        <v>43895</v>
      </c>
      <c r="G353" vm="833">
        <f ca="1"/>
        <v>147.32</v>
      </c>
      <c r="H353" vm="834">
        <f ca="1"/>
        <v>1.83</v>
      </c>
      <c r="J353">
        <f t="shared" ca="1" si="10"/>
        <v>-3.1808622502628836E-2</v>
      </c>
      <c r="K353">
        <f t="shared" ca="1" si="11"/>
        <v>-7.1065989847715727E-2</v>
      </c>
    </row>
    <row r="354" spans="6:11" x14ac:dyDescent="0.2">
      <c r="F354" vm="835">
        <f ca="1"/>
        <v>43896</v>
      </c>
      <c r="G354" vm="836">
        <f ca="1"/>
        <v>144.4</v>
      </c>
      <c r="H354" vm="831">
        <f ca="1"/>
        <v>1.97</v>
      </c>
      <c r="J354">
        <f t="shared" ca="1" si="10"/>
        <v>-1.982079826228611E-2</v>
      </c>
      <c r="K354">
        <f t="shared" ca="1" si="11"/>
        <v>7.6502732240437021E-2</v>
      </c>
    </row>
    <row r="355" spans="6:11" x14ac:dyDescent="0.2">
      <c r="F355" vm="837">
        <f ca="1"/>
        <v>43899</v>
      </c>
      <c r="G355" vm="838">
        <f ca="1"/>
        <v>130.36000000000001</v>
      </c>
      <c r="H355" vm="796">
        <f ca="1"/>
        <v>2.0499999999999998</v>
      </c>
      <c r="J355">
        <f t="shared" ca="1" si="10"/>
        <v>-9.7229916897506818E-2</v>
      </c>
      <c r="K355">
        <f t="shared" ca="1" si="11"/>
        <v>4.0609137055837463E-2</v>
      </c>
    </row>
    <row r="356" spans="6:11" x14ac:dyDescent="0.2">
      <c r="F356" vm="839">
        <f ca="1"/>
        <v>43900</v>
      </c>
      <c r="G356" vm="840">
        <f ca="1"/>
        <v>134.43</v>
      </c>
      <c r="H356" vm="803">
        <f ca="1"/>
        <v>2.2000000000000002</v>
      </c>
      <c r="J356">
        <f t="shared" ca="1" si="10"/>
        <v>3.1221233507210844E-2</v>
      </c>
      <c r="K356">
        <f t="shared" ca="1" si="11"/>
        <v>7.317073170731736E-2</v>
      </c>
    </row>
    <row r="357" spans="6:11" x14ac:dyDescent="0.2">
      <c r="F357" vm="841">
        <f ca="1"/>
        <v>43901</v>
      </c>
      <c r="G357" vm="134">
        <f ca="1"/>
        <v>125.88</v>
      </c>
      <c r="H357" vm="773">
        <f ca="1"/>
        <v>2.0099999999999998</v>
      </c>
      <c r="J357">
        <f t="shared" ca="1" si="10"/>
        <v>-6.3601874581566742E-2</v>
      </c>
      <c r="K357">
        <f t="shared" ca="1" si="11"/>
        <v>-8.6363636363636531E-2</v>
      </c>
    </row>
    <row r="358" spans="6:11" x14ac:dyDescent="0.2">
      <c r="F358" vm="842">
        <f ca="1"/>
        <v>43902</v>
      </c>
      <c r="G358" vm="843">
        <f ca="1"/>
        <v>111.97</v>
      </c>
      <c r="H358" vm="789">
        <f ca="1"/>
        <v>2</v>
      </c>
      <c r="J358">
        <f t="shared" ca="1" si="10"/>
        <v>-0.11050206545916741</v>
      </c>
      <c r="K358">
        <f t="shared" ca="1" si="11"/>
        <v>-4.9751243781093191E-3</v>
      </c>
    </row>
    <row r="359" spans="6:11" x14ac:dyDescent="0.2">
      <c r="F359" vm="844">
        <f ca="1"/>
        <v>43903</v>
      </c>
      <c r="G359" vm="845">
        <f ca="1"/>
        <v>119.47</v>
      </c>
      <c r="H359" vm="846">
        <f ca="1"/>
        <v>1.96</v>
      </c>
      <c r="J359">
        <f t="shared" ca="1" si="10"/>
        <v>6.6982227382334614E-2</v>
      </c>
      <c r="K359">
        <f t="shared" ca="1" si="11"/>
        <v>-2.0000000000000018E-2</v>
      </c>
    </row>
    <row r="360" spans="6:11" x14ac:dyDescent="0.2">
      <c r="F360" vm="847">
        <f ca="1"/>
        <v>43906</v>
      </c>
      <c r="G360" vm="848">
        <f ca="1"/>
        <v>103.62</v>
      </c>
      <c r="H360" vm="849">
        <f ca="1"/>
        <v>1.94</v>
      </c>
      <c r="J360">
        <f t="shared" ca="1" si="10"/>
        <v>-0.13266928936134592</v>
      </c>
      <c r="K360">
        <f t="shared" ca="1" si="11"/>
        <v>-1.0204081632653073E-2</v>
      </c>
    </row>
    <row r="361" spans="6:11" x14ac:dyDescent="0.2">
      <c r="F361" vm="850">
        <f ca="1"/>
        <v>43907</v>
      </c>
      <c r="G361" vm="851">
        <f ca="1"/>
        <v>108.37</v>
      </c>
      <c r="H361" vm="759">
        <f ca="1"/>
        <v>2.12</v>
      </c>
      <c r="J361">
        <f t="shared" ca="1" si="10"/>
        <v>4.5840571318278345E-2</v>
      </c>
      <c r="K361">
        <f t="shared" ca="1" si="11"/>
        <v>9.278350515463929E-2</v>
      </c>
    </row>
    <row r="362" spans="6:11" x14ac:dyDescent="0.2">
      <c r="F362" vm="852">
        <f ca="1"/>
        <v>43908</v>
      </c>
      <c r="G362" vm="853">
        <f ca="1"/>
        <v>99.97</v>
      </c>
      <c r="H362" vm="854">
        <f ca="1"/>
        <v>1.82</v>
      </c>
      <c r="J362">
        <f t="shared" ca="1" si="10"/>
        <v>-7.7512226630986447E-2</v>
      </c>
      <c r="K362">
        <f t="shared" ca="1" si="11"/>
        <v>-0.14150943396226412</v>
      </c>
    </row>
    <row r="363" spans="6:11" x14ac:dyDescent="0.2">
      <c r="F363" vm="855">
        <f ca="1"/>
        <v>43909</v>
      </c>
      <c r="G363" vm="856">
        <f ca="1"/>
        <v>103.87</v>
      </c>
      <c r="H363" vm="789">
        <f ca="1"/>
        <v>2</v>
      </c>
      <c r="J363">
        <f t="shared" ca="1" si="10"/>
        <v>3.9011703511053319E-2</v>
      </c>
      <c r="K363">
        <f t="shared" ca="1" si="11"/>
        <v>9.8901098901098772E-2</v>
      </c>
    </row>
    <row r="364" spans="6:11" x14ac:dyDescent="0.2">
      <c r="F364" vm="857">
        <f ca="1"/>
        <v>43910</v>
      </c>
      <c r="G364" vm="858">
        <f ca="1"/>
        <v>101.4</v>
      </c>
      <c r="H364" vm="819">
        <f ca="1"/>
        <v>2.02</v>
      </c>
      <c r="J364">
        <f t="shared" ca="1" si="10"/>
        <v>-2.3779724655819789E-2</v>
      </c>
      <c r="K364">
        <f t="shared" ca="1" si="11"/>
        <v>1.0000000000000009E-2</v>
      </c>
    </row>
    <row r="365" spans="6:11" x14ac:dyDescent="0.2">
      <c r="F365" vm="859">
        <f ca="1"/>
        <v>43913</v>
      </c>
      <c r="G365" vm="860">
        <f ca="1"/>
        <v>99.9</v>
      </c>
      <c r="H365" vm="773">
        <f ca="1"/>
        <v>2.0099999999999998</v>
      </c>
      <c r="J365">
        <f t="shared" ca="1" si="10"/>
        <v>-1.4792899408283988E-2</v>
      </c>
      <c r="K365">
        <f t="shared" ca="1" si="11"/>
        <v>-4.9504950495050659E-3</v>
      </c>
    </row>
    <row r="366" spans="6:11" x14ac:dyDescent="0.2">
      <c r="F366" vm="861">
        <f ca="1"/>
        <v>43914</v>
      </c>
      <c r="G366" vm="862">
        <f ca="1"/>
        <v>109.04</v>
      </c>
      <c r="H366" vm="819">
        <f ca="1"/>
        <v>2.02</v>
      </c>
      <c r="J366">
        <f t="shared" ca="1" si="10"/>
        <v>9.1491491491491495E-2</v>
      </c>
      <c r="K366">
        <f t="shared" ca="1" si="11"/>
        <v>4.9751243781095411E-3</v>
      </c>
    </row>
    <row r="367" spans="6:11" x14ac:dyDescent="0.2">
      <c r="F367" vm="863">
        <f ca="1"/>
        <v>43915</v>
      </c>
      <c r="G367" vm="864">
        <f ca="1"/>
        <v>109.97</v>
      </c>
      <c r="H367" vm="825">
        <f ca="1"/>
        <v>1.98</v>
      </c>
      <c r="J367">
        <f t="shared" ca="1" si="10"/>
        <v>8.5289801907555418E-3</v>
      </c>
      <c r="K367">
        <f t="shared" ca="1" si="11"/>
        <v>-1.980198019801982E-2</v>
      </c>
    </row>
    <row r="368" spans="6:11" x14ac:dyDescent="0.2">
      <c r="F368" vm="865">
        <f ca="1"/>
        <v>43916</v>
      </c>
      <c r="G368" vm="866">
        <f ca="1"/>
        <v>116.81</v>
      </c>
      <c r="H368" vm="819">
        <f ca="1"/>
        <v>2.02</v>
      </c>
      <c r="J368">
        <f t="shared" ca="1" si="10"/>
        <v>6.2198781485859778E-2</v>
      </c>
      <c r="K368">
        <f t="shared" ca="1" si="11"/>
        <v>2.020202020202011E-2</v>
      </c>
    </row>
    <row r="369" spans="6:11" x14ac:dyDescent="0.2">
      <c r="F369" vm="867">
        <f ca="1"/>
        <v>43917</v>
      </c>
      <c r="G369" vm="868">
        <f ca="1"/>
        <v>112.56</v>
      </c>
      <c r="H369" vm="846">
        <f ca="1"/>
        <v>1.96</v>
      </c>
      <c r="J369">
        <f t="shared" ca="1" si="10"/>
        <v>-3.6383871243900301E-2</v>
      </c>
      <c r="K369">
        <f t="shared" ca="1" si="11"/>
        <v>-2.9702970297029729E-2</v>
      </c>
    </row>
    <row r="370" spans="6:11" x14ac:dyDescent="0.2">
      <c r="F370" vm="869">
        <f ca="1"/>
        <v>43920</v>
      </c>
      <c r="G370" vm="870">
        <f ca="1"/>
        <v>115.04</v>
      </c>
      <c r="H370" vm="825">
        <f ca="1"/>
        <v>1.98</v>
      </c>
      <c r="J370">
        <f t="shared" ca="1" si="10"/>
        <v>2.2032693674484793E-2</v>
      </c>
      <c r="K370">
        <f t="shared" ca="1" si="11"/>
        <v>1.0204081632652962E-2</v>
      </c>
    </row>
    <row r="371" spans="6:11" x14ac:dyDescent="0.2">
      <c r="F371" vm="871">
        <f ca="1"/>
        <v>43921</v>
      </c>
      <c r="G371" vm="872">
        <f ca="1"/>
        <v>114.46</v>
      </c>
      <c r="H371" vm="782">
        <f ca="1"/>
        <v>2.0299999999999998</v>
      </c>
      <c r="J371">
        <f t="shared" ca="1" si="10"/>
        <v>-5.0417246175245012E-3</v>
      </c>
      <c r="K371">
        <f t="shared" ca="1" si="11"/>
        <v>2.5252525252525082E-2</v>
      </c>
    </row>
    <row r="372" spans="6:11" x14ac:dyDescent="0.2">
      <c r="F372" vm="873">
        <f ca="1"/>
        <v>43922</v>
      </c>
      <c r="G372" vm="874">
        <f ca="1"/>
        <v>106.66</v>
      </c>
      <c r="H372" vm="834">
        <f ca="1"/>
        <v>1.83</v>
      </c>
      <c r="J372">
        <f t="shared" ca="1" si="10"/>
        <v>-6.8146077232220881E-2</v>
      </c>
      <c r="K372">
        <f t="shared" ca="1" si="11"/>
        <v>-9.8522167487684609E-2</v>
      </c>
    </row>
    <row r="373" spans="6:11" x14ac:dyDescent="0.2">
      <c r="F373" vm="875">
        <f ca="1"/>
        <v>43923</v>
      </c>
      <c r="G373" vm="876">
        <f ca="1"/>
        <v>107.67</v>
      </c>
      <c r="H373" vm="877">
        <f ca="1"/>
        <v>1.76</v>
      </c>
      <c r="J373">
        <f t="shared" ca="1" si="10"/>
        <v>9.4693418338647195E-3</v>
      </c>
      <c r="K373">
        <f t="shared" ca="1" si="11"/>
        <v>-3.8251366120218622E-2</v>
      </c>
    </row>
    <row r="374" spans="6:11" x14ac:dyDescent="0.2">
      <c r="F374" vm="878">
        <f ca="1"/>
        <v>43924</v>
      </c>
      <c r="G374" vm="879">
        <f ca="1"/>
        <v>104.62</v>
      </c>
      <c r="H374" vm="880">
        <f ca="1"/>
        <v>1.5</v>
      </c>
      <c r="J374">
        <f t="shared" ca="1" si="10"/>
        <v>-2.8327296368533483E-2</v>
      </c>
      <c r="K374">
        <f t="shared" ca="1" si="11"/>
        <v>-0.14772727272727271</v>
      </c>
    </row>
    <row r="375" spans="6:11" x14ac:dyDescent="0.2">
      <c r="F375" vm="881">
        <f ca="1"/>
        <v>43927</v>
      </c>
      <c r="G375" vm="882">
        <f ca="1"/>
        <v>112.63</v>
      </c>
      <c r="H375" vm="883">
        <f ca="1"/>
        <v>1.64</v>
      </c>
      <c r="J375">
        <f t="shared" ca="1" si="10"/>
        <v>7.6562798700057222E-2</v>
      </c>
      <c r="K375">
        <f t="shared" ca="1" si="11"/>
        <v>9.3333333333333268E-2</v>
      </c>
    </row>
    <row r="376" spans="6:11" x14ac:dyDescent="0.2">
      <c r="F376" vm="884">
        <f ca="1"/>
        <v>43928</v>
      </c>
      <c r="G376" vm="885">
        <f ca="1"/>
        <v>112.92</v>
      </c>
      <c r="H376" vm="886">
        <f ca="1"/>
        <v>1.52</v>
      </c>
      <c r="J376">
        <f t="shared" ca="1" si="10"/>
        <v>2.5748024505016787E-3</v>
      </c>
      <c r="K376">
        <f t="shared" ca="1" si="11"/>
        <v>-7.3170731707317027E-2</v>
      </c>
    </row>
    <row r="377" spans="6:11" x14ac:dyDescent="0.2">
      <c r="F377" vm="887">
        <f ca="1"/>
        <v>43929</v>
      </c>
      <c r="G377" vm="888">
        <f ca="1"/>
        <v>118.07</v>
      </c>
      <c r="H377" vm="889">
        <f ca="1"/>
        <v>1.53</v>
      </c>
      <c r="J377">
        <f t="shared" ca="1" si="10"/>
        <v>4.5607509741409702E-2</v>
      </c>
      <c r="K377">
        <f t="shared" ca="1" si="11"/>
        <v>6.5789473684210176E-3</v>
      </c>
    </row>
    <row r="378" spans="6:11" x14ac:dyDescent="0.2">
      <c r="F378" vm="890">
        <f ca="1"/>
        <v>43930</v>
      </c>
      <c r="G378" vm="891">
        <f ca="1"/>
        <v>123.72</v>
      </c>
      <c r="H378" vm="892">
        <f ca="1"/>
        <v>1.74</v>
      </c>
      <c r="J378">
        <f t="shared" ca="1" si="10"/>
        <v>4.7852968577962285E-2</v>
      </c>
      <c r="K378">
        <f t="shared" ca="1" si="11"/>
        <v>0.13725490196078427</v>
      </c>
    </row>
    <row r="379" spans="6:11" x14ac:dyDescent="0.2">
      <c r="F379" vm="893">
        <f ca="1"/>
        <v>43934</v>
      </c>
      <c r="G379" vm="894">
        <f ca="1"/>
        <v>120.37</v>
      </c>
      <c r="H379" vm="895">
        <f ca="1"/>
        <v>1.7</v>
      </c>
      <c r="J379">
        <f t="shared" ca="1" si="10"/>
        <v>-2.7077271257678559E-2</v>
      </c>
      <c r="K379">
        <f t="shared" ca="1" si="11"/>
        <v>-2.2988505747126409E-2</v>
      </c>
    </row>
    <row r="380" spans="6:11" x14ac:dyDescent="0.2">
      <c r="F380" vm="896">
        <f ca="1"/>
        <v>43935</v>
      </c>
      <c r="G380" vm="897">
        <f ca="1"/>
        <v>122.81</v>
      </c>
      <c r="H380" vm="898">
        <f ca="1"/>
        <v>1.63</v>
      </c>
      <c r="J380">
        <f t="shared" ca="1" si="10"/>
        <v>2.0270831602558825E-2</v>
      </c>
      <c r="K380">
        <f t="shared" ca="1" si="11"/>
        <v>-4.117647058823537E-2</v>
      </c>
    </row>
    <row r="381" spans="6:11" x14ac:dyDescent="0.2">
      <c r="F381" vm="899">
        <f ca="1"/>
        <v>43936</v>
      </c>
      <c r="G381" vm="900">
        <f ca="1"/>
        <v>117.8</v>
      </c>
      <c r="H381" vm="901">
        <f ca="1"/>
        <v>1.47</v>
      </c>
      <c r="J381">
        <f t="shared" ca="1" si="10"/>
        <v>-4.0794723556713652E-2</v>
      </c>
      <c r="K381">
        <f t="shared" ca="1" si="11"/>
        <v>-9.8159509202453976E-2</v>
      </c>
    </row>
    <row r="382" spans="6:11" x14ac:dyDescent="0.2">
      <c r="F382" vm="902">
        <f ca="1"/>
        <v>43937</v>
      </c>
      <c r="G382" vm="903">
        <f ca="1"/>
        <v>116.91</v>
      </c>
      <c r="H382" vm="904">
        <f ca="1"/>
        <v>1.4</v>
      </c>
      <c r="J382">
        <f t="shared" ca="1" si="10"/>
        <v>-7.5551782682512503E-3</v>
      </c>
      <c r="K382">
        <f t="shared" ca="1" si="11"/>
        <v>-4.7619047619047672E-2</v>
      </c>
    </row>
    <row r="383" spans="6:11" x14ac:dyDescent="0.2">
      <c r="F383" vm="905">
        <f ca="1"/>
        <v>43938</v>
      </c>
      <c r="G383" vm="906">
        <f ca="1"/>
        <v>122.06</v>
      </c>
      <c r="H383" vm="907">
        <f ca="1"/>
        <v>1.55</v>
      </c>
      <c r="J383">
        <f t="shared" ca="1" si="10"/>
        <v>4.405097938585234E-2</v>
      </c>
      <c r="K383">
        <f t="shared" ca="1" si="11"/>
        <v>0.10714285714285721</v>
      </c>
    </row>
    <row r="384" spans="6:11" x14ac:dyDescent="0.2">
      <c r="F384" vm="908">
        <f ca="1"/>
        <v>43941</v>
      </c>
      <c r="G384" vm="909">
        <f ca="1"/>
        <v>120.62</v>
      </c>
      <c r="H384" vm="910">
        <f ca="1"/>
        <v>1.42</v>
      </c>
      <c r="J384">
        <f t="shared" ca="1" si="10"/>
        <v>-1.1797476650827421E-2</v>
      </c>
      <c r="K384">
        <f t="shared" ca="1" si="11"/>
        <v>-8.3870967741935587E-2</v>
      </c>
    </row>
    <row r="385" spans="6:11" x14ac:dyDescent="0.2">
      <c r="F385" vm="911">
        <f ca="1"/>
        <v>43942</v>
      </c>
      <c r="G385" vm="912">
        <f ca="1"/>
        <v>117.74</v>
      </c>
      <c r="H385" vm="880">
        <f ca="1"/>
        <v>1.5</v>
      </c>
      <c r="J385">
        <f t="shared" ca="1" si="10"/>
        <v>-2.3876637373569931E-2</v>
      </c>
      <c r="K385">
        <f t="shared" ca="1" si="11"/>
        <v>5.6338028169014231E-2</v>
      </c>
    </row>
    <row r="386" spans="6:11" x14ac:dyDescent="0.2">
      <c r="F386" vm="913">
        <f ca="1"/>
        <v>43943</v>
      </c>
      <c r="G386" vm="914">
        <f ca="1"/>
        <v>119.17</v>
      </c>
      <c r="H386" vm="880">
        <f ca="1"/>
        <v>1.5</v>
      </c>
      <c r="J386">
        <f t="shared" ca="1" si="10"/>
        <v>1.214540512994744E-2</v>
      </c>
      <c r="K386">
        <f t="shared" ca="1" si="11"/>
        <v>0</v>
      </c>
    </row>
    <row r="387" spans="6:11" x14ac:dyDescent="0.2">
      <c r="F387" vm="915">
        <f ca="1"/>
        <v>43944</v>
      </c>
      <c r="G387" vm="916">
        <f ca="1"/>
        <v>120.34</v>
      </c>
      <c r="H387" vm="917">
        <f ca="1"/>
        <v>1.46</v>
      </c>
      <c r="J387">
        <f t="shared" ca="1" si="10"/>
        <v>9.8179071914072935E-3</v>
      </c>
      <c r="K387">
        <f t="shared" ca="1" si="11"/>
        <v>-2.6666666666666727E-2</v>
      </c>
    </row>
    <row r="388" spans="6:11" x14ac:dyDescent="0.2">
      <c r="F388" vm="918">
        <f ca="1"/>
        <v>43945</v>
      </c>
      <c r="G388" vm="919">
        <f ca="1"/>
        <v>122.41</v>
      </c>
      <c r="H388" vm="910">
        <f ca="1"/>
        <v>1.42</v>
      </c>
      <c r="J388">
        <f t="shared" ca="1" si="10"/>
        <v>1.7201263087917473E-2</v>
      </c>
      <c r="K388">
        <f t="shared" ca="1" si="11"/>
        <v>-2.7397260273972601E-2</v>
      </c>
    </row>
    <row r="389" spans="6:11" x14ac:dyDescent="0.2">
      <c r="F389" vm="920">
        <f ca="1"/>
        <v>43948</v>
      </c>
      <c r="G389" vm="921">
        <f ca="1"/>
        <v>127.26</v>
      </c>
      <c r="H389" vm="901">
        <f ca="1"/>
        <v>1.47</v>
      </c>
      <c r="J389">
        <f t="shared" ca="1" si="10"/>
        <v>3.9620946001143853E-2</v>
      </c>
      <c r="K389">
        <f t="shared" ca="1" si="11"/>
        <v>3.5211267605633756E-2</v>
      </c>
    </row>
    <row r="390" spans="6:11" x14ac:dyDescent="0.2">
      <c r="F390" vm="922">
        <f ca="1"/>
        <v>43949</v>
      </c>
      <c r="G390" vm="923">
        <f ca="1"/>
        <v>129.11000000000001</v>
      </c>
      <c r="H390" vm="889">
        <f ca="1"/>
        <v>1.53</v>
      </c>
      <c r="J390">
        <f t="shared" ca="1" si="10"/>
        <v>1.4537168002514589E-2</v>
      </c>
      <c r="K390">
        <f t="shared" ca="1" si="11"/>
        <v>4.081632653061229E-2</v>
      </c>
    </row>
    <row r="391" spans="6:11" x14ac:dyDescent="0.2">
      <c r="F391" vm="924">
        <f ca="1"/>
        <v>43950</v>
      </c>
      <c r="G391" vm="925">
        <f ca="1"/>
        <v>135.46</v>
      </c>
      <c r="H391" vm="898">
        <f ca="1"/>
        <v>1.63</v>
      </c>
      <c r="J391">
        <f t="shared" ref="J391:J454" ca="1" si="12">+G391/G390-1</f>
        <v>4.9182867322438151E-2</v>
      </c>
      <c r="K391">
        <f t="shared" ref="K391:K454" ca="1" si="13">+H391/H390-1</f>
        <v>6.5359477124182996E-2</v>
      </c>
    </row>
    <row r="392" spans="6:11" x14ac:dyDescent="0.2">
      <c r="F392" vm="926">
        <f ca="1"/>
        <v>43951</v>
      </c>
      <c r="G392" vm="927">
        <f ca="1"/>
        <v>130.31</v>
      </c>
      <c r="H392" vm="917">
        <f ca="1"/>
        <v>1.46</v>
      </c>
      <c r="J392">
        <f t="shared" ca="1" si="12"/>
        <v>-3.8018603277720442E-2</v>
      </c>
      <c r="K392">
        <f t="shared" ca="1" si="13"/>
        <v>-0.10429447852760731</v>
      </c>
    </row>
    <row r="393" spans="6:11" x14ac:dyDescent="0.2">
      <c r="F393" vm="928">
        <f ca="1"/>
        <v>43952</v>
      </c>
      <c r="G393" vm="929">
        <f ca="1"/>
        <v>125.14</v>
      </c>
      <c r="H393" vm="917">
        <f ca="1"/>
        <v>1.46</v>
      </c>
      <c r="J393">
        <f t="shared" ca="1" si="12"/>
        <v>-3.9674622055099418E-2</v>
      </c>
      <c r="K393">
        <f t="shared" ca="1" si="13"/>
        <v>0</v>
      </c>
    </row>
    <row r="394" spans="6:11" x14ac:dyDescent="0.2">
      <c r="F394" vm="930">
        <f ca="1"/>
        <v>43955</v>
      </c>
      <c r="G394" vm="931">
        <f ca="1"/>
        <v>125.68</v>
      </c>
      <c r="H394" vm="880">
        <f ca="1"/>
        <v>1.5</v>
      </c>
      <c r="J394">
        <f t="shared" ca="1" si="12"/>
        <v>4.3151670129455422E-3</v>
      </c>
      <c r="K394">
        <f t="shared" ca="1" si="13"/>
        <v>2.7397260273972712E-2</v>
      </c>
    </row>
    <row r="395" spans="6:11" x14ac:dyDescent="0.2">
      <c r="F395" vm="932">
        <f ca="1"/>
        <v>43956</v>
      </c>
      <c r="G395" vm="933">
        <f ca="1"/>
        <v>126.65</v>
      </c>
      <c r="H395" vm="934">
        <f ca="1"/>
        <v>1.34</v>
      </c>
      <c r="J395">
        <f t="shared" ca="1" si="12"/>
        <v>7.718014003819107E-3</v>
      </c>
      <c r="K395">
        <f t="shared" ca="1" si="13"/>
        <v>-0.10666666666666658</v>
      </c>
    </row>
    <row r="396" spans="6:11" x14ac:dyDescent="0.2">
      <c r="F396" vm="935">
        <f ca="1"/>
        <v>43957</v>
      </c>
      <c r="G396" vm="936">
        <f ca="1"/>
        <v>125.72</v>
      </c>
      <c r="H396" vm="937">
        <f ca="1"/>
        <v>1.3</v>
      </c>
      <c r="J396">
        <f t="shared" ca="1" si="12"/>
        <v>-7.3430714567707112E-3</v>
      </c>
      <c r="K396">
        <f t="shared" ca="1" si="13"/>
        <v>-2.9850746268656692E-2</v>
      </c>
    </row>
    <row r="397" spans="6:11" x14ac:dyDescent="0.2">
      <c r="F397" vm="938">
        <f ca="1"/>
        <v>43958</v>
      </c>
      <c r="G397" vm="939">
        <f ca="1"/>
        <v>127.44</v>
      </c>
      <c r="H397" vm="940">
        <f ca="1"/>
        <v>1.35</v>
      </c>
      <c r="J397">
        <f t="shared" ca="1" si="12"/>
        <v>1.3681196309258681E-2</v>
      </c>
      <c r="K397">
        <f t="shared" ca="1" si="13"/>
        <v>3.8461538461538547E-2</v>
      </c>
    </row>
    <row r="398" spans="6:11" x14ac:dyDescent="0.2">
      <c r="F398" vm="941">
        <f ca="1"/>
        <v>43959</v>
      </c>
      <c r="G398" vm="942">
        <f ca="1"/>
        <v>132.36000000000001</v>
      </c>
      <c r="H398" vm="943">
        <f ca="1"/>
        <v>1.44</v>
      </c>
      <c r="J398">
        <f t="shared" ca="1" si="12"/>
        <v>3.8606403013182744E-2</v>
      </c>
      <c r="K398">
        <f t="shared" ca="1" si="13"/>
        <v>6.6666666666666652E-2</v>
      </c>
    </row>
    <row r="399" spans="6:11" x14ac:dyDescent="0.2">
      <c r="F399" vm="944">
        <f ca="1"/>
        <v>43962</v>
      </c>
      <c r="G399" vm="945">
        <f ca="1"/>
        <v>131.69999999999999</v>
      </c>
      <c r="H399" vm="946">
        <f ca="1"/>
        <v>1.41</v>
      </c>
      <c r="J399">
        <f t="shared" ca="1" si="12"/>
        <v>-4.9864007252948817E-3</v>
      </c>
      <c r="K399">
        <f t="shared" ca="1" si="13"/>
        <v>-2.083333333333337E-2</v>
      </c>
    </row>
    <row r="400" spans="6:11" x14ac:dyDescent="0.2">
      <c r="F400" vm="947">
        <f ca="1"/>
        <v>43963</v>
      </c>
      <c r="G400" vm="948">
        <f ca="1"/>
        <v>126.97</v>
      </c>
      <c r="H400" vm="937">
        <f ca="1"/>
        <v>1.3</v>
      </c>
      <c r="J400">
        <f t="shared" ca="1" si="12"/>
        <v>-3.5914958238420613E-2</v>
      </c>
      <c r="K400">
        <f t="shared" ca="1" si="13"/>
        <v>-7.8014184397163011E-2</v>
      </c>
    </row>
    <row r="401" spans="6:11" x14ac:dyDescent="0.2">
      <c r="F401" vm="949">
        <f ca="1"/>
        <v>43964</v>
      </c>
      <c r="G401" vm="950">
        <f ca="1"/>
        <v>122.72</v>
      </c>
      <c r="H401" vm="951">
        <f ca="1"/>
        <v>1.21</v>
      </c>
      <c r="J401">
        <f t="shared" ca="1" si="12"/>
        <v>-3.3472473812711678E-2</v>
      </c>
      <c r="K401">
        <f t="shared" ca="1" si="13"/>
        <v>-6.9230769230769318E-2</v>
      </c>
    </row>
    <row r="402" spans="6:11" x14ac:dyDescent="0.2">
      <c r="F402" vm="952">
        <f ca="1"/>
        <v>43965</v>
      </c>
      <c r="G402" vm="953">
        <f ca="1"/>
        <v>123.12</v>
      </c>
      <c r="H402" vm="904">
        <f ca="1"/>
        <v>1.4</v>
      </c>
      <c r="J402">
        <f t="shared" ca="1" si="12"/>
        <v>3.2594524119948787E-3</v>
      </c>
      <c r="K402">
        <f t="shared" ca="1" si="13"/>
        <v>0.15702479338842967</v>
      </c>
    </row>
    <row r="403" spans="6:11" x14ac:dyDescent="0.2">
      <c r="F403" vm="954">
        <f ca="1"/>
        <v>43966</v>
      </c>
      <c r="G403" vm="955">
        <f ca="1"/>
        <v>125.08</v>
      </c>
      <c r="H403" vm="956">
        <f ca="1"/>
        <v>1.39</v>
      </c>
      <c r="J403">
        <f t="shared" ca="1" si="12"/>
        <v>1.5919428200129815E-2</v>
      </c>
      <c r="K403">
        <f t="shared" ca="1" si="13"/>
        <v>-7.1428571428571175E-3</v>
      </c>
    </row>
    <row r="404" spans="6:11" x14ac:dyDescent="0.2">
      <c r="F404" vm="957">
        <f ca="1"/>
        <v>43969</v>
      </c>
      <c r="G404" vm="958">
        <f ca="1"/>
        <v>132.68</v>
      </c>
      <c r="H404" vm="886">
        <f ca="1"/>
        <v>1.52</v>
      </c>
      <c r="J404">
        <f t="shared" ca="1" si="12"/>
        <v>6.0761112887751878E-2</v>
      </c>
      <c r="K404">
        <f t="shared" ca="1" si="13"/>
        <v>9.3525179856115193E-2</v>
      </c>
    </row>
    <row r="405" spans="6:11" x14ac:dyDescent="0.2">
      <c r="F405" vm="959">
        <f ca="1"/>
        <v>43970</v>
      </c>
      <c r="G405" vm="960">
        <f ca="1"/>
        <v>130.06</v>
      </c>
      <c r="H405" vm="961">
        <f ca="1"/>
        <v>1.33</v>
      </c>
      <c r="J405">
        <f t="shared" ca="1" si="12"/>
        <v>-1.9746759119686486E-2</v>
      </c>
      <c r="K405">
        <f t="shared" ca="1" si="13"/>
        <v>-0.125</v>
      </c>
    </row>
    <row r="406" spans="6:11" x14ac:dyDescent="0.2">
      <c r="F406" vm="962">
        <f ca="1"/>
        <v>43971</v>
      </c>
      <c r="G406" vm="125">
        <f ca="1"/>
        <v>134</v>
      </c>
      <c r="H406" vm="961">
        <f ca="1"/>
        <v>1.33</v>
      </c>
      <c r="J406">
        <f t="shared" ca="1" si="12"/>
        <v>3.0293710595109991E-2</v>
      </c>
      <c r="K406">
        <f t="shared" ca="1" si="13"/>
        <v>0</v>
      </c>
    </row>
    <row r="407" spans="6:11" x14ac:dyDescent="0.2">
      <c r="F407" vm="963">
        <f ca="1"/>
        <v>43972</v>
      </c>
      <c r="G407" vm="964">
        <f ca="1"/>
        <v>134.24</v>
      </c>
      <c r="H407" vm="965">
        <f ca="1"/>
        <v>1.48</v>
      </c>
      <c r="J407">
        <f t="shared" ca="1" si="12"/>
        <v>1.7910447761195769E-3</v>
      </c>
      <c r="K407">
        <f t="shared" ca="1" si="13"/>
        <v>0.11278195488721798</v>
      </c>
    </row>
    <row r="408" spans="6:11" x14ac:dyDescent="0.2">
      <c r="F408" vm="966">
        <f ca="1"/>
        <v>43973</v>
      </c>
      <c r="G408" vm="967">
        <f ca="1"/>
        <v>134.88999999999999</v>
      </c>
      <c r="H408" vm="968">
        <f ca="1"/>
        <v>1.6</v>
      </c>
      <c r="J408">
        <f t="shared" ca="1" si="12"/>
        <v>4.8420738974968014E-3</v>
      </c>
      <c r="K408">
        <f t="shared" ca="1" si="13"/>
        <v>8.1081081081081141E-2</v>
      </c>
    </row>
    <row r="409" spans="6:11" x14ac:dyDescent="0.2">
      <c r="F409" vm="969">
        <f ca="1"/>
        <v>43977</v>
      </c>
      <c r="G409" vm="970">
        <f ca="1"/>
        <v>138.78</v>
      </c>
      <c r="H409" vm="971">
        <f ca="1"/>
        <v>1.77</v>
      </c>
      <c r="J409">
        <f t="shared" ca="1" si="12"/>
        <v>2.8838312699236424E-2</v>
      </c>
      <c r="K409">
        <f t="shared" ca="1" si="13"/>
        <v>0.10624999999999996</v>
      </c>
    </row>
    <row r="410" spans="6:11" x14ac:dyDescent="0.2">
      <c r="F410" vm="972">
        <f ca="1"/>
        <v>43978</v>
      </c>
      <c r="G410" vm="973">
        <f ca="1"/>
        <v>143.09</v>
      </c>
      <c r="H410" vm="834">
        <f ca="1"/>
        <v>1.83</v>
      </c>
      <c r="J410">
        <f t="shared" ca="1" si="12"/>
        <v>3.1056348176970783E-2</v>
      </c>
      <c r="K410">
        <f t="shared" ca="1" si="13"/>
        <v>3.3898305084745894E-2</v>
      </c>
    </row>
    <row r="411" spans="6:11" x14ac:dyDescent="0.2">
      <c r="F411" vm="974">
        <f ca="1"/>
        <v>43979</v>
      </c>
      <c r="G411" vm="975">
        <f ca="1"/>
        <v>139.69999999999999</v>
      </c>
      <c r="H411" vm="976">
        <f ca="1"/>
        <v>1.67</v>
      </c>
      <c r="J411">
        <f t="shared" ca="1" si="12"/>
        <v>-2.3691383045635672E-2</v>
      </c>
      <c r="K411">
        <f t="shared" ca="1" si="13"/>
        <v>-8.7431693989071135E-2</v>
      </c>
    </row>
    <row r="412" spans="6:11" x14ac:dyDescent="0.2">
      <c r="F412" vm="977">
        <f ca="1"/>
        <v>43980</v>
      </c>
      <c r="G412" vm="978">
        <f ca="1"/>
        <v>138.9</v>
      </c>
      <c r="H412" vm="880">
        <f ca="1"/>
        <v>1.5</v>
      </c>
      <c r="J412">
        <f t="shared" ca="1" si="12"/>
        <v>-5.7265569076591083E-3</v>
      </c>
      <c r="K412">
        <f t="shared" ca="1" si="13"/>
        <v>-0.10179640718562866</v>
      </c>
    </row>
    <row r="413" spans="6:11" x14ac:dyDescent="0.2">
      <c r="F413" vm="979">
        <f ca="1"/>
        <v>43983</v>
      </c>
      <c r="G413" vm="980">
        <f ca="1"/>
        <v>140.22999999999999</v>
      </c>
      <c r="H413" vm="981">
        <f ca="1"/>
        <v>1.57</v>
      </c>
      <c r="J413">
        <f t="shared" ca="1" si="12"/>
        <v>9.5752339812813503E-3</v>
      </c>
      <c r="K413">
        <f t="shared" ca="1" si="13"/>
        <v>4.6666666666666634E-2</v>
      </c>
    </row>
    <row r="414" spans="6:11" x14ac:dyDescent="0.2">
      <c r="F414" vm="982">
        <f ca="1"/>
        <v>43984</v>
      </c>
      <c r="G414" vm="983">
        <f ca="1"/>
        <v>141.38999999999999</v>
      </c>
      <c r="H414" vm="965">
        <f ca="1"/>
        <v>1.48</v>
      </c>
      <c r="J414">
        <f t="shared" ca="1" si="12"/>
        <v>8.2721243671111111E-3</v>
      </c>
      <c r="K414">
        <f t="shared" ca="1" si="13"/>
        <v>-5.7324840764331308E-2</v>
      </c>
    </row>
    <row r="415" spans="6:11" x14ac:dyDescent="0.2">
      <c r="F415" vm="984">
        <f ca="1"/>
        <v>43985</v>
      </c>
      <c r="G415" vm="985">
        <f ca="1"/>
        <v>144.80000000000001</v>
      </c>
      <c r="H415" vm="968">
        <f ca="1"/>
        <v>1.6</v>
      </c>
      <c r="J415">
        <f t="shared" ca="1" si="12"/>
        <v>2.4117688662564696E-2</v>
      </c>
      <c r="K415">
        <f t="shared" ca="1" si="13"/>
        <v>8.1081081081081141E-2</v>
      </c>
    </row>
    <row r="416" spans="6:11" x14ac:dyDescent="0.2">
      <c r="F416" vm="986">
        <f ca="1"/>
        <v>43986</v>
      </c>
      <c r="G416" vm="987">
        <f ca="1"/>
        <v>144.59</v>
      </c>
      <c r="H416" vm="988">
        <f ca="1"/>
        <v>1.69</v>
      </c>
      <c r="J416">
        <f t="shared" ca="1" si="12"/>
        <v>-1.4502762430940175E-3</v>
      </c>
      <c r="K416">
        <f t="shared" ca="1" si="13"/>
        <v>5.6249999999999911E-2</v>
      </c>
    </row>
    <row r="417" spans="6:11" x14ac:dyDescent="0.2">
      <c r="F417" vm="989">
        <f ca="1"/>
        <v>43987</v>
      </c>
      <c r="G417" vm="990">
        <f ca="1"/>
        <v>150.18</v>
      </c>
      <c r="H417" vm="991">
        <f ca="1"/>
        <v>1.87</v>
      </c>
      <c r="J417">
        <f t="shared" ca="1" si="12"/>
        <v>3.8661041565806853E-2</v>
      </c>
      <c r="K417">
        <f t="shared" ca="1" si="13"/>
        <v>0.10650887573964507</v>
      </c>
    </row>
    <row r="418" spans="6:11" x14ac:dyDescent="0.2">
      <c r="F418" vm="992">
        <f ca="1"/>
        <v>43990</v>
      </c>
      <c r="G418" vm="304">
        <f ca="1"/>
        <v>153.09</v>
      </c>
      <c r="H418" vm="993">
        <f ca="1"/>
        <v>1.85</v>
      </c>
      <c r="J418">
        <f t="shared" ca="1" si="12"/>
        <v>1.9376747902516867E-2</v>
      </c>
      <c r="K418">
        <f t="shared" ca="1" si="13"/>
        <v>-1.0695187165775444E-2</v>
      </c>
    </row>
    <row r="419" spans="6:11" x14ac:dyDescent="0.2">
      <c r="F419" vm="994">
        <f ca="1"/>
        <v>43991</v>
      </c>
      <c r="G419" vm="995">
        <f ca="1"/>
        <v>150.26</v>
      </c>
      <c r="H419" vm="834">
        <f ca="1"/>
        <v>1.83</v>
      </c>
      <c r="J419">
        <f t="shared" ca="1" si="12"/>
        <v>-1.8485857992030952E-2</v>
      </c>
      <c r="K419">
        <f t="shared" ca="1" si="13"/>
        <v>-1.0810810810810811E-2</v>
      </c>
    </row>
    <row r="420" spans="6:11" x14ac:dyDescent="0.2">
      <c r="F420" vm="996">
        <f ca="1"/>
        <v>43992</v>
      </c>
      <c r="G420" vm="997">
        <f ca="1"/>
        <v>146.18</v>
      </c>
      <c r="H420" vm="988">
        <f ca="1"/>
        <v>1.69</v>
      </c>
      <c r="J420">
        <f t="shared" ca="1" si="12"/>
        <v>-2.7152934912817672E-2</v>
      </c>
      <c r="K420">
        <f t="shared" ca="1" si="13"/>
        <v>-7.6502732240437243E-2</v>
      </c>
    </row>
    <row r="421" spans="6:11" x14ac:dyDescent="0.2">
      <c r="F421" vm="998">
        <f ca="1"/>
        <v>43993</v>
      </c>
      <c r="G421" vm="999">
        <f ca="1"/>
        <v>135.03</v>
      </c>
      <c r="H421" vm="1000">
        <f ca="1"/>
        <v>1.65</v>
      </c>
      <c r="J421">
        <f t="shared" ca="1" si="12"/>
        <v>-7.6275824326173192E-2</v>
      </c>
      <c r="K421">
        <f t="shared" ca="1" si="13"/>
        <v>-2.3668639053254448E-2</v>
      </c>
    </row>
    <row r="422" spans="6:11" x14ac:dyDescent="0.2">
      <c r="F422" vm="1001">
        <f ca="1"/>
        <v>43994</v>
      </c>
      <c r="G422" vm="1002">
        <f ca="1"/>
        <v>138.27000000000001</v>
      </c>
      <c r="H422" vm="1000">
        <f ca="1"/>
        <v>1.65</v>
      </c>
      <c r="J422">
        <f t="shared" ca="1" si="12"/>
        <v>2.3994667851588547E-2</v>
      </c>
      <c r="K422">
        <f t="shared" ca="1" si="13"/>
        <v>0</v>
      </c>
    </row>
    <row r="423" spans="6:11" x14ac:dyDescent="0.2">
      <c r="F423" vm="1003">
        <f ca="1"/>
        <v>43997</v>
      </c>
      <c r="G423" vm="1004">
        <f ca="1"/>
        <v>140.99</v>
      </c>
      <c r="H423" vm="1000">
        <f ca="1"/>
        <v>1.65</v>
      </c>
      <c r="J423">
        <f t="shared" ca="1" si="12"/>
        <v>1.9671656903160528E-2</v>
      </c>
      <c r="K423">
        <f t="shared" ca="1" si="13"/>
        <v>0</v>
      </c>
    </row>
    <row r="424" spans="6:11" x14ac:dyDescent="0.2">
      <c r="F424" vm="1005">
        <f ca="1"/>
        <v>43998</v>
      </c>
      <c r="G424" vm="1006">
        <f ca="1"/>
        <v>144.38</v>
      </c>
      <c r="H424" vm="789">
        <f ca="1"/>
        <v>2</v>
      </c>
      <c r="J424">
        <f t="shared" ca="1" si="12"/>
        <v>2.4044258458046475E-2</v>
      </c>
      <c r="K424">
        <f t="shared" ca="1" si="13"/>
        <v>0.21212121212121215</v>
      </c>
    </row>
    <row r="425" spans="6:11" x14ac:dyDescent="0.2">
      <c r="F425" vm="1007">
        <f ca="1"/>
        <v>43999</v>
      </c>
      <c r="G425" vm="1008">
        <f ca="1"/>
        <v>141.77000000000001</v>
      </c>
      <c r="H425" vm="1009">
        <f ca="1"/>
        <v>1.62</v>
      </c>
      <c r="J425">
        <f t="shared" ca="1" si="12"/>
        <v>-1.8077296024380018E-2</v>
      </c>
      <c r="K425">
        <f t="shared" ca="1" si="13"/>
        <v>-0.18999999999999995</v>
      </c>
    </row>
    <row r="426" spans="6:11" x14ac:dyDescent="0.2">
      <c r="F426" vm="1010">
        <f ca="1"/>
        <v>44000</v>
      </c>
      <c r="G426" vm="1011">
        <f ca="1"/>
        <v>141.72</v>
      </c>
      <c r="H426" vm="1012">
        <f ca="1"/>
        <v>1.75</v>
      </c>
      <c r="J426">
        <f t="shared" ca="1" si="12"/>
        <v>-3.5268392466680787E-4</v>
      </c>
      <c r="K426">
        <f t="shared" ca="1" si="13"/>
        <v>8.0246913580246826E-2</v>
      </c>
    </row>
    <row r="427" spans="6:11" x14ac:dyDescent="0.2">
      <c r="F427" vm="1013">
        <f ca="1"/>
        <v>44001</v>
      </c>
      <c r="G427" vm="1004">
        <f ca="1"/>
        <v>140.99</v>
      </c>
      <c r="H427" vm="1014">
        <f ca="1"/>
        <v>1.81</v>
      </c>
      <c r="J427">
        <f t="shared" ca="1" si="12"/>
        <v>-5.15100197572671E-3</v>
      </c>
      <c r="K427">
        <f t="shared" ca="1" si="13"/>
        <v>3.4285714285714253E-2</v>
      </c>
    </row>
    <row r="428" spans="6:11" x14ac:dyDescent="0.2">
      <c r="F428" vm="1015">
        <f ca="1"/>
        <v>44004</v>
      </c>
      <c r="G428" vm="1016">
        <f ca="1"/>
        <v>142.4</v>
      </c>
      <c r="H428" vm="1017">
        <f ca="1"/>
        <v>1.66</v>
      </c>
      <c r="J428">
        <f t="shared" ca="1" si="12"/>
        <v>1.0000709270161057E-2</v>
      </c>
      <c r="K428">
        <f t="shared" ca="1" si="13"/>
        <v>-8.2872928176795702E-2</v>
      </c>
    </row>
    <row r="429" spans="6:11" x14ac:dyDescent="0.2">
      <c r="F429" vm="1018">
        <f ca="1"/>
        <v>44005</v>
      </c>
      <c r="G429" vm="1019">
        <f ca="1"/>
        <v>143</v>
      </c>
      <c r="H429" vm="968">
        <f ca="1"/>
        <v>1.6</v>
      </c>
      <c r="J429">
        <f t="shared" ca="1" si="12"/>
        <v>4.2134831460673983E-3</v>
      </c>
      <c r="K429">
        <f t="shared" ca="1" si="13"/>
        <v>-3.6144578313252906E-2</v>
      </c>
    </row>
    <row r="430" spans="6:11" x14ac:dyDescent="0.2">
      <c r="F430" vm="1020">
        <f ca="1"/>
        <v>44006</v>
      </c>
      <c r="G430" vm="1021">
        <f ca="1"/>
        <v>138.36000000000001</v>
      </c>
      <c r="H430" vm="880">
        <f ca="1"/>
        <v>1.5</v>
      </c>
      <c r="J430">
        <f t="shared" ca="1" si="12"/>
        <v>-3.2447552447552375E-2</v>
      </c>
      <c r="K430">
        <f t="shared" ca="1" si="13"/>
        <v>-6.25E-2</v>
      </c>
    </row>
    <row r="431" spans="6:11" x14ac:dyDescent="0.2">
      <c r="F431" vm="1022">
        <f ca="1"/>
        <v>44007</v>
      </c>
      <c r="G431" vm="1023">
        <f ca="1"/>
        <v>140.44999999999999</v>
      </c>
      <c r="H431" vm="886">
        <f ca="1"/>
        <v>1.52</v>
      </c>
      <c r="J431">
        <f t="shared" ca="1" si="12"/>
        <v>1.5105521827117441E-2</v>
      </c>
      <c r="K431">
        <f t="shared" ca="1" si="13"/>
        <v>1.3333333333333419E-2</v>
      </c>
    </row>
    <row r="432" spans="6:11" x14ac:dyDescent="0.2">
      <c r="F432" vm="1024">
        <f ca="1"/>
        <v>44008</v>
      </c>
      <c r="G432" vm="1025">
        <f ca="1"/>
        <v>136.66999999999999</v>
      </c>
      <c r="H432" vm="1026">
        <f ca="1"/>
        <v>1.37</v>
      </c>
      <c r="J432">
        <f t="shared" ca="1" si="12"/>
        <v>-2.6913492346030576E-2</v>
      </c>
      <c r="K432">
        <f t="shared" ca="1" si="13"/>
        <v>-9.8684210526315708E-2</v>
      </c>
    </row>
    <row r="433" spans="6:11" x14ac:dyDescent="0.2">
      <c r="F433" vm="1027">
        <f ca="1"/>
        <v>44011</v>
      </c>
      <c r="G433" vm="1028">
        <f ca="1"/>
        <v>141.13999999999999</v>
      </c>
      <c r="H433" vm="1029">
        <f ca="1"/>
        <v>1.43</v>
      </c>
      <c r="J433">
        <f t="shared" ca="1" si="12"/>
        <v>3.2706519353186581E-2</v>
      </c>
      <c r="K433">
        <f t="shared" ca="1" si="13"/>
        <v>4.3795620437956151E-2</v>
      </c>
    </row>
    <row r="434" spans="6:11" x14ac:dyDescent="0.2">
      <c r="F434" vm="1030">
        <f ca="1"/>
        <v>44012</v>
      </c>
      <c r="G434" vm="1031">
        <f ca="1"/>
        <v>143.18</v>
      </c>
      <c r="H434" vm="1029">
        <f ca="1"/>
        <v>1.43</v>
      </c>
      <c r="J434">
        <f t="shared" ca="1" si="12"/>
        <v>1.4453733881252706E-2</v>
      </c>
      <c r="K434">
        <f t="shared" ca="1" si="13"/>
        <v>0</v>
      </c>
    </row>
    <row r="435" spans="6:11" x14ac:dyDescent="0.2">
      <c r="F435" vm="1032">
        <f ca="1"/>
        <v>44013</v>
      </c>
      <c r="G435" vm="1033">
        <f ca="1"/>
        <v>141.82</v>
      </c>
      <c r="H435" vm="943">
        <f ca="1"/>
        <v>1.44</v>
      </c>
      <c r="J435">
        <f t="shared" ca="1" si="12"/>
        <v>-9.4985333147088458E-3</v>
      </c>
      <c r="K435">
        <f t="shared" ca="1" si="13"/>
        <v>6.9930069930070893E-3</v>
      </c>
    </row>
    <row r="436" spans="6:11" x14ac:dyDescent="0.2">
      <c r="F436" vm="1034">
        <f ca="1"/>
        <v>44014</v>
      </c>
      <c r="G436" vm="1016">
        <f ca="1"/>
        <v>142.4</v>
      </c>
      <c r="H436" vm="946">
        <f ca="1"/>
        <v>1.41</v>
      </c>
      <c r="J436">
        <f t="shared" ca="1" si="12"/>
        <v>4.0896911578056638E-3</v>
      </c>
      <c r="K436">
        <f t="shared" ca="1" si="13"/>
        <v>-2.083333333333337E-2</v>
      </c>
    </row>
    <row r="437" spans="6:11" x14ac:dyDescent="0.2">
      <c r="F437" vm="1035">
        <f ca="1"/>
        <v>44018</v>
      </c>
      <c r="G437" vm="1036">
        <f ca="1"/>
        <v>143.43</v>
      </c>
      <c r="H437" vm="910">
        <f ca="1"/>
        <v>1.42</v>
      </c>
      <c r="J437">
        <f t="shared" ca="1" si="12"/>
        <v>7.2331460674157633E-3</v>
      </c>
      <c r="K437">
        <f t="shared" ca="1" si="13"/>
        <v>7.0921985815601829E-3</v>
      </c>
    </row>
    <row r="438" spans="6:11" x14ac:dyDescent="0.2">
      <c r="F438" vm="1037">
        <f ca="1"/>
        <v>44019</v>
      </c>
      <c r="G438" vm="1038">
        <f ca="1"/>
        <v>140.88999999999999</v>
      </c>
      <c r="H438" vm="910">
        <f ca="1"/>
        <v>1.42</v>
      </c>
      <c r="J438">
        <f t="shared" ca="1" si="12"/>
        <v>-1.7708986962281403E-2</v>
      </c>
      <c r="K438">
        <f t="shared" ca="1" si="13"/>
        <v>0</v>
      </c>
    </row>
    <row r="439" spans="6:11" x14ac:dyDescent="0.2">
      <c r="F439" vm="1039">
        <f ca="1"/>
        <v>44020</v>
      </c>
      <c r="G439" vm="1040">
        <f ca="1"/>
        <v>141.94</v>
      </c>
      <c r="H439" vm="910">
        <f ca="1"/>
        <v>1.42</v>
      </c>
      <c r="J439">
        <f t="shared" ca="1" si="12"/>
        <v>7.4526226133864171E-3</v>
      </c>
      <c r="K439">
        <f t="shared" ca="1" si="13"/>
        <v>0</v>
      </c>
    </row>
    <row r="440" spans="6:11" x14ac:dyDescent="0.2">
      <c r="F440" vm="1041">
        <f ca="1"/>
        <v>44021</v>
      </c>
      <c r="G440" vm="1042">
        <f ca="1"/>
        <v>139.07</v>
      </c>
      <c r="H440" vm="904">
        <f ca="1"/>
        <v>1.4</v>
      </c>
      <c r="J440">
        <f t="shared" ca="1" si="12"/>
        <v>-2.0219811187825898E-2</v>
      </c>
      <c r="K440">
        <f t="shared" ca="1" si="13"/>
        <v>-1.4084507042253502E-2</v>
      </c>
    </row>
    <row r="441" spans="6:11" x14ac:dyDescent="0.2">
      <c r="F441" vm="1043">
        <f ca="1"/>
        <v>44022</v>
      </c>
      <c r="G441" vm="1044">
        <f ca="1"/>
        <v>141.31</v>
      </c>
      <c r="H441" vm="943">
        <f ca="1"/>
        <v>1.44</v>
      </c>
      <c r="J441">
        <f t="shared" ca="1" si="12"/>
        <v>1.6106996476594526E-2</v>
      </c>
      <c r="K441">
        <f t="shared" ca="1" si="13"/>
        <v>2.8571428571428692E-2</v>
      </c>
    </row>
    <row r="442" spans="6:11" x14ac:dyDescent="0.2">
      <c r="F442" vm="1045">
        <f ca="1"/>
        <v>44025</v>
      </c>
      <c r="G442" vm="1046">
        <f ca="1"/>
        <v>139.52000000000001</v>
      </c>
      <c r="H442" vm="956">
        <f ca="1"/>
        <v>1.39</v>
      </c>
      <c r="J442">
        <f t="shared" ca="1" si="12"/>
        <v>-1.2667185620267474E-2</v>
      </c>
      <c r="K442">
        <f t="shared" ca="1" si="13"/>
        <v>-3.472222222222221E-2</v>
      </c>
    </row>
    <row r="443" spans="6:11" x14ac:dyDescent="0.2">
      <c r="F443" vm="1047">
        <f ca="1"/>
        <v>44026</v>
      </c>
      <c r="G443" vm="1048">
        <f ca="1"/>
        <v>141.83000000000001</v>
      </c>
      <c r="H443" vm="1029">
        <f ca="1"/>
        <v>1.43</v>
      </c>
      <c r="J443">
        <f t="shared" ca="1" si="12"/>
        <v>1.6556766055045857E-2</v>
      </c>
      <c r="K443">
        <f t="shared" ca="1" si="13"/>
        <v>2.877697841726623E-2</v>
      </c>
    </row>
    <row r="444" spans="6:11" x14ac:dyDescent="0.2">
      <c r="F444" vm="1049">
        <f ca="1"/>
        <v>44027</v>
      </c>
      <c r="G444" vm="534">
        <f ca="1"/>
        <v>147.03</v>
      </c>
      <c r="H444" vm="901">
        <f ca="1"/>
        <v>1.47</v>
      </c>
      <c r="J444">
        <f t="shared" ca="1" si="12"/>
        <v>3.6663611365719495E-2</v>
      </c>
      <c r="K444">
        <f t="shared" ca="1" si="13"/>
        <v>2.7972027972027913E-2</v>
      </c>
    </row>
    <row r="445" spans="6:11" x14ac:dyDescent="0.2">
      <c r="F445" vm="1050">
        <f ca="1"/>
        <v>44028</v>
      </c>
      <c r="G445" vm="1051">
        <f ca="1"/>
        <v>146.16</v>
      </c>
      <c r="H445" vm="880">
        <f ca="1"/>
        <v>1.5</v>
      </c>
      <c r="J445">
        <f t="shared" ca="1" si="12"/>
        <v>-5.9171597633136397E-3</v>
      </c>
      <c r="K445">
        <f t="shared" ca="1" si="13"/>
        <v>2.0408163265306145E-2</v>
      </c>
    </row>
    <row r="446" spans="6:11" x14ac:dyDescent="0.2">
      <c r="F446" vm="1052">
        <f ca="1"/>
        <v>44029</v>
      </c>
      <c r="G446" vm="1053">
        <f ca="1"/>
        <v>146.59</v>
      </c>
      <c r="H446" vm="889">
        <f ca="1"/>
        <v>1.53</v>
      </c>
      <c r="J446">
        <f t="shared" ca="1" si="12"/>
        <v>2.9419813902573644E-3</v>
      </c>
      <c r="K446">
        <f t="shared" ca="1" si="13"/>
        <v>2.0000000000000018E-2</v>
      </c>
    </row>
    <row r="447" spans="6:11" x14ac:dyDescent="0.2">
      <c r="F447" vm="1054">
        <f ca="1"/>
        <v>44032</v>
      </c>
      <c r="G447" vm="1055">
        <f ca="1"/>
        <v>145.96</v>
      </c>
      <c r="H447" vm="981">
        <f ca="1"/>
        <v>1.57</v>
      </c>
      <c r="J447">
        <f t="shared" ca="1" si="12"/>
        <v>-4.2977010710143482E-3</v>
      </c>
      <c r="K447">
        <f t="shared" ca="1" si="13"/>
        <v>2.6143790849673332E-2</v>
      </c>
    </row>
    <row r="448" spans="6:11" x14ac:dyDescent="0.2">
      <c r="F448" vm="1056">
        <f ca="1"/>
        <v>44033</v>
      </c>
      <c r="G448" vm="75">
        <f ca="1"/>
        <v>148.03</v>
      </c>
      <c r="H448" vm="1057">
        <f ca="1"/>
        <v>1.51</v>
      </c>
      <c r="J448">
        <f t="shared" ca="1" si="12"/>
        <v>1.4181967662373118E-2</v>
      </c>
      <c r="K448">
        <f t="shared" ca="1" si="13"/>
        <v>-3.8216560509554132E-2</v>
      </c>
    </row>
    <row r="449" spans="6:11" x14ac:dyDescent="0.2">
      <c r="F449" vm="1058">
        <f ca="1"/>
        <v>44034</v>
      </c>
      <c r="G449" vm="1059">
        <f ca="1"/>
        <v>148.11000000000001</v>
      </c>
      <c r="H449" vm="880">
        <f ca="1"/>
        <v>1.5</v>
      </c>
      <c r="J449">
        <f t="shared" ca="1" si="12"/>
        <v>5.4043099371758885E-4</v>
      </c>
      <c r="K449">
        <f t="shared" ca="1" si="13"/>
        <v>-6.6225165562914245E-3</v>
      </c>
    </row>
    <row r="450" spans="6:11" x14ac:dyDescent="0.2">
      <c r="F450" vm="1060">
        <f ca="1"/>
        <v>44035</v>
      </c>
      <c r="G450" vm="1061">
        <f ca="1"/>
        <v>148.26</v>
      </c>
      <c r="H450" vm="886">
        <f ca="1"/>
        <v>1.52</v>
      </c>
      <c r="J450">
        <f t="shared" ca="1" si="12"/>
        <v>1.0127607859022891E-3</v>
      </c>
      <c r="K450">
        <f t="shared" ca="1" si="13"/>
        <v>1.3333333333333419E-2</v>
      </c>
    </row>
    <row r="451" spans="6:11" x14ac:dyDescent="0.2">
      <c r="F451" vm="1062">
        <f ca="1"/>
        <v>44036</v>
      </c>
      <c r="G451" vm="1063">
        <f ca="1"/>
        <v>146.08000000000001</v>
      </c>
      <c r="H451" vm="1029">
        <f ca="1"/>
        <v>1.43</v>
      </c>
      <c r="J451">
        <f t="shared" ca="1" si="12"/>
        <v>-1.4703898556589601E-2</v>
      </c>
      <c r="K451">
        <f t="shared" ca="1" si="13"/>
        <v>-5.9210526315789491E-2</v>
      </c>
    </row>
    <row r="452" spans="6:11" x14ac:dyDescent="0.2">
      <c r="F452" vm="1064">
        <f ca="1"/>
        <v>44039</v>
      </c>
      <c r="G452" vm="1065">
        <f ca="1"/>
        <v>147.6</v>
      </c>
      <c r="H452" vm="1026">
        <f ca="1"/>
        <v>1.37</v>
      </c>
      <c r="J452">
        <f t="shared" ca="1" si="12"/>
        <v>1.0405257393208966E-2</v>
      </c>
      <c r="K452">
        <f t="shared" ca="1" si="13"/>
        <v>-4.195804195804187E-2</v>
      </c>
    </row>
    <row r="453" spans="6:11" x14ac:dyDescent="0.2">
      <c r="F453" vm="1066">
        <f ca="1"/>
        <v>44040</v>
      </c>
      <c r="G453" vm="1067">
        <f ca="1"/>
        <v>146.13</v>
      </c>
      <c r="H453" vm="940">
        <f ca="1"/>
        <v>1.35</v>
      </c>
      <c r="J453">
        <f t="shared" ca="1" si="12"/>
        <v>-9.9593495934959808E-3</v>
      </c>
      <c r="K453">
        <f t="shared" ca="1" si="13"/>
        <v>-1.4598540145985384E-2</v>
      </c>
    </row>
    <row r="454" spans="6:11" x14ac:dyDescent="0.2">
      <c r="F454" vm="1068">
        <f ca="1"/>
        <v>44041</v>
      </c>
      <c r="G454" vm="1069">
        <f ca="1"/>
        <v>149.35</v>
      </c>
      <c r="H454" vm="961">
        <f ca="1"/>
        <v>1.33</v>
      </c>
      <c r="J454">
        <f t="shared" ca="1" si="12"/>
        <v>2.2035174159994453E-2</v>
      </c>
      <c r="K454">
        <f t="shared" ca="1" si="13"/>
        <v>-1.4814814814814836E-2</v>
      </c>
    </row>
    <row r="455" spans="6:11" x14ac:dyDescent="0.2">
      <c r="F455" vm="1070">
        <f ca="1"/>
        <v>44042</v>
      </c>
      <c r="G455" vm="1071">
        <f ca="1"/>
        <v>148.76</v>
      </c>
      <c r="H455" vm="1072">
        <f ca="1"/>
        <v>1.36</v>
      </c>
      <c r="J455">
        <f t="shared" ref="J455:J518" ca="1" si="14">+G455/G454-1</f>
        <v>-3.9504519584867559E-3</v>
      </c>
      <c r="K455">
        <f t="shared" ref="K455:K518" ca="1" si="15">+H455/H454-1</f>
        <v>2.2556390977443552E-2</v>
      </c>
    </row>
    <row r="456" spans="6:11" x14ac:dyDescent="0.2">
      <c r="F456" vm="1073">
        <f ca="1"/>
        <v>44043</v>
      </c>
      <c r="G456" vm="1074">
        <f ca="1"/>
        <v>147.36000000000001</v>
      </c>
      <c r="H456" vm="1075">
        <f ca="1"/>
        <v>1.32</v>
      </c>
      <c r="J456">
        <f t="shared" ca="1" si="14"/>
        <v>-9.4111320247376451E-3</v>
      </c>
      <c r="K456">
        <f t="shared" ca="1" si="15"/>
        <v>-2.9411764705882359E-2</v>
      </c>
    </row>
    <row r="457" spans="6:11" x14ac:dyDescent="0.2">
      <c r="F457" vm="1076">
        <f ca="1"/>
        <v>44046</v>
      </c>
      <c r="G457" vm="1077">
        <f ca="1"/>
        <v>149.76</v>
      </c>
      <c r="H457" vm="934">
        <f ca="1"/>
        <v>1.34</v>
      </c>
      <c r="J457">
        <f t="shared" ca="1" si="14"/>
        <v>1.628664495113985E-2</v>
      </c>
      <c r="K457">
        <f t="shared" ca="1" si="15"/>
        <v>1.5151515151515138E-2</v>
      </c>
    </row>
    <row r="458" spans="6:11" x14ac:dyDescent="0.2">
      <c r="F458" vm="1078">
        <f ca="1"/>
        <v>44047</v>
      </c>
      <c r="G458" vm="399">
        <f ca="1"/>
        <v>150.79</v>
      </c>
      <c r="H458" vm="943">
        <f ca="1"/>
        <v>1.44</v>
      </c>
      <c r="J458">
        <f t="shared" ca="1" si="14"/>
        <v>6.877670940170999E-3</v>
      </c>
      <c r="K458">
        <f t="shared" ca="1" si="15"/>
        <v>7.4626865671641784E-2</v>
      </c>
    </row>
    <row r="459" spans="6:11" x14ac:dyDescent="0.2">
      <c r="F459" vm="1079">
        <f ca="1"/>
        <v>44048</v>
      </c>
      <c r="G459" vm="1080">
        <f ca="1"/>
        <v>153.79</v>
      </c>
      <c r="H459" vm="1081">
        <f ca="1"/>
        <v>1.38</v>
      </c>
      <c r="J459">
        <f t="shared" ca="1" si="14"/>
        <v>1.989521851581677E-2</v>
      </c>
      <c r="K459">
        <f t="shared" ca="1" si="15"/>
        <v>-4.1666666666666741E-2</v>
      </c>
    </row>
    <row r="460" spans="6:11" x14ac:dyDescent="0.2">
      <c r="F460" vm="1082">
        <f ca="1"/>
        <v>44049</v>
      </c>
      <c r="G460" vm="1083">
        <f ca="1"/>
        <v>153.72999999999999</v>
      </c>
      <c r="H460" vm="1081">
        <f ca="1"/>
        <v>1.38</v>
      </c>
      <c r="J460">
        <f t="shared" ca="1" si="14"/>
        <v>-3.9014240197676742E-4</v>
      </c>
      <c r="K460">
        <f t="shared" ca="1" si="15"/>
        <v>0</v>
      </c>
    </row>
    <row r="461" spans="6:11" x14ac:dyDescent="0.2">
      <c r="F461" vm="1084">
        <f ca="1"/>
        <v>44050</v>
      </c>
      <c r="G461" vm="1085">
        <f ca="1"/>
        <v>156.16999999999999</v>
      </c>
      <c r="H461" vm="1072">
        <f ca="1"/>
        <v>1.36</v>
      </c>
      <c r="J461">
        <f t="shared" ca="1" si="14"/>
        <v>1.5871983347427232E-2</v>
      </c>
      <c r="K461">
        <f t="shared" ca="1" si="15"/>
        <v>-1.4492753623188248E-2</v>
      </c>
    </row>
    <row r="462" spans="6:11" x14ac:dyDescent="0.2">
      <c r="F462" vm="1086">
        <f ca="1"/>
        <v>44053</v>
      </c>
      <c r="G462" vm="1087">
        <f ca="1"/>
        <v>157.79</v>
      </c>
      <c r="H462" vm="1075">
        <f ca="1"/>
        <v>1.32</v>
      </c>
      <c r="J462">
        <f t="shared" ca="1" si="14"/>
        <v>1.0373311135301266E-2</v>
      </c>
      <c r="K462">
        <f t="shared" ca="1" si="15"/>
        <v>-2.9411764705882359E-2</v>
      </c>
    </row>
    <row r="463" spans="6:11" x14ac:dyDescent="0.2">
      <c r="F463" vm="1088">
        <f ca="1"/>
        <v>44054</v>
      </c>
      <c r="G463" vm="1089">
        <f ca="1"/>
        <v>156.88</v>
      </c>
      <c r="H463" vm="904">
        <f ca="1"/>
        <v>1.4</v>
      </c>
      <c r="J463">
        <f t="shared" ca="1" si="14"/>
        <v>-5.7671588820583652E-3</v>
      </c>
      <c r="K463">
        <f t="shared" ca="1" si="15"/>
        <v>6.0606060606060552E-2</v>
      </c>
    </row>
    <row r="464" spans="6:11" x14ac:dyDescent="0.2">
      <c r="F464" vm="1090">
        <f ca="1"/>
        <v>44055</v>
      </c>
      <c r="G464" vm="358">
        <f ca="1"/>
        <v>157.52000000000001</v>
      </c>
      <c r="H464" vm="940">
        <f ca="1"/>
        <v>1.35</v>
      </c>
      <c r="J464">
        <f t="shared" ca="1" si="14"/>
        <v>4.0795512493627673E-3</v>
      </c>
      <c r="K464">
        <f t="shared" ca="1" si="15"/>
        <v>-3.5714285714285587E-2</v>
      </c>
    </row>
    <row r="465" spans="6:11" x14ac:dyDescent="0.2">
      <c r="F465" vm="1091">
        <f ca="1"/>
        <v>44056</v>
      </c>
      <c r="G465" vm="1092">
        <f ca="1"/>
        <v>157.19</v>
      </c>
      <c r="H465" vm="886">
        <f ca="1"/>
        <v>1.52</v>
      </c>
      <c r="J465">
        <f t="shared" ca="1" si="14"/>
        <v>-2.0949720670392358E-3</v>
      </c>
      <c r="K465">
        <f t="shared" ca="1" si="15"/>
        <v>0.12592592592592577</v>
      </c>
    </row>
    <row r="466" spans="6:11" x14ac:dyDescent="0.2">
      <c r="F466" vm="1093">
        <f ca="1"/>
        <v>44057</v>
      </c>
      <c r="G466" vm="1094">
        <f ca="1"/>
        <v>157.09</v>
      </c>
      <c r="H466" vm="1095">
        <f ca="1"/>
        <v>1.54</v>
      </c>
      <c r="J466">
        <f t="shared" ca="1" si="14"/>
        <v>-6.3617278452821058E-4</v>
      </c>
      <c r="K466">
        <f t="shared" ca="1" si="15"/>
        <v>1.3157894736842035E-2</v>
      </c>
    </row>
    <row r="467" spans="6:11" x14ac:dyDescent="0.2">
      <c r="F467" vm="1096">
        <f ca="1"/>
        <v>44060</v>
      </c>
      <c r="G467" vm="561">
        <f ca="1"/>
        <v>157.9</v>
      </c>
      <c r="H467" vm="1095">
        <f ca="1"/>
        <v>1.54</v>
      </c>
      <c r="J467">
        <f t="shared" ca="1" si="14"/>
        <v>5.1562798395823339E-3</v>
      </c>
      <c r="K467">
        <f t="shared" ca="1" si="15"/>
        <v>0</v>
      </c>
    </row>
    <row r="468" spans="6:11" x14ac:dyDescent="0.2">
      <c r="F468" vm="1097">
        <f ca="1"/>
        <v>44061</v>
      </c>
      <c r="G468" vm="1098">
        <f ca="1"/>
        <v>156.38999999999999</v>
      </c>
      <c r="H468" vm="965">
        <f ca="1"/>
        <v>1.48</v>
      </c>
      <c r="J468">
        <f t="shared" ca="1" si="14"/>
        <v>-9.5630145661812493E-3</v>
      </c>
      <c r="K468">
        <f t="shared" ca="1" si="15"/>
        <v>-3.8961038961038974E-2</v>
      </c>
    </row>
    <row r="469" spans="6:11" x14ac:dyDescent="0.2">
      <c r="F469" vm="1099">
        <f ca="1"/>
        <v>44062</v>
      </c>
      <c r="G469" vm="1100">
        <f ca="1"/>
        <v>156.4</v>
      </c>
      <c r="H469" vm="1101">
        <f ca="1"/>
        <v>1.49</v>
      </c>
      <c r="J469">
        <f t="shared" ca="1" si="14"/>
        <v>6.3942707334341264E-5</v>
      </c>
      <c r="K469">
        <f t="shared" ca="1" si="15"/>
        <v>6.7567567567567988E-3</v>
      </c>
    </row>
    <row r="470" spans="6:11" x14ac:dyDescent="0.2">
      <c r="F470" vm="1102">
        <f ca="1"/>
        <v>44063</v>
      </c>
      <c r="G470" vm="567">
        <f ca="1"/>
        <v>155.76</v>
      </c>
      <c r="H470" vm="889">
        <f ca="1"/>
        <v>1.53</v>
      </c>
      <c r="J470">
        <f t="shared" ca="1" si="14"/>
        <v>-4.0920716112532451E-3</v>
      </c>
      <c r="K470">
        <f t="shared" ca="1" si="15"/>
        <v>2.6845637583892579E-2</v>
      </c>
    </row>
    <row r="471" spans="6:11" x14ac:dyDescent="0.2">
      <c r="F471" vm="1103">
        <f ca="1"/>
        <v>44064</v>
      </c>
      <c r="G471" vm="1104">
        <f ca="1"/>
        <v>154.61000000000001</v>
      </c>
      <c r="H471" vm="1105">
        <f ca="1"/>
        <v>1.59</v>
      </c>
      <c r="J471">
        <f t="shared" ca="1" si="14"/>
        <v>-7.3831535695940698E-3</v>
      </c>
      <c r="K471">
        <f t="shared" ca="1" si="15"/>
        <v>3.9215686274509887E-2</v>
      </c>
    </row>
    <row r="472" spans="6:11" x14ac:dyDescent="0.2">
      <c r="F472" vm="1106">
        <f ca="1"/>
        <v>44067</v>
      </c>
      <c r="G472" vm="1107">
        <f ca="1"/>
        <v>156.22999999999999</v>
      </c>
      <c r="H472" vm="1105">
        <f ca="1"/>
        <v>1.59</v>
      </c>
      <c r="J472">
        <f t="shared" ca="1" si="14"/>
        <v>1.0477976844964543E-2</v>
      </c>
      <c r="K472">
        <f t="shared" ca="1" si="15"/>
        <v>0</v>
      </c>
    </row>
    <row r="473" spans="6:11" x14ac:dyDescent="0.2">
      <c r="F473" vm="1108">
        <f ca="1"/>
        <v>44068</v>
      </c>
      <c r="G473" vm="1100">
        <f ca="1"/>
        <v>156.4</v>
      </c>
      <c r="H473" vm="1109">
        <f ca="1"/>
        <v>1.61</v>
      </c>
      <c r="J473">
        <f t="shared" ca="1" si="14"/>
        <v>1.0881392818282709E-3</v>
      </c>
      <c r="K473">
        <f t="shared" ca="1" si="15"/>
        <v>1.2578616352201255E-2</v>
      </c>
    </row>
    <row r="474" spans="6:11" x14ac:dyDescent="0.2">
      <c r="F474" vm="1110">
        <f ca="1"/>
        <v>44069</v>
      </c>
      <c r="G474" vm="1111">
        <f ca="1"/>
        <v>155.41999999999999</v>
      </c>
      <c r="H474" vm="1112">
        <f ca="1"/>
        <v>1.56</v>
      </c>
      <c r="J474">
        <f t="shared" ca="1" si="14"/>
        <v>-6.2659846547316045E-3</v>
      </c>
      <c r="K474">
        <f t="shared" ca="1" si="15"/>
        <v>-3.1055900621118071E-2</v>
      </c>
    </row>
    <row r="475" spans="6:11" x14ac:dyDescent="0.2">
      <c r="F475" vm="1113">
        <f ca="1"/>
        <v>44070</v>
      </c>
      <c r="G475" vm="1114">
        <f ca="1"/>
        <v>155.80000000000001</v>
      </c>
      <c r="H475" vm="1112">
        <f ca="1"/>
        <v>1.56</v>
      </c>
      <c r="J475">
        <f t="shared" ca="1" si="14"/>
        <v>2.4449877750611915E-3</v>
      </c>
      <c r="K475">
        <f t="shared" ca="1" si="15"/>
        <v>0</v>
      </c>
    </row>
    <row r="476" spans="6:11" x14ac:dyDescent="0.2">
      <c r="F476" vm="1115">
        <f ca="1"/>
        <v>44071</v>
      </c>
      <c r="G476" vm="316">
        <f ca="1"/>
        <v>157.12</v>
      </c>
      <c r="H476" vm="981">
        <f ca="1"/>
        <v>1.57</v>
      </c>
      <c r="J476">
        <f t="shared" ca="1" si="14"/>
        <v>8.4724005134788616E-3</v>
      </c>
      <c r="K476">
        <f t="shared" ca="1" si="15"/>
        <v>6.4102564102563875E-3</v>
      </c>
    </row>
    <row r="477" spans="6:11" x14ac:dyDescent="0.2">
      <c r="F477" vm="1116">
        <f ca="1"/>
        <v>44074</v>
      </c>
      <c r="G477" vm="569">
        <f ca="1"/>
        <v>155.43</v>
      </c>
      <c r="H477" vm="886">
        <f ca="1"/>
        <v>1.52</v>
      </c>
      <c r="J477">
        <f t="shared" ca="1" si="14"/>
        <v>-1.0756109979633388E-2</v>
      </c>
      <c r="K477">
        <f t="shared" ca="1" si="15"/>
        <v>-3.1847133757961776E-2</v>
      </c>
    </row>
    <row r="478" spans="6:11" x14ac:dyDescent="0.2">
      <c r="F478" vm="1117">
        <f ca="1"/>
        <v>44075</v>
      </c>
      <c r="G478" vm="1118">
        <f ca="1"/>
        <v>157.21</v>
      </c>
      <c r="H478" vm="886">
        <f ca="1"/>
        <v>1.52</v>
      </c>
      <c r="J478">
        <f t="shared" ca="1" si="14"/>
        <v>1.145210062407509E-2</v>
      </c>
      <c r="K478">
        <f t="shared" ca="1" si="15"/>
        <v>0</v>
      </c>
    </row>
    <row r="479" spans="6:11" x14ac:dyDescent="0.2">
      <c r="F479" vm="1119">
        <f ca="1"/>
        <v>44076</v>
      </c>
      <c r="G479" vm="1120">
        <f ca="1"/>
        <v>158.46</v>
      </c>
      <c r="H479" vm="1057">
        <f ca="1"/>
        <v>1.51</v>
      </c>
      <c r="J479">
        <f t="shared" ca="1" si="14"/>
        <v>7.9511481457923416E-3</v>
      </c>
      <c r="K479">
        <f t="shared" ca="1" si="15"/>
        <v>-6.5789473684210176E-3</v>
      </c>
    </row>
    <row r="480" spans="6:11" x14ac:dyDescent="0.2">
      <c r="F480" vm="1121">
        <f ca="1"/>
        <v>44077</v>
      </c>
      <c r="G480" vm="1122">
        <f ca="1"/>
        <v>153.78</v>
      </c>
      <c r="H480" vm="880">
        <f ca="1"/>
        <v>1.5</v>
      </c>
      <c r="J480">
        <f t="shared" ca="1" si="14"/>
        <v>-2.9534267322983809E-2</v>
      </c>
      <c r="K480">
        <f t="shared" ca="1" si="15"/>
        <v>-6.6225165562914245E-3</v>
      </c>
    </row>
    <row r="481" spans="6:11" x14ac:dyDescent="0.2">
      <c r="F481" vm="1123">
        <f ca="1"/>
        <v>44078</v>
      </c>
      <c r="G481" vm="1124">
        <f ca="1"/>
        <v>152.80000000000001</v>
      </c>
      <c r="H481" vm="1057">
        <f ca="1"/>
        <v>1.51</v>
      </c>
      <c r="J481">
        <f t="shared" ca="1" si="14"/>
        <v>-6.3727402783195775E-3</v>
      </c>
      <c r="K481">
        <f t="shared" ca="1" si="15"/>
        <v>6.6666666666665986E-3</v>
      </c>
    </row>
    <row r="482" spans="6:11" x14ac:dyDescent="0.2">
      <c r="F482" vm="1125">
        <f ca="1"/>
        <v>44082</v>
      </c>
      <c r="G482" vm="1126">
        <f ca="1"/>
        <v>149.86000000000001</v>
      </c>
      <c r="H482" vm="917">
        <f ca="1"/>
        <v>1.46</v>
      </c>
      <c r="J482">
        <f t="shared" ca="1" si="14"/>
        <v>-1.9240837696335111E-2</v>
      </c>
      <c r="K482">
        <f t="shared" ca="1" si="15"/>
        <v>-3.3112582781457012E-2</v>
      </c>
    </row>
    <row r="483" spans="6:11" x14ac:dyDescent="0.2">
      <c r="F483" vm="1127">
        <f ca="1"/>
        <v>44083</v>
      </c>
      <c r="G483" vm="1128">
        <f ca="1"/>
        <v>152.13</v>
      </c>
      <c r="H483" vm="1081">
        <f ca="1"/>
        <v>1.38</v>
      </c>
      <c r="J483">
        <f t="shared" ca="1" si="14"/>
        <v>1.5147470972908028E-2</v>
      </c>
      <c r="K483">
        <f t="shared" ca="1" si="15"/>
        <v>-5.4794520547945202E-2</v>
      </c>
    </row>
    <row r="484" spans="6:11" x14ac:dyDescent="0.2">
      <c r="F484" vm="1129">
        <f ca="1"/>
        <v>44084</v>
      </c>
      <c r="G484" vm="1130">
        <f ca="1"/>
        <v>150.15</v>
      </c>
      <c r="H484" vm="1081">
        <f ca="1"/>
        <v>1.38</v>
      </c>
      <c r="J484">
        <f t="shared" ca="1" si="14"/>
        <v>-1.3015184381778622E-2</v>
      </c>
      <c r="K484">
        <f t="shared" ca="1" si="15"/>
        <v>0</v>
      </c>
    </row>
    <row r="485" spans="6:11" x14ac:dyDescent="0.2">
      <c r="F485" vm="1131">
        <f ca="1"/>
        <v>44085</v>
      </c>
      <c r="G485" vm="527">
        <f ca="1"/>
        <v>149.15</v>
      </c>
      <c r="H485" vm="956">
        <f ca="1"/>
        <v>1.39</v>
      </c>
      <c r="J485">
        <f t="shared" ca="1" si="14"/>
        <v>-6.6600066600066565E-3</v>
      </c>
      <c r="K485">
        <f t="shared" ca="1" si="15"/>
        <v>7.2463768115942351E-3</v>
      </c>
    </row>
    <row r="486" spans="6:11" x14ac:dyDescent="0.2">
      <c r="F486" vm="1132">
        <f ca="1"/>
        <v>44088</v>
      </c>
      <c r="G486" vm="1133">
        <f ca="1"/>
        <v>153.08000000000001</v>
      </c>
      <c r="H486" vm="956">
        <f ca="1"/>
        <v>1.39</v>
      </c>
      <c r="J486">
        <f t="shared" ca="1" si="14"/>
        <v>2.6349312772376843E-2</v>
      </c>
      <c r="K486">
        <f t="shared" ca="1" si="15"/>
        <v>0</v>
      </c>
    </row>
    <row r="487" spans="6:11" x14ac:dyDescent="0.2">
      <c r="F487" vm="1134">
        <f ca="1"/>
        <v>44089</v>
      </c>
      <c r="G487" vm="1135">
        <f ca="1"/>
        <v>153.37</v>
      </c>
      <c r="H487" vm="934">
        <f ca="1"/>
        <v>1.34</v>
      </c>
      <c r="J487">
        <f t="shared" ca="1" si="14"/>
        <v>1.8944342827278415E-3</v>
      </c>
      <c r="K487">
        <f t="shared" ca="1" si="15"/>
        <v>-3.5971223021582621E-2</v>
      </c>
    </row>
    <row r="488" spans="6:11" x14ac:dyDescent="0.2">
      <c r="F488" vm="1136">
        <f ca="1"/>
        <v>44090</v>
      </c>
      <c r="G488" vm="1137">
        <f ca="1"/>
        <v>154.82</v>
      </c>
      <c r="H488" vm="1072">
        <f ca="1"/>
        <v>1.36</v>
      </c>
      <c r="J488">
        <f t="shared" ca="1" si="14"/>
        <v>9.4542609376018216E-3</v>
      </c>
      <c r="K488">
        <f t="shared" ca="1" si="15"/>
        <v>1.4925373134328401E-2</v>
      </c>
    </row>
    <row r="489" spans="6:11" x14ac:dyDescent="0.2">
      <c r="F489" vm="1138">
        <f ca="1"/>
        <v>44091</v>
      </c>
      <c r="G489" vm="1139">
        <f ca="1"/>
        <v>153.69</v>
      </c>
      <c r="H489" vm="1072">
        <f ca="1"/>
        <v>1.36</v>
      </c>
      <c r="J489">
        <f t="shared" ca="1" si="14"/>
        <v>-7.2987986048314024E-3</v>
      </c>
      <c r="K489">
        <f t="shared" ca="1" si="15"/>
        <v>0</v>
      </c>
    </row>
    <row r="490" spans="6:11" x14ac:dyDescent="0.2">
      <c r="F490" vm="1140">
        <f ca="1"/>
        <v>44092</v>
      </c>
      <c r="G490" vm="1141">
        <f ca="1"/>
        <v>153.29</v>
      </c>
      <c r="H490" vm="1026">
        <f ca="1"/>
        <v>1.37</v>
      </c>
      <c r="J490">
        <f t="shared" ca="1" si="14"/>
        <v>-2.6026416813065278E-3</v>
      </c>
      <c r="K490">
        <f t="shared" ca="1" si="15"/>
        <v>7.3529411764705621E-3</v>
      </c>
    </row>
    <row r="491" spans="6:11" x14ac:dyDescent="0.2">
      <c r="F491" vm="1142">
        <f ca="1"/>
        <v>44095</v>
      </c>
      <c r="G491" vm="1143">
        <f ca="1"/>
        <v>147.91999999999999</v>
      </c>
      <c r="H491" vm="1075">
        <f ca="1"/>
        <v>1.32</v>
      </c>
      <c r="J491">
        <f t="shared" ca="1" si="14"/>
        <v>-3.5031639376345569E-2</v>
      </c>
      <c r="K491">
        <f t="shared" ca="1" si="15"/>
        <v>-3.649635036496357E-2</v>
      </c>
    </row>
    <row r="492" spans="6:11" x14ac:dyDescent="0.2">
      <c r="F492" vm="1144">
        <f ca="1"/>
        <v>44096</v>
      </c>
      <c r="G492" vm="204">
        <f ca="1"/>
        <v>149.06</v>
      </c>
      <c r="H492" vm="1145">
        <f ca="1"/>
        <v>1.27</v>
      </c>
      <c r="J492">
        <f t="shared" ca="1" si="14"/>
        <v>7.7068685776096046E-3</v>
      </c>
      <c r="K492">
        <f t="shared" ca="1" si="15"/>
        <v>-3.7878787878787956E-2</v>
      </c>
    </row>
    <row r="493" spans="6:11" x14ac:dyDescent="0.2">
      <c r="F493" vm="1146">
        <f ca="1"/>
        <v>44097</v>
      </c>
      <c r="G493" vm="1147">
        <f ca="1"/>
        <v>144.07</v>
      </c>
      <c r="H493" vm="1148">
        <f ca="1"/>
        <v>1.26</v>
      </c>
      <c r="J493">
        <f t="shared" ca="1" si="14"/>
        <v>-3.3476452435260984E-2</v>
      </c>
      <c r="K493">
        <f t="shared" ca="1" si="15"/>
        <v>-7.8740157480314821E-3</v>
      </c>
    </row>
    <row r="494" spans="6:11" x14ac:dyDescent="0.2">
      <c r="F494" vm="1149">
        <f ca="1"/>
        <v>44098</v>
      </c>
      <c r="G494" vm="1147">
        <f ca="1"/>
        <v>144.07</v>
      </c>
      <c r="H494" vm="1026">
        <f ca="1"/>
        <v>1.37</v>
      </c>
      <c r="J494">
        <f t="shared" ca="1" si="14"/>
        <v>0</v>
      </c>
      <c r="K494">
        <f t="shared" ca="1" si="15"/>
        <v>8.7301587301587436E-2</v>
      </c>
    </row>
    <row r="495" spans="6:11" x14ac:dyDescent="0.2">
      <c r="F495" vm="1150">
        <f ca="1"/>
        <v>44099</v>
      </c>
      <c r="G495" vm="1151">
        <f ca="1"/>
        <v>146.41</v>
      </c>
      <c r="H495" vm="1075">
        <f ca="1"/>
        <v>1.32</v>
      </c>
      <c r="J495">
        <f t="shared" ca="1" si="14"/>
        <v>1.6242104532518953E-2</v>
      </c>
      <c r="K495">
        <f t="shared" ca="1" si="15"/>
        <v>-3.649635036496357E-2</v>
      </c>
    </row>
    <row r="496" spans="6:11" x14ac:dyDescent="0.2">
      <c r="F496" vm="1152">
        <f ca="1"/>
        <v>44102</v>
      </c>
      <c r="G496" vm="1153">
        <f ca="1"/>
        <v>150.02000000000001</v>
      </c>
      <c r="H496" vm="1075">
        <f ca="1"/>
        <v>1.32</v>
      </c>
      <c r="J496">
        <f t="shared" ca="1" si="14"/>
        <v>2.4656785738679243E-2</v>
      </c>
      <c r="K496">
        <f t="shared" ca="1" si="15"/>
        <v>0</v>
      </c>
    </row>
    <row r="497" spans="6:11" x14ac:dyDescent="0.2">
      <c r="F497" vm="1154">
        <f ca="1"/>
        <v>44103</v>
      </c>
      <c r="G497" vm="1155">
        <f ca="1"/>
        <v>149.34</v>
      </c>
      <c r="H497" vm="1101">
        <f ca="1"/>
        <v>1.49</v>
      </c>
      <c r="J497">
        <f t="shared" ca="1" si="14"/>
        <v>-4.5327289694707673E-3</v>
      </c>
      <c r="K497">
        <f t="shared" ca="1" si="15"/>
        <v>0.12878787878787867</v>
      </c>
    </row>
    <row r="498" spans="6:11" x14ac:dyDescent="0.2">
      <c r="F498" vm="1156">
        <f ca="1"/>
        <v>44104</v>
      </c>
      <c r="G498" vm="1157">
        <f ca="1"/>
        <v>149.79</v>
      </c>
      <c r="H498" vm="886">
        <f ca="1"/>
        <v>1.52</v>
      </c>
      <c r="J498">
        <f t="shared" ca="1" si="14"/>
        <v>3.0132583366813126E-3</v>
      </c>
      <c r="K498">
        <f t="shared" ca="1" si="15"/>
        <v>2.0134228187919545E-2</v>
      </c>
    </row>
    <row r="499" spans="6:11" x14ac:dyDescent="0.2">
      <c r="F499" vm="1158">
        <f ca="1"/>
        <v>44105</v>
      </c>
      <c r="G499" vm="1159">
        <f ca="1"/>
        <v>152.18</v>
      </c>
      <c r="H499" vm="907">
        <f ca="1"/>
        <v>1.55</v>
      </c>
      <c r="J499">
        <f t="shared" ca="1" si="14"/>
        <v>1.5955671273115701E-2</v>
      </c>
      <c r="K499">
        <f t="shared" ca="1" si="15"/>
        <v>1.9736842105263275E-2</v>
      </c>
    </row>
    <row r="500" spans="6:11" x14ac:dyDescent="0.2">
      <c r="F500" vm="1160">
        <f ca="1"/>
        <v>44106</v>
      </c>
      <c r="G500" vm="1161">
        <f ca="1"/>
        <v>152.85</v>
      </c>
      <c r="H500" vm="907">
        <f ca="1"/>
        <v>1.55</v>
      </c>
      <c r="J500">
        <f t="shared" ca="1" si="14"/>
        <v>4.4026810356156965E-3</v>
      </c>
      <c r="K500">
        <f t="shared" ca="1" si="15"/>
        <v>0</v>
      </c>
    </row>
    <row r="501" spans="6:11" x14ac:dyDescent="0.2">
      <c r="F501" vm="1162">
        <f ca="1"/>
        <v>44109</v>
      </c>
      <c r="G501" vm="1163">
        <f ca="1"/>
        <v>157.07</v>
      </c>
      <c r="H501" vm="1095">
        <f ca="1"/>
        <v>1.54</v>
      </c>
      <c r="J501">
        <f t="shared" ca="1" si="14"/>
        <v>2.7608766764802173E-2</v>
      </c>
      <c r="K501">
        <f t="shared" ca="1" si="15"/>
        <v>-6.4516129032258229E-3</v>
      </c>
    </row>
    <row r="502" spans="6:11" x14ac:dyDescent="0.2">
      <c r="F502" vm="1164">
        <f ca="1"/>
        <v>44110</v>
      </c>
      <c r="G502" vm="372">
        <f ca="1"/>
        <v>156.62</v>
      </c>
      <c r="H502" vm="1105">
        <f ca="1"/>
        <v>1.59</v>
      </c>
      <c r="J502">
        <f t="shared" ca="1" si="14"/>
        <v>-2.8649646654357319E-3</v>
      </c>
      <c r="K502">
        <f t="shared" ca="1" si="15"/>
        <v>3.2467532467532534E-2</v>
      </c>
    </row>
    <row r="503" spans="6:11" x14ac:dyDescent="0.2">
      <c r="F503" vm="1165">
        <f ca="1"/>
        <v>44111</v>
      </c>
      <c r="G503" vm="1166">
        <f ca="1"/>
        <v>160.04</v>
      </c>
      <c r="H503" vm="895">
        <f ca="1"/>
        <v>1.7</v>
      </c>
      <c r="J503">
        <f t="shared" ca="1" si="14"/>
        <v>2.183629166134593E-2</v>
      </c>
      <c r="K503">
        <f t="shared" ca="1" si="15"/>
        <v>6.9182389937106903E-2</v>
      </c>
    </row>
    <row r="504" spans="6:11" x14ac:dyDescent="0.2">
      <c r="F504" vm="1167">
        <f ca="1"/>
        <v>44112</v>
      </c>
      <c r="G504" vm="1168">
        <f ca="1"/>
        <v>161.86000000000001</v>
      </c>
      <c r="H504" vm="988">
        <f ca="1"/>
        <v>1.69</v>
      </c>
      <c r="J504">
        <f t="shared" ca="1" si="14"/>
        <v>1.1372156960759883E-2</v>
      </c>
      <c r="K504">
        <f t="shared" ca="1" si="15"/>
        <v>-5.8823529411764497E-3</v>
      </c>
    </row>
    <row r="505" spans="6:11" x14ac:dyDescent="0.2">
      <c r="F505" vm="1169">
        <f ca="1"/>
        <v>44113</v>
      </c>
      <c r="G505" vm="1170">
        <f ca="1"/>
        <v>162.69999999999999</v>
      </c>
      <c r="H505" vm="877">
        <f ca="1"/>
        <v>1.76</v>
      </c>
      <c r="J505">
        <f t="shared" ca="1" si="14"/>
        <v>5.1896700852587241E-3</v>
      </c>
      <c r="K505">
        <f t="shared" ca="1" si="15"/>
        <v>4.1420118343195256E-2</v>
      </c>
    </row>
    <row r="506" spans="6:11" x14ac:dyDescent="0.2">
      <c r="F506" vm="1171">
        <f ca="1"/>
        <v>44116</v>
      </c>
      <c r="G506" vm="1172">
        <f ca="1"/>
        <v>163.79</v>
      </c>
      <c r="H506" vm="1173">
        <f ca="1"/>
        <v>1.8</v>
      </c>
      <c r="J506">
        <f t="shared" ca="1" si="14"/>
        <v>6.6994468346650571E-3</v>
      </c>
      <c r="K506">
        <f t="shared" ca="1" si="15"/>
        <v>2.2727272727272707E-2</v>
      </c>
    </row>
    <row r="507" spans="6:11" x14ac:dyDescent="0.2">
      <c r="F507" vm="1174">
        <f ca="1"/>
        <v>44117</v>
      </c>
      <c r="G507" vm="1170">
        <f ca="1"/>
        <v>162.69999999999999</v>
      </c>
      <c r="H507" vm="1173">
        <f ca="1"/>
        <v>1.8</v>
      </c>
      <c r="J507">
        <f t="shared" ca="1" si="14"/>
        <v>-6.6548629342451093E-3</v>
      </c>
      <c r="K507">
        <f t="shared" ca="1" si="15"/>
        <v>0</v>
      </c>
    </row>
    <row r="508" spans="6:11" x14ac:dyDescent="0.2">
      <c r="F508" vm="1175">
        <f ca="1"/>
        <v>44118</v>
      </c>
      <c r="G508" vm="1176">
        <f ca="1"/>
        <v>161.09</v>
      </c>
      <c r="H508" vm="828">
        <f ca="1"/>
        <v>1.92</v>
      </c>
      <c r="J508">
        <f t="shared" ca="1" si="14"/>
        <v>-9.8955132145051028E-3</v>
      </c>
      <c r="K508">
        <f t="shared" ca="1" si="15"/>
        <v>6.6666666666666652E-2</v>
      </c>
    </row>
    <row r="509" spans="6:11" x14ac:dyDescent="0.2">
      <c r="F509" vm="1177">
        <f ca="1"/>
        <v>44119</v>
      </c>
      <c r="G509" vm="1178">
        <f ca="1"/>
        <v>162.75</v>
      </c>
      <c r="H509" vm="819">
        <f ca="1"/>
        <v>2.02</v>
      </c>
      <c r="J509">
        <f t="shared" ca="1" si="14"/>
        <v>1.0304798559811257E-2</v>
      </c>
      <c r="K509">
        <f t="shared" ca="1" si="15"/>
        <v>5.2083333333333481E-2</v>
      </c>
    </row>
    <row r="510" spans="6:11" x14ac:dyDescent="0.2">
      <c r="F510" vm="1179">
        <f ca="1"/>
        <v>44120</v>
      </c>
      <c r="G510" vm="1180">
        <f ca="1"/>
        <v>162.35</v>
      </c>
      <c r="H510" vm="1181">
        <f ca="1"/>
        <v>2.09</v>
      </c>
      <c r="J510">
        <f t="shared" ca="1" si="14"/>
        <v>-2.4577572964670225E-3</v>
      </c>
      <c r="K510">
        <f t="shared" ca="1" si="15"/>
        <v>3.4653465346534684E-2</v>
      </c>
    </row>
    <row r="511" spans="6:11" x14ac:dyDescent="0.2">
      <c r="F511" vm="1182">
        <f ca="1"/>
        <v>44123</v>
      </c>
      <c r="G511" vm="1183">
        <f ca="1"/>
        <v>160.41</v>
      </c>
      <c r="H511" vm="846">
        <f ca="1"/>
        <v>1.96</v>
      </c>
      <c r="J511">
        <f t="shared" ca="1" si="14"/>
        <v>-1.1949491838620263E-2</v>
      </c>
      <c r="K511">
        <f t="shared" ca="1" si="15"/>
        <v>-6.2200956937799035E-2</v>
      </c>
    </row>
    <row r="512" spans="6:11" x14ac:dyDescent="0.2">
      <c r="F512" vm="1184">
        <f ca="1"/>
        <v>44124</v>
      </c>
      <c r="G512" vm="1185">
        <f ca="1"/>
        <v>160.76</v>
      </c>
      <c r="H512" vm="1186">
        <f ca="1"/>
        <v>1.95</v>
      </c>
      <c r="J512">
        <f t="shared" ca="1" si="14"/>
        <v>2.1819088585499635E-3</v>
      </c>
      <c r="K512">
        <f t="shared" ca="1" si="15"/>
        <v>-5.1020408163264808E-3</v>
      </c>
    </row>
    <row r="513" spans="6:11" x14ac:dyDescent="0.2">
      <c r="F513" vm="1187">
        <f ca="1"/>
        <v>44125</v>
      </c>
      <c r="G513" vm="1188">
        <f ca="1"/>
        <v>159.38</v>
      </c>
      <c r="H513" vm="1186">
        <f ca="1"/>
        <v>1.95</v>
      </c>
      <c r="J513">
        <f t="shared" ca="1" si="14"/>
        <v>-8.5842249315749575E-3</v>
      </c>
      <c r="K513">
        <f t="shared" ca="1" si="15"/>
        <v>0</v>
      </c>
    </row>
    <row r="514" spans="6:11" x14ac:dyDescent="0.2">
      <c r="F514" vm="1189">
        <f ca="1"/>
        <v>44126</v>
      </c>
      <c r="G514" vm="1190">
        <f ca="1"/>
        <v>162.13</v>
      </c>
      <c r="H514" vm="773">
        <f ca="1"/>
        <v>2.0099999999999998</v>
      </c>
      <c r="J514">
        <f t="shared" ca="1" si="14"/>
        <v>1.7254360647509071E-2</v>
      </c>
      <c r="K514">
        <f t="shared" ca="1" si="15"/>
        <v>3.076923076923066E-2</v>
      </c>
    </row>
    <row r="515" spans="6:11" x14ac:dyDescent="0.2">
      <c r="F515" vm="1191">
        <f ca="1"/>
        <v>44127</v>
      </c>
      <c r="G515" vm="1192">
        <f ca="1"/>
        <v>163.07</v>
      </c>
      <c r="H515" vm="768">
        <f ca="1"/>
        <v>1.99</v>
      </c>
      <c r="J515">
        <f t="shared" ca="1" si="14"/>
        <v>5.7978165669523296E-3</v>
      </c>
      <c r="K515">
        <f t="shared" ca="1" si="15"/>
        <v>-9.9502487562188602E-3</v>
      </c>
    </row>
    <row r="516" spans="6:11" x14ac:dyDescent="0.2">
      <c r="F516" vm="1193">
        <f ca="1"/>
        <v>44130</v>
      </c>
      <c r="G516" vm="1194">
        <f ca="1"/>
        <v>159.55000000000001</v>
      </c>
      <c r="H516" vm="828">
        <f ca="1"/>
        <v>1.92</v>
      </c>
      <c r="J516">
        <f t="shared" ca="1" si="14"/>
        <v>-2.1585822039614788E-2</v>
      </c>
      <c r="K516">
        <f t="shared" ca="1" si="15"/>
        <v>-3.5175879396984966E-2</v>
      </c>
    </row>
    <row r="517" spans="6:11" x14ac:dyDescent="0.2">
      <c r="F517" vm="1195">
        <f ca="1"/>
        <v>44131</v>
      </c>
      <c r="G517" vm="1196">
        <f ca="1"/>
        <v>158.18</v>
      </c>
      <c r="H517" vm="1014">
        <f ca="1"/>
        <v>1.81</v>
      </c>
      <c r="J517">
        <f t="shared" ca="1" si="14"/>
        <v>-8.5866499529928531E-3</v>
      </c>
      <c r="K517">
        <f t="shared" ca="1" si="15"/>
        <v>-5.729166666666663E-2</v>
      </c>
    </row>
    <row r="518" spans="6:11" x14ac:dyDescent="0.2">
      <c r="F518" vm="1197">
        <f ca="1"/>
        <v>44132</v>
      </c>
      <c r="G518" vm="1198">
        <f ca="1"/>
        <v>153.31</v>
      </c>
      <c r="H518" vm="1199">
        <f ca="1"/>
        <v>1.78</v>
      </c>
      <c r="J518">
        <f t="shared" ca="1" si="14"/>
        <v>-3.0787710203565632E-2</v>
      </c>
      <c r="K518">
        <f t="shared" ca="1" si="15"/>
        <v>-1.6574585635359185E-2</v>
      </c>
    </row>
    <row r="519" spans="6:11" x14ac:dyDescent="0.2">
      <c r="F519" vm="1200">
        <f ca="1"/>
        <v>44133</v>
      </c>
      <c r="G519" vm="1201">
        <f ca="1"/>
        <v>155.13999999999999</v>
      </c>
      <c r="H519" vm="991">
        <f ca="1"/>
        <v>1.87</v>
      </c>
      <c r="J519">
        <f t="shared" ref="J519:J582" ca="1" si="16">+G519/G518-1</f>
        <v>1.1936599047680962E-2</v>
      </c>
      <c r="K519">
        <f t="shared" ref="K519:K582" ca="1" si="17">+H519/H518-1</f>
        <v>5.0561797752809001E-2</v>
      </c>
    </row>
    <row r="520" spans="6:11" x14ac:dyDescent="0.2">
      <c r="F520" vm="1202">
        <f ca="1"/>
        <v>44134</v>
      </c>
      <c r="G520" vm="304">
        <f ca="1"/>
        <v>153.09</v>
      </c>
      <c r="H520" vm="834">
        <f ca="1"/>
        <v>1.83</v>
      </c>
      <c r="J520">
        <f t="shared" ca="1" si="16"/>
        <v>-1.3213871342013572E-2</v>
      </c>
      <c r="K520">
        <f t="shared" ca="1" si="17"/>
        <v>-2.1390374331550777E-2</v>
      </c>
    </row>
    <row r="521" spans="6:11" x14ac:dyDescent="0.2">
      <c r="F521" vm="1203">
        <f ca="1"/>
        <v>44137</v>
      </c>
      <c r="G521" vm="1204">
        <f ca="1"/>
        <v>155.82</v>
      </c>
      <c r="H521" vm="854">
        <f ca="1"/>
        <v>1.82</v>
      </c>
      <c r="J521">
        <f t="shared" ca="1" si="16"/>
        <v>1.7832647462276974E-2</v>
      </c>
      <c r="K521">
        <f t="shared" ca="1" si="17"/>
        <v>-5.464480874316946E-3</v>
      </c>
    </row>
    <row r="522" spans="6:11" x14ac:dyDescent="0.2">
      <c r="F522" vm="1205">
        <f ca="1"/>
        <v>44138</v>
      </c>
      <c r="G522" vm="1206">
        <f ca="1"/>
        <v>160.24</v>
      </c>
      <c r="H522" vm="991">
        <f ca="1"/>
        <v>1.87</v>
      </c>
      <c r="J522">
        <f t="shared" ca="1" si="16"/>
        <v>2.8366063406494835E-2</v>
      </c>
      <c r="K522">
        <f t="shared" ca="1" si="17"/>
        <v>2.7472527472527597E-2</v>
      </c>
    </row>
    <row r="523" spans="6:11" x14ac:dyDescent="0.2">
      <c r="F523" vm="1207">
        <f ca="1"/>
        <v>44139</v>
      </c>
      <c r="G523" vm="1208">
        <f ca="1"/>
        <v>160.41999999999999</v>
      </c>
      <c r="H523" vm="991">
        <f ca="1"/>
        <v>1.87</v>
      </c>
      <c r="J523">
        <f t="shared" ca="1" si="16"/>
        <v>1.1233150274587711E-3</v>
      </c>
      <c r="K523">
        <f t="shared" ca="1" si="17"/>
        <v>0</v>
      </c>
    </row>
    <row r="524" spans="6:11" x14ac:dyDescent="0.2">
      <c r="F524" vm="1209">
        <f ca="1"/>
        <v>44140</v>
      </c>
      <c r="G524" vm="1210">
        <f ca="1"/>
        <v>164.91</v>
      </c>
      <c r="H524" vm="768">
        <f ca="1"/>
        <v>1.99</v>
      </c>
      <c r="J524">
        <f t="shared" ca="1" si="16"/>
        <v>2.7989028799401572E-2</v>
      </c>
      <c r="K524">
        <f t="shared" ca="1" si="17"/>
        <v>6.4171122994652441E-2</v>
      </c>
    </row>
    <row r="525" spans="6:11" x14ac:dyDescent="0.2">
      <c r="F525" vm="1211">
        <f ca="1"/>
        <v>44141</v>
      </c>
      <c r="G525" vm="1212">
        <f ca="1"/>
        <v>163.62</v>
      </c>
      <c r="H525" vm="1213">
        <f ca="1"/>
        <v>1.9</v>
      </c>
      <c r="J525">
        <f t="shared" ca="1" si="16"/>
        <v>-7.8224486083318112E-3</v>
      </c>
      <c r="K525">
        <f t="shared" ca="1" si="17"/>
        <v>-4.5226130653266416E-2</v>
      </c>
    </row>
    <row r="526" spans="6:11" x14ac:dyDescent="0.2">
      <c r="F526" vm="1214">
        <f ca="1"/>
        <v>44144</v>
      </c>
      <c r="G526" vm="1215">
        <f ca="1"/>
        <v>169.55</v>
      </c>
      <c r="H526" vm="1216">
        <f ca="1"/>
        <v>2.19</v>
      </c>
      <c r="J526">
        <f t="shared" ca="1" si="16"/>
        <v>3.6242513140202881E-2</v>
      </c>
      <c r="K526">
        <f t="shared" ca="1" si="17"/>
        <v>0.15263157894736845</v>
      </c>
    </row>
    <row r="527" spans="6:11" x14ac:dyDescent="0.2">
      <c r="F527" vm="1217">
        <f ca="1"/>
        <v>44145</v>
      </c>
      <c r="G527" vm="1218">
        <f ca="1"/>
        <v>172.7</v>
      </c>
      <c r="H527" vm="1219">
        <f ca="1"/>
        <v>2.35</v>
      </c>
      <c r="J527">
        <f t="shared" ca="1" si="16"/>
        <v>1.8578590386316485E-2</v>
      </c>
      <c r="K527">
        <f t="shared" ca="1" si="17"/>
        <v>7.3059360730593603E-2</v>
      </c>
    </row>
    <row r="528" spans="6:11" x14ac:dyDescent="0.2">
      <c r="F528" vm="1220">
        <f ca="1"/>
        <v>44146</v>
      </c>
      <c r="G528" vm="1221">
        <f ca="1"/>
        <v>172.63</v>
      </c>
      <c r="H528" vm="1222">
        <f ca="1"/>
        <v>2.4500000000000002</v>
      </c>
      <c r="J528">
        <f t="shared" ca="1" si="16"/>
        <v>-4.0532715691943277E-4</v>
      </c>
      <c r="K528">
        <f t="shared" ca="1" si="17"/>
        <v>4.2553191489361764E-2</v>
      </c>
    </row>
    <row r="529" spans="6:11" x14ac:dyDescent="0.2">
      <c r="F529" vm="1223">
        <f ca="1"/>
        <v>44147</v>
      </c>
      <c r="G529" vm="1224">
        <f ca="1"/>
        <v>169.98</v>
      </c>
      <c r="H529" vm="744">
        <f ca="1"/>
        <v>2.2999999999999998</v>
      </c>
      <c r="J529">
        <f t="shared" ca="1" si="16"/>
        <v>-1.5350750159300319E-2</v>
      </c>
      <c r="K529">
        <f t="shared" ca="1" si="17"/>
        <v>-6.1224489795918546E-2</v>
      </c>
    </row>
    <row r="530" spans="6:11" x14ac:dyDescent="0.2">
      <c r="F530" vm="1225">
        <f ca="1"/>
        <v>44148</v>
      </c>
      <c r="G530" vm="1226">
        <f ca="1"/>
        <v>173.5</v>
      </c>
      <c r="H530" vm="1227">
        <f ca="1"/>
        <v>2.36</v>
      </c>
      <c r="J530">
        <f t="shared" ca="1" si="16"/>
        <v>2.0708318625720645E-2</v>
      </c>
      <c r="K530">
        <f t="shared" ca="1" si="17"/>
        <v>2.6086956521739202E-2</v>
      </c>
    </row>
    <row r="531" spans="6:11" x14ac:dyDescent="0.2">
      <c r="F531" vm="1228">
        <f ca="1"/>
        <v>44151</v>
      </c>
      <c r="G531" vm="1229">
        <f ca="1"/>
        <v>177.63</v>
      </c>
      <c r="H531" vm="519">
        <f ca="1"/>
        <v>2.76</v>
      </c>
      <c r="J531">
        <f t="shared" ca="1" si="16"/>
        <v>2.3804034582132649E-2</v>
      </c>
      <c r="K531">
        <f t="shared" ca="1" si="17"/>
        <v>0.16949152542372881</v>
      </c>
    </row>
    <row r="532" spans="6:11" x14ac:dyDescent="0.2">
      <c r="F532" vm="1230">
        <f ca="1"/>
        <v>44152</v>
      </c>
      <c r="G532" vm="1231">
        <f ca="1"/>
        <v>178.46</v>
      </c>
      <c r="H532" vm="588">
        <f ca="1"/>
        <v>2.88</v>
      </c>
      <c r="J532">
        <f t="shared" ca="1" si="16"/>
        <v>4.6726341271181582E-3</v>
      </c>
      <c r="K532">
        <f t="shared" ca="1" si="17"/>
        <v>4.3478260869565188E-2</v>
      </c>
    </row>
    <row r="533" spans="6:11" x14ac:dyDescent="0.2">
      <c r="F533" vm="1232">
        <f ca="1"/>
        <v>44153</v>
      </c>
      <c r="G533" vm="1233">
        <f ca="1"/>
        <v>175.96</v>
      </c>
      <c r="H533" vm="588">
        <f ca="1"/>
        <v>2.88</v>
      </c>
      <c r="J533">
        <f t="shared" ca="1" si="16"/>
        <v>-1.4008741454667684E-2</v>
      </c>
      <c r="K533">
        <f t="shared" ca="1" si="17"/>
        <v>0</v>
      </c>
    </row>
    <row r="534" spans="6:11" x14ac:dyDescent="0.2">
      <c r="F534" vm="1234">
        <f ca="1"/>
        <v>44154</v>
      </c>
      <c r="G534" vm="1235">
        <f ca="1"/>
        <v>177.31</v>
      </c>
      <c r="H534" vm="123">
        <f ca="1"/>
        <v>2.73</v>
      </c>
      <c r="J534">
        <f t="shared" ca="1" si="16"/>
        <v>7.6721982268697086E-3</v>
      </c>
      <c r="K534">
        <f t="shared" ca="1" si="17"/>
        <v>-5.2083333333333259E-2</v>
      </c>
    </row>
    <row r="535" spans="6:11" x14ac:dyDescent="0.2">
      <c r="F535" vm="1236">
        <f ca="1"/>
        <v>44155</v>
      </c>
      <c r="G535" vm="1237">
        <f ca="1"/>
        <v>177.5</v>
      </c>
      <c r="H535" vm="603">
        <f ca="1"/>
        <v>2.69</v>
      </c>
      <c r="J535">
        <f t="shared" ca="1" si="16"/>
        <v>1.0715695674243797E-3</v>
      </c>
      <c r="K535">
        <f t="shared" ca="1" si="17"/>
        <v>-1.4652014652014711E-2</v>
      </c>
    </row>
    <row r="536" spans="6:11" x14ac:dyDescent="0.2">
      <c r="F536" vm="1238">
        <f ca="1"/>
        <v>44158</v>
      </c>
      <c r="G536" vm="1239">
        <f ca="1"/>
        <v>180.82</v>
      </c>
      <c r="H536" vm="1240">
        <f ca="1"/>
        <v>2.83</v>
      </c>
      <c r="J536">
        <f t="shared" ca="1" si="16"/>
        <v>1.870422535211258E-2</v>
      </c>
      <c r="K536">
        <f t="shared" ca="1" si="17"/>
        <v>5.2044609665427455E-2</v>
      </c>
    </row>
    <row r="537" spans="6:11" x14ac:dyDescent="0.2">
      <c r="F537" vm="1241">
        <f ca="1"/>
        <v>44159</v>
      </c>
      <c r="G537" vm="1242">
        <f ca="1"/>
        <v>184.22</v>
      </c>
      <c r="H537" vm="377">
        <f ca="1"/>
        <v>2.94</v>
      </c>
      <c r="J537">
        <f t="shared" ca="1" si="16"/>
        <v>1.8803229731224391E-2</v>
      </c>
      <c r="K537">
        <f t="shared" ca="1" si="17"/>
        <v>3.8869257950530089E-2</v>
      </c>
    </row>
    <row r="538" spans="6:11" x14ac:dyDescent="0.2">
      <c r="F538" vm="1243">
        <f ca="1"/>
        <v>44160</v>
      </c>
      <c r="G538" vm="1244">
        <f ca="1"/>
        <v>183.59</v>
      </c>
      <c r="H538" vm="111">
        <f ca="1"/>
        <v>2.92</v>
      </c>
      <c r="J538">
        <f t="shared" ca="1" si="16"/>
        <v>-3.4198241233307503E-3</v>
      </c>
      <c r="K538">
        <f t="shared" ca="1" si="17"/>
        <v>-6.8027210884353817E-3</v>
      </c>
    </row>
    <row r="539" spans="6:11" x14ac:dyDescent="0.2">
      <c r="F539" vm="1245">
        <f ca="1"/>
        <v>44162</v>
      </c>
      <c r="G539" vm="1246">
        <f ca="1"/>
        <v>184.37</v>
      </c>
      <c r="H539" vm="1247">
        <f ca="1"/>
        <v>2.95</v>
      </c>
      <c r="J539">
        <f t="shared" ca="1" si="16"/>
        <v>4.2485974181600827E-3</v>
      </c>
      <c r="K539">
        <f t="shared" ca="1" si="17"/>
        <v>1.0273972602739878E-2</v>
      </c>
    </row>
    <row r="540" spans="6:11" x14ac:dyDescent="0.2">
      <c r="F540" vm="1248">
        <f ca="1"/>
        <v>44165</v>
      </c>
      <c r="G540" vm="1249">
        <f ca="1"/>
        <v>181.02</v>
      </c>
      <c r="H540" vm="380">
        <f ca="1"/>
        <v>2.9</v>
      </c>
      <c r="J540">
        <f t="shared" ca="1" si="16"/>
        <v>-1.8169984270759887E-2</v>
      </c>
      <c r="K540">
        <f t="shared" ca="1" si="17"/>
        <v>-1.6949152542372947E-2</v>
      </c>
    </row>
    <row r="541" spans="6:11" x14ac:dyDescent="0.2">
      <c r="F541" vm="1250">
        <f ca="1"/>
        <v>44166</v>
      </c>
      <c r="G541" vm="1251">
        <f ca="1"/>
        <v>182.7</v>
      </c>
      <c r="H541" vm="148">
        <f ca="1"/>
        <v>2.93</v>
      </c>
      <c r="J541">
        <f t="shared" ca="1" si="16"/>
        <v>9.2807424593965848E-3</v>
      </c>
      <c r="K541">
        <f t="shared" ca="1" si="17"/>
        <v>1.0344827586207028E-2</v>
      </c>
    </row>
    <row r="542" spans="6:11" x14ac:dyDescent="0.2">
      <c r="F542" vm="1252">
        <f ca="1"/>
        <v>44167</v>
      </c>
      <c r="G542" vm="1253">
        <f ca="1"/>
        <v>182.89</v>
      </c>
      <c r="H542" vm="148">
        <f ca="1"/>
        <v>2.93</v>
      </c>
      <c r="J542">
        <f t="shared" ca="1" si="16"/>
        <v>1.0399562123699635E-3</v>
      </c>
      <c r="K542">
        <f t="shared" ca="1" si="17"/>
        <v>0</v>
      </c>
    </row>
    <row r="543" spans="6:11" x14ac:dyDescent="0.2">
      <c r="F543" vm="1254">
        <f ca="1"/>
        <v>44168</v>
      </c>
      <c r="G543" vm="1255">
        <f ca="1"/>
        <v>183.92</v>
      </c>
      <c r="H543" vm="151">
        <f ca="1"/>
        <v>2.97</v>
      </c>
      <c r="J543">
        <f t="shared" ca="1" si="16"/>
        <v>5.6318005358411138E-3</v>
      </c>
      <c r="K543">
        <f t="shared" ca="1" si="17"/>
        <v>1.3651877133105783E-2</v>
      </c>
    </row>
    <row r="544" spans="6:11" x14ac:dyDescent="0.2">
      <c r="F544" vm="1256">
        <f ca="1"/>
        <v>44169</v>
      </c>
      <c r="G544" vm="1257">
        <f ca="1"/>
        <v>188.2</v>
      </c>
      <c r="H544" vm="105">
        <f ca="1"/>
        <v>3.1</v>
      </c>
      <c r="J544">
        <f t="shared" ca="1" si="16"/>
        <v>2.3270987385819897E-2</v>
      </c>
      <c r="K544">
        <f t="shared" ca="1" si="17"/>
        <v>4.3771043771043683E-2</v>
      </c>
    </row>
    <row r="545" spans="6:11" x14ac:dyDescent="0.2">
      <c r="F545" vm="1258">
        <f ca="1"/>
        <v>44172</v>
      </c>
      <c r="G545" vm="1259">
        <f ca="1"/>
        <v>188.38</v>
      </c>
      <c r="H545" vm="1260">
        <f ca="1"/>
        <v>3.03</v>
      </c>
      <c r="J545">
        <f t="shared" ca="1" si="16"/>
        <v>9.5642933049955303E-4</v>
      </c>
      <c r="K545">
        <f t="shared" ca="1" si="17"/>
        <v>-2.2580645161290436E-2</v>
      </c>
    </row>
    <row r="546" spans="6:11" x14ac:dyDescent="0.2">
      <c r="F546" vm="1261">
        <f ca="1"/>
        <v>44173</v>
      </c>
      <c r="G546" vm="1262">
        <f ca="1"/>
        <v>190.8</v>
      </c>
      <c r="H546" vm="323">
        <f ca="1"/>
        <v>3.13</v>
      </c>
      <c r="J546">
        <f t="shared" ca="1" si="16"/>
        <v>1.2846374349718692E-2</v>
      </c>
      <c r="K546">
        <f t="shared" ca="1" si="17"/>
        <v>3.3003300330032959E-2</v>
      </c>
    </row>
    <row r="547" spans="6:11" x14ac:dyDescent="0.2">
      <c r="F547" vm="1263">
        <f ca="1"/>
        <v>44174</v>
      </c>
      <c r="G547" vm="1264">
        <f ca="1"/>
        <v>189.41</v>
      </c>
      <c r="H547" vm="154">
        <f ca="1"/>
        <v>3.16</v>
      </c>
      <c r="J547">
        <f t="shared" ca="1" si="16"/>
        <v>-7.2851153039833472E-3</v>
      </c>
      <c r="K547">
        <f t="shared" ca="1" si="17"/>
        <v>9.5846645367412275E-3</v>
      </c>
    </row>
    <row r="548" spans="6:11" x14ac:dyDescent="0.2">
      <c r="F548" vm="1265">
        <f ca="1"/>
        <v>44175</v>
      </c>
      <c r="G548" vm="1266">
        <f ca="1"/>
        <v>191.24</v>
      </c>
      <c r="H548" vm="370">
        <f ca="1"/>
        <v>3.14</v>
      </c>
      <c r="J548">
        <f t="shared" ca="1" si="16"/>
        <v>9.6615806979569729E-3</v>
      </c>
      <c r="K548">
        <f t="shared" ca="1" si="17"/>
        <v>-6.3291139240506666E-3</v>
      </c>
    </row>
    <row r="549" spans="6:11" x14ac:dyDescent="0.2">
      <c r="F549" vm="1267">
        <f ca="1"/>
        <v>44176</v>
      </c>
      <c r="G549" vm="1268">
        <f ca="1"/>
        <v>190.3</v>
      </c>
      <c r="H549" vm="462">
        <f ca="1"/>
        <v>3.09</v>
      </c>
      <c r="J549">
        <f t="shared" ca="1" si="16"/>
        <v>-4.9152896883497554E-3</v>
      </c>
      <c r="K549">
        <f t="shared" ca="1" si="17"/>
        <v>-1.5923566878980999E-2</v>
      </c>
    </row>
    <row r="550" spans="6:11" x14ac:dyDescent="0.2">
      <c r="F550" vm="1269">
        <f ca="1"/>
        <v>44179</v>
      </c>
      <c r="G550" vm="1270">
        <f ca="1"/>
        <v>189.93</v>
      </c>
      <c r="H550" vm="388">
        <f ca="1"/>
        <v>3.12</v>
      </c>
      <c r="J550">
        <f t="shared" ca="1" si="16"/>
        <v>-1.9442984760904558E-3</v>
      </c>
      <c r="K550">
        <f t="shared" ca="1" si="17"/>
        <v>9.7087378640776656E-3</v>
      </c>
    </row>
    <row r="551" spans="6:11" x14ac:dyDescent="0.2">
      <c r="F551" vm="1271">
        <f ca="1"/>
        <v>44180</v>
      </c>
      <c r="G551" vm="1272">
        <f ca="1"/>
        <v>194.68</v>
      </c>
      <c r="H551" vm="397">
        <f ca="1"/>
        <v>3.2</v>
      </c>
      <c r="J551">
        <f t="shared" ca="1" si="16"/>
        <v>2.500921392091815E-2</v>
      </c>
      <c r="K551">
        <f t="shared" ca="1" si="17"/>
        <v>2.5641025641025772E-2</v>
      </c>
    </row>
    <row r="552" spans="6:11" x14ac:dyDescent="0.2">
      <c r="F552" vm="1273">
        <f ca="1"/>
        <v>44181</v>
      </c>
      <c r="G552" vm="1274">
        <f ca="1"/>
        <v>193.98</v>
      </c>
      <c r="H552" vm="1260">
        <f ca="1"/>
        <v>3.03</v>
      </c>
      <c r="J552">
        <f t="shared" ca="1" si="16"/>
        <v>-3.5956441339635159E-3</v>
      </c>
      <c r="K552">
        <f t="shared" ca="1" si="17"/>
        <v>-5.3125000000000089E-2</v>
      </c>
    </row>
    <row r="553" spans="6:11" x14ac:dyDescent="0.2">
      <c r="F553" vm="1275">
        <f ca="1"/>
        <v>44182</v>
      </c>
      <c r="G553" vm="1276">
        <f ca="1"/>
        <v>196.29</v>
      </c>
      <c r="H553" vm="333">
        <f ca="1"/>
        <v>3</v>
      </c>
      <c r="J553">
        <f t="shared" ca="1" si="16"/>
        <v>1.1908444169502097E-2</v>
      </c>
      <c r="K553">
        <f t="shared" ca="1" si="17"/>
        <v>-9.9009900990097988E-3</v>
      </c>
    </row>
    <row r="554" spans="6:11" x14ac:dyDescent="0.2">
      <c r="F554" vm="1277">
        <f ca="1"/>
        <v>44183</v>
      </c>
      <c r="G554" vm="1278">
        <f ca="1"/>
        <v>195.34</v>
      </c>
      <c r="H554" vm="336">
        <f ca="1"/>
        <v>2.96</v>
      </c>
      <c r="J554">
        <f t="shared" ca="1" si="16"/>
        <v>-4.8397778796678281E-3</v>
      </c>
      <c r="K554">
        <f t="shared" ca="1" si="17"/>
        <v>-1.3333333333333308E-2</v>
      </c>
    </row>
    <row r="555" spans="6:11" x14ac:dyDescent="0.2">
      <c r="F555" vm="1279">
        <f ca="1"/>
        <v>44186</v>
      </c>
      <c r="G555" vm="1280">
        <f ca="1"/>
        <v>195.24</v>
      </c>
      <c r="H555" vm="114">
        <f ca="1"/>
        <v>2.82</v>
      </c>
      <c r="J555">
        <f t="shared" ca="1" si="16"/>
        <v>-5.1192792054877145E-4</v>
      </c>
      <c r="K555">
        <f t="shared" ca="1" si="17"/>
        <v>-4.7297297297297369E-2</v>
      </c>
    </row>
    <row r="556" spans="6:11" x14ac:dyDescent="0.2">
      <c r="F556" vm="1281">
        <f ca="1"/>
        <v>44187</v>
      </c>
      <c r="G556" vm="1282">
        <f ca="1"/>
        <v>197.46</v>
      </c>
      <c r="H556" vm="683">
        <f ca="1"/>
        <v>2.7</v>
      </c>
      <c r="J556">
        <f t="shared" ca="1" si="16"/>
        <v>1.1370620774431517E-2</v>
      </c>
      <c r="K556">
        <f t="shared" ca="1" si="17"/>
        <v>-4.2553191489361541E-2</v>
      </c>
    </row>
    <row r="557" spans="6:11" x14ac:dyDescent="0.2">
      <c r="F557" vm="1283">
        <f ca="1"/>
        <v>44188</v>
      </c>
      <c r="G557" vm="1284">
        <f ca="1"/>
        <v>199.14</v>
      </c>
      <c r="H557" vm="683">
        <f ca="1"/>
        <v>2.7</v>
      </c>
      <c r="J557">
        <f t="shared" ca="1" si="16"/>
        <v>8.5080522637495104E-3</v>
      </c>
      <c r="K557">
        <f t="shared" ca="1" si="17"/>
        <v>0</v>
      </c>
    </row>
    <row r="558" spans="6:11" x14ac:dyDescent="0.2">
      <c r="F558" vm="1285">
        <f ca="1"/>
        <v>44189</v>
      </c>
      <c r="G558" vm="1286">
        <f ca="1"/>
        <v>199.01</v>
      </c>
      <c r="H558" vm="683">
        <f ca="1"/>
        <v>2.7</v>
      </c>
      <c r="J558">
        <f t="shared" ca="1" si="16"/>
        <v>-6.5280707040271668E-4</v>
      </c>
      <c r="K558">
        <f t="shared" ca="1" si="17"/>
        <v>0</v>
      </c>
    </row>
    <row r="559" spans="6:11" x14ac:dyDescent="0.2">
      <c r="F559" vm="1287">
        <f ca="1"/>
        <v>44193</v>
      </c>
      <c r="G559" vm="1288">
        <f ca="1"/>
        <v>198.27</v>
      </c>
      <c r="H559" vm="145">
        <f ca="1"/>
        <v>2.91</v>
      </c>
      <c r="J559">
        <f t="shared" ca="1" si="16"/>
        <v>-3.7184061102456534E-3</v>
      </c>
      <c r="K559">
        <f t="shared" ca="1" si="17"/>
        <v>7.7777777777777724E-2</v>
      </c>
    </row>
    <row r="560" spans="6:11" x14ac:dyDescent="0.2">
      <c r="F560" vm="1289">
        <f ca="1"/>
        <v>44194</v>
      </c>
      <c r="G560" vm="1290">
        <f ca="1"/>
        <v>194.43</v>
      </c>
      <c r="H560" vm="346">
        <f ca="1"/>
        <v>2.78</v>
      </c>
      <c r="J560">
        <f t="shared" ca="1" si="16"/>
        <v>-1.9367529126948169E-2</v>
      </c>
      <c r="K560">
        <f t="shared" ca="1" si="17"/>
        <v>-4.4673539518900407E-2</v>
      </c>
    </row>
    <row r="561" spans="6:11" x14ac:dyDescent="0.2">
      <c r="F561" vm="1291">
        <f ca="1"/>
        <v>44195</v>
      </c>
      <c r="G561" vm="1292">
        <f ca="1"/>
        <v>196.41</v>
      </c>
      <c r="H561" vm="633">
        <f ca="1"/>
        <v>2.84</v>
      </c>
      <c r="J561">
        <f t="shared" ca="1" si="16"/>
        <v>1.0183613639870304E-2</v>
      </c>
      <c r="K561">
        <f t="shared" ca="1" si="17"/>
        <v>2.1582733812949728E-2</v>
      </c>
    </row>
    <row r="562" spans="6:11" x14ac:dyDescent="0.2">
      <c r="F562" vm="1293">
        <f ca="1"/>
        <v>44196</v>
      </c>
      <c r="G562" vm="1294">
        <f ca="1"/>
        <v>196.06</v>
      </c>
      <c r="H562" vm="516">
        <f ca="1"/>
        <v>2.75</v>
      </c>
      <c r="J562">
        <f t="shared" ca="1" si="16"/>
        <v>-1.7819866605569556E-3</v>
      </c>
      <c r="K562">
        <f t="shared" ca="1" si="17"/>
        <v>-3.169014084507038E-2</v>
      </c>
    </row>
    <row r="563" spans="6:11" x14ac:dyDescent="0.2">
      <c r="F563" vm="1295">
        <f ca="1"/>
        <v>44200</v>
      </c>
      <c r="G563" vm="1296">
        <f ca="1"/>
        <v>193.5</v>
      </c>
      <c r="H563" vm="114">
        <f ca="1"/>
        <v>2.82</v>
      </c>
      <c r="J563">
        <f t="shared" ca="1" si="16"/>
        <v>-1.3057227379373648E-2</v>
      </c>
      <c r="K563">
        <f t="shared" ca="1" si="17"/>
        <v>2.5454545454545396E-2</v>
      </c>
    </row>
    <row r="564" spans="6:11" x14ac:dyDescent="0.2">
      <c r="F564" vm="1297">
        <f ca="1"/>
        <v>44201</v>
      </c>
      <c r="G564" vm="1298">
        <f ca="1"/>
        <v>196.49</v>
      </c>
      <c r="H564" vm="148">
        <f ca="1"/>
        <v>2.93</v>
      </c>
      <c r="J564">
        <f t="shared" ca="1" si="16"/>
        <v>1.5452196382429007E-2</v>
      </c>
      <c r="K564">
        <f t="shared" ca="1" si="17"/>
        <v>3.9007092198581672E-2</v>
      </c>
    </row>
    <row r="565" spans="6:11" x14ac:dyDescent="0.2">
      <c r="F565" vm="1299">
        <f ca="1"/>
        <v>44202</v>
      </c>
      <c r="G565" vm="1300">
        <f ca="1"/>
        <v>204.53</v>
      </c>
      <c r="H565" vm="105">
        <f ca="1"/>
        <v>3.1</v>
      </c>
      <c r="J565">
        <f t="shared" ca="1" si="16"/>
        <v>4.0918112881062507E-2</v>
      </c>
      <c r="K565">
        <f t="shared" ca="1" si="17"/>
        <v>5.8020477815699634E-2</v>
      </c>
    </row>
    <row r="566" spans="6:11" x14ac:dyDescent="0.2">
      <c r="F566" vm="1301">
        <f ca="1"/>
        <v>44203</v>
      </c>
      <c r="G566" vm="1302">
        <f ca="1"/>
        <v>208.17</v>
      </c>
      <c r="H566" vm="382">
        <f ca="1"/>
        <v>3.06</v>
      </c>
      <c r="J566">
        <f t="shared" ca="1" si="16"/>
        <v>1.7796900210238054E-2</v>
      </c>
      <c r="K566">
        <f t="shared" ca="1" si="17"/>
        <v>-1.2903225806451646E-2</v>
      </c>
    </row>
    <row r="567" spans="6:11" x14ac:dyDescent="0.2">
      <c r="F567" vm="1303">
        <f ca="1"/>
        <v>44204</v>
      </c>
      <c r="G567" vm="1304">
        <f ca="1"/>
        <v>207.72</v>
      </c>
      <c r="H567" vm="377">
        <f ca="1"/>
        <v>2.94</v>
      </c>
      <c r="J567">
        <f t="shared" ca="1" si="16"/>
        <v>-2.1616947686986521E-3</v>
      </c>
      <c r="K567">
        <f t="shared" ca="1" si="17"/>
        <v>-3.9215686274509887E-2</v>
      </c>
    </row>
    <row r="568" spans="6:11" x14ac:dyDescent="0.2">
      <c r="F568" vm="1305">
        <f ca="1"/>
        <v>44207</v>
      </c>
      <c r="G568" vm="1306">
        <f ca="1"/>
        <v>207.54</v>
      </c>
      <c r="H568" vm="455">
        <f ca="1"/>
        <v>3.04</v>
      </c>
      <c r="J568">
        <f t="shared" ca="1" si="16"/>
        <v>-8.6655112651645716E-4</v>
      </c>
      <c r="K568">
        <f t="shared" ca="1" si="17"/>
        <v>3.4013605442176909E-2</v>
      </c>
    </row>
    <row r="569" spans="6:11" x14ac:dyDescent="0.2">
      <c r="F569" vm="1307">
        <f ca="1"/>
        <v>44208</v>
      </c>
      <c r="G569" vm="1308">
        <f ca="1"/>
        <v>211.26</v>
      </c>
      <c r="H569" vm="323">
        <f ca="1"/>
        <v>3.13</v>
      </c>
      <c r="J569">
        <f t="shared" ca="1" si="16"/>
        <v>1.7924255565192171E-2</v>
      </c>
      <c r="K569">
        <f t="shared" ca="1" si="17"/>
        <v>2.960526315789469E-2</v>
      </c>
    </row>
    <row r="570" spans="6:11" x14ac:dyDescent="0.2">
      <c r="F570" vm="1309">
        <f ca="1"/>
        <v>44209</v>
      </c>
      <c r="G570" vm="1310">
        <f ca="1"/>
        <v>209.75</v>
      </c>
      <c r="H570" vm="330">
        <f ca="1"/>
        <v>3.05</v>
      </c>
      <c r="J570">
        <f t="shared" ca="1" si="16"/>
        <v>-7.1475906465965355E-3</v>
      </c>
      <c r="K570">
        <f t="shared" ca="1" si="17"/>
        <v>-2.5559105431309903E-2</v>
      </c>
    </row>
    <row r="571" spans="6:11" x14ac:dyDescent="0.2">
      <c r="F571" vm="1311">
        <f ca="1"/>
        <v>44210</v>
      </c>
      <c r="G571" vm="1312">
        <f ca="1"/>
        <v>213.94</v>
      </c>
      <c r="H571" vm="394">
        <f ca="1"/>
        <v>3.15</v>
      </c>
      <c r="J571">
        <f t="shared" ca="1" si="16"/>
        <v>1.997616209773545E-2</v>
      </c>
      <c r="K571">
        <f t="shared" ca="1" si="17"/>
        <v>3.2786885245901676E-2</v>
      </c>
    </row>
    <row r="572" spans="6:11" x14ac:dyDescent="0.2">
      <c r="F572" vm="1313">
        <f ca="1"/>
        <v>44211</v>
      </c>
      <c r="G572" vm="1314">
        <f ca="1"/>
        <v>210.75</v>
      </c>
      <c r="H572" vm="391">
        <f ca="1"/>
        <v>3.19</v>
      </c>
      <c r="J572">
        <f t="shared" ca="1" si="16"/>
        <v>-1.4910722632513806E-2</v>
      </c>
      <c r="K572">
        <f t="shared" ca="1" si="17"/>
        <v>1.2698412698412653E-2</v>
      </c>
    </row>
    <row r="573" spans="6:11" x14ac:dyDescent="0.2">
      <c r="F573" vm="1315">
        <f ca="1"/>
        <v>44215</v>
      </c>
      <c r="G573" vm="1316">
        <f ca="1"/>
        <v>213.45</v>
      </c>
      <c r="H573" vm="108">
        <f ca="1"/>
        <v>3.08</v>
      </c>
      <c r="J573">
        <f t="shared" ca="1" si="16"/>
        <v>1.2811387900355742E-2</v>
      </c>
      <c r="K573">
        <f t="shared" ca="1" si="17"/>
        <v>-3.4482758620689613E-2</v>
      </c>
    </row>
    <row r="574" spans="6:11" x14ac:dyDescent="0.2">
      <c r="F574" vm="1317">
        <f ca="1"/>
        <v>44216</v>
      </c>
      <c r="G574" vm="1318">
        <f ca="1"/>
        <v>214.39</v>
      </c>
      <c r="H574" vm="105">
        <f ca="1"/>
        <v>3.1</v>
      </c>
      <c r="J574">
        <f t="shared" ca="1" si="16"/>
        <v>4.403841649098128E-3</v>
      </c>
      <c r="K574">
        <f t="shared" ca="1" si="17"/>
        <v>6.4935064935065512E-3</v>
      </c>
    </row>
    <row r="575" spans="6:11" x14ac:dyDescent="0.2">
      <c r="F575" vm="1319">
        <f ca="1"/>
        <v>44217</v>
      </c>
      <c r="G575" vm="1320">
        <f ca="1"/>
        <v>212.53</v>
      </c>
      <c r="H575" vm="323">
        <f ca="1"/>
        <v>3.13</v>
      </c>
      <c r="J575">
        <f t="shared" ca="1" si="16"/>
        <v>-8.6757777881429909E-3</v>
      </c>
      <c r="K575">
        <f t="shared" ca="1" si="17"/>
        <v>9.6774193548385679E-3</v>
      </c>
    </row>
    <row r="576" spans="6:11" x14ac:dyDescent="0.2">
      <c r="F576" vm="1321">
        <f ca="1"/>
        <v>44218</v>
      </c>
      <c r="G576" vm="1322">
        <f ca="1"/>
        <v>215</v>
      </c>
      <c r="H576" vm="302">
        <f ca="1"/>
        <v>3.25</v>
      </c>
      <c r="J576">
        <f t="shared" ca="1" si="16"/>
        <v>1.162188867454006E-2</v>
      </c>
      <c r="K576">
        <f t="shared" ca="1" si="17"/>
        <v>3.833865814696491E-2</v>
      </c>
    </row>
    <row r="577" spans="6:11" x14ac:dyDescent="0.2">
      <c r="F577" vm="1323">
        <f ca="1"/>
        <v>44221</v>
      </c>
      <c r="G577" vm="1324">
        <f ca="1"/>
        <v>214.79</v>
      </c>
      <c r="H577" vm="370">
        <f ca="1"/>
        <v>3.14</v>
      </c>
      <c r="J577">
        <f t="shared" ca="1" si="16"/>
        <v>-9.767441860465409E-4</v>
      </c>
      <c r="K577">
        <f t="shared" ca="1" si="17"/>
        <v>-3.3846153846153859E-2</v>
      </c>
    </row>
    <row r="578" spans="6:11" x14ac:dyDescent="0.2">
      <c r="F578" vm="1325">
        <f ca="1"/>
        <v>44222</v>
      </c>
      <c r="G578" vm="1326">
        <f ca="1"/>
        <v>213.3</v>
      </c>
      <c r="H578" vm="302">
        <f ca="1"/>
        <v>3.25</v>
      </c>
      <c r="J578">
        <f t="shared" ca="1" si="16"/>
        <v>-6.9370082406070566E-3</v>
      </c>
      <c r="K578">
        <f t="shared" ca="1" si="17"/>
        <v>3.5031847133757843E-2</v>
      </c>
    </row>
    <row r="579" spans="6:11" x14ac:dyDescent="0.2">
      <c r="F579" vm="1327">
        <f ca="1"/>
        <v>44223</v>
      </c>
      <c r="G579" vm="1328">
        <f ca="1"/>
        <v>209.39</v>
      </c>
      <c r="H579" vm="302">
        <f ca="1"/>
        <v>3.25</v>
      </c>
      <c r="J579">
        <f t="shared" ca="1" si="16"/>
        <v>-1.833098921706533E-2</v>
      </c>
      <c r="K579">
        <f t="shared" ca="1" si="17"/>
        <v>0</v>
      </c>
    </row>
    <row r="580" spans="6:11" x14ac:dyDescent="0.2">
      <c r="F580" vm="1329">
        <f ca="1"/>
        <v>44224</v>
      </c>
      <c r="G580" vm="1330">
        <f ca="1"/>
        <v>208.72</v>
      </c>
      <c r="H580" vm="94">
        <f ca="1"/>
        <v>3.24</v>
      </c>
      <c r="J580">
        <f t="shared" ca="1" si="16"/>
        <v>-3.1997707626916227E-3</v>
      </c>
      <c r="K580">
        <f t="shared" ca="1" si="17"/>
        <v>-3.0769230769229772E-3</v>
      </c>
    </row>
    <row r="581" spans="6:11" x14ac:dyDescent="0.2">
      <c r="F581" vm="1331">
        <f ca="1"/>
        <v>44225</v>
      </c>
      <c r="G581" vm="1332">
        <f ca="1"/>
        <v>205.56</v>
      </c>
      <c r="H581" vm="397">
        <f ca="1"/>
        <v>3.2</v>
      </c>
      <c r="J581">
        <f t="shared" ca="1" si="16"/>
        <v>-1.5139900344959711E-2</v>
      </c>
      <c r="K581">
        <f t="shared" ca="1" si="17"/>
        <v>-1.2345679012345734E-2</v>
      </c>
    </row>
    <row r="582" spans="6:11" x14ac:dyDescent="0.2">
      <c r="F582" vm="1333">
        <f ca="1"/>
        <v>44228</v>
      </c>
      <c r="G582" vm="1334">
        <f ca="1"/>
        <v>210.61</v>
      </c>
      <c r="H582" vm="63">
        <f ca="1"/>
        <v>3.31</v>
      </c>
      <c r="J582">
        <f t="shared" ca="1" si="16"/>
        <v>2.4567036388402519E-2</v>
      </c>
      <c r="K582">
        <f t="shared" ca="1" si="17"/>
        <v>3.4375000000000044E-2</v>
      </c>
    </row>
    <row r="583" spans="6:11" x14ac:dyDescent="0.2">
      <c r="F583" vm="1335">
        <f ca="1"/>
        <v>44229</v>
      </c>
      <c r="G583" vm="1336">
        <f ca="1"/>
        <v>213.61</v>
      </c>
      <c r="H583" vm="505">
        <f ca="1"/>
        <v>3.17</v>
      </c>
      <c r="J583">
        <f t="shared" ref="J583:J646" ca="1" si="18">+G583/G582-1</f>
        <v>1.4244337875694457E-2</v>
      </c>
      <c r="K583">
        <f t="shared" ref="K583:K646" ca="1" si="19">+H583/H582-1</f>
        <v>-4.2296072507552962E-2</v>
      </c>
    </row>
    <row r="584" spans="6:11" x14ac:dyDescent="0.2">
      <c r="F584" vm="1337">
        <f ca="1"/>
        <v>44230</v>
      </c>
      <c r="G584" vm="1338">
        <f ca="1"/>
        <v>214.25</v>
      </c>
      <c r="H584" vm="1339">
        <f ca="1"/>
        <v>3.21</v>
      </c>
      <c r="J584">
        <f t="shared" ca="1" si="18"/>
        <v>2.9961144141190665E-3</v>
      </c>
      <c r="K584">
        <f t="shared" ca="1" si="19"/>
        <v>1.2618296529968376E-2</v>
      </c>
    </row>
    <row r="585" spans="6:11" x14ac:dyDescent="0.2">
      <c r="F585" vm="1340">
        <f ca="1"/>
        <v>44231</v>
      </c>
      <c r="G585" vm="1341">
        <f ca="1"/>
        <v>218.62</v>
      </c>
      <c r="H585" vm="1339">
        <f ca="1"/>
        <v>3.21</v>
      </c>
      <c r="J585">
        <f t="shared" ca="1" si="18"/>
        <v>2.0396732788798166E-2</v>
      </c>
      <c r="K585">
        <f t="shared" ca="1" si="19"/>
        <v>0</v>
      </c>
    </row>
    <row r="586" spans="6:11" x14ac:dyDescent="0.2">
      <c r="F586" vm="1342">
        <f ca="1"/>
        <v>44232</v>
      </c>
      <c r="G586" vm="1343">
        <f ca="1"/>
        <v>221.65</v>
      </c>
      <c r="H586" vm="397">
        <f ca="1"/>
        <v>3.2</v>
      </c>
      <c r="J586">
        <f t="shared" ca="1" si="18"/>
        <v>1.3859665172445412E-2</v>
      </c>
      <c r="K586">
        <f t="shared" ca="1" si="19"/>
        <v>-3.1152647975076775E-3</v>
      </c>
    </row>
    <row r="587" spans="6:11" x14ac:dyDescent="0.2">
      <c r="F587" vm="1344">
        <f ca="1"/>
        <v>44235</v>
      </c>
      <c r="G587" vm="1345">
        <f ca="1"/>
        <v>227.31</v>
      </c>
      <c r="H587" vm="1346">
        <f ca="1"/>
        <v>3.36</v>
      </c>
      <c r="J587">
        <f t="shared" ca="1" si="18"/>
        <v>2.5535754568012603E-2</v>
      </c>
      <c r="K587">
        <f t="shared" ca="1" si="19"/>
        <v>4.9999999999999822E-2</v>
      </c>
    </row>
    <row r="588" spans="6:11" x14ac:dyDescent="0.2">
      <c r="F588" vm="1347">
        <f ca="1"/>
        <v>44236</v>
      </c>
      <c r="G588" vm="1348">
        <f ca="1"/>
        <v>228.38</v>
      </c>
      <c r="H588" vm="1349">
        <f ca="1"/>
        <v>3.47</v>
      </c>
      <c r="J588">
        <f t="shared" ca="1" si="18"/>
        <v>4.7072280146056578E-3</v>
      </c>
      <c r="K588">
        <f t="shared" ca="1" si="19"/>
        <v>3.2738095238095344E-2</v>
      </c>
    </row>
    <row r="589" spans="6:11" x14ac:dyDescent="0.2">
      <c r="F589" vm="1350">
        <f ca="1"/>
        <v>44237</v>
      </c>
      <c r="G589" vm="1351">
        <f ca="1"/>
        <v>226.88</v>
      </c>
      <c r="H589" vm="60">
        <f ca="1"/>
        <v>3.4</v>
      </c>
      <c r="J589">
        <f t="shared" ca="1" si="18"/>
        <v>-6.568000700586718E-3</v>
      </c>
      <c r="K589">
        <f t="shared" ca="1" si="19"/>
        <v>-2.0172910662824339E-2</v>
      </c>
    </row>
    <row r="590" spans="6:11" x14ac:dyDescent="0.2">
      <c r="F590" vm="1352">
        <f ca="1"/>
        <v>44238</v>
      </c>
      <c r="G590" vm="1353">
        <f ca="1"/>
        <v>226.62</v>
      </c>
      <c r="H590" vm="1354">
        <f ca="1"/>
        <v>3.52</v>
      </c>
      <c r="J590">
        <f t="shared" ca="1" si="18"/>
        <v>-1.1459802538786867E-3</v>
      </c>
      <c r="K590">
        <f t="shared" ca="1" si="19"/>
        <v>3.529411764705892E-2</v>
      </c>
    </row>
    <row r="591" spans="6:11" x14ac:dyDescent="0.2">
      <c r="F591" vm="1355">
        <f ca="1"/>
        <v>44239</v>
      </c>
      <c r="G591" vm="1356">
        <f ca="1"/>
        <v>227.26</v>
      </c>
      <c r="H591" vm="286">
        <f ca="1"/>
        <v>3.54</v>
      </c>
      <c r="J591">
        <f t="shared" ca="1" si="18"/>
        <v>2.8241108463507025E-3</v>
      </c>
      <c r="K591">
        <f t="shared" ca="1" si="19"/>
        <v>5.6818181818181213E-3</v>
      </c>
    </row>
    <row r="592" spans="6:11" x14ac:dyDescent="0.2">
      <c r="F592" vm="1357">
        <f ca="1"/>
        <v>44243</v>
      </c>
      <c r="G592" vm="1358">
        <f ca="1"/>
        <v>225.83</v>
      </c>
      <c r="H592" vm="1359">
        <f ca="1"/>
        <v>3.46</v>
      </c>
      <c r="J592">
        <f t="shared" ca="1" si="18"/>
        <v>-6.2923523717327567E-3</v>
      </c>
      <c r="K592">
        <f t="shared" ca="1" si="19"/>
        <v>-2.2598870056497189E-2</v>
      </c>
    </row>
    <row r="593" spans="6:11" x14ac:dyDescent="0.2">
      <c r="F593" vm="1360">
        <f ca="1"/>
        <v>44244</v>
      </c>
      <c r="G593" vm="1361">
        <f ca="1"/>
        <v>224.06</v>
      </c>
      <c r="H593" vm="483">
        <f ca="1"/>
        <v>3.45</v>
      </c>
      <c r="J593">
        <f t="shared" ca="1" si="18"/>
        <v>-7.8377540627906361E-3</v>
      </c>
      <c r="K593">
        <f t="shared" ca="1" si="19"/>
        <v>-2.8901734104045396E-3</v>
      </c>
    </row>
    <row r="594" spans="6:11" x14ac:dyDescent="0.2">
      <c r="F594" vm="1362">
        <f ca="1"/>
        <v>44245</v>
      </c>
      <c r="G594" vm="1363">
        <f ca="1"/>
        <v>220.59</v>
      </c>
      <c r="H594" vm="160">
        <f ca="1"/>
        <v>3.44</v>
      </c>
      <c r="J594">
        <f t="shared" ca="1" si="18"/>
        <v>-1.5486923145585973E-2</v>
      </c>
      <c r="K594">
        <f t="shared" ca="1" si="19"/>
        <v>-2.8985507246377384E-3</v>
      </c>
    </row>
    <row r="595" spans="6:11" x14ac:dyDescent="0.2">
      <c r="F595" vm="1364">
        <f ca="1"/>
        <v>44246</v>
      </c>
      <c r="G595" vm="1365">
        <f ca="1"/>
        <v>225.19</v>
      </c>
      <c r="H595" vm="76">
        <f ca="1"/>
        <v>3.37</v>
      </c>
      <c r="J595">
        <f t="shared" ca="1" si="18"/>
        <v>2.0853166508001175E-2</v>
      </c>
      <c r="K595">
        <f t="shared" ca="1" si="19"/>
        <v>-2.0348837209302251E-2</v>
      </c>
    </row>
    <row r="596" spans="6:11" x14ac:dyDescent="0.2">
      <c r="F596" vm="1366">
        <f ca="1"/>
        <v>44249</v>
      </c>
      <c r="G596" vm="1367">
        <f ca="1"/>
        <v>223.73</v>
      </c>
      <c r="H596" vm="68">
        <f ca="1"/>
        <v>3.27</v>
      </c>
      <c r="J596">
        <f t="shared" ca="1" si="18"/>
        <v>-6.4834140059505385E-3</v>
      </c>
      <c r="K596">
        <f t="shared" ca="1" si="19"/>
        <v>-2.9673590504451064E-2</v>
      </c>
    </row>
    <row r="597" spans="6:11" x14ac:dyDescent="0.2">
      <c r="F597" vm="1368">
        <f ca="1"/>
        <v>44250</v>
      </c>
      <c r="G597" vm="1369">
        <f ca="1"/>
        <v>221.76</v>
      </c>
      <c r="H597" vm="68">
        <f ca="1"/>
        <v>3.27</v>
      </c>
      <c r="J597">
        <f t="shared" ca="1" si="18"/>
        <v>-8.8052563357619018E-3</v>
      </c>
      <c r="K597">
        <f t="shared" ca="1" si="19"/>
        <v>0</v>
      </c>
    </row>
    <row r="598" spans="6:11" x14ac:dyDescent="0.2">
      <c r="F598" vm="1370">
        <f ca="1"/>
        <v>44251</v>
      </c>
      <c r="G598" vm="1371">
        <f ca="1"/>
        <v>227</v>
      </c>
      <c r="H598" vm="92">
        <f ca="1"/>
        <v>3.23</v>
      </c>
      <c r="J598">
        <f t="shared" ca="1" si="18"/>
        <v>2.3629148629148666E-2</v>
      </c>
      <c r="K598">
        <f t="shared" ca="1" si="19"/>
        <v>-1.2232415902140636E-2</v>
      </c>
    </row>
    <row r="599" spans="6:11" x14ac:dyDescent="0.2">
      <c r="F599" vm="1372">
        <f ca="1"/>
        <v>44252</v>
      </c>
      <c r="G599" vm="1373">
        <f ca="1"/>
        <v>218.61</v>
      </c>
      <c r="H599" vm="323">
        <f ca="1"/>
        <v>3.13</v>
      </c>
      <c r="J599">
        <f t="shared" ca="1" si="18"/>
        <v>-3.6960352422907405E-2</v>
      </c>
      <c r="K599">
        <f t="shared" ca="1" si="19"/>
        <v>-3.0959752321981449E-2</v>
      </c>
    </row>
    <row r="600" spans="6:11" x14ac:dyDescent="0.2">
      <c r="F600" vm="1374">
        <f ca="1"/>
        <v>44253</v>
      </c>
      <c r="G600" vm="1375">
        <f ca="1"/>
        <v>218.31</v>
      </c>
      <c r="H600" vm="323">
        <f ca="1"/>
        <v>3.13</v>
      </c>
      <c r="J600">
        <f t="shared" ca="1" si="18"/>
        <v>-1.3723068478111999E-3</v>
      </c>
      <c r="K600">
        <f t="shared" ca="1" si="19"/>
        <v>0</v>
      </c>
    </row>
    <row r="601" spans="6:11" x14ac:dyDescent="0.2">
      <c r="F601" vm="1376">
        <f ca="1"/>
        <v>44256</v>
      </c>
      <c r="G601" vm="1377">
        <f ca="1"/>
        <v>226.07</v>
      </c>
      <c r="H601" vm="295">
        <f ca="1"/>
        <v>3.33</v>
      </c>
      <c r="J601">
        <f t="shared" ca="1" si="18"/>
        <v>3.5545783518849294E-2</v>
      </c>
      <c r="K601">
        <f t="shared" ca="1" si="19"/>
        <v>6.3897763578274924E-2</v>
      </c>
    </row>
    <row r="602" spans="6:11" x14ac:dyDescent="0.2">
      <c r="F602" vm="1378">
        <f ca="1"/>
        <v>44257</v>
      </c>
      <c r="G602" vm="1379">
        <f ca="1"/>
        <v>221.72</v>
      </c>
      <c r="H602" vm="68">
        <f ca="1"/>
        <v>3.27</v>
      </c>
      <c r="J602">
        <f t="shared" ca="1" si="18"/>
        <v>-1.9241827752466079E-2</v>
      </c>
      <c r="K602">
        <f t="shared" ca="1" si="19"/>
        <v>-1.8018018018018056E-2</v>
      </c>
    </row>
    <row r="603" spans="6:11" x14ac:dyDescent="0.2">
      <c r="F603" vm="1380">
        <f ca="1"/>
        <v>44258</v>
      </c>
      <c r="G603" vm="1381">
        <f ca="1"/>
        <v>219.32</v>
      </c>
      <c r="H603" vm="1382">
        <f ca="1"/>
        <v>3.58</v>
      </c>
      <c r="J603">
        <f t="shared" ca="1" si="18"/>
        <v>-1.0824463287028685E-2</v>
      </c>
      <c r="K603">
        <f t="shared" ca="1" si="19"/>
        <v>9.4801223241590238E-2</v>
      </c>
    </row>
    <row r="604" spans="6:11" x14ac:dyDescent="0.2">
      <c r="F604" vm="1383">
        <f ca="1"/>
        <v>44259</v>
      </c>
      <c r="G604" vm="1384">
        <f ca="1"/>
        <v>213.19</v>
      </c>
      <c r="H604" vm="60">
        <f ca="1"/>
        <v>3.4</v>
      </c>
      <c r="J604">
        <f t="shared" ca="1" si="18"/>
        <v>-2.7950027357286134E-2</v>
      </c>
      <c r="K604">
        <f t="shared" ca="1" si="19"/>
        <v>-5.027932960893855E-2</v>
      </c>
    </row>
    <row r="605" spans="6:11" x14ac:dyDescent="0.2">
      <c r="F605" vm="1385">
        <f ca="1"/>
        <v>44260</v>
      </c>
      <c r="G605" vm="1386">
        <f ca="1"/>
        <v>217.71</v>
      </c>
      <c r="H605" vm="1387">
        <f ca="1"/>
        <v>3.43</v>
      </c>
      <c r="J605">
        <f t="shared" ca="1" si="18"/>
        <v>2.1201744922369814E-2</v>
      </c>
      <c r="K605">
        <f t="shared" ca="1" si="19"/>
        <v>8.8235294117646745E-3</v>
      </c>
    </row>
    <row r="606" spans="6:11" x14ac:dyDescent="0.2">
      <c r="F606" vm="1388">
        <f ca="1"/>
        <v>44263</v>
      </c>
      <c r="G606" vm="1389">
        <f ca="1"/>
        <v>218.74</v>
      </c>
      <c r="H606" vm="167">
        <f ca="1"/>
        <v>3.53</v>
      </c>
      <c r="J606">
        <f t="shared" ca="1" si="18"/>
        <v>4.7310642597950814E-3</v>
      </c>
      <c r="K606">
        <f t="shared" ca="1" si="19"/>
        <v>2.9154518950437192E-2</v>
      </c>
    </row>
    <row r="607" spans="6:11" x14ac:dyDescent="0.2">
      <c r="F607" vm="1390">
        <f ca="1"/>
        <v>44264</v>
      </c>
      <c r="G607" vm="1391">
        <f ca="1"/>
        <v>223.34</v>
      </c>
      <c r="H607" vm="1354">
        <f ca="1"/>
        <v>3.52</v>
      </c>
      <c r="J607">
        <f t="shared" ca="1" si="18"/>
        <v>2.1029532778641391E-2</v>
      </c>
      <c r="K607">
        <f t="shared" ca="1" si="19"/>
        <v>-2.8328611898016387E-3</v>
      </c>
    </row>
    <row r="608" spans="6:11" x14ac:dyDescent="0.2">
      <c r="F608" vm="1392">
        <f ca="1"/>
        <v>44265</v>
      </c>
      <c r="G608" vm="1393">
        <f ca="1"/>
        <v>227.22</v>
      </c>
      <c r="H608" vm="283">
        <f ca="1"/>
        <v>3.64</v>
      </c>
      <c r="J608">
        <f t="shared" ca="1" si="18"/>
        <v>1.7372615742813569E-2</v>
      </c>
      <c r="K608">
        <f t="shared" ca="1" si="19"/>
        <v>3.4090909090909172E-2</v>
      </c>
    </row>
    <row r="609" spans="6:11" x14ac:dyDescent="0.2">
      <c r="F609" vm="1394">
        <f ca="1"/>
        <v>44266</v>
      </c>
      <c r="G609" vm="1395">
        <f ca="1"/>
        <v>232.22</v>
      </c>
      <c r="H609" vm="184">
        <f ca="1"/>
        <v>3.69</v>
      </c>
      <c r="J609">
        <f t="shared" ca="1" si="18"/>
        <v>2.2005105184402796E-2</v>
      </c>
      <c r="K609">
        <f t="shared" ca="1" si="19"/>
        <v>1.3736263736263687E-2</v>
      </c>
    </row>
    <row r="610" spans="6:11" x14ac:dyDescent="0.2">
      <c r="F610" vm="1396">
        <f ca="1"/>
        <v>44267</v>
      </c>
      <c r="G610" vm="1397">
        <f ca="1"/>
        <v>233.59</v>
      </c>
      <c r="H610" vm="1398">
        <f ca="1"/>
        <v>4.0599999999999996</v>
      </c>
      <c r="J610">
        <f t="shared" ca="1" si="18"/>
        <v>5.8995779863921793E-3</v>
      </c>
      <c r="K610">
        <f t="shared" ca="1" si="19"/>
        <v>0.10027100271002709</v>
      </c>
    </row>
    <row r="611" spans="6:11" x14ac:dyDescent="0.2">
      <c r="F611" vm="1399">
        <f ca="1"/>
        <v>44270</v>
      </c>
      <c r="G611" vm="1400">
        <f ca="1"/>
        <v>234.42</v>
      </c>
      <c r="H611" vm="1401">
        <f ca="1"/>
        <v>4.17</v>
      </c>
      <c r="J611">
        <f t="shared" ca="1" si="18"/>
        <v>3.5532342994133437E-3</v>
      </c>
      <c r="K611">
        <f t="shared" ca="1" si="19"/>
        <v>2.7093596059113434E-2</v>
      </c>
    </row>
    <row r="612" spans="6:11" x14ac:dyDescent="0.2">
      <c r="F612" vm="1402">
        <f ca="1"/>
        <v>44271</v>
      </c>
      <c r="G612" vm="1403">
        <f ca="1"/>
        <v>230.5</v>
      </c>
      <c r="H612" vm="1404">
        <f ca="1"/>
        <v>4.2300000000000004</v>
      </c>
      <c r="J612">
        <f t="shared" ca="1" si="18"/>
        <v>-1.6722122685777663E-2</v>
      </c>
      <c r="K612">
        <f t="shared" ca="1" si="19"/>
        <v>1.4388489208633226E-2</v>
      </c>
    </row>
    <row r="613" spans="6:11" x14ac:dyDescent="0.2">
      <c r="F613" vm="1405">
        <f ca="1"/>
        <v>44272</v>
      </c>
      <c r="G613" vm="1406">
        <f ca="1"/>
        <v>232.31</v>
      </c>
      <c r="H613" vm="1407">
        <f ca="1"/>
        <v>4.18</v>
      </c>
      <c r="J613">
        <f t="shared" ca="1" si="18"/>
        <v>7.8524945770064303E-3</v>
      </c>
      <c r="K613">
        <f t="shared" ca="1" si="19"/>
        <v>-1.1820330969267268E-2</v>
      </c>
    </row>
    <row r="614" spans="6:11" x14ac:dyDescent="0.2">
      <c r="F614" vm="1408">
        <f ca="1"/>
        <v>44273</v>
      </c>
      <c r="G614" vm="1409">
        <f ca="1"/>
        <v>225.24</v>
      </c>
      <c r="H614" vm="1410">
        <f ca="1"/>
        <v>4.29</v>
      </c>
      <c r="J614">
        <f t="shared" ca="1" si="18"/>
        <v>-3.0433472515173698E-2</v>
      </c>
      <c r="K614">
        <f t="shared" ca="1" si="19"/>
        <v>2.6315789473684292E-2</v>
      </c>
    </row>
    <row r="615" spans="6:11" x14ac:dyDescent="0.2">
      <c r="F615" vm="1411">
        <f ca="1"/>
        <v>44274</v>
      </c>
      <c r="G615" vm="1412">
        <f ca="1"/>
        <v>226.94</v>
      </c>
      <c r="H615" vm="1413">
        <f ca="1"/>
        <v>4.0999999999999996</v>
      </c>
      <c r="J615">
        <f t="shared" ca="1" si="18"/>
        <v>7.5475048836795011E-3</v>
      </c>
      <c r="K615">
        <f t="shared" ca="1" si="19"/>
        <v>-4.4289044289044344E-2</v>
      </c>
    </row>
    <row r="616" spans="6:11" x14ac:dyDescent="0.2">
      <c r="F616" vm="1414">
        <f ca="1"/>
        <v>44277</v>
      </c>
      <c r="G616" vm="1415">
        <f ca="1"/>
        <v>225.23</v>
      </c>
      <c r="H616" vm="1416">
        <f ca="1"/>
        <v>4.1500000000000004</v>
      </c>
      <c r="J616">
        <f t="shared" ca="1" si="18"/>
        <v>-7.5350312858024626E-3</v>
      </c>
      <c r="K616">
        <f t="shared" ca="1" si="19"/>
        <v>1.2195121951219745E-2</v>
      </c>
    </row>
    <row r="617" spans="6:11" x14ac:dyDescent="0.2">
      <c r="F617" vm="1417">
        <f ca="1"/>
        <v>44278</v>
      </c>
      <c r="G617" vm="1418">
        <f ca="1"/>
        <v>217.06</v>
      </c>
      <c r="H617" vm="1419">
        <f ca="1"/>
        <v>4.1100000000000003</v>
      </c>
      <c r="J617">
        <f t="shared" ca="1" si="18"/>
        <v>-3.6274030990542938E-2</v>
      </c>
      <c r="K617">
        <f t="shared" ca="1" si="19"/>
        <v>-9.6385542168674343E-3</v>
      </c>
    </row>
    <row r="618" spans="6:11" x14ac:dyDescent="0.2">
      <c r="F618" vm="1420">
        <f ca="1"/>
        <v>44279</v>
      </c>
      <c r="G618" vm="1421">
        <f ca="1"/>
        <v>212.04</v>
      </c>
      <c r="H618" vm="1422">
        <f ca="1"/>
        <v>4.08</v>
      </c>
      <c r="J618">
        <f t="shared" ca="1" si="18"/>
        <v>-2.3127245922786366E-2</v>
      </c>
      <c r="K618">
        <f t="shared" ca="1" si="19"/>
        <v>-7.2992700729928028E-3</v>
      </c>
    </row>
    <row r="619" spans="6:11" x14ac:dyDescent="0.2">
      <c r="F619" vm="1423">
        <f ca="1"/>
        <v>44280</v>
      </c>
      <c r="G619" vm="1424">
        <f ca="1"/>
        <v>216.66</v>
      </c>
      <c r="H619" vm="1425">
        <f ca="1"/>
        <v>4.09</v>
      </c>
      <c r="J619">
        <f t="shared" ca="1" si="18"/>
        <v>2.1788341822297719E-2</v>
      </c>
      <c r="K619">
        <f t="shared" ca="1" si="19"/>
        <v>2.450980392156854E-3</v>
      </c>
    </row>
    <row r="620" spans="6:11" x14ac:dyDescent="0.2">
      <c r="F620" vm="1426">
        <f ca="1"/>
        <v>44281</v>
      </c>
      <c r="G620" vm="1427">
        <f ca="1"/>
        <v>220.61</v>
      </c>
      <c r="H620" vm="208">
        <f ca="1"/>
        <v>3.91</v>
      </c>
      <c r="J620">
        <f t="shared" ca="1" si="18"/>
        <v>1.8231330194775408E-2</v>
      </c>
      <c r="K620">
        <f t="shared" ca="1" si="19"/>
        <v>-4.4009779951100225E-2</v>
      </c>
    </row>
    <row r="621" spans="6:11" x14ac:dyDescent="0.2">
      <c r="F621" vm="1428">
        <f ca="1"/>
        <v>44284</v>
      </c>
      <c r="G621" vm="1429">
        <f ca="1"/>
        <v>214.4</v>
      </c>
      <c r="H621" vm="181">
        <f ca="1"/>
        <v>3.71</v>
      </c>
      <c r="J621">
        <f t="shared" ca="1" si="18"/>
        <v>-2.8149222610035829E-2</v>
      </c>
      <c r="K621">
        <f t="shared" ca="1" si="19"/>
        <v>-5.1150895140664954E-2</v>
      </c>
    </row>
    <row r="622" spans="6:11" x14ac:dyDescent="0.2">
      <c r="F622" vm="1430">
        <f ca="1"/>
        <v>44285</v>
      </c>
      <c r="G622" vm="1431">
        <f ca="1"/>
        <v>218.01</v>
      </c>
      <c r="H622" vm="211">
        <f ca="1"/>
        <v>3.93</v>
      </c>
      <c r="J622">
        <f t="shared" ca="1" si="18"/>
        <v>1.6837686567164001E-2</v>
      </c>
      <c r="K622">
        <f t="shared" ca="1" si="19"/>
        <v>5.9299191374663218E-2</v>
      </c>
    </row>
    <row r="623" spans="6:11" x14ac:dyDescent="0.2">
      <c r="F623" vm="1432">
        <f ca="1"/>
        <v>44286</v>
      </c>
      <c r="G623" vm="1433">
        <f ca="1"/>
        <v>220.94</v>
      </c>
      <c r="H623" vm="235">
        <f ca="1"/>
        <v>4.04</v>
      </c>
      <c r="J623">
        <f t="shared" ca="1" si="18"/>
        <v>1.3439750470161993E-2</v>
      </c>
      <c r="K623">
        <f t="shared" ca="1" si="19"/>
        <v>2.7989821882951516E-2</v>
      </c>
    </row>
    <row r="624" spans="6:11" x14ac:dyDescent="0.2">
      <c r="F624" vm="1434">
        <f ca="1"/>
        <v>44287</v>
      </c>
      <c r="G624" vm="1435">
        <f ca="1"/>
        <v>223.74</v>
      </c>
      <c r="H624" vm="1398">
        <f ca="1"/>
        <v>4.0599999999999996</v>
      </c>
      <c r="J624">
        <f t="shared" ca="1" si="18"/>
        <v>1.2673123925047491E-2</v>
      </c>
      <c r="K624">
        <f t="shared" ca="1" si="19"/>
        <v>4.9504950495049549E-3</v>
      </c>
    </row>
    <row r="625" spans="6:11" x14ac:dyDescent="0.2">
      <c r="F625" vm="1436">
        <f ca="1"/>
        <v>44291</v>
      </c>
      <c r="G625" vm="1437">
        <f ca="1"/>
        <v>224.97</v>
      </c>
      <c r="H625" vm="1425">
        <f ca="1"/>
        <v>4.09</v>
      </c>
      <c r="J625">
        <f t="shared" ca="1" si="18"/>
        <v>5.4974524001072389E-3</v>
      </c>
      <c r="K625">
        <f t="shared" ca="1" si="19"/>
        <v>7.3891625615765122E-3</v>
      </c>
    </row>
    <row r="626" spans="6:11" x14ac:dyDescent="0.2">
      <c r="F626" vm="1438">
        <f ca="1"/>
        <v>44292</v>
      </c>
      <c r="G626" vm="1439">
        <f ca="1"/>
        <v>224.31</v>
      </c>
      <c r="H626" vm="1440">
        <f ca="1"/>
        <v>4.13</v>
      </c>
      <c r="J626">
        <f t="shared" ca="1" si="18"/>
        <v>-2.9337244965995657E-3</v>
      </c>
      <c r="K626">
        <f t="shared" ca="1" si="19"/>
        <v>9.7799511002445438E-3</v>
      </c>
    </row>
    <row r="627" spans="6:11" x14ac:dyDescent="0.2">
      <c r="F627" vm="1441">
        <f ca="1"/>
        <v>44293</v>
      </c>
      <c r="G627" vm="1442">
        <f ca="1"/>
        <v>220.69</v>
      </c>
      <c r="H627" vm="190">
        <f ca="1"/>
        <v>3.81</v>
      </c>
      <c r="J627">
        <f t="shared" ca="1" si="18"/>
        <v>-1.6138379920645596E-2</v>
      </c>
      <c r="K627">
        <f t="shared" ca="1" si="19"/>
        <v>-7.7481840193704521E-2</v>
      </c>
    </row>
    <row r="628" spans="6:11" x14ac:dyDescent="0.2">
      <c r="F628" vm="1443">
        <f ca="1"/>
        <v>44294</v>
      </c>
      <c r="G628" vm="1444">
        <f ca="1"/>
        <v>222.56</v>
      </c>
      <c r="H628" vm="211">
        <f ca="1"/>
        <v>3.93</v>
      </c>
      <c r="J628">
        <f t="shared" ca="1" si="18"/>
        <v>8.4734242602746424E-3</v>
      </c>
      <c r="K628">
        <f t="shared" ca="1" si="19"/>
        <v>3.1496062992125928E-2</v>
      </c>
    </row>
    <row r="629" spans="6:11" x14ac:dyDescent="0.2">
      <c r="F629" vm="1445">
        <f ca="1"/>
        <v>44295</v>
      </c>
      <c r="G629" vm="1446">
        <f ca="1"/>
        <v>222.59</v>
      </c>
      <c r="H629" vm="1447">
        <f ca="1"/>
        <v>3.85</v>
      </c>
      <c r="J629">
        <f t="shared" ca="1" si="18"/>
        <v>1.3479511143055234E-4</v>
      </c>
      <c r="K629">
        <f t="shared" ca="1" si="19"/>
        <v>-2.0356234096692183E-2</v>
      </c>
    </row>
    <row r="630" spans="6:11" x14ac:dyDescent="0.2">
      <c r="F630" vm="1448">
        <f ca="1"/>
        <v>44298</v>
      </c>
      <c r="G630" vm="1379">
        <f ca="1"/>
        <v>221.72</v>
      </c>
      <c r="H630" vm="229">
        <f ca="1"/>
        <v>3.86</v>
      </c>
      <c r="J630">
        <f t="shared" ca="1" si="18"/>
        <v>-3.9085313805652389E-3</v>
      </c>
      <c r="K630">
        <f t="shared" ca="1" si="19"/>
        <v>2.5974025974024872E-3</v>
      </c>
    </row>
    <row r="631" spans="6:11" x14ac:dyDescent="0.2">
      <c r="F631" vm="1449">
        <f ca="1"/>
        <v>44299</v>
      </c>
      <c r="G631" vm="1450">
        <f ca="1"/>
        <v>221.14</v>
      </c>
      <c r="H631" vm="196">
        <f ca="1"/>
        <v>3.84</v>
      </c>
      <c r="J631">
        <f t="shared" ca="1" si="18"/>
        <v>-2.615911961031947E-3</v>
      </c>
      <c r="K631">
        <f t="shared" ca="1" si="19"/>
        <v>-5.1813471502590858E-3</v>
      </c>
    </row>
    <row r="632" spans="6:11" x14ac:dyDescent="0.2">
      <c r="F632" vm="1451">
        <f ca="1"/>
        <v>44300</v>
      </c>
      <c r="G632" vm="1452">
        <f ca="1"/>
        <v>223.32</v>
      </c>
      <c r="H632" vm="253">
        <f ca="1"/>
        <v>3.89</v>
      </c>
      <c r="J632">
        <f t="shared" ca="1" si="18"/>
        <v>9.8580085014019492E-3</v>
      </c>
      <c r="K632">
        <f t="shared" ca="1" si="19"/>
        <v>1.3020833333333481E-2</v>
      </c>
    </row>
    <row r="633" spans="6:11" x14ac:dyDescent="0.2">
      <c r="F633" vm="1453">
        <f ca="1"/>
        <v>44301</v>
      </c>
      <c r="G633" vm="1454">
        <f ca="1"/>
        <v>224.29</v>
      </c>
      <c r="H633" vm="196">
        <f ca="1"/>
        <v>3.84</v>
      </c>
      <c r="J633">
        <f t="shared" ca="1" si="18"/>
        <v>4.3435428980833635E-3</v>
      </c>
      <c r="K633">
        <f t="shared" ca="1" si="19"/>
        <v>-1.2853470437018011E-2</v>
      </c>
    </row>
    <row r="634" spans="6:11" x14ac:dyDescent="0.2">
      <c r="F634" vm="1455">
        <f ca="1"/>
        <v>44302</v>
      </c>
      <c r="G634" vm="1456">
        <f ca="1"/>
        <v>224.65</v>
      </c>
      <c r="H634" vm="1457">
        <f ca="1"/>
        <v>3.75</v>
      </c>
      <c r="J634">
        <f t="shared" ca="1" si="18"/>
        <v>1.6050648713719085E-3</v>
      </c>
      <c r="K634">
        <f t="shared" ca="1" si="19"/>
        <v>-2.34375E-2</v>
      </c>
    </row>
    <row r="635" spans="6:11" x14ac:dyDescent="0.2">
      <c r="F635" vm="1458">
        <f ca="1"/>
        <v>44305</v>
      </c>
      <c r="G635" vm="1459">
        <f ca="1"/>
        <v>221.73</v>
      </c>
      <c r="H635" vm="1460">
        <f ca="1"/>
        <v>3.73</v>
      </c>
      <c r="J635">
        <f t="shared" ca="1" si="18"/>
        <v>-1.2997996884041907E-2</v>
      </c>
      <c r="K635">
        <f t="shared" ca="1" si="19"/>
        <v>-5.3333333333333011E-3</v>
      </c>
    </row>
    <row r="636" spans="6:11" x14ac:dyDescent="0.2">
      <c r="F636" vm="1461">
        <f ca="1"/>
        <v>44306</v>
      </c>
      <c r="G636" vm="1462">
        <f ca="1"/>
        <v>217.19</v>
      </c>
      <c r="H636" vm="181">
        <f ca="1"/>
        <v>3.71</v>
      </c>
      <c r="J636">
        <f t="shared" ca="1" si="18"/>
        <v>-2.0475352906688227E-2</v>
      </c>
      <c r="K636">
        <f t="shared" ca="1" si="19"/>
        <v>-5.3619302949061698E-3</v>
      </c>
    </row>
    <row r="637" spans="6:11" x14ac:dyDescent="0.2">
      <c r="F637" vm="1463">
        <f ca="1"/>
        <v>44307</v>
      </c>
      <c r="G637" vm="1464">
        <f ca="1"/>
        <v>222.5</v>
      </c>
      <c r="H637" vm="1465">
        <f ca="1"/>
        <v>3.83</v>
      </c>
      <c r="J637">
        <f t="shared" ca="1" si="18"/>
        <v>2.4448639440121545E-2</v>
      </c>
      <c r="K637">
        <f t="shared" ca="1" si="19"/>
        <v>3.2345013477089068E-2</v>
      </c>
    </row>
    <row r="638" spans="6:11" x14ac:dyDescent="0.2">
      <c r="F638" vm="1466">
        <f ca="1"/>
        <v>44308</v>
      </c>
      <c r="G638" vm="1467">
        <f ca="1"/>
        <v>221.58</v>
      </c>
      <c r="H638" vm="253">
        <f ca="1"/>
        <v>3.89</v>
      </c>
      <c r="J638">
        <f t="shared" ca="1" si="18"/>
        <v>-4.1348314606740599E-3</v>
      </c>
      <c r="K638">
        <f t="shared" ca="1" si="19"/>
        <v>1.5665796344647598E-2</v>
      </c>
    </row>
    <row r="639" spans="6:11" x14ac:dyDescent="0.2">
      <c r="F639" vm="1468">
        <f ca="1"/>
        <v>44309</v>
      </c>
      <c r="G639" vm="1469">
        <f ca="1"/>
        <v>225.76</v>
      </c>
      <c r="H639" vm="1470">
        <f ca="1"/>
        <v>3.87</v>
      </c>
      <c r="J639">
        <f t="shared" ca="1" si="18"/>
        <v>1.886451845834447E-2</v>
      </c>
      <c r="K639">
        <f t="shared" ca="1" si="19"/>
        <v>-5.1413881748072487E-3</v>
      </c>
    </row>
    <row r="640" spans="6:11" x14ac:dyDescent="0.2">
      <c r="F640" vm="1471">
        <f ca="1"/>
        <v>44312</v>
      </c>
      <c r="G640" vm="1472">
        <f ca="1"/>
        <v>228.11</v>
      </c>
      <c r="H640" vm="274">
        <f ca="1"/>
        <v>3.92</v>
      </c>
      <c r="J640">
        <f t="shared" ca="1" si="18"/>
        <v>1.040928419560605E-2</v>
      </c>
      <c r="K640">
        <f t="shared" ca="1" si="19"/>
        <v>1.2919896640826822E-2</v>
      </c>
    </row>
    <row r="641" spans="6:11" x14ac:dyDescent="0.2">
      <c r="F641" vm="1473">
        <f ca="1"/>
        <v>44313</v>
      </c>
      <c r="G641" vm="1474">
        <f ca="1"/>
        <v>228.45</v>
      </c>
      <c r="H641" vm="1475">
        <f ca="1"/>
        <v>3.88</v>
      </c>
      <c r="J641">
        <f t="shared" ca="1" si="18"/>
        <v>1.4905089649728254E-3</v>
      </c>
      <c r="K641">
        <f t="shared" ca="1" si="19"/>
        <v>-1.0204081632653073E-2</v>
      </c>
    </row>
    <row r="642" spans="6:11" x14ac:dyDescent="0.2">
      <c r="F642" vm="1476">
        <f ca="1"/>
        <v>44314</v>
      </c>
      <c r="G642" vm="1477">
        <f ca="1"/>
        <v>228.84</v>
      </c>
      <c r="H642" vm="229">
        <f ca="1"/>
        <v>3.86</v>
      </c>
      <c r="J642">
        <f t="shared" ca="1" si="18"/>
        <v>1.7071569271176479E-3</v>
      </c>
      <c r="K642">
        <f t="shared" ca="1" si="19"/>
        <v>-5.1546391752577136E-3</v>
      </c>
    </row>
    <row r="643" spans="6:11" x14ac:dyDescent="0.2">
      <c r="F643" vm="1478">
        <f ca="1"/>
        <v>44315</v>
      </c>
      <c r="G643" vm="1479">
        <f ca="1"/>
        <v>227.99</v>
      </c>
      <c r="H643" vm="208">
        <f ca="1"/>
        <v>3.91</v>
      </c>
      <c r="J643">
        <f t="shared" ca="1" si="18"/>
        <v>-3.7143855969236084E-3</v>
      </c>
      <c r="K643">
        <f t="shared" ca="1" si="19"/>
        <v>1.2953367875647714E-2</v>
      </c>
    </row>
    <row r="644" spans="6:11" x14ac:dyDescent="0.2">
      <c r="F644" vm="1480">
        <f ca="1"/>
        <v>44316</v>
      </c>
      <c r="G644" vm="1481">
        <f ca="1"/>
        <v>224.89</v>
      </c>
      <c r="H644" vm="1447">
        <f ca="1"/>
        <v>3.85</v>
      </c>
      <c r="J644">
        <f t="shared" ca="1" si="18"/>
        <v>-1.3597087591561086E-2</v>
      </c>
      <c r="K644">
        <f t="shared" ca="1" si="19"/>
        <v>-1.5345268542199531E-2</v>
      </c>
    </row>
    <row r="645" spans="6:11" x14ac:dyDescent="0.2">
      <c r="F645" vm="1482">
        <f ca="1"/>
        <v>44319</v>
      </c>
      <c r="G645" vm="1483">
        <f ca="1"/>
        <v>225.99</v>
      </c>
      <c r="H645" vm="196">
        <f ca="1"/>
        <v>3.84</v>
      </c>
      <c r="J645">
        <f t="shared" ca="1" si="18"/>
        <v>4.8912801814220419E-3</v>
      </c>
      <c r="K645">
        <f t="shared" ca="1" si="19"/>
        <v>-2.5974025974027093E-3</v>
      </c>
    </row>
    <row r="646" spans="6:11" x14ac:dyDescent="0.2">
      <c r="F646" vm="1484">
        <f ca="1"/>
        <v>44320</v>
      </c>
      <c r="G646" vm="1485">
        <f ca="1"/>
        <v>223.29</v>
      </c>
      <c r="H646" vm="205">
        <f ca="1"/>
        <v>3.94</v>
      </c>
      <c r="J646">
        <f t="shared" ca="1" si="18"/>
        <v>-1.1947431302270051E-2</v>
      </c>
      <c r="K646">
        <f t="shared" ca="1" si="19"/>
        <v>2.6041666666666741E-2</v>
      </c>
    </row>
    <row r="647" spans="6:11" x14ac:dyDescent="0.2">
      <c r="F647" vm="1486">
        <f ca="1"/>
        <v>44321</v>
      </c>
      <c r="G647" vm="1487">
        <f ca="1"/>
        <v>222.4</v>
      </c>
      <c r="H647" vm="1440">
        <f ca="1"/>
        <v>4.13</v>
      </c>
      <c r="J647">
        <f t="shared" ref="J647:J710" ca="1" si="20">+G647/G646-1</f>
        <v>-3.985848000358172E-3</v>
      </c>
      <c r="K647">
        <f t="shared" ref="K647:K710" ca="1" si="21">+H647/H646-1</f>
        <v>4.8223350253807196E-2</v>
      </c>
    </row>
    <row r="648" spans="6:11" x14ac:dyDescent="0.2">
      <c r="F648" vm="1488">
        <f ca="1"/>
        <v>44322</v>
      </c>
      <c r="G648" vm="1446">
        <f ca="1"/>
        <v>222.59</v>
      </c>
      <c r="H648" vm="250">
        <f ca="1"/>
        <v>3.98</v>
      </c>
      <c r="J648">
        <f t="shared" ca="1" si="20"/>
        <v>8.5431654676249025E-4</v>
      </c>
      <c r="K648">
        <f t="shared" ca="1" si="21"/>
        <v>-3.6319612590798966E-2</v>
      </c>
    </row>
    <row r="649" spans="6:11" x14ac:dyDescent="0.2">
      <c r="F649" vm="1489">
        <f ca="1"/>
        <v>44323</v>
      </c>
      <c r="G649" vm="1490">
        <f ca="1"/>
        <v>225.39</v>
      </c>
      <c r="H649" vm="240">
        <f ca="1"/>
        <v>4</v>
      </c>
      <c r="J649">
        <f t="shared" ca="1" si="20"/>
        <v>1.2579181454692501E-2</v>
      </c>
      <c r="K649">
        <f t="shared" ca="1" si="21"/>
        <v>5.0251256281406143E-3</v>
      </c>
    </row>
    <row r="650" spans="6:11" x14ac:dyDescent="0.2">
      <c r="F650" vm="1491">
        <f ca="1"/>
        <v>44326</v>
      </c>
      <c r="G650" vm="1492">
        <f ca="1"/>
        <v>219.66</v>
      </c>
      <c r="H650" vm="232">
        <f ca="1"/>
        <v>3.95</v>
      </c>
      <c r="J650">
        <f t="shared" ca="1" si="20"/>
        <v>-2.5422600825236175E-2</v>
      </c>
      <c r="K650">
        <f t="shared" ca="1" si="21"/>
        <v>-1.2499999999999956E-2</v>
      </c>
    </row>
    <row r="651" spans="6:11" x14ac:dyDescent="0.2">
      <c r="F651" vm="1493">
        <f ca="1"/>
        <v>44327</v>
      </c>
      <c r="G651" vm="1494">
        <f ca="1"/>
        <v>218.96</v>
      </c>
      <c r="H651" vm="253">
        <f ca="1"/>
        <v>3.89</v>
      </c>
      <c r="J651">
        <f t="shared" ca="1" si="20"/>
        <v>-3.1867431485022024E-3</v>
      </c>
      <c r="K651">
        <f t="shared" ca="1" si="21"/>
        <v>-1.5189873417721489E-2</v>
      </c>
    </row>
    <row r="652" spans="6:11" x14ac:dyDescent="0.2">
      <c r="F652" vm="1495">
        <f ca="1"/>
        <v>44328</v>
      </c>
      <c r="G652" vm="1496">
        <f ca="1"/>
        <v>211.85</v>
      </c>
      <c r="H652" vm="190">
        <f ca="1"/>
        <v>3.81</v>
      </c>
      <c r="J652">
        <f t="shared" ca="1" si="20"/>
        <v>-3.2471684325904304E-2</v>
      </c>
      <c r="K652">
        <f t="shared" ca="1" si="21"/>
        <v>-2.0565552699228773E-2</v>
      </c>
    </row>
    <row r="653" spans="6:11" x14ac:dyDescent="0.2">
      <c r="F653" vm="1497">
        <f ca="1"/>
        <v>44329</v>
      </c>
      <c r="G653" vm="1498">
        <f ca="1"/>
        <v>215.75</v>
      </c>
      <c r="H653" vm="253">
        <f ca="1"/>
        <v>3.89</v>
      </c>
      <c r="J653">
        <f t="shared" ca="1" si="20"/>
        <v>1.840925182912434E-2</v>
      </c>
      <c r="K653">
        <f t="shared" ca="1" si="21"/>
        <v>2.09973753280841E-2</v>
      </c>
    </row>
    <row r="654" spans="6:11" x14ac:dyDescent="0.2">
      <c r="F654" vm="1499">
        <f ca="1"/>
        <v>44330</v>
      </c>
      <c r="G654" vm="1500">
        <f ca="1"/>
        <v>221.02</v>
      </c>
      <c r="H654" vm="208">
        <f ca="1"/>
        <v>3.91</v>
      </c>
      <c r="J654">
        <f t="shared" ca="1" si="20"/>
        <v>2.4426419466975657E-2</v>
      </c>
      <c r="K654">
        <f t="shared" ca="1" si="21"/>
        <v>5.1413881748072487E-3</v>
      </c>
    </row>
    <row r="655" spans="6:11" x14ac:dyDescent="0.2">
      <c r="F655" vm="1501">
        <f ca="1"/>
        <v>44333</v>
      </c>
      <c r="G655" vm="1502">
        <f ca="1"/>
        <v>221.32</v>
      </c>
      <c r="H655" vm="1503">
        <f ca="1"/>
        <v>4.07</v>
      </c>
      <c r="J655">
        <f t="shared" ca="1" si="20"/>
        <v>1.3573432268572105E-3</v>
      </c>
      <c r="K655">
        <f t="shared" ca="1" si="21"/>
        <v>4.0920716112532007E-2</v>
      </c>
    </row>
    <row r="656" spans="6:11" x14ac:dyDescent="0.2">
      <c r="F656" vm="1504">
        <f ca="1"/>
        <v>44334</v>
      </c>
      <c r="G656" vm="1505">
        <f ca="1"/>
        <v>219.64</v>
      </c>
      <c r="H656" vm="1410">
        <f ca="1"/>
        <v>4.29</v>
      </c>
      <c r="J656">
        <f t="shared" ca="1" si="20"/>
        <v>-7.5908187240195657E-3</v>
      </c>
      <c r="K656">
        <f t="shared" ca="1" si="21"/>
        <v>5.4054054054053946E-2</v>
      </c>
    </row>
    <row r="657" spans="6:11" x14ac:dyDescent="0.2">
      <c r="F657" vm="1506">
        <f ca="1"/>
        <v>44335</v>
      </c>
      <c r="G657" vm="1507">
        <f ca="1"/>
        <v>217.95</v>
      </c>
      <c r="H657" vm="1508">
        <f ca="1"/>
        <v>4.22</v>
      </c>
      <c r="J657">
        <f t="shared" ca="1" si="20"/>
        <v>-7.6944090329630344E-3</v>
      </c>
      <c r="K657">
        <f t="shared" ca="1" si="21"/>
        <v>-1.6317016317016431E-2</v>
      </c>
    </row>
    <row r="658" spans="6:11" x14ac:dyDescent="0.2">
      <c r="F658" vm="1509">
        <f ca="1"/>
        <v>44336</v>
      </c>
      <c r="G658" vm="1510">
        <f ca="1"/>
        <v>219.4</v>
      </c>
      <c r="H658" vm="1511">
        <f ca="1"/>
        <v>4.3499999999999996</v>
      </c>
      <c r="J658">
        <f t="shared" ca="1" si="20"/>
        <v>6.6529020417527285E-3</v>
      </c>
      <c r="K658">
        <f t="shared" ca="1" si="21"/>
        <v>3.0805687203791399E-2</v>
      </c>
    </row>
    <row r="659" spans="6:11" x14ac:dyDescent="0.2">
      <c r="F659" vm="1512">
        <f ca="1"/>
        <v>44337</v>
      </c>
      <c r="G659" vm="1513">
        <f ca="1"/>
        <v>219.97</v>
      </c>
      <c r="H659" vm="1514">
        <f ca="1"/>
        <v>4.53</v>
      </c>
      <c r="J659">
        <f t="shared" ca="1" si="20"/>
        <v>2.5979945305378838E-3</v>
      </c>
      <c r="K659">
        <f t="shared" ca="1" si="21"/>
        <v>4.1379310344827669E-2</v>
      </c>
    </row>
    <row r="660" spans="6:11" x14ac:dyDescent="0.2">
      <c r="F660" vm="1515">
        <f ca="1"/>
        <v>44340</v>
      </c>
      <c r="G660" vm="1516">
        <f ca="1"/>
        <v>221.4</v>
      </c>
      <c r="H660" vm="1517">
        <f ca="1"/>
        <v>4.6100000000000003</v>
      </c>
      <c r="J660">
        <f t="shared" ca="1" si="20"/>
        <v>6.5008864845206293E-3</v>
      </c>
      <c r="K660">
        <f t="shared" ca="1" si="21"/>
        <v>1.7660044150110465E-2</v>
      </c>
    </row>
    <row r="661" spans="6:11" x14ac:dyDescent="0.2">
      <c r="F661" vm="1518">
        <f ca="1"/>
        <v>44341</v>
      </c>
      <c r="G661" vm="1519">
        <f ca="1"/>
        <v>219.26</v>
      </c>
      <c r="H661" vm="1520">
        <f ca="1"/>
        <v>4.47</v>
      </c>
      <c r="J661">
        <f t="shared" ca="1" si="20"/>
        <v>-9.6657633243000252E-3</v>
      </c>
      <c r="K661">
        <f t="shared" ca="1" si="21"/>
        <v>-3.0368763557483858E-2</v>
      </c>
    </row>
    <row r="662" spans="6:11" x14ac:dyDescent="0.2">
      <c r="F662" vm="1521">
        <f ca="1"/>
        <v>44342</v>
      </c>
      <c r="G662" vm="1522">
        <f ca="1"/>
        <v>223.35</v>
      </c>
      <c r="H662" vm="1514">
        <f ca="1"/>
        <v>4.53</v>
      </c>
      <c r="J662">
        <f t="shared" ca="1" si="20"/>
        <v>1.8653653197117537E-2</v>
      </c>
      <c r="K662">
        <f t="shared" ca="1" si="21"/>
        <v>1.3422818791946511E-2</v>
      </c>
    </row>
    <row r="663" spans="6:11" x14ac:dyDescent="0.2">
      <c r="F663" vm="1523">
        <f ca="1"/>
        <v>44343</v>
      </c>
      <c r="G663" vm="1524">
        <f ca="1"/>
        <v>225.65</v>
      </c>
      <c r="H663" vm="1525">
        <f ca="1"/>
        <v>4.6900000000000004</v>
      </c>
      <c r="J663">
        <f t="shared" ca="1" si="20"/>
        <v>1.029773897470343E-2</v>
      </c>
      <c r="K663">
        <f t="shared" ca="1" si="21"/>
        <v>3.5320088300220709E-2</v>
      </c>
    </row>
    <row r="664" spans="6:11" x14ac:dyDescent="0.2">
      <c r="F664" vm="1526">
        <f ca="1"/>
        <v>44344</v>
      </c>
      <c r="G664" vm="1527">
        <f ca="1"/>
        <v>225.5</v>
      </c>
      <c r="H664" vm="1528">
        <f ca="1"/>
        <v>4.67</v>
      </c>
      <c r="J664">
        <f t="shared" ca="1" si="20"/>
        <v>-6.6474628849988449E-4</v>
      </c>
      <c r="K664">
        <f t="shared" ca="1" si="21"/>
        <v>-4.2643923240939241E-3</v>
      </c>
    </row>
    <row r="665" spans="6:11" x14ac:dyDescent="0.2">
      <c r="F665" vm="1529">
        <f ca="1"/>
        <v>44348</v>
      </c>
      <c r="G665" vm="1530">
        <f ca="1"/>
        <v>228.06</v>
      </c>
      <c r="H665" vm="1531">
        <f ca="1"/>
        <v>4.72</v>
      </c>
      <c r="J665">
        <f t="shared" ca="1" si="20"/>
        <v>1.1352549889135366E-2</v>
      </c>
      <c r="K665">
        <f t="shared" ca="1" si="21"/>
        <v>1.070663811563155E-2</v>
      </c>
    </row>
    <row r="666" spans="6:11" x14ac:dyDescent="0.2">
      <c r="F666" vm="1532">
        <f ca="1"/>
        <v>44349</v>
      </c>
      <c r="G666" vm="1533">
        <f ca="1"/>
        <v>228.33</v>
      </c>
      <c r="H666" vm="1534">
        <f ca="1"/>
        <v>4.71</v>
      </c>
      <c r="J666">
        <f t="shared" ca="1" si="20"/>
        <v>1.1838989739543226E-3</v>
      </c>
      <c r="K666">
        <f t="shared" ca="1" si="21"/>
        <v>-2.1186440677966045E-3</v>
      </c>
    </row>
    <row r="667" spans="6:11" x14ac:dyDescent="0.2">
      <c r="F667" vm="1535">
        <f ca="1"/>
        <v>44350</v>
      </c>
      <c r="G667" vm="1536">
        <f ca="1"/>
        <v>226.42</v>
      </c>
      <c r="H667" vm="1537">
        <f ca="1"/>
        <v>4.6500000000000004</v>
      </c>
      <c r="J667">
        <f t="shared" ca="1" si="20"/>
        <v>-8.3650856216880287E-3</v>
      </c>
      <c r="K667">
        <f t="shared" ca="1" si="21"/>
        <v>-1.27388535031846E-2</v>
      </c>
    </row>
    <row r="668" spans="6:11" x14ac:dyDescent="0.2">
      <c r="F668" vm="1538">
        <f ca="1"/>
        <v>44351</v>
      </c>
      <c r="G668" vm="1539">
        <f ca="1"/>
        <v>227.4</v>
      </c>
      <c r="H668" vm="1540">
        <f ca="1"/>
        <v>4.58</v>
      </c>
      <c r="J668">
        <f t="shared" ca="1" si="20"/>
        <v>4.3282395548096542E-3</v>
      </c>
      <c r="K668">
        <f t="shared" ca="1" si="21"/>
        <v>-1.5053763440860291E-2</v>
      </c>
    </row>
    <row r="669" spans="6:11" x14ac:dyDescent="0.2">
      <c r="F669" vm="1541">
        <f ca="1"/>
        <v>44354</v>
      </c>
      <c r="G669" vm="1542">
        <f ca="1"/>
        <v>230.45</v>
      </c>
      <c r="H669" vm="1543">
        <f ca="1"/>
        <v>4.63</v>
      </c>
      <c r="J669">
        <f t="shared" ca="1" si="20"/>
        <v>1.3412489006156436E-2</v>
      </c>
      <c r="K669">
        <f t="shared" ca="1" si="21"/>
        <v>1.0917030567685559E-2</v>
      </c>
    </row>
    <row r="670" spans="6:11" x14ac:dyDescent="0.2">
      <c r="F670" vm="1544">
        <f ca="1"/>
        <v>44355</v>
      </c>
      <c r="G670" vm="1545">
        <f ca="1"/>
        <v>232.89</v>
      </c>
      <c r="H670" vm="1531">
        <f ca="1"/>
        <v>4.72</v>
      </c>
      <c r="J670">
        <f t="shared" ca="1" si="20"/>
        <v>1.0587980039054035E-2</v>
      </c>
      <c r="K670">
        <f t="shared" ca="1" si="21"/>
        <v>1.9438444924406051E-2</v>
      </c>
    </row>
    <row r="671" spans="6:11" x14ac:dyDescent="0.2">
      <c r="F671" vm="1546">
        <f ca="1"/>
        <v>44356</v>
      </c>
      <c r="G671" vm="1547">
        <f ca="1"/>
        <v>231.34</v>
      </c>
      <c r="H671" vm="1548">
        <f ca="1"/>
        <v>4.79</v>
      </c>
      <c r="J671">
        <f t="shared" ca="1" si="20"/>
        <v>-6.6555025977929061E-3</v>
      </c>
      <c r="K671">
        <f t="shared" ca="1" si="21"/>
        <v>1.4830508474576343E-2</v>
      </c>
    </row>
    <row r="672" spans="6:11" x14ac:dyDescent="0.2">
      <c r="F672" vm="1549">
        <f ca="1"/>
        <v>44357</v>
      </c>
      <c r="G672" vm="1550">
        <f ca="1"/>
        <v>229.28</v>
      </c>
      <c r="H672" vm="1551">
        <f ca="1"/>
        <v>5.16</v>
      </c>
      <c r="J672">
        <f t="shared" ca="1" si="20"/>
        <v>-8.9046425175066668E-3</v>
      </c>
      <c r="K672">
        <f t="shared" ca="1" si="21"/>
        <v>7.7244258872651406E-2</v>
      </c>
    </row>
    <row r="673" spans="6:11" x14ac:dyDescent="0.2">
      <c r="F673" vm="1552">
        <f ca="1"/>
        <v>44358</v>
      </c>
      <c r="G673" vm="1553">
        <f ca="1"/>
        <v>231.7</v>
      </c>
      <c r="H673" vm="1554">
        <f ca="1"/>
        <v>5.54</v>
      </c>
      <c r="J673">
        <f t="shared" ca="1" si="20"/>
        <v>1.0554780181437406E-2</v>
      </c>
      <c r="K673">
        <f t="shared" ca="1" si="21"/>
        <v>7.3643410852713087E-2</v>
      </c>
    </row>
    <row r="674" spans="6:11" x14ac:dyDescent="0.2">
      <c r="F674" vm="1555">
        <f ca="1"/>
        <v>44361</v>
      </c>
      <c r="G674" vm="1556">
        <f ca="1"/>
        <v>231.02</v>
      </c>
      <c r="H674" vm="1557">
        <f ca="1"/>
        <v>5.52</v>
      </c>
      <c r="J674">
        <f t="shared" ca="1" si="20"/>
        <v>-2.9348295209321584E-3</v>
      </c>
      <c r="K674">
        <f t="shared" ca="1" si="21"/>
        <v>-3.6101083032491488E-3</v>
      </c>
    </row>
    <row r="675" spans="6:11" x14ac:dyDescent="0.2">
      <c r="F675" vm="1558">
        <f ca="1"/>
        <v>44362</v>
      </c>
      <c r="G675" vm="1559">
        <f ca="1"/>
        <v>230.36</v>
      </c>
      <c r="H675" vm="1560">
        <f ca="1"/>
        <v>5.45</v>
      </c>
      <c r="J675">
        <f t="shared" ca="1" si="20"/>
        <v>-2.8568955068825064E-3</v>
      </c>
      <c r="K675">
        <f t="shared" ca="1" si="21"/>
        <v>-1.26811594202898E-2</v>
      </c>
    </row>
    <row r="676" spans="6:11" x14ac:dyDescent="0.2">
      <c r="F676" vm="1561">
        <f ca="1"/>
        <v>44363</v>
      </c>
      <c r="G676" vm="1562">
        <f ca="1"/>
        <v>229.87</v>
      </c>
      <c r="H676" vm="1560">
        <f ca="1"/>
        <v>5.45</v>
      </c>
      <c r="J676">
        <f t="shared" ca="1" si="20"/>
        <v>-2.1271054002431899E-3</v>
      </c>
      <c r="K676">
        <f t="shared" ca="1" si="21"/>
        <v>0</v>
      </c>
    </row>
    <row r="677" spans="6:11" x14ac:dyDescent="0.2">
      <c r="F677" vm="1563">
        <f ca="1"/>
        <v>44364</v>
      </c>
      <c r="G677" vm="1564">
        <f ca="1"/>
        <v>227.29</v>
      </c>
      <c r="H677" vm="1565">
        <f ca="1"/>
        <v>5.37</v>
      </c>
      <c r="J677">
        <f t="shared" ca="1" si="20"/>
        <v>-1.1223735154652692E-2</v>
      </c>
      <c r="K677">
        <f t="shared" ca="1" si="21"/>
        <v>-1.4678899082568808E-2</v>
      </c>
    </row>
    <row r="678" spans="6:11" x14ac:dyDescent="0.2">
      <c r="F678" vm="1566">
        <f ca="1"/>
        <v>44365</v>
      </c>
      <c r="G678" vm="1567">
        <f ca="1"/>
        <v>222.13</v>
      </c>
      <c r="H678" vm="45">
        <f ca="1"/>
        <v>5.27</v>
      </c>
      <c r="J678">
        <f t="shared" ca="1" si="20"/>
        <v>-2.2702274627128372E-2</v>
      </c>
      <c r="K678">
        <f t="shared" ca="1" si="21"/>
        <v>-1.862197392923659E-2</v>
      </c>
    </row>
    <row r="679" spans="6:11" x14ac:dyDescent="0.2">
      <c r="F679" vm="1568">
        <f ca="1"/>
        <v>44368</v>
      </c>
      <c r="G679" vm="1351">
        <f ca="1"/>
        <v>226.88</v>
      </c>
      <c r="H679" vm="1569">
        <f ca="1"/>
        <v>5.57</v>
      </c>
      <c r="J679">
        <f t="shared" ca="1" si="20"/>
        <v>2.1383874307837836E-2</v>
      </c>
      <c r="K679">
        <f t="shared" ca="1" si="21"/>
        <v>5.6925996204933771E-2</v>
      </c>
    </row>
    <row r="680" spans="6:11" x14ac:dyDescent="0.2">
      <c r="F680" vm="1570">
        <f ca="1"/>
        <v>44369</v>
      </c>
      <c r="G680" vm="1571">
        <f ca="1"/>
        <v>227.91</v>
      </c>
      <c r="H680" vm="1572">
        <f ca="1"/>
        <v>5.55</v>
      </c>
      <c r="J680">
        <f t="shared" ca="1" si="20"/>
        <v>4.5398448519040624E-3</v>
      </c>
      <c r="K680">
        <f t="shared" ca="1" si="21"/>
        <v>-3.5906642728905647E-3</v>
      </c>
    </row>
    <row r="681" spans="6:11" x14ac:dyDescent="0.2">
      <c r="F681" vm="1573">
        <f ca="1"/>
        <v>44370</v>
      </c>
      <c r="G681" vm="1574">
        <f ca="1"/>
        <v>228.66</v>
      </c>
      <c r="H681" vm="1575">
        <f ca="1"/>
        <v>5.6</v>
      </c>
      <c r="J681">
        <f t="shared" ca="1" si="20"/>
        <v>3.2907726734237031E-3</v>
      </c>
      <c r="K681">
        <f t="shared" ca="1" si="21"/>
        <v>9.009009009008917E-3</v>
      </c>
    </row>
    <row r="682" spans="6:11" x14ac:dyDescent="0.2">
      <c r="F682" vm="1576">
        <f ca="1"/>
        <v>44371</v>
      </c>
      <c r="G682" vm="1577">
        <f ca="1"/>
        <v>231.89</v>
      </c>
      <c r="H682" vm="1578">
        <f ca="1"/>
        <v>6</v>
      </c>
      <c r="J682">
        <f t="shared" ca="1" si="20"/>
        <v>1.4125776261698642E-2</v>
      </c>
      <c r="K682">
        <f t="shared" ca="1" si="21"/>
        <v>7.1428571428571397E-2</v>
      </c>
    </row>
    <row r="683" spans="6:11" x14ac:dyDescent="0.2">
      <c r="F683" vm="1579">
        <f ca="1"/>
        <v>44372</v>
      </c>
      <c r="G683" vm="1580">
        <f ca="1"/>
        <v>232.28</v>
      </c>
      <c r="H683" vm="1581">
        <f ca="1"/>
        <v>6.36</v>
      </c>
      <c r="J683">
        <f t="shared" ca="1" si="20"/>
        <v>1.6818319030575957E-3</v>
      </c>
      <c r="K683">
        <f t="shared" ca="1" si="21"/>
        <v>6.0000000000000053E-2</v>
      </c>
    </row>
    <row r="684" spans="6:11" x14ac:dyDescent="0.2">
      <c r="F684" vm="1582">
        <f ca="1"/>
        <v>44375</v>
      </c>
      <c r="G684" vm="1583">
        <f ca="1"/>
        <v>230.44</v>
      </c>
      <c r="H684" vm="1584">
        <f ca="1"/>
        <v>6.48</v>
      </c>
      <c r="J684">
        <f t="shared" ca="1" si="20"/>
        <v>-7.9214740830032548E-3</v>
      </c>
      <c r="K684">
        <f t="shared" ca="1" si="21"/>
        <v>1.8867924528301883E-2</v>
      </c>
    </row>
    <row r="685" spans="6:11" x14ac:dyDescent="0.2">
      <c r="F685" vm="1585">
        <f ca="1"/>
        <v>44376</v>
      </c>
      <c r="G685" vm="1586">
        <f ca="1"/>
        <v>229.34</v>
      </c>
      <c r="H685" vm="1587">
        <f ca="1"/>
        <v>6.61</v>
      </c>
      <c r="J685">
        <f t="shared" ca="1" si="20"/>
        <v>-4.7734768269397376E-3</v>
      </c>
      <c r="K685">
        <f t="shared" ca="1" si="21"/>
        <v>2.0061728395061706E-2</v>
      </c>
    </row>
    <row r="686" spans="6:11" x14ac:dyDescent="0.2">
      <c r="F686" vm="1588">
        <f ca="1"/>
        <v>44377</v>
      </c>
      <c r="G686" vm="1589">
        <f ca="1"/>
        <v>229.37</v>
      </c>
      <c r="H686" vm="1590">
        <f ca="1"/>
        <v>6.68</v>
      </c>
      <c r="J686">
        <f t="shared" ca="1" si="20"/>
        <v>1.3081015086768844E-4</v>
      </c>
      <c r="K686">
        <f t="shared" ca="1" si="21"/>
        <v>1.0590015128592922E-2</v>
      </c>
    </row>
    <row r="687" spans="6:11" x14ac:dyDescent="0.2">
      <c r="F687" vm="1591">
        <f ca="1"/>
        <v>44378</v>
      </c>
      <c r="G687" vm="1592">
        <f ca="1"/>
        <v>231.39</v>
      </c>
      <c r="H687" vm="1593">
        <f ca="1"/>
        <v>6.77</v>
      </c>
      <c r="J687">
        <f t="shared" ca="1" si="20"/>
        <v>8.806731481885155E-3</v>
      </c>
      <c r="K687">
        <f t="shared" ca="1" si="21"/>
        <v>1.3473053892215647E-2</v>
      </c>
    </row>
    <row r="688" spans="6:11" x14ac:dyDescent="0.2">
      <c r="F688" vm="1594">
        <f ca="1"/>
        <v>44379</v>
      </c>
      <c r="G688" vm="1595">
        <f ca="1"/>
        <v>229.19</v>
      </c>
      <c r="H688" vm="1596">
        <f ca="1"/>
        <v>6.76</v>
      </c>
      <c r="J688">
        <f t="shared" ca="1" si="20"/>
        <v>-9.5077574657503883E-3</v>
      </c>
      <c r="K688">
        <f t="shared" ca="1" si="21"/>
        <v>-1.477104874446078E-3</v>
      </c>
    </row>
    <row r="689" spans="6:11" x14ac:dyDescent="0.2">
      <c r="F689" vm="1597">
        <f ca="1"/>
        <v>44383</v>
      </c>
      <c r="G689" vm="1598">
        <f ca="1"/>
        <v>225.86</v>
      </c>
      <c r="H689" vm="1593">
        <f ca="1"/>
        <v>6.77</v>
      </c>
      <c r="J689">
        <f t="shared" ca="1" si="20"/>
        <v>-1.4529429730790966E-2</v>
      </c>
      <c r="K689">
        <f t="shared" ca="1" si="21"/>
        <v>1.4792899408284654E-3</v>
      </c>
    </row>
    <row r="690" spans="6:11" x14ac:dyDescent="0.2">
      <c r="F690" vm="1599">
        <f ca="1"/>
        <v>44384</v>
      </c>
      <c r="G690" vm="1600">
        <f ca="1"/>
        <v>223.76</v>
      </c>
      <c r="H690" vm="1601">
        <f ca="1"/>
        <v>6.27</v>
      </c>
      <c r="J690">
        <f t="shared" ca="1" si="20"/>
        <v>-9.2977950943062826E-3</v>
      </c>
      <c r="K690">
        <f t="shared" ca="1" si="21"/>
        <v>-7.3855243722304342E-2</v>
      </c>
    </row>
    <row r="691" spans="6:11" x14ac:dyDescent="0.2">
      <c r="F691" vm="1602">
        <f ca="1"/>
        <v>44385</v>
      </c>
      <c r="G691" vm="1603">
        <f ca="1"/>
        <v>221.7</v>
      </c>
      <c r="H691" vm="1604">
        <f ca="1"/>
        <v>6.19</v>
      </c>
      <c r="J691">
        <f t="shared" ca="1" si="20"/>
        <v>-9.2062924562030801E-3</v>
      </c>
      <c r="K691">
        <f t="shared" ca="1" si="21"/>
        <v>-1.2759170653907415E-2</v>
      </c>
    </row>
    <row r="692" spans="6:11" x14ac:dyDescent="0.2">
      <c r="F692" vm="1605">
        <f ca="1"/>
        <v>44386</v>
      </c>
      <c r="G692" vm="1606">
        <f ca="1"/>
        <v>226.38</v>
      </c>
      <c r="H692" vm="1607">
        <f ca="1"/>
        <v>6.39</v>
      </c>
      <c r="J692">
        <f t="shared" ca="1" si="20"/>
        <v>2.1109607577807887E-2</v>
      </c>
      <c r="K692">
        <f t="shared" ca="1" si="21"/>
        <v>3.2310177705977328E-2</v>
      </c>
    </row>
    <row r="693" spans="6:11" x14ac:dyDescent="0.2">
      <c r="F693" vm="1608">
        <f ca="1"/>
        <v>44389</v>
      </c>
      <c r="G693" vm="1609">
        <f ca="1"/>
        <v>226.57</v>
      </c>
      <c r="H693" vm="1587">
        <f ca="1"/>
        <v>6.61</v>
      </c>
      <c r="J693">
        <f t="shared" ca="1" si="20"/>
        <v>8.39296757664032E-4</v>
      </c>
      <c r="K693">
        <f t="shared" ca="1" si="21"/>
        <v>3.4428794992175327E-2</v>
      </c>
    </row>
    <row r="694" spans="6:11" x14ac:dyDescent="0.2">
      <c r="F694" vm="1610">
        <f ca="1"/>
        <v>44390</v>
      </c>
      <c r="G694" vm="1611">
        <f ca="1"/>
        <v>222.3</v>
      </c>
      <c r="H694" vm="1612">
        <f ca="1"/>
        <v>6.32</v>
      </c>
      <c r="J694">
        <f t="shared" ca="1" si="20"/>
        <v>-1.8846272675111408E-2</v>
      </c>
      <c r="K694">
        <f t="shared" ca="1" si="21"/>
        <v>-4.3872919818456868E-2</v>
      </c>
    </row>
    <row r="695" spans="6:11" x14ac:dyDescent="0.2">
      <c r="F695" vm="1613">
        <f ca="1"/>
        <v>44391</v>
      </c>
      <c r="G695" vm="1614">
        <f ca="1"/>
        <v>218.87</v>
      </c>
      <c r="H695" vm="1615">
        <f ca="1"/>
        <v>6.07</v>
      </c>
      <c r="J695">
        <f t="shared" ca="1" si="20"/>
        <v>-1.5429599640126024E-2</v>
      </c>
      <c r="K695">
        <f t="shared" ca="1" si="21"/>
        <v>-3.9556962025316444E-2</v>
      </c>
    </row>
    <row r="696" spans="6:11" x14ac:dyDescent="0.2">
      <c r="F696" vm="1616">
        <f ca="1"/>
        <v>44392</v>
      </c>
      <c r="G696" vm="1617">
        <f ca="1"/>
        <v>217.63</v>
      </c>
      <c r="H696" vm="1618">
        <f ca="1"/>
        <v>6.15</v>
      </c>
      <c r="J696">
        <f t="shared" ca="1" si="20"/>
        <v>-5.665463517156355E-3</v>
      </c>
      <c r="K696">
        <f t="shared" ca="1" si="21"/>
        <v>1.3179571663920919E-2</v>
      </c>
    </row>
    <row r="697" spans="6:11" x14ac:dyDescent="0.2">
      <c r="F697" vm="1619">
        <f ca="1"/>
        <v>44393</v>
      </c>
      <c r="G697" vm="1620">
        <f ca="1"/>
        <v>214.95</v>
      </c>
      <c r="H697" vm="1621">
        <f ca="1"/>
        <v>5.87</v>
      </c>
      <c r="J697">
        <f t="shared" ca="1" si="20"/>
        <v>-1.2314478702384779E-2</v>
      </c>
      <c r="K697">
        <f t="shared" ca="1" si="21"/>
        <v>-4.5528455284552849E-2</v>
      </c>
    </row>
    <row r="698" spans="6:11" x14ac:dyDescent="0.2">
      <c r="F698" vm="1622">
        <f ca="1"/>
        <v>44396</v>
      </c>
      <c r="G698" vm="1623">
        <f ca="1"/>
        <v>211.73</v>
      </c>
      <c r="H698" vm="1624">
        <f ca="1"/>
        <v>5.59</v>
      </c>
      <c r="J698">
        <f t="shared" ca="1" si="20"/>
        <v>-1.4980227959990655E-2</v>
      </c>
      <c r="K698">
        <f t="shared" ca="1" si="21"/>
        <v>-4.7700170357751315E-2</v>
      </c>
    </row>
    <row r="699" spans="6:11" x14ac:dyDescent="0.2">
      <c r="F699" vm="1625">
        <f ca="1"/>
        <v>44397</v>
      </c>
      <c r="G699" vm="1626">
        <f ca="1"/>
        <v>218.3</v>
      </c>
      <c r="H699" vm="1627">
        <f ca="1"/>
        <v>5.85</v>
      </c>
      <c r="J699">
        <f t="shared" ca="1" si="20"/>
        <v>3.103008548623265E-2</v>
      </c>
      <c r="K699">
        <f t="shared" ca="1" si="21"/>
        <v>4.6511627906976605E-2</v>
      </c>
    </row>
    <row r="700" spans="6:11" x14ac:dyDescent="0.2">
      <c r="F700" vm="1628">
        <f ca="1"/>
        <v>44398</v>
      </c>
      <c r="G700" vm="1629">
        <f ca="1"/>
        <v>222.06</v>
      </c>
      <c r="H700" vm="1630">
        <f ca="1"/>
        <v>6.2</v>
      </c>
      <c r="J700">
        <f t="shared" ca="1" si="20"/>
        <v>1.7224003664681575E-2</v>
      </c>
      <c r="K700">
        <f t="shared" ca="1" si="21"/>
        <v>5.9829059829059839E-2</v>
      </c>
    </row>
    <row r="701" spans="6:11" x14ac:dyDescent="0.2">
      <c r="F701" vm="1631">
        <f ca="1"/>
        <v>44399</v>
      </c>
      <c r="G701" vm="1632">
        <f ca="1"/>
        <v>218.53</v>
      </c>
      <c r="H701" vm="1618">
        <f ca="1"/>
        <v>6.15</v>
      </c>
      <c r="J701">
        <f t="shared" ca="1" si="20"/>
        <v>-1.5896604521300595E-2</v>
      </c>
      <c r="K701">
        <f t="shared" ca="1" si="21"/>
        <v>-8.0645161290322509E-3</v>
      </c>
    </row>
    <row r="702" spans="6:11" x14ac:dyDescent="0.2">
      <c r="F702" vm="1633">
        <f ca="1"/>
        <v>44400</v>
      </c>
      <c r="G702" vm="1634">
        <f ca="1"/>
        <v>219.55</v>
      </c>
      <c r="H702" vm="1635">
        <f ca="1"/>
        <v>6.26</v>
      </c>
      <c r="J702">
        <f t="shared" ca="1" si="20"/>
        <v>4.6675513659453216E-3</v>
      </c>
      <c r="K702">
        <f t="shared" ca="1" si="21"/>
        <v>1.788617886178856E-2</v>
      </c>
    </row>
    <row r="703" spans="6:11" x14ac:dyDescent="0.2">
      <c r="F703" vm="1636">
        <f ca="1"/>
        <v>44403</v>
      </c>
      <c r="G703" vm="1637">
        <f ca="1"/>
        <v>220.19</v>
      </c>
      <c r="H703" vm="1638">
        <f ca="1"/>
        <v>6.47</v>
      </c>
      <c r="J703">
        <f t="shared" ca="1" si="20"/>
        <v>2.9150535185606952E-3</v>
      </c>
      <c r="K703">
        <f t="shared" ca="1" si="21"/>
        <v>3.3546325878594185E-2</v>
      </c>
    </row>
    <row r="704" spans="6:11" x14ac:dyDescent="0.2">
      <c r="F704" vm="1639">
        <f ca="1"/>
        <v>44404</v>
      </c>
      <c r="G704" vm="1640">
        <f ca="1"/>
        <v>217.62</v>
      </c>
      <c r="H704" vm="1601">
        <f ca="1"/>
        <v>6.27</v>
      </c>
      <c r="J704">
        <f t="shared" ca="1" si="20"/>
        <v>-1.1671738044416125E-2</v>
      </c>
      <c r="K704">
        <f t="shared" ca="1" si="21"/>
        <v>-3.0911901081916549E-2</v>
      </c>
    </row>
    <row r="705" spans="6:11" x14ac:dyDescent="0.2">
      <c r="F705" vm="1641">
        <f ca="1"/>
        <v>44405</v>
      </c>
      <c r="G705" vm="1642">
        <f ca="1"/>
        <v>220.82</v>
      </c>
      <c r="H705" vm="1612">
        <f ca="1"/>
        <v>6.32</v>
      </c>
      <c r="J705">
        <f t="shared" ca="1" si="20"/>
        <v>1.4704530833562934E-2</v>
      </c>
      <c r="K705">
        <f t="shared" ca="1" si="21"/>
        <v>7.9744816586921896E-3</v>
      </c>
    </row>
    <row r="706" spans="6:11" x14ac:dyDescent="0.2">
      <c r="F706" vm="1643">
        <f ca="1"/>
        <v>44406</v>
      </c>
      <c r="G706" vm="1644">
        <f ca="1"/>
        <v>222.52</v>
      </c>
      <c r="H706" vm="1645">
        <f ca="1"/>
        <v>6.25</v>
      </c>
      <c r="J706">
        <f t="shared" ca="1" si="20"/>
        <v>7.6985780273526316E-3</v>
      </c>
      <c r="K706">
        <f t="shared" ca="1" si="21"/>
        <v>-1.1075949367088667E-2</v>
      </c>
    </row>
    <row r="707" spans="6:11" x14ac:dyDescent="0.2">
      <c r="F707" vm="1646">
        <f ca="1"/>
        <v>44407</v>
      </c>
      <c r="G707" vm="1647">
        <f ca="1"/>
        <v>221.05</v>
      </c>
      <c r="H707" vm="1618">
        <f ca="1"/>
        <v>6.15</v>
      </c>
      <c r="J707">
        <f t="shared" ca="1" si="20"/>
        <v>-6.6061477619989706E-3</v>
      </c>
      <c r="K707">
        <f t="shared" ca="1" si="21"/>
        <v>-1.5999999999999903E-2</v>
      </c>
    </row>
    <row r="708" spans="6:11" x14ac:dyDescent="0.2">
      <c r="F708" vm="1648">
        <f ca="1"/>
        <v>44410</v>
      </c>
      <c r="G708" vm="1649">
        <f ca="1"/>
        <v>219.95</v>
      </c>
      <c r="H708" vm="1650">
        <f ca="1"/>
        <v>6.05</v>
      </c>
      <c r="J708">
        <f t="shared" ca="1" si="20"/>
        <v>-4.9762497172586295E-3</v>
      </c>
      <c r="K708">
        <f t="shared" ca="1" si="21"/>
        <v>-1.6260162601626105E-2</v>
      </c>
    </row>
    <row r="709" spans="6:11" x14ac:dyDescent="0.2">
      <c r="F709" vm="1651">
        <f ca="1"/>
        <v>44411</v>
      </c>
      <c r="G709" vm="1652">
        <f ca="1"/>
        <v>220.86</v>
      </c>
      <c r="H709" vm="1653">
        <f ca="1"/>
        <v>5.88</v>
      </c>
      <c r="J709">
        <f t="shared" ca="1" si="20"/>
        <v>4.1373039327121663E-3</v>
      </c>
      <c r="K709">
        <f t="shared" ca="1" si="21"/>
        <v>-2.8099173553719048E-2</v>
      </c>
    </row>
    <row r="710" spans="6:11" x14ac:dyDescent="0.2">
      <c r="F710" vm="1654">
        <f ca="1"/>
        <v>44412</v>
      </c>
      <c r="G710" vm="1655">
        <f ca="1"/>
        <v>218.11</v>
      </c>
      <c r="H710" vm="1656">
        <f ca="1"/>
        <v>5.81</v>
      </c>
      <c r="J710">
        <f t="shared" ca="1" si="20"/>
        <v>-1.2451326632255677E-2</v>
      </c>
      <c r="K710">
        <f t="shared" ca="1" si="21"/>
        <v>-1.1904761904761973E-2</v>
      </c>
    </row>
    <row r="711" spans="6:11" x14ac:dyDescent="0.2">
      <c r="F711" vm="1657">
        <f ca="1"/>
        <v>44413</v>
      </c>
      <c r="G711" vm="1658">
        <f ca="1"/>
        <v>222.03</v>
      </c>
      <c r="H711" vm="1618">
        <f ca="1"/>
        <v>6.15</v>
      </c>
      <c r="J711">
        <f t="shared" ref="J711:J774" ca="1" si="22">+G711/G710-1</f>
        <v>1.797258264178625E-2</v>
      </c>
      <c r="K711">
        <f t="shared" ref="K711:K774" ca="1" si="23">+H711/H710-1</f>
        <v>5.8519793459552716E-2</v>
      </c>
    </row>
    <row r="712" spans="6:11" x14ac:dyDescent="0.2">
      <c r="F712" vm="1659">
        <f ca="1"/>
        <v>44414</v>
      </c>
      <c r="G712" vm="1660">
        <f ca="1"/>
        <v>223.39</v>
      </c>
      <c r="H712" vm="1661">
        <f ca="1"/>
        <v>6.69</v>
      </c>
      <c r="J712">
        <f t="shared" ca="1" si="22"/>
        <v>6.1252983831012742E-3</v>
      </c>
      <c r="K712">
        <f t="shared" ca="1" si="23"/>
        <v>8.7804878048780566E-2</v>
      </c>
    </row>
    <row r="713" spans="6:11" x14ac:dyDescent="0.2">
      <c r="F713" vm="1662">
        <f ca="1"/>
        <v>44417</v>
      </c>
      <c r="G713" vm="1663">
        <f ca="1"/>
        <v>222.16</v>
      </c>
      <c r="H713" vm="1664">
        <f ca="1"/>
        <v>6.9</v>
      </c>
      <c r="J713">
        <f t="shared" ca="1" si="22"/>
        <v>-5.5060656251398887E-3</v>
      </c>
      <c r="K713">
        <f t="shared" ca="1" si="23"/>
        <v>3.1390134529148073E-2</v>
      </c>
    </row>
    <row r="714" spans="6:11" x14ac:dyDescent="0.2">
      <c r="F714" vm="1665">
        <f ca="1"/>
        <v>44418</v>
      </c>
      <c r="G714" vm="1666">
        <f ca="1"/>
        <v>222.6</v>
      </c>
      <c r="H714" vm="1667">
        <f ca="1"/>
        <v>7.27</v>
      </c>
      <c r="J714">
        <f t="shared" ca="1" si="22"/>
        <v>1.980554555275571E-3</v>
      </c>
      <c r="K714">
        <f t="shared" ca="1" si="23"/>
        <v>5.362318840579694E-2</v>
      </c>
    </row>
    <row r="715" spans="6:11" x14ac:dyDescent="0.2">
      <c r="F715" vm="1668">
        <f ca="1"/>
        <v>44419</v>
      </c>
      <c r="G715" vm="1669">
        <f ca="1"/>
        <v>223.69</v>
      </c>
      <c r="H715" vm="1670">
        <f ca="1"/>
        <v>7.56</v>
      </c>
      <c r="J715">
        <f t="shared" ca="1" si="22"/>
        <v>4.8966756513926235E-3</v>
      </c>
      <c r="K715">
        <f t="shared" ca="1" si="23"/>
        <v>3.9889958734525388E-2</v>
      </c>
    </row>
    <row r="716" spans="6:11" x14ac:dyDescent="0.2">
      <c r="F716" vm="1671">
        <f ca="1"/>
        <v>44420</v>
      </c>
      <c r="G716" vm="1672">
        <f ca="1"/>
        <v>223.16</v>
      </c>
      <c r="H716" vm="1673">
        <f ca="1"/>
        <v>7.32</v>
      </c>
      <c r="J716">
        <f t="shared" ca="1" si="22"/>
        <v>-2.3693504403415888E-3</v>
      </c>
      <c r="K716">
        <f t="shared" ca="1" si="23"/>
        <v>-3.1746031746031633E-2</v>
      </c>
    </row>
    <row r="717" spans="6:11" x14ac:dyDescent="0.2">
      <c r="F717" vm="1674">
        <f ca="1"/>
        <v>44421</v>
      </c>
      <c r="G717" vm="1675">
        <f ca="1"/>
        <v>221.13</v>
      </c>
      <c r="H717" vm="1667">
        <f ca="1"/>
        <v>7.27</v>
      </c>
      <c r="J717">
        <f t="shared" ca="1" si="22"/>
        <v>-9.0966122961104734E-3</v>
      </c>
      <c r="K717">
        <f t="shared" ca="1" si="23"/>
        <v>-6.830601092896238E-3</v>
      </c>
    </row>
    <row r="718" spans="6:11" x14ac:dyDescent="0.2">
      <c r="F718" vm="1676">
        <f ca="1"/>
        <v>44424</v>
      </c>
      <c r="G718" vm="1677">
        <f ca="1"/>
        <v>219.07</v>
      </c>
      <c r="H718" vm="1678">
        <f ca="1"/>
        <v>7.21</v>
      </c>
      <c r="J718">
        <f t="shared" ca="1" si="22"/>
        <v>-9.3157870935648424E-3</v>
      </c>
      <c r="K718">
        <f t="shared" ca="1" si="23"/>
        <v>-8.2530949105914519E-3</v>
      </c>
    </row>
    <row r="719" spans="6:11" x14ac:dyDescent="0.2">
      <c r="F719" vm="1679">
        <f ca="1"/>
        <v>44425</v>
      </c>
      <c r="G719" vm="1680">
        <f ca="1"/>
        <v>216.4</v>
      </c>
      <c r="H719" vm="1681">
        <f ca="1"/>
        <v>6.91</v>
      </c>
      <c r="J719">
        <f t="shared" ca="1" si="22"/>
        <v>-1.2187885150864997E-2</v>
      </c>
      <c r="K719">
        <f t="shared" ca="1" si="23"/>
        <v>-4.1608876560332853E-2</v>
      </c>
    </row>
    <row r="720" spans="6:11" x14ac:dyDescent="0.2">
      <c r="F720" vm="1682">
        <f ca="1"/>
        <v>44426</v>
      </c>
      <c r="G720" vm="1683">
        <f ca="1"/>
        <v>214.51</v>
      </c>
      <c r="H720" vm="1684">
        <f ca="1"/>
        <v>6.73</v>
      </c>
      <c r="J720">
        <f t="shared" ca="1" si="22"/>
        <v>-8.7338262476894801E-3</v>
      </c>
      <c r="K720">
        <f t="shared" ca="1" si="23"/>
        <v>-2.6049204052098318E-2</v>
      </c>
    </row>
    <row r="721" spans="6:11" x14ac:dyDescent="0.2">
      <c r="F721" vm="1685">
        <f ca="1"/>
        <v>44427</v>
      </c>
      <c r="G721" vm="1686">
        <f ca="1"/>
        <v>211.94</v>
      </c>
      <c r="H721" vm="1687">
        <f ca="1"/>
        <v>6.41</v>
      </c>
      <c r="J721">
        <f t="shared" ca="1" si="22"/>
        <v>-1.1980793436203396E-2</v>
      </c>
      <c r="K721">
        <f t="shared" ca="1" si="23"/>
        <v>-4.7548291233283857E-2</v>
      </c>
    </row>
    <row r="722" spans="6:11" x14ac:dyDescent="0.2">
      <c r="F722" vm="1688">
        <f ca="1"/>
        <v>44428</v>
      </c>
      <c r="G722" vm="1689">
        <f ca="1"/>
        <v>215.52</v>
      </c>
      <c r="H722" vm="1690">
        <f ca="1"/>
        <v>6.44</v>
      </c>
      <c r="J722">
        <f t="shared" ca="1" si="22"/>
        <v>1.6891573086722733E-2</v>
      </c>
      <c r="K722">
        <f t="shared" ca="1" si="23"/>
        <v>4.6801872074884177E-3</v>
      </c>
    </row>
    <row r="723" spans="6:11" x14ac:dyDescent="0.2">
      <c r="F723" vm="1691">
        <f ca="1"/>
        <v>44431</v>
      </c>
      <c r="G723" vm="1692">
        <f ca="1"/>
        <v>219.62</v>
      </c>
      <c r="H723" vm="1693">
        <f ca="1"/>
        <v>6.85</v>
      </c>
      <c r="J723">
        <f t="shared" ca="1" si="22"/>
        <v>1.902375649591681E-2</v>
      </c>
      <c r="K723">
        <f t="shared" ca="1" si="23"/>
        <v>6.3664596273291796E-2</v>
      </c>
    </row>
    <row r="724" spans="6:11" x14ac:dyDescent="0.2">
      <c r="F724" vm="1694">
        <f ca="1"/>
        <v>44432</v>
      </c>
      <c r="G724" vm="1695">
        <f ca="1"/>
        <v>221.78</v>
      </c>
      <c r="H724" vm="1596">
        <f ca="1"/>
        <v>6.76</v>
      </c>
      <c r="J724">
        <f t="shared" ca="1" si="22"/>
        <v>9.8351698388123854E-3</v>
      </c>
      <c r="K724">
        <f t="shared" ca="1" si="23"/>
        <v>-1.3138686131386801E-2</v>
      </c>
    </row>
    <row r="725" spans="6:11" x14ac:dyDescent="0.2">
      <c r="F725" vm="1696">
        <f ca="1"/>
        <v>44433</v>
      </c>
      <c r="G725" vm="1444">
        <f ca="1"/>
        <v>222.56</v>
      </c>
      <c r="H725" vm="1664">
        <f ca="1"/>
        <v>6.9</v>
      </c>
      <c r="J725">
        <f t="shared" ca="1" si="22"/>
        <v>3.5169988276670949E-3</v>
      </c>
      <c r="K725">
        <f t="shared" ca="1" si="23"/>
        <v>2.0710059171597628E-2</v>
      </c>
    </row>
    <row r="726" spans="6:11" x14ac:dyDescent="0.2">
      <c r="F726" vm="1697">
        <f ca="1"/>
        <v>44434</v>
      </c>
      <c r="G726" vm="1698">
        <f ca="1"/>
        <v>220.2</v>
      </c>
      <c r="H726" vm="1699">
        <f ca="1"/>
        <v>6.66</v>
      </c>
      <c r="J726">
        <f t="shared" ca="1" si="22"/>
        <v>-1.0603882099209261E-2</v>
      </c>
      <c r="K726">
        <f t="shared" ca="1" si="23"/>
        <v>-3.4782608695652195E-2</v>
      </c>
    </row>
    <row r="727" spans="6:11" x14ac:dyDescent="0.2">
      <c r="F727" vm="1700">
        <f ca="1"/>
        <v>44435</v>
      </c>
      <c r="G727" vm="1701">
        <f ca="1"/>
        <v>226.41</v>
      </c>
      <c r="H727" vm="1702">
        <f ca="1"/>
        <v>6.95</v>
      </c>
      <c r="J727">
        <f t="shared" ca="1" si="22"/>
        <v>2.8201634877384141E-2</v>
      </c>
      <c r="K727">
        <f t="shared" ca="1" si="23"/>
        <v>4.3543543543543617E-2</v>
      </c>
    </row>
    <row r="728" spans="6:11" x14ac:dyDescent="0.2">
      <c r="F728" vm="1703">
        <f ca="1"/>
        <v>44438</v>
      </c>
      <c r="G728" vm="1704">
        <f ca="1"/>
        <v>225.48</v>
      </c>
      <c r="H728" vm="1705">
        <f ca="1"/>
        <v>7</v>
      </c>
      <c r="J728">
        <f t="shared" ca="1" si="22"/>
        <v>-4.1075924208294756E-3</v>
      </c>
      <c r="K728">
        <f t="shared" ca="1" si="23"/>
        <v>7.194244604316502E-3</v>
      </c>
    </row>
    <row r="729" spans="6:11" x14ac:dyDescent="0.2">
      <c r="F729" vm="1706">
        <f ca="1"/>
        <v>44439</v>
      </c>
      <c r="G729" vm="1707">
        <f ca="1"/>
        <v>225.92</v>
      </c>
      <c r="H729" vm="1708">
        <f ca="1"/>
        <v>6.97</v>
      </c>
      <c r="J729">
        <f t="shared" ca="1" si="22"/>
        <v>1.9513925847081115E-3</v>
      </c>
      <c r="K729">
        <f t="shared" ca="1" si="23"/>
        <v>-4.2857142857143371E-3</v>
      </c>
    </row>
    <row r="730" spans="6:11" x14ac:dyDescent="0.2">
      <c r="F730" vm="1709">
        <f ca="1"/>
        <v>44440</v>
      </c>
      <c r="G730" vm="1710">
        <f ca="1"/>
        <v>227.44</v>
      </c>
      <c r="H730" vm="1711">
        <f ca="1"/>
        <v>7.75</v>
      </c>
      <c r="J730">
        <f t="shared" ca="1" si="22"/>
        <v>6.7280453257789752E-3</v>
      </c>
      <c r="K730">
        <f t="shared" ca="1" si="23"/>
        <v>0.1119081779053086</v>
      </c>
    </row>
    <row r="731" spans="6:11" x14ac:dyDescent="0.2">
      <c r="F731" vm="1712">
        <f ca="1"/>
        <v>44441</v>
      </c>
      <c r="G731" vm="1713">
        <f ca="1"/>
        <v>229.02</v>
      </c>
      <c r="H731" vm="1714">
        <f ca="1"/>
        <v>7.54</v>
      </c>
      <c r="J731">
        <f t="shared" ca="1" si="22"/>
        <v>6.9468870911009173E-3</v>
      </c>
      <c r="K731">
        <f t="shared" ca="1" si="23"/>
        <v>-2.709677419354839E-2</v>
      </c>
    </row>
    <row r="732" spans="6:11" x14ac:dyDescent="0.2">
      <c r="F732" vm="1715">
        <f ca="1"/>
        <v>44442</v>
      </c>
      <c r="G732" vm="1716">
        <f ca="1"/>
        <v>227.96</v>
      </c>
      <c r="H732" vm="1717">
        <f ca="1"/>
        <v>7.37</v>
      </c>
      <c r="J732">
        <f t="shared" ca="1" si="22"/>
        <v>-4.6284167321631875E-3</v>
      </c>
      <c r="K732">
        <f t="shared" ca="1" si="23"/>
        <v>-2.2546419098143256E-2</v>
      </c>
    </row>
    <row r="733" spans="6:11" x14ac:dyDescent="0.2">
      <c r="F733" vm="1718">
        <f ca="1"/>
        <v>44446</v>
      </c>
      <c r="G733" vm="1719">
        <f ca="1"/>
        <v>226.39</v>
      </c>
      <c r="H733" vm="1720">
        <f ca="1"/>
        <v>7.51</v>
      </c>
      <c r="J733">
        <f t="shared" ca="1" si="22"/>
        <v>-6.8871731882786946E-3</v>
      </c>
      <c r="K733">
        <f t="shared" ca="1" si="23"/>
        <v>1.8995929443690551E-2</v>
      </c>
    </row>
    <row r="734" spans="6:11" x14ac:dyDescent="0.2">
      <c r="F734" vm="1721">
        <f ca="1"/>
        <v>44447</v>
      </c>
      <c r="G734" vm="1722">
        <f ca="1"/>
        <v>223.92</v>
      </c>
      <c r="H734" vm="1723">
        <f ca="1"/>
        <v>7.39</v>
      </c>
      <c r="J734">
        <f t="shared" ca="1" si="22"/>
        <v>-1.091037589999555E-2</v>
      </c>
      <c r="K734">
        <f t="shared" ca="1" si="23"/>
        <v>-1.5978695073235683E-2</v>
      </c>
    </row>
    <row r="735" spans="6:11" x14ac:dyDescent="0.2">
      <c r="F735" vm="1724">
        <f ca="1"/>
        <v>44448</v>
      </c>
      <c r="G735" vm="1725">
        <f ca="1"/>
        <v>223.81</v>
      </c>
      <c r="H735" vm="1726">
        <f ca="1"/>
        <v>7.42</v>
      </c>
      <c r="J735">
        <f t="shared" ca="1" si="22"/>
        <v>-4.9124687388346633E-4</v>
      </c>
      <c r="K735">
        <f t="shared" ca="1" si="23"/>
        <v>4.0595399188092518E-3</v>
      </c>
    </row>
    <row r="736" spans="6:11" x14ac:dyDescent="0.2">
      <c r="F736" vm="1727">
        <f ca="1"/>
        <v>44449</v>
      </c>
      <c r="G736" vm="1728">
        <f ca="1"/>
        <v>221.62</v>
      </c>
      <c r="H736" vm="1729">
        <f ca="1"/>
        <v>7.29</v>
      </c>
      <c r="J736">
        <f t="shared" ca="1" si="22"/>
        <v>-9.7850855636477663E-3</v>
      </c>
      <c r="K736">
        <f t="shared" ca="1" si="23"/>
        <v>-1.7520215633423208E-2</v>
      </c>
    </row>
    <row r="737" spans="6:11" x14ac:dyDescent="0.2">
      <c r="F737" vm="1730">
        <f ca="1"/>
        <v>44452</v>
      </c>
      <c r="G737" vm="1731">
        <f ca="1"/>
        <v>222.88</v>
      </c>
      <c r="H737" vm="1732">
        <f ca="1"/>
        <v>6.96</v>
      </c>
      <c r="J737">
        <f t="shared" ca="1" si="22"/>
        <v>5.6854074542007638E-3</v>
      </c>
      <c r="K737">
        <f t="shared" ca="1" si="23"/>
        <v>-4.5267489711934172E-2</v>
      </c>
    </row>
    <row r="738" spans="6:11" x14ac:dyDescent="0.2">
      <c r="F738" vm="1733">
        <f ca="1"/>
        <v>44453</v>
      </c>
      <c r="G738" vm="1734">
        <f ca="1"/>
        <v>220.04</v>
      </c>
      <c r="H738" vm="1590">
        <f ca="1"/>
        <v>6.68</v>
      </c>
      <c r="J738">
        <f t="shared" ca="1" si="22"/>
        <v>-1.2742282842785335E-2</v>
      </c>
      <c r="K738">
        <f t="shared" ca="1" si="23"/>
        <v>-4.0229885057471271E-2</v>
      </c>
    </row>
    <row r="739" spans="6:11" x14ac:dyDescent="0.2">
      <c r="F739" vm="1735">
        <f ca="1"/>
        <v>44454</v>
      </c>
      <c r="G739" vm="1658">
        <f ca="1"/>
        <v>222.03</v>
      </c>
      <c r="H739" vm="1736">
        <f ca="1"/>
        <v>6.86</v>
      </c>
      <c r="J739">
        <f t="shared" ca="1" si="22"/>
        <v>9.0438102163243883E-3</v>
      </c>
      <c r="K739">
        <f t="shared" ca="1" si="23"/>
        <v>2.6946107784431295E-2</v>
      </c>
    </row>
    <row r="740" spans="6:11" x14ac:dyDescent="0.2">
      <c r="F740" vm="1737">
        <f ca="1"/>
        <v>44455</v>
      </c>
      <c r="G740" vm="1738">
        <f ca="1"/>
        <v>222.19</v>
      </c>
      <c r="H740" vm="1739">
        <f ca="1"/>
        <v>6.87</v>
      </c>
      <c r="J740">
        <f t="shared" ca="1" si="22"/>
        <v>7.2062333918831989E-4</v>
      </c>
      <c r="K740">
        <f t="shared" ca="1" si="23"/>
        <v>1.4577259475219151E-3</v>
      </c>
    </row>
    <row r="741" spans="6:11" x14ac:dyDescent="0.2">
      <c r="F741" vm="1740">
        <f ca="1"/>
        <v>44456</v>
      </c>
      <c r="G741" vm="1741">
        <f ca="1"/>
        <v>222.48</v>
      </c>
      <c r="H741" vm="1742">
        <f ca="1"/>
        <v>7.01</v>
      </c>
      <c r="J741">
        <f t="shared" ca="1" si="22"/>
        <v>1.3051892524416076E-3</v>
      </c>
      <c r="K741">
        <f t="shared" ca="1" si="23"/>
        <v>2.0378457059679667E-2</v>
      </c>
    </row>
    <row r="742" spans="6:11" x14ac:dyDescent="0.2">
      <c r="F742" vm="1743">
        <f ca="1"/>
        <v>44459</v>
      </c>
      <c r="G742" vm="1462">
        <f ca="1"/>
        <v>217.19</v>
      </c>
      <c r="H742" vm="1744">
        <f ca="1"/>
        <v>6.81</v>
      </c>
      <c r="J742">
        <f t="shared" ca="1" si="22"/>
        <v>-2.3777418194893873E-2</v>
      </c>
      <c r="K742">
        <f t="shared" ca="1" si="23"/>
        <v>-2.8530670470756081E-2</v>
      </c>
    </row>
    <row r="743" spans="6:11" x14ac:dyDescent="0.2">
      <c r="F743" vm="1745">
        <f ca="1"/>
        <v>44460</v>
      </c>
      <c r="G743" vm="1746">
        <f ca="1"/>
        <v>217.52</v>
      </c>
      <c r="H743" vm="1681">
        <f ca="1"/>
        <v>6.91</v>
      </c>
      <c r="J743">
        <f t="shared" ca="1" si="22"/>
        <v>1.5194069708550639E-3</v>
      </c>
      <c r="K743">
        <f t="shared" ca="1" si="23"/>
        <v>1.468428781204123E-2</v>
      </c>
    </row>
    <row r="744" spans="6:11" x14ac:dyDescent="0.2">
      <c r="F744" vm="1747">
        <f ca="1"/>
        <v>44461</v>
      </c>
      <c r="G744" vm="1748">
        <f ca="1"/>
        <v>220.9</v>
      </c>
      <c r="H744" vm="1729">
        <f ca="1"/>
        <v>7.29</v>
      </c>
      <c r="J744">
        <f t="shared" ca="1" si="22"/>
        <v>1.5538801029790328E-2</v>
      </c>
      <c r="K744">
        <f t="shared" ca="1" si="23"/>
        <v>5.4992764109985437E-2</v>
      </c>
    </row>
    <row r="745" spans="6:11" x14ac:dyDescent="0.2">
      <c r="F745" vm="1749">
        <f ca="1"/>
        <v>44462</v>
      </c>
      <c r="G745" vm="1750">
        <f ca="1"/>
        <v>224.81</v>
      </c>
      <c r="H745" vm="1751">
        <f ca="1"/>
        <v>7.44</v>
      </c>
      <c r="J745">
        <f t="shared" ca="1" si="22"/>
        <v>1.7700316885468581E-2</v>
      </c>
      <c r="K745">
        <f t="shared" ca="1" si="23"/>
        <v>2.0576131687242816E-2</v>
      </c>
    </row>
    <row r="746" spans="6:11" x14ac:dyDescent="0.2">
      <c r="F746" vm="1752">
        <f ca="1"/>
        <v>44463</v>
      </c>
      <c r="G746" vm="1753">
        <f ca="1"/>
        <v>223.05</v>
      </c>
      <c r="H746" vm="1726">
        <f ca="1"/>
        <v>7.42</v>
      </c>
      <c r="J746">
        <f t="shared" ca="1" si="22"/>
        <v>-7.8288332369556013E-3</v>
      </c>
      <c r="K746">
        <f t="shared" ca="1" si="23"/>
        <v>-2.6881720430108613E-3</v>
      </c>
    </row>
    <row r="747" spans="6:11" x14ac:dyDescent="0.2">
      <c r="F747" vm="1754">
        <f ca="1"/>
        <v>44466</v>
      </c>
      <c r="G747" vm="1755">
        <f ca="1"/>
        <v>226.44</v>
      </c>
      <c r="H747" vm="1670">
        <f ca="1"/>
        <v>7.56</v>
      </c>
      <c r="J747">
        <f t="shared" ca="1" si="22"/>
        <v>1.519838601210477E-2</v>
      </c>
      <c r="K747">
        <f t="shared" ca="1" si="23"/>
        <v>1.8867924528301883E-2</v>
      </c>
    </row>
    <row r="748" spans="6:11" x14ac:dyDescent="0.2">
      <c r="F748" vm="1756">
        <f ca="1"/>
        <v>44467</v>
      </c>
      <c r="G748" vm="1757">
        <f ca="1"/>
        <v>221.29</v>
      </c>
      <c r="H748" vm="1673">
        <f ca="1"/>
        <v>7.32</v>
      </c>
      <c r="J748">
        <f t="shared" ca="1" si="22"/>
        <v>-2.2743331566861036E-2</v>
      </c>
      <c r="K748">
        <f t="shared" ca="1" si="23"/>
        <v>-3.1746031746031633E-2</v>
      </c>
    </row>
    <row r="749" spans="6:11" x14ac:dyDescent="0.2">
      <c r="F749" vm="1758">
        <f ca="1"/>
        <v>44468</v>
      </c>
      <c r="G749" vm="1642">
        <f ca="1"/>
        <v>220.82</v>
      </c>
      <c r="H749" vm="1759">
        <f ca="1"/>
        <v>7.23</v>
      </c>
      <c r="J749">
        <f t="shared" ca="1" si="22"/>
        <v>-2.1239098016178071E-3</v>
      </c>
      <c r="K749">
        <f t="shared" ca="1" si="23"/>
        <v>-1.2295081967213073E-2</v>
      </c>
    </row>
    <row r="750" spans="6:11" x14ac:dyDescent="0.2">
      <c r="F750" vm="1760">
        <f ca="1"/>
        <v>44469</v>
      </c>
      <c r="G750" vm="1761">
        <f ca="1"/>
        <v>218.75</v>
      </c>
      <c r="H750" vm="1762">
        <f ca="1"/>
        <v>7.1</v>
      </c>
      <c r="J750">
        <f t="shared" ca="1" si="22"/>
        <v>-9.3741508921293404E-3</v>
      </c>
      <c r="K750">
        <f t="shared" ca="1" si="23"/>
        <v>-1.7980636237897807E-2</v>
      </c>
    </row>
    <row r="751" spans="6:11" x14ac:dyDescent="0.2">
      <c r="F751" vm="1763">
        <f ca="1"/>
        <v>44470</v>
      </c>
      <c r="G751" vm="1764">
        <f ca="1"/>
        <v>222.28</v>
      </c>
      <c r="H751" vm="1765">
        <f ca="1"/>
        <v>7.45</v>
      </c>
      <c r="J751">
        <f t="shared" ca="1" si="22"/>
        <v>1.613714285714285E-2</v>
      </c>
      <c r="K751">
        <f t="shared" ca="1" si="23"/>
        <v>4.929577464788748E-2</v>
      </c>
    </row>
    <row r="752" spans="6:11" x14ac:dyDescent="0.2">
      <c r="F752" vm="1766">
        <f ca="1"/>
        <v>44473</v>
      </c>
      <c r="G752" vm="1767">
        <f ca="1"/>
        <v>220.26</v>
      </c>
      <c r="H752" vm="1768">
        <f ca="1"/>
        <v>7.35</v>
      </c>
      <c r="J752">
        <f t="shared" ca="1" si="22"/>
        <v>-9.0876372143243733E-3</v>
      </c>
      <c r="K752">
        <f t="shared" ca="1" si="23"/>
        <v>-1.34228187919464E-2</v>
      </c>
    </row>
    <row r="753" spans="6:11" x14ac:dyDescent="0.2">
      <c r="F753" vm="1769">
        <f ca="1"/>
        <v>44474</v>
      </c>
      <c r="G753" vm="1500">
        <f ca="1"/>
        <v>221.02</v>
      </c>
      <c r="H753" vm="1770">
        <f ca="1"/>
        <v>7.6</v>
      </c>
      <c r="J753">
        <f t="shared" ca="1" si="22"/>
        <v>3.4504676291655656E-3</v>
      </c>
      <c r="K753">
        <f t="shared" ca="1" si="23"/>
        <v>3.4013605442176909E-2</v>
      </c>
    </row>
    <row r="754" spans="6:11" x14ac:dyDescent="0.2">
      <c r="F754" vm="1771">
        <f ca="1"/>
        <v>44475</v>
      </c>
      <c r="G754" vm="1772">
        <f ca="1"/>
        <v>219.87</v>
      </c>
      <c r="H754" vm="1773">
        <f ca="1"/>
        <v>7.38</v>
      </c>
      <c r="J754">
        <f t="shared" ca="1" si="22"/>
        <v>-5.2031490362863808E-3</v>
      </c>
      <c r="K754">
        <f t="shared" ca="1" si="23"/>
        <v>-2.8947368421052611E-2</v>
      </c>
    </row>
    <row r="755" spans="6:11" x14ac:dyDescent="0.2">
      <c r="F755" vm="1774">
        <f ca="1"/>
        <v>44476</v>
      </c>
      <c r="G755" vm="1775">
        <f ca="1"/>
        <v>223.26</v>
      </c>
      <c r="H755" vm="1673">
        <f ca="1"/>
        <v>7.32</v>
      </c>
      <c r="J755">
        <f t="shared" ca="1" si="22"/>
        <v>1.5418201664620046E-2</v>
      </c>
      <c r="K755">
        <f t="shared" ca="1" si="23"/>
        <v>-8.1300813008129413E-3</v>
      </c>
    </row>
    <row r="756" spans="6:11" x14ac:dyDescent="0.2">
      <c r="F756" vm="1776">
        <f ca="1"/>
        <v>44477</v>
      </c>
      <c r="G756" vm="1467">
        <f ca="1"/>
        <v>221.58</v>
      </c>
      <c r="H756" vm="1777">
        <f ca="1"/>
        <v>7.28</v>
      </c>
      <c r="J756">
        <f t="shared" ca="1" si="22"/>
        <v>-7.5248589088953155E-3</v>
      </c>
      <c r="K756">
        <f t="shared" ca="1" si="23"/>
        <v>-5.464480874316946E-3</v>
      </c>
    </row>
    <row r="757" spans="6:11" x14ac:dyDescent="0.2">
      <c r="F757" vm="1778">
        <f ca="1"/>
        <v>44480</v>
      </c>
      <c r="G757" vm="1779">
        <f ca="1"/>
        <v>220.31</v>
      </c>
      <c r="H757" vm="1780">
        <f ca="1"/>
        <v>7.5</v>
      </c>
      <c r="J757">
        <f t="shared" ca="1" si="22"/>
        <v>-5.7315642205976181E-3</v>
      </c>
      <c r="K757">
        <f t="shared" ca="1" si="23"/>
        <v>3.0219780219780112E-2</v>
      </c>
    </row>
    <row r="758" spans="6:11" x14ac:dyDescent="0.2">
      <c r="F758" vm="1781">
        <f ca="1"/>
        <v>44481</v>
      </c>
      <c r="G758" vm="1782">
        <f ca="1"/>
        <v>221.52</v>
      </c>
      <c r="H758" vm="1783">
        <f ca="1"/>
        <v>7.41</v>
      </c>
      <c r="J758">
        <f t="shared" ca="1" si="22"/>
        <v>5.4922609050882532E-3</v>
      </c>
      <c r="K758">
        <f t="shared" ca="1" si="23"/>
        <v>-1.2000000000000011E-2</v>
      </c>
    </row>
    <row r="759" spans="6:11" x14ac:dyDescent="0.2">
      <c r="F759" vm="1784">
        <f ca="1"/>
        <v>44482</v>
      </c>
      <c r="G759" vm="1785">
        <f ca="1"/>
        <v>222.57</v>
      </c>
      <c r="H759" vm="1786">
        <f ca="1"/>
        <v>7.52</v>
      </c>
      <c r="J759">
        <f t="shared" ca="1" si="22"/>
        <v>4.7399783315276167E-3</v>
      </c>
      <c r="K759">
        <f t="shared" ca="1" si="23"/>
        <v>1.4844804318488558E-2</v>
      </c>
    </row>
    <row r="760" spans="6:11" x14ac:dyDescent="0.2">
      <c r="F760" vm="1787">
        <f ca="1"/>
        <v>44483</v>
      </c>
      <c r="G760" vm="1788">
        <f ca="1"/>
        <v>225.87</v>
      </c>
      <c r="H760" vm="1789">
        <f ca="1"/>
        <v>7.59</v>
      </c>
      <c r="J760">
        <f t="shared" ca="1" si="22"/>
        <v>1.4826796064159709E-2</v>
      </c>
      <c r="K760">
        <f t="shared" ca="1" si="23"/>
        <v>9.3085106382979621E-3</v>
      </c>
    </row>
    <row r="761" spans="6:11" x14ac:dyDescent="0.2">
      <c r="F761" vm="1790">
        <f ca="1"/>
        <v>44484</v>
      </c>
      <c r="G761" vm="1791">
        <f ca="1"/>
        <v>225.16</v>
      </c>
      <c r="H761" vm="1792">
        <f ca="1"/>
        <v>7.58</v>
      </c>
      <c r="J761">
        <f t="shared" ca="1" si="22"/>
        <v>-3.1434010714127547E-3</v>
      </c>
      <c r="K761">
        <f t="shared" ca="1" si="23"/>
        <v>-1.3175230566534468E-3</v>
      </c>
    </row>
    <row r="762" spans="6:11" x14ac:dyDescent="0.2">
      <c r="F762" vm="1793">
        <f ca="1"/>
        <v>44487</v>
      </c>
      <c r="G762" vm="1794">
        <f ca="1"/>
        <v>225.03</v>
      </c>
      <c r="H762" vm="1795">
        <f ca="1"/>
        <v>7.73</v>
      </c>
      <c r="J762">
        <f t="shared" ca="1" si="22"/>
        <v>-5.7736720554268928E-4</v>
      </c>
      <c r="K762">
        <f t="shared" ca="1" si="23"/>
        <v>1.9788918205804862E-2</v>
      </c>
    </row>
    <row r="763" spans="6:11" x14ac:dyDescent="0.2">
      <c r="F763" vm="1796">
        <f ca="1"/>
        <v>44488</v>
      </c>
      <c r="G763" vm="1788">
        <f ca="1"/>
        <v>225.87</v>
      </c>
      <c r="H763" vm="1797">
        <f ca="1"/>
        <v>7.65</v>
      </c>
      <c r="J763">
        <f t="shared" ca="1" si="22"/>
        <v>3.7328356219170633E-3</v>
      </c>
      <c r="K763">
        <f t="shared" ca="1" si="23"/>
        <v>-1.0349288486416586E-2</v>
      </c>
    </row>
    <row r="764" spans="6:11" x14ac:dyDescent="0.2">
      <c r="F764" vm="1798">
        <f ca="1"/>
        <v>44489</v>
      </c>
      <c r="G764" vm="1799">
        <f ca="1"/>
        <v>227.37</v>
      </c>
      <c r="H764" vm="1800">
        <f ca="1"/>
        <v>7.83</v>
      </c>
      <c r="J764">
        <f t="shared" ca="1" si="22"/>
        <v>6.6409881790410186E-3</v>
      </c>
      <c r="K764">
        <f t="shared" ca="1" si="23"/>
        <v>2.3529411764705799E-2</v>
      </c>
    </row>
    <row r="765" spans="6:11" x14ac:dyDescent="0.2">
      <c r="F765" vm="1801">
        <f ca="1"/>
        <v>44490</v>
      </c>
      <c r="G765" vm="1802">
        <f ca="1"/>
        <v>227.95</v>
      </c>
      <c r="H765" vm="1803">
        <f ca="1"/>
        <v>7.66</v>
      </c>
      <c r="J765">
        <f t="shared" ca="1" si="22"/>
        <v>2.550908211285563E-3</v>
      </c>
      <c r="K765">
        <f t="shared" ca="1" si="23"/>
        <v>-2.1711366538952781E-2</v>
      </c>
    </row>
    <row r="766" spans="6:11" x14ac:dyDescent="0.2">
      <c r="F766" vm="1804">
        <f ca="1"/>
        <v>44491</v>
      </c>
      <c r="G766" vm="1805">
        <f ca="1"/>
        <v>227.41</v>
      </c>
      <c r="H766" vm="1806">
        <f ca="1"/>
        <v>7.7</v>
      </c>
      <c r="J766">
        <f t="shared" ca="1" si="22"/>
        <v>-2.3689405571396538E-3</v>
      </c>
      <c r="K766">
        <f t="shared" ca="1" si="23"/>
        <v>5.2219321148825326E-3</v>
      </c>
    </row>
    <row r="767" spans="6:11" x14ac:dyDescent="0.2">
      <c r="F767" vm="1807">
        <f ca="1"/>
        <v>44494</v>
      </c>
      <c r="G767" vm="1808">
        <f ca="1"/>
        <v>229.57</v>
      </c>
      <c r="H767" vm="1809">
        <f ca="1"/>
        <v>7.84</v>
      </c>
      <c r="J767">
        <f t="shared" ca="1" si="22"/>
        <v>9.4982630491182718E-3</v>
      </c>
      <c r="K767">
        <f t="shared" ca="1" si="23"/>
        <v>1.8181818181818077E-2</v>
      </c>
    </row>
    <row r="768" spans="6:11" x14ac:dyDescent="0.2">
      <c r="F768" vm="1810">
        <f ca="1"/>
        <v>44495</v>
      </c>
      <c r="G768" vm="1811">
        <f ca="1"/>
        <v>227.84</v>
      </c>
      <c r="H768" vm="1812">
        <f ca="1"/>
        <v>8</v>
      </c>
      <c r="J768">
        <f t="shared" ca="1" si="22"/>
        <v>-7.5358278520711863E-3</v>
      </c>
      <c r="K768">
        <f t="shared" ca="1" si="23"/>
        <v>2.0408163265306145E-2</v>
      </c>
    </row>
    <row r="769" spans="6:11" x14ac:dyDescent="0.2">
      <c r="F769" vm="1813">
        <f ca="1"/>
        <v>44496</v>
      </c>
      <c r="G769" vm="1814">
        <f ca="1"/>
        <v>223.65</v>
      </c>
      <c r="H769" vm="1815">
        <f ca="1"/>
        <v>7.76</v>
      </c>
      <c r="J769">
        <f t="shared" ca="1" si="22"/>
        <v>-1.8390098314606695E-2</v>
      </c>
      <c r="K769">
        <f t="shared" ca="1" si="23"/>
        <v>-3.0000000000000027E-2</v>
      </c>
    </row>
    <row r="770" spans="6:11" x14ac:dyDescent="0.2">
      <c r="F770" vm="1816">
        <f ca="1"/>
        <v>44497</v>
      </c>
      <c r="G770" vm="1472">
        <f ca="1"/>
        <v>228.11</v>
      </c>
      <c r="H770" vm="1817">
        <f ca="1"/>
        <v>7.85</v>
      </c>
      <c r="J770">
        <f t="shared" ca="1" si="22"/>
        <v>1.9941873463000359E-2</v>
      </c>
      <c r="K770">
        <f t="shared" ca="1" si="23"/>
        <v>1.1597938144329856E-2</v>
      </c>
    </row>
    <row r="771" spans="6:11" x14ac:dyDescent="0.2">
      <c r="F771" vm="1818">
        <f ca="1"/>
        <v>44498</v>
      </c>
      <c r="G771" vm="1819">
        <f ca="1"/>
        <v>228.05</v>
      </c>
      <c r="H771" vm="1820">
        <f ca="1"/>
        <v>7.97</v>
      </c>
      <c r="J771">
        <f t="shared" ca="1" si="22"/>
        <v>-2.6303099381874695E-4</v>
      </c>
      <c r="K771">
        <f t="shared" ca="1" si="23"/>
        <v>1.5286624203821653E-2</v>
      </c>
    </row>
    <row r="772" spans="6:11" x14ac:dyDescent="0.2">
      <c r="F772" vm="1821">
        <f ca="1"/>
        <v>44501</v>
      </c>
      <c r="G772" vm="1822">
        <f ca="1"/>
        <v>233.96</v>
      </c>
      <c r="H772" vm="1823">
        <f ca="1"/>
        <v>8.4700000000000006</v>
      </c>
      <c r="J772">
        <f t="shared" ca="1" si="22"/>
        <v>2.5915369436527058E-2</v>
      </c>
      <c r="K772">
        <f t="shared" ca="1" si="23"/>
        <v>6.2735257214554752E-2</v>
      </c>
    </row>
    <row r="773" spans="6:11" x14ac:dyDescent="0.2">
      <c r="F773" vm="1824">
        <f ca="1"/>
        <v>44502</v>
      </c>
      <c r="G773" vm="1825">
        <f ca="1"/>
        <v>234.45</v>
      </c>
      <c r="H773" vm="1826">
        <f ca="1"/>
        <v>8.49</v>
      </c>
      <c r="J773">
        <f t="shared" ca="1" si="22"/>
        <v>2.0943751068558392E-3</v>
      </c>
      <c r="K773">
        <f t="shared" ca="1" si="23"/>
        <v>2.3612750885477762E-3</v>
      </c>
    </row>
    <row r="774" spans="6:11" x14ac:dyDescent="0.2">
      <c r="F774" vm="1827">
        <f ca="1"/>
        <v>44503</v>
      </c>
      <c r="G774" vm="1828">
        <f ca="1"/>
        <v>238.64</v>
      </c>
      <c r="H774" vm="1829">
        <f ca="1"/>
        <v>8.7200000000000006</v>
      </c>
      <c r="J774">
        <f t="shared" ca="1" si="22"/>
        <v>1.7871614416719916E-2</v>
      </c>
      <c r="K774">
        <f t="shared" ca="1" si="23"/>
        <v>2.7090694935217874E-2</v>
      </c>
    </row>
    <row r="775" spans="6:11" x14ac:dyDescent="0.2">
      <c r="F775" vm="1830">
        <f ca="1"/>
        <v>44504</v>
      </c>
      <c r="G775" vm="1831">
        <f ca="1"/>
        <v>238.55</v>
      </c>
      <c r="H775" vm="1832">
        <f ca="1"/>
        <v>8.83</v>
      </c>
      <c r="J775">
        <f t="shared" ref="J775:J838" ca="1" si="24">+G775/G774-1</f>
        <v>-3.7713711029152552E-4</v>
      </c>
      <c r="K775">
        <f t="shared" ref="K775:K838" ca="1" si="25">+H775/H774-1</f>
        <v>1.261467889908241E-2</v>
      </c>
    </row>
    <row r="776" spans="6:11" x14ac:dyDescent="0.2">
      <c r="F776" vm="1833">
        <f ca="1"/>
        <v>44505</v>
      </c>
      <c r="G776" vm="1834">
        <f ca="1"/>
        <v>241.81</v>
      </c>
      <c r="H776" vm="1835">
        <f ca="1"/>
        <v>8.9700000000000006</v>
      </c>
      <c r="J776">
        <f t="shared" ca="1" si="24"/>
        <v>1.3665898134562982E-2</v>
      </c>
      <c r="K776">
        <f t="shared" ca="1" si="25"/>
        <v>1.5855039637599155E-2</v>
      </c>
    </row>
    <row r="777" spans="6:11" x14ac:dyDescent="0.2">
      <c r="F777" vm="1836">
        <f ca="1"/>
        <v>44508</v>
      </c>
      <c r="G777" vm="1837">
        <f ca="1"/>
        <v>242.56</v>
      </c>
      <c r="H777" vm="1838">
        <f ca="1"/>
        <v>9.2100000000000009</v>
      </c>
      <c r="J777">
        <f t="shared" ca="1" si="24"/>
        <v>3.1016087010462545E-3</v>
      </c>
      <c r="K777">
        <f t="shared" ca="1" si="25"/>
        <v>2.6755852842809347E-2</v>
      </c>
    </row>
    <row r="778" spans="6:11" x14ac:dyDescent="0.2">
      <c r="F778" vm="1839">
        <f ca="1"/>
        <v>44509</v>
      </c>
      <c r="G778" vm="1840">
        <f ca="1"/>
        <v>241.15</v>
      </c>
      <c r="H778" vm="1841">
        <f ca="1"/>
        <v>8.6300000000000008</v>
      </c>
      <c r="J778">
        <f t="shared" ca="1" si="24"/>
        <v>-5.812994722955156E-3</v>
      </c>
      <c r="K778">
        <f t="shared" ca="1" si="25"/>
        <v>-6.297502714440828E-2</v>
      </c>
    </row>
    <row r="779" spans="6:11" x14ac:dyDescent="0.2">
      <c r="F779" vm="1842">
        <f ca="1"/>
        <v>44510</v>
      </c>
      <c r="G779" vm="1843">
        <f ca="1"/>
        <v>237.35</v>
      </c>
      <c r="H779" vm="1844">
        <f ca="1"/>
        <v>8.41</v>
      </c>
      <c r="J779">
        <f t="shared" ca="1" si="24"/>
        <v>-1.5757827078581865E-2</v>
      </c>
      <c r="K779">
        <f t="shared" ca="1" si="25"/>
        <v>-2.5492468134414858E-2</v>
      </c>
    </row>
    <row r="780" spans="6:11" x14ac:dyDescent="0.2">
      <c r="F780" vm="1845">
        <f ca="1"/>
        <v>44511</v>
      </c>
      <c r="G780" vm="1846">
        <f ca="1"/>
        <v>239.26</v>
      </c>
      <c r="H780" vm="1847">
        <f ca="1"/>
        <v>8.5</v>
      </c>
      <c r="J780">
        <f t="shared" ca="1" si="24"/>
        <v>8.047187697493241E-3</v>
      </c>
      <c r="K780">
        <f t="shared" ca="1" si="25"/>
        <v>1.0701545778834642E-2</v>
      </c>
    </row>
    <row r="781" spans="6:11" x14ac:dyDescent="0.2">
      <c r="F781" vm="1848">
        <f ca="1"/>
        <v>44512</v>
      </c>
      <c r="G781" vm="1849">
        <f ca="1"/>
        <v>239.5</v>
      </c>
      <c r="H781" vm="1850">
        <f ca="1"/>
        <v>8.3699999999999992</v>
      </c>
      <c r="J781">
        <f t="shared" ca="1" si="24"/>
        <v>1.0030928696815877E-3</v>
      </c>
      <c r="K781">
        <f t="shared" ca="1" si="25"/>
        <v>-1.5294117647058902E-2</v>
      </c>
    </row>
    <row r="782" spans="6:11" x14ac:dyDescent="0.2">
      <c r="F782" vm="1851">
        <f ca="1"/>
        <v>44515</v>
      </c>
      <c r="G782" vm="1831">
        <f ca="1"/>
        <v>238.55</v>
      </c>
      <c r="H782" vm="1852">
        <f ca="1"/>
        <v>8.52</v>
      </c>
      <c r="J782">
        <f t="shared" ca="1" si="24"/>
        <v>-3.9665970772442272E-3</v>
      </c>
      <c r="K782">
        <f t="shared" ca="1" si="25"/>
        <v>1.7921146953405076E-2</v>
      </c>
    </row>
    <row r="783" spans="6:11" x14ac:dyDescent="0.2">
      <c r="F783" vm="1853">
        <f ca="1"/>
        <v>44516</v>
      </c>
      <c r="G783" vm="1854">
        <f ca="1"/>
        <v>238.99</v>
      </c>
      <c r="H783" vm="1855">
        <f ca="1"/>
        <v>8.3000000000000007</v>
      </c>
      <c r="J783">
        <f t="shared" ca="1" si="24"/>
        <v>1.8444770488366125E-3</v>
      </c>
      <c r="K783">
        <f t="shared" ca="1" si="25"/>
        <v>-2.5821596244131273E-2</v>
      </c>
    </row>
    <row r="784" spans="6:11" x14ac:dyDescent="0.2">
      <c r="F784" vm="1856">
        <f ca="1"/>
        <v>44517</v>
      </c>
      <c r="G784" vm="1857">
        <f ca="1"/>
        <v>235.86</v>
      </c>
      <c r="H784" vm="1858">
        <f ca="1"/>
        <v>8.19</v>
      </c>
      <c r="J784">
        <f t="shared" ca="1" si="24"/>
        <v>-1.3096782292146059E-2</v>
      </c>
      <c r="K784">
        <f t="shared" ca="1" si="25"/>
        <v>-1.3253012048192958E-2</v>
      </c>
    </row>
    <row r="785" spans="6:11" x14ac:dyDescent="0.2">
      <c r="F785" vm="1859">
        <f ca="1"/>
        <v>44518</v>
      </c>
      <c r="G785" vm="1860">
        <f ca="1"/>
        <v>234.86</v>
      </c>
      <c r="H785" vm="1861">
        <f ca="1"/>
        <v>8.15</v>
      </c>
      <c r="J785">
        <f t="shared" ca="1" si="24"/>
        <v>-4.2398032731281177E-3</v>
      </c>
      <c r="K785">
        <f t="shared" ca="1" si="25"/>
        <v>-4.8840048840047556E-3</v>
      </c>
    </row>
    <row r="786" spans="6:11" x14ac:dyDescent="0.2">
      <c r="F786" vm="1862">
        <f ca="1"/>
        <v>44519</v>
      </c>
      <c r="G786" vm="1863">
        <f ca="1"/>
        <v>232.72</v>
      </c>
      <c r="H786" vm="1864">
        <f ca="1"/>
        <v>7.9</v>
      </c>
      <c r="J786">
        <f t="shared" ca="1" si="24"/>
        <v>-9.1118112918334715E-3</v>
      </c>
      <c r="K786">
        <f t="shared" ca="1" si="25"/>
        <v>-3.0674846625766916E-2</v>
      </c>
    </row>
    <row r="787" spans="6:11" x14ac:dyDescent="0.2">
      <c r="F787" vm="1865">
        <f ca="1"/>
        <v>44522</v>
      </c>
      <c r="G787" vm="1866">
        <f ca="1"/>
        <v>231.73</v>
      </c>
      <c r="H787" vm="1867">
        <f ca="1"/>
        <v>7.88</v>
      </c>
      <c r="J787">
        <f t="shared" ca="1" si="24"/>
        <v>-4.2540391887246898E-3</v>
      </c>
      <c r="K787">
        <f t="shared" ca="1" si="25"/>
        <v>-2.5316455696202667E-3</v>
      </c>
    </row>
    <row r="788" spans="6:11" x14ac:dyDescent="0.2">
      <c r="F788" vm="1868">
        <f ca="1"/>
        <v>44523</v>
      </c>
      <c r="G788" vm="1869">
        <f ca="1"/>
        <v>231.33</v>
      </c>
      <c r="H788" vm="1711">
        <f ca="1"/>
        <v>7.75</v>
      </c>
      <c r="J788">
        <f t="shared" ca="1" si="24"/>
        <v>-1.7261468087860221E-3</v>
      </c>
      <c r="K788">
        <f t="shared" ca="1" si="25"/>
        <v>-1.6497461928933976E-2</v>
      </c>
    </row>
    <row r="789" spans="6:11" x14ac:dyDescent="0.2">
      <c r="F789" vm="1870">
        <f ca="1"/>
        <v>44524</v>
      </c>
      <c r="G789" vm="1871">
        <f ca="1"/>
        <v>231.58</v>
      </c>
      <c r="H789" vm="1714">
        <f ca="1"/>
        <v>7.54</v>
      </c>
      <c r="J789">
        <f t="shared" ca="1" si="24"/>
        <v>1.0807072148013575E-3</v>
      </c>
      <c r="K789">
        <f t="shared" ca="1" si="25"/>
        <v>-2.709677419354839E-2</v>
      </c>
    </row>
    <row r="790" spans="6:11" x14ac:dyDescent="0.2">
      <c r="F790" vm="1872">
        <f ca="1"/>
        <v>44526</v>
      </c>
      <c r="G790" vm="1873">
        <f ca="1"/>
        <v>222.85</v>
      </c>
      <c r="H790" vm="1874">
        <f ca="1"/>
        <v>7.02</v>
      </c>
      <c r="J790">
        <f t="shared" ca="1" si="24"/>
        <v>-3.769755592020041E-2</v>
      </c>
      <c r="K790">
        <f t="shared" ca="1" si="25"/>
        <v>-6.8965517241379337E-2</v>
      </c>
    </row>
    <row r="791" spans="6:11" x14ac:dyDescent="0.2">
      <c r="F791" vm="1875">
        <f ca="1"/>
        <v>44529</v>
      </c>
      <c r="G791" vm="1876">
        <f ca="1"/>
        <v>222.71</v>
      </c>
      <c r="H791" vm="1877">
        <f ca="1"/>
        <v>7.03</v>
      </c>
      <c r="J791">
        <f t="shared" ca="1" si="24"/>
        <v>-6.2822526363015552E-4</v>
      </c>
      <c r="K791">
        <f t="shared" ca="1" si="25"/>
        <v>1.4245014245015675E-3</v>
      </c>
    </row>
    <row r="792" spans="6:11" x14ac:dyDescent="0.2">
      <c r="F792" vm="1878">
        <f ca="1"/>
        <v>44530</v>
      </c>
      <c r="G792" vm="1879">
        <f ca="1"/>
        <v>218.17</v>
      </c>
      <c r="H792" vm="1880">
        <f ca="1"/>
        <v>7.43</v>
      </c>
      <c r="J792">
        <f t="shared" ca="1" si="24"/>
        <v>-2.0385254366665273E-2</v>
      </c>
      <c r="K792">
        <f t="shared" ca="1" si="25"/>
        <v>5.6899004267425335E-2</v>
      </c>
    </row>
    <row r="793" spans="6:11" x14ac:dyDescent="0.2">
      <c r="F793" vm="1881">
        <f ca="1"/>
        <v>44531</v>
      </c>
      <c r="G793" vm="1882">
        <f ca="1"/>
        <v>213.26</v>
      </c>
      <c r="H793" vm="1883">
        <f ca="1"/>
        <v>7.15</v>
      </c>
      <c r="J793">
        <f t="shared" ca="1" si="24"/>
        <v>-2.2505385708392556E-2</v>
      </c>
      <c r="K793">
        <f t="shared" ca="1" si="25"/>
        <v>-3.7685060565275874E-2</v>
      </c>
    </row>
    <row r="794" spans="6:11" x14ac:dyDescent="0.2">
      <c r="F794" vm="1884">
        <f ca="1"/>
        <v>44532</v>
      </c>
      <c r="G794" vm="1885">
        <f ca="1"/>
        <v>219.21</v>
      </c>
      <c r="H794" vm="1773">
        <f ca="1"/>
        <v>7.38</v>
      </c>
      <c r="J794">
        <f t="shared" ca="1" si="24"/>
        <v>2.790021569914658E-2</v>
      </c>
      <c r="K794">
        <f t="shared" ca="1" si="25"/>
        <v>3.2167832167832033E-2</v>
      </c>
    </row>
    <row r="795" spans="6:11" x14ac:dyDescent="0.2">
      <c r="F795" vm="1886">
        <f ca="1"/>
        <v>44533</v>
      </c>
      <c r="G795" vm="1887">
        <f ca="1"/>
        <v>214.71</v>
      </c>
      <c r="H795" vm="1888">
        <f ca="1"/>
        <v>7.2</v>
      </c>
      <c r="J795">
        <f t="shared" ca="1" si="24"/>
        <v>-2.0528260572054147E-2</v>
      </c>
      <c r="K795">
        <f t="shared" ca="1" si="25"/>
        <v>-2.4390243902438935E-2</v>
      </c>
    </row>
    <row r="796" spans="6:11" x14ac:dyDescent="0.2">
      <c r="F796" vm="1889">
        <f ca="1"/>
        <v>44536</v>
      </c>
      <c r="G796" vm="1890">
        <f ca="1"/>
        <v>219.02</v>
      </c>
      <c r="H796" vm="1742">
        <f ca="1"/>
        <v>7.01</v>
      </c>
      <c r="J796">
        <f t="shared" ca="1" si="24"/>
        <v>2.0073587629826362E-2</v>
      </c>
      <c r="K796">
        <f t="shared" ca="1" si="25"/>
        <v>-2.6388888888888906E-2</v>
      </c>
    </row>
    <row r="797" spans="6:11" x14ac:dyDescent="0.2">
      <c r="F797" vm="1891">
        <f ca="1"/>
        <v>44537</v>
      </c>
      <c r="G797" vm="1892">
        <f ca="1"/>
        <v>224.1</v>
      </c>
      <c r="H797" vm="1673">
        <f ca="1"/>
        <v>7.32</v>
      </c>
      <c r="J797">
        <f t="shared" ca="1" si="24"/>
        <v>2.3194228837549069E-2</v>
      </c>
      <c r="K797">
        <f t="shared" ca="1" si="25"/>
        <v>4.4222539229672009E-2</v>
      </c>
    </row>
    <row r="798" spans="6:11" x14ac:dyDescent="0.2">
      <c r="F798" vm="1893">
        <f ca="1"/>
        <v>44538</v>
      </c>
      <c r="G798" vm="1894">
        <f ca="1"/>
        <v>225.63</v>
      </c>
      <c r="H798" vm="1783">
        <f ca="1"/>
        <v>7.41</v>
      </c>
      <c r="J798">
        <f t="shared" ca="1" si="24"/>
        <v>6.8273092369477428E-3</v>
      </c>
      <c r="K798">
        <f t="shared" ca="1" si="25"/>
        <v>1.2295081967213184E-2</v>
      </c>
    </row>
    <row r="799" spans="6:11" x14ac:dyDescent="0.2">
      <c r="F799" vm="1895">
        <f ca="1"/>
        <v>44539</v>
      </c>
      <c r="G799" vm="1896">
        <f ca="1"/>
        <v>220.52</v>
      </c>
      <c r="H799" vm="1897">
        <f ca="1"/>
        <v>7.19</v>
      </c>
      <c r="J799">
        <f t="shared" ca="1" si="24"/>
        <v>-2.264769755794882E-2</v>
      </c>
      <c r="K799">
        <f t="shared" ca="1" si="25"/>
        <v>-2.9689608636977005E-2</v>
      </c>
    </row>
    <row r="800" spans="6:11" x14ac:dyDescent="0.2">
      <c r="F800" vm="1898">
        <f ca="1"/>
        <v>44540</v>
      </c>
      <c r="G800" vm="1899">
        <f ca="1"/>
        <v>219.91</v>
      </c>
      <c r="H800" vm="1742">
        <f ca="1"/>
        <v>7.01</v>
      </c>
      <c r="J800">
        <f t="shared" ca="1" si="24"/>
        <v>-2.7661890077997908E-3</v>
      </c>
      <c r="K800">
        <f t="shared" ca="1" si="25"/>
        <v>-2.5034770514603677E-2</v>
      </c>
    </row>
    <row r="801" spans="6:11" x14ac:dyDescent="0.2">
      <c r="F801" vm="1900">
        <f ca="1"/>
        <v>44543</v>
      </c>
      <c r="G801" vm="1901">
        <f ca="1"/>
        <v>216.04</v>
      </c>
      <c r="H801" vm="1596">
        <f ca="1"/>
        <v>6.76</v>
      </c>
      <c r="J801">
        <f t="shared" ca="1" si="24"/>
        <v>-1.7598108317038785E-2</v>
      </c>
      <c r="K801">
        <f t="shared" ca="1" si="25"/>
        <v>-3.5663338088445129E-2</v>
      </c>
    </row>
    <row r="802" spans="6:11" x14ac:dyDescent="0.2">
      <c r="F802" vm="1902">
        <f ca="1"/>
        <v>44544</v>
      </c>
      <c r="G802" vm="1903">
        <f ca="1"/>
        <v>214.18</v>
      </c>
      <c r="H802" vm="1904">
        <f ca="1"/>
        <v>6.55</v>
      </c>
      <c r="J802">
        <f t="shared" ca="1" si="24"/>
        <v>-8.609516756156177E-3</v>
      </c>
      <c r="K802">
        <f t="shared" ca="1" si="25"/>
        <v>-3.1065088757396442E-2</v>
      </c>
    </row>
    <row r="803" spans="6:11" x14ac:dyDescent="0.2">
      <c r="F803" vm="1905">
        <f ca="1"/>
        <v>44545</v>
      </c>
      <c r="G803" vm="1906">
        <f ca="1"/>
        <v>217.58</v>
      </c>
      <c r="H803" vm="1907">
        <f ca="1"/>
        <v>6.54</v>
      </c>
      <c r="J803">
        <f t="shared" ca="1" si="24"/>
        <v>1.5874498085722388E-2</v>
      </c>
      <c r="K803">
        <f t="shared" ca="1" si="25"/>
        <v>-1.5267175572518665E-3</v>
      </c>
    </row>
    <row r="804" spans="6:11" x14ac:dyDescent="0.2">
      <c r="F804" vm="1908">
        <f ca="1"/>
        <v>44546</v>
      </c>
      <c r="G804" vm="1909">
        <f ca="1"/>
        <v>213.18</v>
      </c>
      <c r="H804" vm="1910">
        <f ca="1"/>
        <v>6.46</v>
      </c>
      <c r="J804">
        <f t="shared" ca="1" si="24"/>
        <v>-2.0222446916076886E-2</v>
      </c>
      <c r="K804">
        <f t="shared" ca="1" si="25"/>
        <v>-1.2232415902140636E-2</v>
      </c>
    </row>
    <row r="805" spans="6:11" x14ac:dyDescent="0.2">
      <c r="F805" vm="1911">
        <f ca="1"/>
        <v>44547</v>
      </c>
      <c r="G805" vm="1912">
        <f ca="1"/>
        <v>215.14</v>
      </c>
      <c r="H805" vm="1913">
        <f ca="1"/>
        <v>6.6</v>
      </c>
      <c r="J805">
        <f t="shared" ca="1" si="24"/>
        <v>9.1941082653155259E-3</v>
      </c>
      <c r="K805">
        <f t="shared" ca="1" si="25"/>
        <v>2.1671826625387025E-2</v>
      </c>
    </row>
    <row r="806" spans="6:11" x14ac:dyDescent="0.2">
      <c r="F806" vm="1914">
        <f ca="1"/>
        <v>44550</v>
      </c>
      <c r="G806" vm="1915">
        <f ca="1"/>
        <v>212.12</v>
      </c>
      <c r="H806" vm="1916">
        <f ca="1"/>
        <v>6.4</v>
      </c>
      <c r="J806">
        <f t="shared" ca="1" si="24"/>
        <v>-1.4037371014223199E-2</v>
      </c>
      <c r="K806">
        <f t="shared" ca="1" si="25"/>
        <v>-3.0303030303030165E-2</v>
      </c>
    </row>
    <row r="807" spans="6:11" x14ac:dyDescent="0.2">
      <c r="F807" vm="1917">
        <f ca="1"/>
        <v>44551</v>
      </c>
      <c r="G807" vm="1918">
        <f ca="1"/>
        <v>218.18</v>
      </c>
      <c r="H807" vm="1919">
        <f ca="1"/>
        <v>6.72</v>
      </c>
      <c r="J807">
        <f t="shared" ca="1" si="24"/>
        <v>2.8568734678483976E-2</v>
      </c>
      <c r="K807">
        <f t="shared" ca="1" si="25"/>
        <v>4.9999999999999822E-2</v>
      </c>
    </row>
    <row r="808" spans="6:11" x14ac:dyDescent="0.2">
      <c r="F808" vm="1920">
        <f ca="1"/>
        <v>44552</v>
      </c>
      <c r="G808" vm="1921">
        <f ca="1"/>
        <v>220.28</v>
      </c>
      <c r="H808" vm="1693">
        <f ca="1"/>
        <v>6.85</v>
      </c>
      <c r="J808">
        <f t="shared" ca="1" si="24"/>
        <v>9.6250802090016574E-3</v>
      </c>
      <c r="K808">
        <f t="shared" ca="1" si="25"/>
        <v>1.9345238095238138E-2</v>
      </c>
    </row>
    <row r="809" spans="6:11" x14ac:dyDescent="0.2">
      <c r="F809" vm="1922">
        <f ca="1"/>
        <v>44553</v>
      </c>
      <c r="G809" vm="1923">
        <f ca="1"/>
        <v>222.04</v>
      </c>
      <c r="H809" vm="1742">
        <f ca="1"/>
        <v>7.01</v>
      </c>
      <c r="J809">
        <f t="shared" ca="1" si="24"/>
        <v>7.9898311240238495E-3</v>
      </c>
      <c r="K809">
        <f t="shared" ca="1" si="25"/>
        <v>2.3357664233576658E-2</v>
      </c>
    </row>
    <row r="810" spans="6:11" x14ac:dyDescent="0.2">
      <c r="F810" vm="1924">
        <f ca="1"/>
        <v>44557</v>
      </c>
      <c r="G810" vm="1925">
        <f ca="1"/>
        <v>224.12</v>
      </c>
      <c r="H810" vm="1705">
        <f ca="1"/>
        <v>7</v>
      </c>
      <c r="J810">
        <f t="shared" ca="1" si="24"/>
        <v>9.3676814988290502E-3</v>
      </c>
      <c r="K810">
        <f t="shared" ca="1" si="25"/>
        <v>-1.4265335235377208E-3</v>
      </c>
    </row>
    <row r="811" spans="6:11" x14ac:dyDescent="0.2">
      <c r="F811" vm="1926">
        <f ca="1"/>
        <v>44558</v>
      </c>
      <c r="G811" vm="1927">
        <f ca="1"/>
        <v>222.75</v>
      </c>
      <c r="H811" vm="1928">
        <f ca="1"/>
        <v>6.83</v>
      </c>
      <c r="J811">
        <f t="shared" ca="1" si="24"/>
        <v>-6.1127967160450325E-3</v>
      </c>
      <c r="K811">
        <f t="shared" ca="1" si="25"/>
        <v>-2.4285714285714244E-2</v>
      </c>
    </row>
    <row r="812" spans="6:11" x14ac:dyDescent="0.2">
      <c r="F812" vm="1929">
        <f ca="1"/>
        <v>44559</v>
      </c>
      <c r="G812" vm="1930">
        <f ca="1"/>
        <v>222.99</v>
      </c>
      <c r="H812" vm="1931">
        <f ca="1"/>
        <v>6.75</v>
      </c>
      <c r="J812">
        <f t="shared" ca="1" si="24"/>
        <v>1.0774410774410104E-3</v>
      </c>
      <c r="K812">
        <f t="shared" ca="1" si="25"/>
        <v>-1.171303074670571E-2</v>
      </c>
    </row>
    <row r="813" spans="6:11" x14ac:dyDescent="0.2">
      <c r="F813" vm="1932">
        <f ca="1"/>
        <v>44560</v>
      </c>
      <c r="G813" vm="1933">
        <f ca="1"/>
        <v>222.93</v>
      </c>
      <c r="H813" vm="1928">
        <f ca="1"/>
        <v>6.83</v>
      </c>
      <c r="J813">
        <f t="shared" ca="1" si="24"/>
        <v>-2.6907036189960376E-4</v>
      </c>
      <c r="K813">
        <f t="shared" ca="1" si="25"/>
        <v>1.185185185185178E-2</v>
      </c>
    </row>
    <row r="814" spans="6:11" x14ac:dyDescent="0.2">
      <c r="F814" vm="1934">
        <f ca="1"/>
        <v>44561</v>
      </c>
      <c r="G814" vm="1935">
        <f ca="1"/>
        <v>222.45</v>
      </c>
      <c r="H814" vm="1936">
        <f ca="1"/>
        <v>6.78</v>
      </c>
      <c r="J814">
        <f t="shared" ca="1" si="24"/>
        <v>-2.1531422419593937E-3</v>
      </c>
      <c r="K814">
        <f t="shared" ca="1" si="25"/>
        <v>-7.3206442166910968E-3</v>
      </c>
    </row>
    <row r="815" spans="6:11" x14ac:dyDescent="0.2">
      <c r="F815" vm="1937">
        <f ca="1"/>
        <v>44564</v>
      </c>
      <c r="G815" vm="1938">
        <f ca="1"/>
        <v>225.32</v>
      </c>
      <c r="H815" vm="1939">
        <f ca="1"/>
        <v>6.84</v>
      </c>
      <c r="J815">
        <f t="shared" ca="1" si="24"/>
        <v>1.2901775679928118E-2</v>
      </c>
      <c r="K815">
        <f t="shared" ca="1" si="25"/>
        <v>8.8495575221239076E-3</v>
      </c>
    </row>
    <row r="816" spans="6:11" x14ac:dyDescent="0.2">
      <c r="F816" vm="1940">
        <f ca="1"/>
        <v>44565</v>
      </c>
      <c r="G816" vm="1941">
        <f ca="1"/>
        <v>224.98</v>
      </c>
      <c r="H816" vm="1942">
        <f ca="1"/>
        <v>6.58</v>
      </c>
      <c r="J816">
        <f t="shared" ca="1" si="24"/>
        <v>-1.5089650275164068E-3</v>
      </c>
      <c r="K816">
        <f t="shared" ca="1" si="25"/>
        <v>-3.8011695906432719E-2</v>
      </c>
    </row>
    <row r="817" spans="6:11" x14ac:dyDescent="0.2">
      <c r="F817" vm="1943">
        <f ca="1"/>
        <v>44566</v>
      </c>
      <c r="G817" vm="1944">
        <f ca="1"/>
        <v>217.36</v>
      </c>
      <c r="H817" vm="1945">
        <f ca="1"/>
        <v>6.24</v>
      </c>
      <c r="J817">
        <f t="shared" ca="1" si="24"/>
        <v>-3.3869677304649182E-2</v>
      </c>
      <c r="K817">
        <f t="shared" ca="1" si="25"/>
        <v>-5.1671732522796332E-2</v>
      </c>
    </row>
    <row r="818" spans="6:11" x14ac:dyDescent="0.2">
      <c r="F818" vm="1946">
        <f ca="1"/>
        <v>44567</v>
      </c>
      <c r="G818" vm="1947">
        <f ca="1"/>
        <v>218.6</v>
      </c>
      <c r="H818" vm="1948">
        <f ca="1"/>
        <v>6.45</v>
      </c>
      <c r="J818">
        <f t="shared" ca="1" si="24"/>
        <v>5.7048214942951869E-3</v>
      </c>
      <c r="K818">
        <f t="shared" ca="1" si="25"/>
        <v>3.3653846153846256E-2</v>
      </c>
    </row>
    <row r="819" spans="6:11" x14ac:dyDescent="0.2">
      <c r="F819" vm="1949">
        <f ca="1"/>
        <v>44568</v>
      </c>
      <c r="G819" vm="1950">
        <f ca="1"/>
        <v>216.07</v>
      </c>
      <c r="H819" vm="1951">
        <f ca="1"/>
        <v>6.31</v>
      </c>
      <c r="J819">
        <f t="shared" ca="1" si="24"/>
        <v>-1.1573650503202249E-2</v>
      </c>
      <c r="K819">
        <f t="shared" ca="1" si="25"/>
        <v>-2.170542635658923E-2</v>
      </c>
    </row>
    <row r="820" spans="6:11" x14ac:dyDescent="0.2">
      <c r="F820" vm="1952">
        <f ca="1"/>
        <v>44571</v>
      </c>
      <c r="G820" vm="1953">
        <f ca="1"/>
        <v>215.32</v>
      </c>
      <c r="H820" vm="1635">
        <f ca="1"/>
        <v>6.26</v>
      </c>
      <c r="J820">
        <f t="shared" ca="1" si="24"/>
        <v>-3.4710973295690728E-3</v>
      </c>
      <c r="K820">
        <f t="shared" ca="1" si="25"/>
        <v>-7.923930269413626E-3</v>
      </c>
    </row>
    <row r="821" spans="6:11" x14ac:dyDescent="0.2">
      <c r="F821" vm="1954">
        <f ca="1"/>
        <v>44572</v>
      </c>
      <c r="G821" vm="1955">
        <f ca="1"/>
        <v>217.61</v>
      </c>
      <c r="H821" vm="1956">
        <f ca="1"/>
        <v>6.22</v>
      </c>
      <c r="J821">
        <f t="shared" ca="1" si="24"/>
        <v>1.0635333457180041E-2</v>
      </c>
      <c r="K821">
        <f t="shared" ca="1" si="25"/>
        <v>-6.389776357827448E-3</v>
      </c>
    </row>
    <row r="822" spans="6:11" x14ac:dyDescent="0.2">
      <c r="F822" vm="1957">
        <f ca="1"/>
        <v>44573</v>
      </c>
      <c r="G822" vm="1958">
        <f ca="1"/>
        <v>215.99</v>
      </c>
      <c r="H822" vm="1959">
        <f ca="1"/>
        <v>6.29</v>
      </c>
      <c r="J822">
        <f t="shared" ca="1" si="24"/>
        <v>-7.4445108221129486E-3</v>
      </c>
      <c r="K822">
        <f t="shared" ca="1" si="25"/>
        <v>1.12540192926045E-2</v>
      </c>
    </row>
    <row r="823" spans="6:11" x14ac:dyDescent="0.2">
      <c r="F823" vm="1960">
        <f ca="1"/>
        <v>44574</v>
      </c>
      <c r="G823" vm="1961">
        <f ca="1"/>
        <v>214.01</v>
      </c>
      <c r="H823" vm="1962">
        <f ca="1"/>
        <v>6.35</v>
      </c>
      <c r="J823">
        <f t="shared" ca="1" si="24"/>
        <v>-9.1670910690310192E-3</v>
      </c>
      <c r="K823">
        <f t="shared" ca="1" si="25"/>
        <v>9.5389507154213238E-3</v>
      </c>
    </row>
    <row r="824" spans="6:11" x14ac:dyDescent="0.2">
      <c r="F824" vm="1963">
        <f ca="1"/>
        <v>44575</v>
      </c>
      <c r="G824" vm="1964">
        <f ca="1"/>
        <v>214.31</v>
      </c>
      <c r="H824" vm="1645">
        <f ca="1"/>
        <v>6.25</v>
      </c>
      <c r="J824">
        <f t="shared" ca="1" si="24"/>
        <v>1.4018036540348611E-3</v>
      </c>
      <c r="K824">
        <f t="shared" ca="1" si="25"/>
        <v>-1.5748031496062964E-2</v>
      </c>
    </row>
    <row r="825" spans="6:11" x14ac:dyDescent="0.2">
      <c r="F825" vm="1965">
        <f ca="1"/>
        <v>44579</v>
      </c>
      <c r="G825" vm="1966">
        <f ca="1"/>
        <v>207.83</v>
      </c>
      <c r="H825" vm="1967">
        <f ca="1"/>
        <v>5.97</v>
      </c>
      <c r="J825">
        <f t="shared" ca="1" si="24"/>
        <v>-3.0236573188371918E-2</v>
      </c>
      <c r="K825">
        <f t="shared" ca="1" si="25"/>
        <v>-4.4800000000000062E-2</v>
      </c>
    </row>
    <row r="826" spans="6:11" x14ac:dyDescent="0.2">
      <c r="F826" vm="1968">
        <f ca="1"/>
        <v>44580</v>
      </c>
      <c r="G826" vm="1969">
        <f ca="1"/>
        <v>204.45</v>
      </c>
      <c r="H826" vm="1970">
        <f ca="1"/>
        <v>5.92</v>
      </c>
      <c r="J826">
        <f t="shared" ca="1" si="24"/>
        <v>-1.6263292113746886E-2</v>
      </c>
      <c r="K826">
        <f t="shared" ca="1" si="25"/>
        <v>-8.3752093802345051E-3</v>
      </c>
    </row>
    <row r="827" spans="6:11" x14ac:dyDescent="0.2">
      <c r="F827" vm="1971">
        <f ca="1"/>
        <v>44581</v>
      </c>
      <c r="G827" vm="1972">
        <f ca="1"/>
        <v>200.75</v>
      </c>
      <c r="H827" vm="1973">
        <f ca="1"/>
        <v>5.65</v>
      </c>
      <c r="J827">
        <f t="shared" ca="1" si="24"/>
        <v>-1.809733431156757E-2</v>
      </c>
      <c r="K827">
        <f t="shared" ca="1" si="25"/>
        <v>-4.5608108108108003E-2</v>
      </c>
    </row>
    <row r="828" spans="6:11" x14ac:dyDescent="0.2">
      <c r="F828" vm="1974">
        <f ca="1"/>
        <v>44582</v>
      </c>
      <c r="G828" vm="1975">
        <f ca="1"/>
        <v>196.99</v>
      </c>
      <c r="H828" vm="1976">
        <f ca="1"/>
        <v>5.64</v>
      </c>
      <c r="J828">
        <f t="shared" ca="1" si="24"/>
        <v>-1.8729763387297593E-2</v>
      </c>
      <c r="K828">
        <f t="shared" ca="1" si="25"/>
        <v>-1.7699115044248481E-3</v>
      </c>
    </row>
    <row r="829" spans="6:11" x14ac:dyDescent="0.2">
      <c r="F829" vm="1977">
        <f ca="1"/>
        <v>44585</v>
      </c>
      <c r="G829" vm="1978">
        <f ca="1"/>
        <v>201.53</v>
      </c>
      <c r="H829" vm="1979">
        <f ca="1"/>
        <v>5.75</v>
      </c>
      <c r="J829">
        <f t="shared" ca="1" si="24"/>
        <v>2.304685517031313E-2</v>
      </c>
      <c r="K829">
        <f t="shared" ca="1" si="25"/>
        <v>1.9503546099290947E-2</v>
      </c>
    </row>
    <row r="830" spans="6:11" x14ac:dyDescent="0.2">
      <c r="F830" vm="1980">
        <f ca="1"/>
        <v>44586</v>
      </c>
      <c r="G830" vm="1981">
        <f ca="1"/>
        <v>198.84</v>
      </c>
      <c r="H830" vm="1982">
        <f ca="1"/>
        <v>5.77</v>
      </c>
      <c r="J830">
        <f t="shared" ca="1" si="24"/>
        <v>-1.3347888651813578E-2</v>
      </c>
      <c r="K830">
        <f t="shared" ca="1" si="25"/>
        <v>3.4782608695651529E-3</v>
      </c>
    </row>
    <row r="831" spans="6:11" x14ac:dyDescent="0.2">
      <c r="F831" vm="1983">
        <f ca="1"/>
        <v>44587</v>
      </c>
      <c r="G831" vm="1984">
        <f ca="1"/>
        <v>195.97</v>
      </c>
      <c r="H831" vm="1985">
        <f ca="1"/>
        <v>5.62</v>
      </c>
      <c r="J831">
        <f t="shared" ca="1" si="24"/>
        <v>-1.4433715550191129E-2</v>
      </c>
      <c r="K831">
        <f t="shared" ca="1" si="25"/>
        <v>-2.5996533795493826E-2</v>
      </c>
    </row>
    <row r="832" spans="6:11" x14ac:dyDescent="0.2">
      <c r="F832" vm="1986">
        <f ca="1"/>
        <v>44588</v>
      </c>
      <c r="G832" vm="1987">
        <f ca="1"/>
        <v>191.52</v>
      </c>
      <c r="H832" vm="1624">
        <f ca="1"/>
        <v>5.59</v>
      </c>
      <c r="J832">
        <f t="shared" ca="1" si="24"/>
        <v>-2.2707557279175283E-2</v>
      </c>
      <c r="K832">
        <f t="shared" ca="1" si="25"/>
        <v>-5.3380782918149849E-3</v>
      </c>
    </row>
    <row r="833" spans="6:11" x14ac:dyDescent="0.2">
      <c r="F833" vm="1988">
        <f ca="1"/>
        <v>44589</v>
      </c>
      <c r="G833" vm="1989">
        <f ca="1"/>
        <v>195.25</v>
      </c>
      <c r="H833" vm="1990">
        <f ca="1"/>
        <v>5.79</v>
      </c>
      <c r="J833">
        <f t="shared" ca="1" si="24"/>
        <v>1.9475772765246369E-2</v>
      </c>
      <c r="K833">
        <f t="shared" ca="1" si="25"/>
        <v>3.5778175313059046E-2</v>
      </c>
    </row>
    <row r="834" spans="6:11" x14ac:dyDescent="0.2">
      <c r="F834" vm="1991">
        <f ca="1"/>
        <v>44592</v>
      </c>
      <c r="G834" vm="1992">
        <f ca="1"/>
        <v>201.24</v>
      </c>
      <c r="H834" vm="1993">
        <f ca="1"/>
        <v>6.06</v>
      </c>
      <c r="J834">
        <f t="shared" ca="1" si="24"/>
        <v>3.0678617157490429E-2</v>
      </c>
      <c r="K834">
        <f t="shared" ca="1" si="25"/>
        <v>4.663212435233155E-2</v>
      </c>
    </row>
    <row r="835" spans="6:11" x14ac:dyDescent="0.2">
      <c r="F835" vm="1994">
        <f ca="1"/>
        <v>44593</v>
      </c>
      <c r="G835" vm="1995">
        <f ca="1"/>
        <v>203.36</v>
      </c>
      <c r="H835" vm="1996">
        <f ca="1"/>
        <v>5.93</v>
      </c>
      <c r="J835">
        <f t="shared" ca="1" si="24"/>
        <v>1.0534684953289686E-2</v>
      </c>
      <c r="K835">
        <f t="shared" ca="1" si="25"/>
        <v>-2.1452145214521434E-2</v>
      </c>
    </row>
    <row r="836" spans="6:11" x14ac:dyDescent="0.2">
      <c r="F836" vm="1997">
        <f ca="1"/>
        <v>44594</v>
      </c>
      <c r="G836" vm="1998">
        <f ca="1"/>
        <v>201.34</v>
      </c>
      <c r="H836" vm="1621">
        <f ca="1"/>
        <v>5.87</v>
      </c>
      <c r="J836">
        <f t="shared" ca="1" si="24"/>
        <v>-9.9331235247837046E-3</v>
      </c>
      <c r="K836">
        <f t="shared" ca="1" si="25"/>
        <v>-1.0118043844856595E-2</v>
      </c>
    </row>
    <row r="837" spans="6:11" x14ac:dyDescent="0.2">
      <c r="F837" vm="1999">
        <f ca="1"/>
        <v>44595</v>
      </c>
      <c r="G837" vm="2000">
        <f ca="1"/>
        <v>197.53</v>
      </c>
      <c r="H837" vm="2001">
        <f ca="1"/>
        <v>5.82</v>
      </c>
      <c r="J837">
        <f t="shared" ca="1" si="24"/>
        <v>-1.8923214463097304E-2</v>
      </c>
      <c r="K837">
        <f t="shared" ca="1" si="25"/>
        <v>-8.5178875638841633E-3</v>
      </c>
    </row>
    <row r="838" spans="6:11" x14ac:dyDescent="0.2">
      <c r="F838" vm="2002">
        <f ca="1"/>
        <v>44596</v>
      </c>
      <c r="G838" vm="2003">
        <f ca="1"/>
        <v>198.38</v>
      </c>
      <c r="H838" vm="2004">
        <f ca="1"/>
        <v>6.11</v>
      </c>
      <c r="J838">
        <f t="shared" ca="1" si="24"/>
        <v>4.3031438262541855E-3</v>
      </c>
      <c r="K838">
        <f t="shared" ca="1" si="25"/>
        <v>4.9828178694158121E-2</v>
      </c>
    </row>
    <row r="839" spans="6:11" x14ac:dyDescent="0.2">
      <c r="F839" vm="2005">
        <f ca="1"/>
        <v>44599</v>
      </c>
      <c r="G839" vm="2006">
        <f ca="1"/>
        <v>199.36</v>
      </c>
      <c r="H839" vm="2007">
        <f ca="1"/>
        <v>6.03</v>
      </c>
      <c r="J839">
        <f t="shared" ref="J839:J902" ca="1" si="26">+G839/G838-1</f>
        <v>4.9400141143260967E-3</v>
      </c>
      <c r="K839">
        <f t="shared" ref="K839:K902" ca="1" si="27">+H839/H838-1</f>
        <v>-1.3093289689034338E-2</v>
      </c>
    </row>
    <row r="840" spans="6:11" x14ac:dyDescent="0.2">
      <c r="F840" vm="2008">
        <f ca="1"/>
        <v>44600</v>
      </c>
      <c r="G840" vm="2009">
        <f ca="1"/>
        <v>202.76</v>
      </c>
      <c r="H840" vm="2010">
        <f ca="1"/>
        <v>6.21</v>
      </c>
      <c r="J840">
        <f t="shared" ca="1" si="26"/>
        <v>1.7054574638844189E-2</v>
      </c>
      <c r="K840">
        <f t="shared" ca="1" si="27"/>
        <v>2.9850746268656581E-2</v>
      </c>
    </row>
    <row r="841" spans="6:11" x14ac:dyDescent="0.2">
      <c r="F841" vm="2011">
        <f ca="1"/>
        <v>44601</v>
      </c>
      <c r="G841" vm="2012">
        <f ca="1"/>
        <v>206.61</v>
      </c>
      <c r="H841" vm="1687">
        <f ca="1"/>
        <v>6.41</v>
      </c>
      <c r="J841">
        <f t="shared" ca="1" si="26"/>
        <v>1.8987966068258144E-2</v>
      </c>
      <c r="K841">
        <f t="shared" ca="1" si="27"/>
        <v>3.2206119162640823E-2</v>
      </c>
    </row>
    <row r="842" spans="6:11" x14ac:dyDescent="0.2">
      <c r="F842" vm="2013">
        <f ca="1"/>
        <v>44602</v>
      </c>
      <c r="G842" vm="2014">
        <f ca="1"/>
        <v>203.44</v>
      </c>
      <c r="H842" vm="2015">
        <f ca="1"/>
        <v>6.38</v>
      </c>
      <c r="J842">
        <f t="shared" ca="1" si="26"/>
        <v>-1.5342916606166268E-2</v>
      </c>
      <c r="K842">
        <f t="shared" ca="1" si="27"/>
        <v>-4.6801872074883066E-3</v>
      </c>
    </row>
    <row r="843" spans="6:11" x14ac:dyDescent="0.2">
      <c r="F843" vm="2016">
        <f ca="1"/>
        <v>44603</v>
      </c>
      <c r="G843" vm="2017">
        <f ca="1"/>
        <v>201.38</v>
      </c>
      <c r="H843" vm="1945">
        <f ca="1"/>
        <v>6.24</v>
      </c>
      <c r="J843">
        <f t="shared" ca="1" si="26"/>
        <v>-1.0125835627211921E-2</v>
      </c>
      <c r="K843">
        <f t="shared" ca="1" si="27"/>
        <v>-2.1943573667711602E-2</v>
      </c>
    </row>
    <row r="844" spans="6:11" x14ac:dyDescent="0.2">
      <c r="F844" vm="2018">
        <f ca="1"/>
        <v>44606</v>
      </c>
      <c r="G844" vm="2019">
        <f ca="1"/>
        <v>200.68</v>
      </c>
      <c r="H844" vm="1645">
        <f ca="1"/>
        <v>6.25</v>
      </c>
      <c r="J844">
        <f t="shared" ca="1" si="26"/>
        <v>-3.4760154930976173E-3</v>
      </c>
      <c r="K844">
        <f t="shared" ca="1" si="27"/>
        <v>1.6025641025640969E-3</v>
      </c>
    </row>
    <row r="845" spans="6:11" x14ac:dyDescent="0.2">
      <c r="F845" vm="2020">
        <f ca="1"/>
        <v>44607</v>
      </c>
      <c r="G845" vm="2021">
        <f ca="1"/>
        <v>206.06</v>
      </c>
      <c r="H845" vm="1948">
        <f ca="1"/>
        <v>6.45</v>
      </c>
      <c r="J845">
        <f t="shared" ca="1" si="26"/>
        <v>2.6808849910304966E-2</v>
      </c>
      <c r="K845">
        <f t="shared" ca="1" si="27"/>
        <v>3.2000000000000028E-2</v>
      </c>
    </row>
    <row r="846" spans="6:11" x14ac:dyDescent="0.2">
      <c r="F846" vm="2022">
        <f ca="1"/>
        <v>44608</v>
      </c>
      <c r="G846" vm="2023">
        <f ca="1"/>
        <v>206.49</v>
      </c>
      <c r="H846" vm="2024">
        <f ca="1"/>
        <v>6.56</v>
      </c>
      <c r="J846">
        <f t="shared" ca="1" si="26"/>
        <v>2.0867708434437748E-3</v>
      </c>
      <c r="K846">
        <f t="shared" ca="1" si="27"/>
        <v>1.7054263565891459E-2</v>
      </c>
    </row>
    <row r="847" spans="6:11" x14ac:dyDescent="0.2">
      <c r="F847" vm="2025">
        <f ca="1"/>
        <v>44609</v>
      </c>
      <c r="G847" vm="2026">
        <f ca="1"/>
        <v>201.2</v>
      </c>
      <c r="H847" vm="2027">
        <f ca="1"/>
        <v>6.37</v>
      </c>
      <c r="J847">
        <f t="shared" ca="1" si="26"/>
        <v>-2.561867402779805E-2</v>
      </c>
      <c r="K847">
        <f t="shared" ca="1" si="27"/>
        <v>-2.8963414634146312E-2</v>
      </c>
    </row>
    <row r="848" spans="6:11" x14ac:dyDescent="0.2">
      <c r="F848" vm="2028">
        <f ca="1"/>
        <v>44610</v>
      </c>
      <c r="G848" vm="2029">
        <f ca="1"/>
        <v>199.47</v>
      </c>
      <c r="H848" vm="2030">
        <f ca="1"/>
        <v>6.16</v>
      </c>
      <c r="J848">
        <f t="shared" ca="1" si="26"/>
        <v>-8.5984095427434903E-3</v>
      </c>
      <c r="K848">
        <f t="shared" ca="1" si="27"/>
        <v>-3.2967032967032961E-2</v>
      </c>
    </row>
    <row r="849" spans="6:11" x14ac:dyDescent="0.2">
      <c r="F849" vm="2031">
        <f ca="1"/>
        <v>44614</v>
      </c>
      <c r="G849" vm="2032">
        <f ca="1"/>
        <v>196.66</v>
      </c>
      <c r="H849" vm="1604">
        <f ca="1"/>
        <v>6.19</v>
      </c>
      <c r="J849">
        <f t="shared" ca="1" si="26"/>
        <v>-1.4087331428284999E-2</v>
      </c>
      <c r="K849">
        <f t="shared" ca="1" si="27"/>
        <v>4.8701298701299134E-3</v>
      </c>
    </row>
    <row r="850" spans="6:11" x14ac:dyDescent="0.2">
      <c r="F850" vm="2033">
        <f ca="1"/>
        <v>44615</v>
      </c>
      <c r="G850" vm="2034">
        <f ca="1"/>
        <v>192.98</v>
      </c>
      <c r="H850" vm="1615">
        <f ca="1"/>
        <v>6.07</v>
      </c>
      <c r="J850">
        <f t="shared" ca="1" si="26"/>
        <v>-1.8712498728770455E-2</v>
      </c>
      <c r="K850">
        <f t="shared" ca="1" si="27"/>
        <v>-1.9386106623586419E-2</v>
      </c>
    </row>
    <row r="851" spans="6:11" x14ac:dyDescent="0.2">
      <c r="F851" vm="2035">
        <f ca="1"/>
        <v>44616</v>
      </c>
      <c r="G851" vm="2036">
        <f ca="1"/>
        <v>198.04</v>
      </c>
      <c r="H851" vm="1630">
        <f ca="1"/>
        <v>6.2</v>
      </c>
      <c r="J851">
        <f t="shared" ca="1" si="26"/>
        <v>2.6220333713338206E-2</v>
      </c>
      <c r="K851">
        <f t="shared" ca="1" si="27"/>
        <v>2.1416803953871577E-2</v>
      </c>
    </row>
    <row r="852" spans="6:11" x14ac:dyDescent="0.2">
      <c r="F852" vm="2037">
        <f ca="1"/>
        <v>44617</v>
      </c>
      <c r="G852" vm="2038">
        <f ca="1"/>
        <v>202.5</v>
      </c>
      <c r="H852" vm="1916">
        <f ca="1"/>
        <v>6.4</v>
      </c>
      <c r="J852">
        <f t="shared" ca="1" si="26"/>
        <v>2.2520702888305433E-2</v>
      </c>
      <c r="K852">
        <f t="shared" ca="1" si="27"/>
        <v>3.2258064516129004E-2</v>
      </c>
    </row>
    <row r="853" spans="6:11" x14ac:dyDescent="0.2">
      <c r="F853" vm="2039">
        <f ca="1"/>
        <v>44620</v>
      </c>
      <c r="G853" vm="2040">
        <f ca="1"/>
        <v>203.32</v>
      </c>
      <c r="H853" vm="1916">
        <f ca="1"/>
        <v>6.4</v>
      </c>
      <c r="J853">
        <f t="shared" ca="1" si="26"/>
        <v>4.0493827160492657E-3</v>
      </c>
      <c r="K853">
        <f t="shared" ca="1" si="27"/>
        <v>0</v>
      </c>
    </row>
    <row r="854" spans="6:11" x14ac:dyDescent="0.2">
      <c r="F854" vm="2041">
        <f ca="1"/>
        <v>44621</v>
      </c>
      <c r="G854" vm="2042">
        <f ca="1"/>
        <v>199.49</v>
      </c>
      <c r="H854" vm="2010">
        <f ca="1"/>
        <v>6.21</v>
      </c>
      <c r="J854">
        <f t="shared" ca="1" si="26"/>
        <v>-1.8837300806610169E-2</v>
      </c>
      <c r="K854">
        <f t="shared" ca="1" si="27"/>
        <v>-2.9687500000000089E-2</v>
      </c>
    </row>
    <row r="855" spans="6:11" x14ac:dyDescent="0.2">
      <c r="F855" vm="2043">
        <f ca="1"/>
        <v>44622</v>
      </c>
      <c r="G855" vm="2044">
        <f ca="1"/>
        <v>204.24</v>
      </c>
      <c r="H855" vm="2045">
        <f ca="1"/>
        <v>6.62</v>
      </c>
      <c r="J855">
        <f t="shared" ca="1" si="26"/>
        <v>2.381071732918949E-2</v>
      </c>
      <c r="K855">
        <f t="shared" ca="1" si="27"/>
        <v>6.602254428341392E-2</v>
      </c>
    </row>
    <row r="856" spans="6:11" x14ac:dyDescent="0.2">
      <c r="F856" vm="2046">
        <f ca="1"/>
        <v>44623</v>
      </c>
      <c r="G856" vm="2047">
        <f ca="1"/>
        <v>201.82</v>
      </c>
      <c r="H856" vm="2048">
        <f ca="1"/>
        <v>6.42</v>
      </c>
      <c r="J856">
        <f t="shared" ca="1" si="26"/>
        <v>-1.1848805327066225E-2</v>
      </c>
      <c r="K856">
        <f t="shared" ca="1" si="27"/>
        <v>-3.0211480362537846E-2</v>
      </c>
    </row>
    <row r="857" spans="6:11" x14ac:dyDescent="0.2">
      <c r="F857" vm="2049">
        <f ca="1"/>
        <v>44624</v>
      </c>
      <c r="G857" vm="2050">
        <f ca="1"/>
        <v>198.66</v>
      </c>
      <c r="H857" vm="1962">
        <f ca="1"/>
        <v>6.35</v>
      </c>
      <c r="J857">
        <f t="shared" ca="1" si="26"/>
        <v>-1.5657516598949539E-2</v>
      </c>
      <c r="K857">
        <f t="shared" ca="1" si="27"/>
        <v>-1.0903426791277315E-2</v>
      </c>
    </row>
    <row r="858" spans="6:11" x14ac:dyDescent="0.2">
      <c r="F858" vm="2051">
        <f ca="1"/>
        <v>44627</v>
      </c>
      <c r="G858" vm="2052">
        <f ca="1"/>
        <v>193.72</v>
      </c>
      <c r="H858" vm="2053">
        <f ca="1"/>
        <v>5.99</v>
      </c>
      <c r="J858">
        <f t="shared" ca="1" si="26"/>
        <v>-2.4866606261955138E-2</v>
      </c>
      <c r="K858">
        <f t="shared" ca="1" si="27"/>
        <v>-5.6692913385826715E-2</v>
      </c>
    </row>
    <row r="859" spans="6:11" x14ac:dyDescent="0.2">
      <c r="F859" vm="2054">
        <f ca="1"/>
        <v>44628</v>
      </c>
      <c r="G859" vm="2055">
        <f ca="1"/>
        <v>194.79</v>
      </c>
      <c r="H859" vm="2010">
        <f ca="1"/>
        <v>6.21</v>
      </c>
      <c r="J859">
        <f t="shared" ca="1" si="26"/>
        <v>5.5234358868470057E-3</v>
      </c>
      <c r="K859">
        <f t="shared" ca="1" si="27"/>
        <v>3.6727879799665963E-2</v>
      </c>
    </row>
    <row r="860" spans="6:11" x14ac:dyDescent="0.2">
      <c r="F860" vm="2056">
        <f ca="1"/>
        <v>44629</v>
      </c>
      <c r="G860" vm="2057">
        <f ca="1"/>
        <v>200.28</v>
      </c>
      <c r="H860" vm="1645">
        <f ca="1"/>
        <v>6.25</v>
      </c>
      <c r="J860">
        <f t="shared" ca="1" si="26"/>
        <v>2.8184198367472657E-2</v>
      </c>
      <c r="K860">
        <f t="shared" ca="1" si="27"/>
        <v>6.441223832528209E-3</v>
      </c>
    </row>
    <row r="861" spans="6:11" x14ac:dyDescent="0.2">
      <c r="F861" vm="2058">
        <f ca="1"/>
        <v>44630</v>
      </c>
      <c r="G861" vm="2059">
        <f ca="1"/>
        <v>199.92</v>
      </c>
      <c r="H861" vm="2060">
        <f ca="1"/>
        <v>6.17</v>
      </c>
      <c r="J861">
        <f t="shared" ca="1" si="26"/>
        <v>-1.7974835230677444E-3</v>
      </c>
      <c r="K861">
        <f t="shared" ca="1" si="27"/>
        <v>-1.2800000000000034E-2</v>
      </c>
    </row>
    <row r="862" spans="6:11" x14ac:dyDescent="0.2">
      <c r="F862" vm="2061">
        <f ca="1"/>
        <v>44631</v>
      </c>
      <c r="G862" vm="2062">
        <f ca="1"/>
        <v>196.73</v>
      </c>
      <c r="H862" vm="2063">
        <f ca="1"/>
        <v>6.02</v>
      </c>
      <c r="J862">
        <f t="shared" ca="1" si="26"/>
        <v>-1.5956382553021231E-2</v>
      </c>
      <c r="K862">
        <f t="shared" ca="1" si="27"/>
        <v>-2.4311183144246407E-2</v>
      </c>
    </row>
    <row r="863" spans="6:11" x14ac:dyDescent="0.2">
      <c r="F863" vm="2064">
        <f ca="1"/>
        <v>44634</v>
      </c>
      <c r="G863" vm="2065">
        <f ca="1"/>
        <v>192.71</v>
      </c>
      <c r="H863" vm="1615">
        <f ca="1"/>
        <v>6.07</v>
      </c>
      <c r="J863">
        <f t="shared" ca="1" si="26"/>
        <v>-2.0434097494027248E-2</v>
      </c>
      <c r="K863">
        <f t="shared" ca="1" si="27"/>
        <v>8.3056478405316714E-3</v>
      </c>
    </row>
    <row r="864" spans="6:11" x14ac:dyDescent="0.2">
      <c r="F864" vm="2066">
        <f ca="1"/>
        <v>44635</v>
      </c>
      <c r="G864" vm="2067">
        <f ca="1"/>
        <v>195.78</v>
      </c>
      <c r="H864" vm="1956">
        <f ca="1"/>
        <v>6.22</v>
      </c>
      <c r="J864">
        <f t="shared" ca="1" si="26"/>
        <v>1.5930673032017006E-2</v>
      </c>
      <c r="K864">
        <f t="shared" ca="1" si="27"/>
        <v>2.4711696869851751E-2</v>
      </c>
    </row>
    <row r="865" spans="6:11" x14ac:dyDescent="0.2">
      <c r="F865" vm="2068">
        <f ca="1"/>
        <v>44636</v>
      </c>
      <c r="G865" vm="2069">
        <f ca="1"/>
        <v>201.94</v>
      </c>
      <c r="H865" vm="1942">
        <f ca="1"/>
        <v>6.58</v>
      </c>
      <c r="J865">
        <f t="shared" ca="1" si="26"/>
        <v>3.1463888037593257E-2</v>
      </c>
      <c r="K865">
        <f t="shared" ca="1" si="27"/>
        <v>5.7877813504823239E-2</v>
      </c>
    </row>
    <row r="866" spans="6:11" x14ac:dyDescent="0.2">
      <c r="F866" vm="2070">
        <f ca="1"/>
        <v>44637</v>
      </c>
      <c r="G866" vm="2071">
        <f ca="1"/>
        <v>205.11</v>
      </c>
      <c r="H866" vm="1942">
        <f ca="1"/>
        <v>6.58</v>
      </c>
      <c r="J866">
        <f t="shared" ca="1" si="26"/>
        <v>1.5697731999603892E-2</v>
      </c>
      <c r="K866">
        <f t="shared" ca="1" si="27"/>
        <v>0</v>
      </c>
    </row>
    <row r="867" spans="6:11" x14ac:dyDescent="0.2">
      <c r="F867" vm="2072">
        <f ca="1"/>
        <v>44638</v>
      </c>
      <c r="G867" vm="2073">
        <f ca="1"/>
        <v>207.27</v>
      </c>
      <c r="H867" vm="1948">
        <f ca="1"/>
        <v>6.45</v>
      </c>
      <c r="J867">
        <f t="shared" ca="1" si="26"/>
        <v>1.053093462044763E-2</v>
      </c>
      <c r="K867">
        <f t="shared" ca="1" si="27"/>
        <v>-1.9756838905775065E-2</v>
      </c>
    </row>
    <row r="868" spans="6:11" x14ac:dyDescent="0.2">
      <c r="F868" vm="2074">
        <f ca="1"/>
        <v>44641</v>
      </c>
      <c r="G868" vm="2075">
        <f ca="1"/>
        <v>205.44</v>
      </c>
      <c r="H868" vm="1959">
        <f ca="1"/>
        <v>6.29</v>
      </c>
      <c r="J868">
        <f t="shared" ca="1" si="26"/>
        <v>-8.8290635403097673E-3</v>
      </c>
      <c r="K868">
        <f t="shared" ca="1" si="27"/>
        <v>-2.4806201550387597E-2</v>
      </c>
    </row>
    <row r="869" spans="6:11" x14ac:dyDescent="0.2">
      <c r="F869" vm="2076">
        <f ca="1"/>
        <v>44642</v>
      </c>
      <c r="G869" vm="2077">
        <f ca="1"/>
        <v>207.5</v>
      </c>
      <c r="H869" vm="2078">
        <f ca="1"/>
        <v>6.43</v>
      </c>
      <c r="J869">
        <f t="shared" ca="1" si="26"/>
        <v>1.0027258566978281E-2</v>
      </c>
      <c r="K869">
        <f t="shared" ca="1" si="27"/>
        <v>2.2257551669316422E-2</v>
      </c>
    </row>
    <row r="870" spans="6:11" x14ac:dyDescent="0.2">
      <c r="F870" vm="2079">
        <f ca="1"/>
        <v>44643</v>
      </c>
      <c r="G870" vm="2080">
        <f ca="1"/>
        <v>203.9</v>
      </c>
      <c r="H870" vm="1951">
        <f ca="1"/>
        <v>6.31</v>
      </c>
      <c r="J870">
        <f t="shared" ca="1" si="26"/>
        <v>-1.7349397590361471E-2</v>
      </c>
      <c r="K870">
        <f t="shared" ca="1" si="27"/>
        <v>-1.8662519440124425E-2</v>
      </c>
    </row>
    <row r="871" spans="6:11" x14ac:dyDescent="0.2">
      <c r="F871" vm="2081">
        <f ca="1"/>
        <v>44644</v>
      </c>
      <c r="G871" vm="2082">
        <f ca="1"/>
        <v>205.84</v>
      </c>
      <c r="H871" vm="2015">
        <f ca="1"/>
        <v>6.38</v>
      </c>
      <c r="J871">
        <f t="shared" ca="1" si="26"/>
        <v>9.5144678764100821E-3</v>
      </c>
      <c r="K871">
        <f t="shared" ca="1" si="27"/>
        <v>1.109350237717921E-2</v>
      </c>
    </row>
    <row r="872" spans="6:11" x14ac:dyDescent="0.2">
      <c r="F872" vm="2083">
        <f ca="1"/>
        <v>44645</v>
      </c>
      <c r="G872" vm="2084">
        <f ca="1"/>
        <v>206.12</v>
      </c>
      <c r="H872" vm="2085">
        <f ca="1"/>
        <v>6.5</v>
      </c>
      <c r="J872">
        <f t="shared" ca="1" si="26"/>
        <v>1.3602798289933382E-3</v>
      </c>
      <c r="K872">
        <f t="shared" ca="1" si="27"/>
        <v>1.8808777429467183E-2</v>
      </c>
    </row>
    <row r="873" spans="6:11" x14ac:dyDescent="0.2">
      <c r="F873" vm="2086">
        <f ca="1"/>
        <v>44648</v>
      </c>
      <c r="G873" vm="2087">
        <f ca="1"/>
        <v>206.19</v>
      </c>
      <c r="H873" vm="2048">
        <f ca="1"/>
        <v>6.42</v>
      </c>
      <c r="J873">
        <f t="shared" ca="1" si="26"/>
        <v>3.3960799534238362E-4</v>
      </c>
      <c r="K873">
        <f t="shared" ca="1" si="27"/>
        <v>-1.2307692307692353E-2</v>
      </c>
    </row>
    <row r="874" spans="6:11" x14ac:dyDescent="0.2">
      <c r="F874" vm="2088">
        <f ca="1"/>
        <v>44649</v>
      </c>
      <c r="G874" vm="2089">
        <f ca="1"/>
        <v>211.71</v>
      </c>
      <c r="H874" vm="2090">
        <f ca="1"/>
        <v>6.49</v>
      </c>
      <c r="J874">
        <f t="shared" ca="1" si="26"/>
        <v>2.6771424414375078E-2</v>
      </c>
      <c r="K874">
        <f t="shared" ca="1" si="27"/>
        <v>1.0903426791277315E-2</v>
      </c>
    </row>
    <row r="875" spans="6:11" x14ac:dyDescent="0.2">
      <c r="F875" vm="2091">
        <f ca="1"/>
        <v>44650</v>
      </c>
      <c r="G875" vm="2092">
        <f ca="1"/>
        <v>207.46</v>
      </c>
      <c r="H875" vm="2093">
        <f ca="1"/>
        <v>6.28</v>
      </c>
      <c r="J875">
        <f t="shared" ca="1" si="26"/>
        <v>-2.0074630390628734E-2</v>
      </c>
      <c r="K875">
        <f t="shared" ca="1" si="27"/>
        <v>-3.2357473035439122E-2</v>
      </c>
    </row>
    <row r="876" spans="6:11" x14ac:dyDescent="0.2">
      <c r="F876" vm="2094">
        <f ca="1"/>
        <v>44651</v>
      </c>
      <c r="G876" vm="2095">
        <f ca="1"/>
        <v>205.27</v>
      </c>
      <c r="H876" vm="1687">
        <f ca="1"/>
        <v>6.41</v>
      </c>
      <c r="J876">
        <f t="shared" ca="1" si="26"/>
        <v>-1.0556251807577355E-2</v>
      </c>
      <c r="K876">
        <f t="shared" ca="1" si="27"/>
        <v>2.070063694267521E-2</v>
      </c>
    </row>
    <row r="877" spans="6:11" x14ac:dyDescent="0.2">
      <c r="F877" vm="2096">
        <f ca="1"/>
        <v>44652</v>
      </c>
      <c r="G877" vm="2097">
        <f ca="1"/>
        <v>207.57</v>
      </c>
      <c r="H877" vm="2085">
        <f ca="1"/>
        <v>6.5</v>
      </c>
      <c r="J877">
        <f t="shared" ca="1" si="26"/>
        <v>1.1204754713304288E-2</v>
      </c>
      <c r="K877">
        <f t="shared" ca="1" si="27"/>
        <v>1.4040561622464809E-2</v>
      </c>
    </row>
    <row r="878" spans="6:11" x14ac:dyDescent="0.2">
      <c r="F878" vm="2098">
        <f ca="1"/>
        <v>44655</v>
      </c>
      <c r="G878" vm="2099">
        <f ca="1"/>
        <v>207.91</v>
      </c>
      <c r="H878" vm="2100">
        <f ca="1"/>
        <v>6.51</v>
      </c>
      <c r="J878">
        <f t="shared" ca="1" si="26"/>
        <v>1.6380016380017626E-3</v>
      </c>
      <c r="K878">
        <f t="shared" ca="1" si="27"/>
        <v>1.5384615384614886E-3</v>
      </c>
    </row>
    <row r="879" spans="6:11" x14ac:dyDescent="0.2">
      <c r="F879" vm="2101">
        <f ca="1"/>
        <v>44656</v>
      </c>
      <c r="G879" vm="2102">
        <f ca="1"/>
        <v>202.99</v>
      </c>
      <c r="H879" vm="1607">
        <f ca="1"/>
        <v>6.39</v>
      </c>
      <c r="J879">
        <f t="shared" ca="1" si="26"/>
        <v>-2.3664085421576608E-2</v>
      </c>
      <c r="K879">
        <f t="shared" ca="1" si="27"/>
        <v>-1.8433179723502335E-2</v>
      </c>
    </row>
    <row r="880" spans="6:11" x14ac:dyDescent="0.2">
      <c r="F880" vm="2103">
        <f ca="1"/>
        <v>44657</v>
      </c>
      <c r="G880" vm="2104">
        <f ca="1"/>
        <v>200.11</v>
      </c>
      <c r="H880" vm="1645">
        <f ca="1"/>
        <v>6.25</v>
      </c>
      <c r="J880">
        <f t="shared" ca="1" si="26"/>
        <v>-1.4187891029114663E-2</v>
      </c>
      <c r="K880">
        <f t="shared" ca="1" si="27"/>
        <v>-2.1909233176838794E-2</v>
      </c>
    </row>
    <row r="881" spans="6:11" x14ac:dyDescent="0.2">
      <c r="F881" vm="2105">
        <f ca="1"/>
        <v>44658</v>
      </c>
      <c r="G881" vm="2106">
        <f ca="1"/>
        <v>199.46</v>
      </c>
      <c r="H881" vm="2107">
        <f ca="1"/>
        <v>6.08</v>
      </c>
      <c r="J881">
        <f t="shared" ca="1" si="26"/>
        <v>-3.2482134825846387E-3</v>
      </c>
      <c r="K881">
        <f t="shared" ca="1" si="27"/>
        <v>-2.7200000000000002E-2</v>
      </c>
    </row>
    <row r="882" spans="6:11" x14ac:dyDescent="0.2">
      <c r="F882" vm="2108">
        <f ca="1"/>
        <v>44659</v>
      </c>
      <c r="G882" vm="2109">
        <f ca="1"/>
        <v>197.87</v>
      </c>
      <c r="H882" vm="1982">
        <f ca="1"/>
        <v>5.77</v>
      </c>
      <c r="J882">
        <f t="shared" ca="1" si="26"/>
        <v>-7.9715231124034558E-3</v>
      </c>
      <c r="K882">
        <f t="shared" ca="1" si="27"/>
        <v>-5.0986842105263275E-2</v>
      </c>
    </row>
    <row r="883" spans="6:11" x14ac:dyDescent="0.2">
      <c r="F883" vm="2110">
        <f ca="1"/>
        <v>44662</v>
      </c>
      <c r="G883" vm="2111">
        <f ca="1"/>
        <v>196.54</v>
      </c>
      <c r="H883" vm="2112">
        <f ca="1"/>
        <v>5.48</v>
      </c>
      <c r="J883">
        <f t="shared" ca="1" si="26"/>
        <v>-6.7215848789610178E-3</v>
      </c>
      <c r="K883">
        <f t="shared" ca="1" si="27"/>
        <v>-5.0259965337954848E-2</v>
      </c>
    </row>
    <row r="884" spans="6:11" x14ac:dyDescent="0.2">
      <c r="F884" vm="2113">
        <f ca="1"/>
        <v>44663</v>
      </c>
      <c r="G884" vm="2114">
        <f ca="1"/>
        <v>197.16</v>
      </c>
      <c r="H884" vm="2115">
        <f ca="1"/>
        <v>5.5</v>
      </c>
      <c r="J884">
        <f t="shared" ca="1" si="26"/>
        <v>3.154574132492094E-3</v>
      </c>
      <c r="K884">
        <f t="shared" ca="1" si="27"/>
        <v>3.6496350364962904E-3</v>
      </c>
    </row>
    <row r="885" spans="6:11" x14ac:dyDescent="0.2">
      <c r="F885" vm="2116">
        <f ca="1"/>
        <v>44664</v>
      </c>
      <c r="G885" vm="2117">
        <f ca="1"/>
        <v>200.91</v>
      </c>
      <c r="H885" vm="1624">
        <f ca="1"/>
        <v>5.59</v>
      </c>
      <c r="J885">
        <f t="shared" ca="1" si="26"/>
        <v>1.9020085209981774E-2</v>
      </c>
      <c r="K885">
        <f t="shared" ca="1" si="27"/>
        <v>1.6363636363636358E-2</v>
      </c>
    </row>
    <row r="886" spans="6:11" x14ac:dyDescent="0.2">
      <c r="F886" vm="2118">
        <f ca="1"/>
        <v>44665</v>
      </c>
      <c r="G886" vm="2119">
        <f ca="1"/>
        <v>198.96</v>
      </c>
      <c r="H886" vm="2120">
        <f ca="1"/>
        <v>5.53</v>
      </c>
      <c r="J886">
        <f t="shared" ca="1" si="26"/>
        <v>-9.7058384351201843E-3</v>
      </c>
      <c r="K886">
        <f t="shared" ca="1" si="27"/>
        <v>-1.0733452593917669E-2</v>
      </c>
    </row>
    <row r="887" spans="6:11" x14ac:dyDescent="0.2">
      <c r="F887" vm="2121">
        <f ca="1"/>
        <v>44669</v>
      </c>
      <c r="G887" vm="2122">
        <f ca="1"/>
        <v>197.62</v>
      </c>
      <c r="H887" vm="2123">
        <f ca="1"/>
        <v>5.74</v>
      </c>
      <c r="J887">
        <f t="shared" ca="1" si="26"/>
        <v>-6.7350221149979905E-3</v>
      </c>
      <c r="K887">
        <f t="shared" ca="1" si="27"/>
        <v>3.7974683544303778E-2</v>
      </c>
    </row>
    <row r="888" spans="6:11" x14ac:dyDescent="0.2">
      <c r="F888" vm="2124">
        <f ca="1"/>
        <v>44670</v>
      </c>
      <c r="G888" vm="2125">
        <f ca="1"/>
        <v>201.56</v>
      </c>
      <c r="H888" vm="1973">
        <f ca="1"/>
        <v>5.65</v>
      </c>
      <c r="J888">
        <f t="shared" ca="1" si="26"/>
        <v>1.9937253314441739E-2</v>
      </c>
      <c r="K888">
        <f t="shared" ca="1" si="27"/>
        <v>-1.5679442508710784E-2</v>
      </c>
    </row>
    <row r="889" spans="6:11" x14ac:dyDescent="0.2">
      <c r="F889" vm="2126">
        <f ca="1"/>
        <v>44671</v>
      </c>
      <c r="G889" vm="2127">
        <f ca="1"/>
        <v>202.33</v>
      </c>
      <c r="H889" vm="2128">
        <f ca="1"/>
        <v>5.66</v>
      </c>
      <c r="J889">
        <f t="shared" ca="1" si="26"/>
        <v>3.8202024211153596E-3</v>
      </c>
      <c r="K889">
        <f t="shared" ca="1" si="27"/>
        <v>1.7699115044247371E-3</v>
      </c>
    </row>
    <row r="890" spans="6:11" x14ac:dyDescent="0.2">
      <c r="F890" vm="2129">
        <f ca="1"/>
        <v>44672</v>
      </c>
      <c r="G890" vm="2130">
        <f ca="1"/>
        <v>197.8</v>
      </c>
      <c r="H890" vm="1624">
        <f ca="1"/>
        <v>5.59</v>
      </c>
      <c r="J890">
        <f t="shared" ca="1" si="26"/>
        <v>-2.2389166213611422E-2</v>
      </c>
      <c r="K890">
        <f t="shared" ca="1" si="27"/>
        <v>-1.2367491166077826E-2</v>
      </c>
    </row>
    <row r="891" spans="6:11" x14ac:dyDescent="0.2">
      <c r="F891" vm="2131">
        <f ca="1"/>
        <v>44673</v>
      </c>
      <c r="G891" vm="2132">
        <f ca="1"/>
        <v>192.68</v>
      </c>
      <c r="H891" vm="2133">
        <f ca="1"/>
        <v>5.4</v>
      </c>
      <c r="J891">
        <f t="shared" ca="1" si="26"/>
        <v>-2.5884732052578352E-2</v>
      </c>
      <c r="K891">
        <f t="shared" ca="1" si="27"/>
        <v>-3.3989266547405972E-2</v>
      </c>
    </row>
    <row r="892" spans="6:11" x14ac:dyDescent="0.2">
      <c r="F892" vm="2134">
        <f ca="1"/>
        <v>44676</v>
      </c>
      <c r="G892" vm="2135">
        <f ca="1"/>
        <v>193.85</v>
      </c>
      <c r="H892" vm="2136">
        <f ca="1"/>
        <v>5.35</v>
      </c>
      <c r="J892">
        <f t="shared" ca="1" si="26"/>
        <v>6.0722441353537882E-3</v>
      </c>
      <c r="K892">
        <f t="shared" ca="1" si="27"/>
        <v>-9.2592592592594114E-3</v>
      </c>
    </row>
    <row r="893" spans="6:11" x14ac:dyDescent="0.2">
      <c r="F893" vm="2137">
        <f ca="1"/>
        <v>44677</v>
      </c>
      <c r="G893" vm="2138">
        <f ca="1"/>
        <v>187.74</v>
      </c>
      <c r="H893" vm="2139">
        <f ca="1"/>
        <v>5.1100000000000003</v>
      </c>
      <c r="J893">
        <f t="shared" ca="1" si="26"/>
        <v>-3.1519215888573537E-2</v>
      </c>
      <c r="K893">
        <f t="shared" ca="1" si="27"/>
        <v>-4.4859813084112021E-2</v>
      </c>
    </row>
    <row r="894" spans="6:11" x14ac:dyDescent="0.2">
      <c r="F894" vm="2140">
        <f ca="1"/>
        <v>44678</v>
      </c>
      <c r="G894" vm="2141">
        <f ca="1"/>
        <v>186.96</v>
      </c>
      <c r="H894" vm="39">
        <f ca="1"/>
        <v>5.14</v>
      </c>
      <c r="J894">
        <f t="shared" ca="1" si="26"/>
        <v>-4.154682007030952E-3</v>
      </c>
      <c r="K894">
        <f t="shared" ca="1" si="27"/>
        <v>5.8708414872796766E-3</v>
      </c>
    </row>
    <row r="895" spans="6:11" x14ac:dyDescent="0.2">
      <c r="F895" vm="2142">
        <f ca="1"/>
        <v>44679</v>
      </c>
      <c r="G895" vm="2143">
        <f ca="1"/>
        <v>190.45</v>
      </c>
      <c r="H895" vm="2144">
        <f ca="1"/>
        <v>5.24</v>
      </c>
      <c r="J895">
        <f t="shared" ca="1" si="26"/>
        <v>1.8667094565682385E-2</v>
      </c>
      <c r="K895">
        <f t="shared" ca="1" si="27"/>
        <v>1.9455252918288091E-2</v>
      </c>
    </row>
    <row r="896" spans="6:11" x14ac:dyDescent="0.2">
      <c r="F896" vm="2145">
        <f ca="1"/>
        <v>44680</v>
      </c>
      <c r="G896" vm="2146">
        <f ca="1"/>
        <v>184.95</v>
      </c>
      <c r="H896" vm="2147">
        <f ca="1"/>
        <v>5.17</v>
      </c>
      <c r="J896">
        <f t="shared" ca="1" si="26"/>
        <v>-2.8878970858493003E-2</v>
      </c>
      <c r="K896">
        <f t="shared" ca="1" si="27"/>
        <v>-1.3358778625954248E-2</v>
      </c>
    </row>
    <row r="897" spans="6:11" x14ac:dyDescent="0.2">
      <c r="F897" vm="2148">
        <f ca="1"/>
        <v>44683</v>
      </c>
      <c r="G897" vm="2149">
        <f ca="1"/>
        <v>186.89</v>
      </c>
      <c r="H897" vm="2150">
        <f ca="1"/>
        <v>5.3</v>
      </c>
      <c r="J897">
        <f t="shared" ca="1" si="26"/>
        <v>1.0489321438226451E-2</v>
      </c>
      <c r="K897">
        <f t="shared" ca="1" si="27"/>
        <v>2.5145067698259194E-2</v>
      </c>
    </row>
    <row r="898" spans="6:11" x14ac:dyDescent="0.2">
      <c r="F898" vm="2151">
        <f ca="1"/>
        <v>44684</v>
      </c>
      <c r="G898" vm="2152">
        <f ca="1"/>
        <v>188.49</v>
      </c>
      <c r="H898" vm="39">
        <f ca="1"/>
        <v>5.14</v>
      </c>
      <c r="J898">
        <f t="shared" ca="1" si="26"/>
        <v>8.5611857242229306E-3</v>
      </c>
      <c r="K898">
        <f t="shared" ca="1" si="27"/>
        <v>-3.0188679245283012E-2</v>
      </c>
    </row>
    <row r="899" spans="6:11" x14ac:dyDescent="0.2">
      <c r="F899" vm="2153">
        <f ca="1"/>
        <v>44685</v>
      </c>
      <c r="G899" vm="2154">
        <f ca="1"/>
        <v>193.52</v>
      </c>
      <c r="H899" vm="2155">
        <f ca="1"/>
        <v>5.29</v>
      </c>
      <c r="J899">
        <f t="shared" ca="1" si="26"/>
        <v>2.6685765823120544E-2</v>
      </c>
      <c r="K899">
        <f t="shared" ca="1" si="27"/>
        <v>2.9182879377432025E-2</v>
      </c>
    </row>
    <row r="900" spans="6:11" x14ac:dyDescent="0.2">
      <c r="F900" vm="2156">
        <f ca="1"/>
        <v>44686</v>
      </c>
      <c r="G900" vm="2157">
        <f ca="1"/>
        <v>185.67</v>
      </c>
      <c r="H900" vm="39">
        <f ca="1"/>
        <v>5.14</v>
      </c>
      <c r="J900">
        <f t="shared" ca="1" si="26"/>
        <v>-4.0564282761471837E-2</v>
      </c>
      <c r="K900">
        <f t="shared" ca="1" si="27"/>
        <v>-2.8355387523629538E-2</v>
      </c>
    </row>
    <row r="901" spans="6:11" x14ac:dyDescent="0.2">
      <c r="F901" vm="2158">
        <f ca="1"/>
        <v>44687</v>
      </c>
      <c r="G901" vm="2159">
        <f ca="1"/>
        <v>182.58</v>
      </c>
      <c r="H901" vm="2160">
        <f ca="1"/>
        <v>4.4400000000000004</v>
      </c>
      <c r="J901">
        <f t="shared" ca="1" si="26"/>
        <v>-1.6642430117951079E-2</v>
      </c>
      <c r="K901">
        <f t="shared" ca="1" si="27"/>
        <v>-0.13618677042801541</v>
      </c>
    </row>
    <row r="902" spans="6:11" x14ac:dyDescent="0.2">
      <c r="F902" vm="2161">
        <f ca="1"/>
        <v>44690</v>
      </c>
      <c r="G902" vm="2162">
        <f ca="1"/>
        <v>174.9</v>
      </c>
      <c r="H902" vm="1520">
        <f ca="1"/>
        <v>4.47</v>
      </c>
      <c r="J902">
        <f t="shared" ca="1" si="26"/>
        <v>-4.2063752875451943E-2</v>
      </c>
      <c r="K902">
        <f t="shared" ca="1" si="27"/>
        <v>6.7567567567565767E-3</v>
      </c>
    </row>
    <row r="903" spans="6:11" x14ac:dyDescent="0.2">
      <c r="F903" vm="2163">
        <f ca="1"/>
        <v>44691</v>
      </c>
      <c r="G903" vm="2164">
        <f ca="1"/>
        <v>174.95</v>
      </c>
      <c r="H903" vm="2165">
        <f ca="1"/>
        <v>4.55</v>
      </c>
      <c r="J903">
        <f t="shared" ref="J903:J966" ca="1" si="28">+G903/G902-1</f>
        <v>2.8587764436815988E-4</v>
      </c>
      <c r="K903">
        <f t="shared" ref="K903:K966" ca="1" si="29">+H903/H902-1</f>
        <v>1.7897091722595126E-2</v>
      </c>
    </row>
    <row r="904" spans="6:11" x14ac:dyDescent="0.2">
      <c r="F904" vm="2166">
        <f ca="1"/>
        <v>44692</v>
      </c>
      <c r="G904" vm="2167">
        <f ca="1"/>
        <v>170.6</v>
      </c>
      <c r="H904" vm="2168">
        <f ca="1"/>
        <v>4.24</v>
      </c>
      <c r="J904">
        <f t="shared" ca="1" si="28"/>
        <v>-2.4864246927693623E-2</v>
      </c>
      <c r="K904">
        <f t="shared" ca="1" si="29"/>
        <v>-6.8131868131868001E-2</v>
      </c>
    </row>
    <row r="905" spans="6:11" x14ac:dyDescent="0.2">
      <c r="F905" vm="2169">
        <f ca="1"/>
        <v>44693</v>
      </c>
      <c r="G905" vm="2170">
        <f ca="1"/>
        <v>172.6</v>
      </c>
      <c r="H905" vm="2171">
        <f ca="1"/>
        <v>4.49</v>
      </c>
      <c r="J905">
        <f t="shared" ca="1" si="28"/>
        <v>1.1723329425556761E-2</v>
      </c>
      <c r="K905">
        <f t="shared" ca="1" si="29"/>
        <v>5.89622641509433E-2</v>
      </c>
    </row>
    <row r="906" spans="6:11" x14ac:dyDescent="0.2">
      <c r="F906" vm="2172">
        <f ca="1"/>
        <v>44694</v>
      </c>
      <c r="G906" vm="2173">
        <f ca="1"/>
        <v>178.07</v>
      </c>
      <c r="H906" vm="1537">
        <f ca="1"/>
        <v>4.6500000000000004</v>
      </c>
      <c r="J906">
        <f t="shared" ca="1" si="28"/>
        <v>3.1691772885283909E-2</v>
      </c>
      <c r="K906">
        <f t="shared" ca="1" si="29"/>
        <v>3.563474387527843E-2</v>
      </c>
    </row>
    <row r="907" spans="6:11" x14ac:dyDescent="0.2">
      <c r="F907" vm="2174">
        <f ca="1"/>
        <v>44697</v>
      </c>
      <c r="G907" vm="2175">
        <f ca="1"/>
        <v>177.22</v>
      </c>
      <c r="H907" vm="2176">
        <f ca="1"/>
        <v>4.66</v>
      </c>
      <c r="J907">
        <f t="shared" ca="1" si="28"/>
        <v>-4.7734037176391242E-3</v>
      </c>
      <c r="K907">
        <f t="shared" ca="1" si="29"/>
        <v>2.1505376344086446E-3</v>
      </c>
    </row>
    <row r="908" spans="6:11" x14ac:dyDescent="0.2">
      <c r="F908" vm="2177">
        <f ca="1"/>
        <v>44698</v>
      </c>
      <c r="G908" vm="2178">
        <f ca="1"/>
        <v>182.64</v>
      </c>
      <c r="H908" vm="15">
        <f ca="1"/>
        <v>4.95</v>
      </c>
      <c r="J908">
        <f t="shared" ca="1" si="28"/>
        <v>3.0583455591919551E-2</v>
      </c>
      <c r="K908">
        <f t="shared" ca="1" si="29"/>
        <v>6.2231759656652397E-2</v>
      </c>
    </row>
    <row r="909" spans="6:11" x14ac:dyDescent="0.2">
      <c r="F909" vm="2179">
        <f ca="1"/>
        <v>44699</v>
      </c>
      <c r="G909" vm="2180">
        <f ca="1"/>
        <v>176.24</v>
      </c>
      <c r="H909" vm="2181">
        <f ca="1"/>
        <v>5</v>
      </c>
      <c r="J909">
        <f t="shared" ca="1" si="28"/>
        <v>-3.5041611914147897E-2</v>
      </c>
      <c r="K909">
        <f t="shared" ca="1" si="29"/>
        <v>1.0101010101010166E-2</v>
      </c>
    </row>
    <row r="910" spans="6:11" x14ac:dyDescent="0.2">
      <c r="F910" vm="2182">
        <f ca="1"/>
        <v>44700</v>
      </c>
      <c r="G910" vm="2183">
        <f ca="1"/>
        <v>176.53</v>
      </c>
      <c r="H910" vm="2184">
        <f ca="1"/>
        <v>4.8499999999999996</v>
      </c>
      <c r="J910">
        <f t="shared" ca="1" si="28"/>
        <v>1.645483431683914E-3</v>
      </c>
      <c r="K910">
        <f t="shared" ca="1" si="29"/>
        <v>-3.0000000000000027E-2</v>
      </c>
    </row>
    <row r="911" spans="6:11" x14ac:dyDescent="0.2">
      <c r="F911" vm="2185">
        <f ca="1"/>
        <v>44701</v>
      </c>
      <c r="G911" vm="2186">
        <f ca="1"/>
        <v>176.08</v>
      </c>
      <c r="H911" vm="2187">
        <f ca="1"/>
        <v>4.97</v>
      </c>
      <c r="J911">
        <f t="shared" ca="1" si="28"/>
        <v>-2.5491417889309531E-3</v>
      </c>
      <c r="K911">
        <f t="shared" ca="1" si="29"/>
        <v>2.4742268041237248E-2</v>
      </c>
    </row>
    <row r="912" spans="6:11" x14ac:dyDescent="0.2">
      <c r="F912" vm="2188">
        <f ca="1"/>
        <v>44704</v>
      </c>
      <c r="G912" vm="2189">
        <f ca="1"/>
        <v>178.21</v>
      </c>
      <c r="H912" vm="2190">
        <f ca="1"/>
        <v>4.93</v>
      </c>
      <c r="J912">
        <f t="shared" ca="1" si="28"/>
        <v>1.2096774193548265E-2</v>
      </c>
      <c r="K912">
        <f t="shared" ca="1" si="29"/>
        <v>-8.0482897384306362E-3</v>
      </c>
    </row>
    <row r="913" spans="6:11" x14ac:dyDescent="0.2">
      <c r="F913" vm="2191">
        <f ca="1"/>
        <v>44705</v>
      </c>
      <c r="G913" vm="2192">
        <f ca="1"/>
        <v>175.57</v>
      </c>
      <c r="H913" vm="1548">
        <f ca="1"/>
        <v>4.79</v>
      </c>
      <c r="J913">
        <f t="shared" ca="1" si="28"/>
        <v>-1.4813983502609318E-2</v>
      </c>
      <c r="K913">
        <f t="shared" ca="1" si="29"/>
        <v>-2.8397565922920864E-2</v>
      </c>
    </row>
    <row r="914" spans="6:11" x14ac:dyDescent="0.2">
      <c r="F914" vm="2193">
        <f ca="1"/>
        <v>44706</v>
      </c>
      <c r="G914" vm="2194">
        <f ca="1"/>
        <v>178.73</v>
      </c>
      <c r="H914" vm="2195">
        <f ca="1"/>
        <v>4.91</v>
      </c>
      <c r="J914">
        <f t="shared" ca="1" si="28"/>
        <v>1.799851910918715E-2</v>
      </c>
      <c r="K914">
        <f t="shared" ca="1" si="29"/>
        <v>2.5052192066805867E-2</v>
      </c>
    </row>
    <row r="915" spans="6:11" x14ac:dyDescent="0.2">
      <c r="F915" vm="2196">
        <f ca="1"/>
        <v>44707</v>
      </c>
      <c r="G915" vm="2197">
        <f ca="1"/>
        <v>182.72</v>
      </c>
      <c r="H915" vm="2198">
        <f ca="1"/>
        <v>5.13</v>
      </c>
      <c r="J915">
        <f t="shared" ca="1" si="28"/>
        <v>2.2324176131595097E-2</v>
      </c>
      <c r="K915">
        <f t="shared" ca="1" si="29"/>
        <v>4.4806517311609007E-2</v>
      </c>
    </row>
    <row r="916" spans="6:11" x14ac:dyDescent="0.2">
      <c r="F916" vm="2199">
        <f ca="1"/>
        <v>44708</v>
      </c>
      <c r="G916" vm="2200">
        <f ca="1"/>
        <v>187.64</v>
      </c>
      <c r="H916" vm="2201">
        <f ca="1"/>
        <v>4.99</v>
      </c>
      <c r="J916">
        <f t="shared" ca="1" si="28"/>
        <v>2.6926444833625052E-2</v>
      </c>
      <c r="K916">
        <f t="shared" ca="1" si="29"/>
        <v>-2.7290448343079809E-2</v>
      </c>
    </row>
    <row r="917" spans="6:11" x14ac:dyDescent="0.2">
      <c r="F917" vm="2202">
        <f ca="1"/>
        <v>44712</v>
      </c>
      <c r="G917" vm="2203">
        <f ca="1"/>
        <v>185.31</v>
      </c>
      <c r="H917" vm="2204">
        <f ca="1"/>
        <v>5.23</v>
      </c>
      <c r="J917">
        <f t="shared" ca="1" si="28"/>
        <v>-1.2417395011724452E-2</v>
      </c>
      <c r="K917">
        <f t="shared" ca="1" si="29"/>
        <v>4.8096192384769587E-2</v>
      </c>
    </row>
    <row r="918" spans="6:11" x14ac:dyDescent="0.2">
      <c r="F918" vm="2205">
        <f ca="1"/>
        <v>44713</v>
      </c>
      <c r="G918" vm="2206">
        <f ca="1"/>
        <v>184.26</v>
      </c>
      <c r="H918" vm="2207">
        <f ca="1"/>
        <v>5.12</v>
      </c>
      <c r="J918">
        <f t="shared" ca="1" si="28"/>
        <v>-5.6661809940100616E-3</v>
      </c>
      <c r="K918">
        <f t="shared" ca="1" si="29"/>
        <v>-2.1032504780114758E-2</v>
      </c>
    </row>
    <row r="919" spans="6:11" x14ac:dyDescent="0.2">
      <c r="F919" vm="2208">
        <f ca="1"/>
        <v>44714</v>
      </c>
      <c r="G919" vm="2209">
        <f ca="1"/>
        <v>188.76</v>
      </c>
      <c r="H919" vm="2210">
        <f ca="1"/>
        <v>5.2</v>
      </c>
      <c r="J919">
        <f t="shared" ca="1" si="28"/>
        <v>2.442201237381969E-2</v>
      </c>
      <c r="K919">
        <f t="shared" ca="1" si="29"/>
        <v>1.5625E-2</v>
      </c>
    </row>
    <row r="920" spans="6:11" x14ac:dyDescent="0.2">
      <c r="F920" vm="2211">
        <f ca="1"/>
        <v>44715</v>
      </c>
      <c r="G920" vm="2212">
        <f ca="1"/>
        <v>187.06</v>
      </c>
      <c r="H920" vm="2213">
        <f ca="1"/>
        <v>5.22</v>
      </c>
      <c r="J920">
        <f t="shared" ca="1" si="28"/>
        <v>-9.0061453697817262E-3</v>
      </c>
      <c r="K920">
        <f t="shared" ca="1" si="29"/>
        <v>3.8461538461538325E-3</v>
      </c>
    </row>
    <row r="921" spans="6:11" x14ac:dyDescent="0.2">
      <c r="F921" vm="2214">
        <f ca="1"/>
        <v>44718</v>
      </c>
      <c r="G921" vm="2215">
        <f ca="1"/>
        <v>187.87</v>
      </c>
      <c r="H921" vm="2147">
        <f ca="1"/>
        <v>5.17</v>
      </c>
      <c r="J921">
        <f t="shared" ca="1" si="28"/>
        <v>4.3301614455255599E-3</v>
      </c>
      <c r="K921">
        <f t="shared" ca="1" si="29"/>
        <v>-9.5785440613026518E-3</v>
      </c>
    </row>
    <row r="922" spans="6:11" x14ac:dyDescent="0.2">
      <c r="F922" vm="2216">
        <f ca="1"/>
        <v>44719</v>
      </c>
      <c r="G922" vm="2217">
        <f ca="1"/>
        <v>190.9</v>
      </c>
      <c r="H922" vm="2218">
        <f ca="1"/>
        <v>5.25</v>
      </c>
      <c r="J922">
        <f t="shared" ca="1" si="28"/>
        <v>1.612817373715858E-2</v>
      </c>
      <c r="K922">
        <f t="shared" ca="1" si="29"/>
        <v>1.5473887814313469E-2</v>
      </c>
    </row>
    <row r="923" spans="6:11" x14ac:dyDescent="0.2">
      <c r="F923" vm="2219">
        <f ca="1"/>
        <v>44720</v>
      </c>
      <c r="G923" vm="2220">
        <f ca="1"/>
        <v>187.95</v>
      </c>
      <c r="H923" vm="1551">
        <f ca="1"/>
        <v>5.16</v>
      </c>
      <c r="J923">
        <f t="shared" ca="1" si="28"/>
        <v>-1.5453116815086543E-2</v>
      </c>
      <c r="K923">
        <f t="shared" ca="1" si="29"/>
        <v>-1.7142857142857126E-2</v>
      </c>
    </row>
    <row r="924" spans="6:11" x14ac:dyDescent="0.2">
      <c r="F924" vm="2221">
        <f ca="1"/>
        <v>44721</v>
      </c>
      <c r="G924" vm="2222">
        <f ca="1"/>
        <v>183.57</v>
      </c>
      <c r="H924" vm="2207">
        <f ca="1"/>
        <v>5.12</v>
      </c>
      <c r="J924">
        <f t="shared" ca="1" si="28"/>
        <v>-2.330407023144454E-2</v>
      </c>
      <c r="K924">
        <f t="shared" ca="1" si="29"/>
        <v>-7.7519379844961378E-3</v>
      </c>
    </row>
    <row r="925" spans="6:11" x14ac:dyDescent="0.2">
      <c r="F925" vm="2223">
        <f ca="1"/>
        <v>44722</v>
      </c>
      <c r="G925" vm="2224">
        <f ca="1"/>
        <v>178.59</v>
      </c>
      <c r="H925" vm="2225">
        <f ca="1"/>
        <v>5.0199999999999996</v>
      </c>
      <c r="J925">
        <f t="shared" ca="1" si="28"/>
        <v>-2.7128615786893184E-2</v>
      </c>
      <c r="K925">
        <f t="shared" ca="1" si="29"/>
        <v>-1.9531250000000111E-2</v>
      </c>
    </row>
    <row r="926" spans="6:11" x14ac:dyDescent="0.2">
      <c r="F926" vm="2226">
        <f ca="1"/>
        <v>44725</v>
      </c>
      <c r="G926" vm="2227">
        <f ca="1"/>
        <v>170.2</v>
      </c>
      <c r="H926" vm="26">
        <f ca="1"/>
        <v>4.8600000000000003</v>
      </c>
      <c r="J926">
        <f t="shared" ca="1" si="28"/>
        <v>-4.6979114172126191E-2</v>
      </c>
      <c r="K926">
        <f t="shared" ca="1" si="29"/>
        <v>-3.1872509960159223E-2</v>
      </c>
    </row>
    <row r="927" spans="6:11" x14ac:dyDescent="0.2">
      <c r="F927" vm="2228">
        <f ca="1"/>
        <v>44726</v>
      </c>
      <c r="G927" vm="2229">
        <f ca="1"/>
        <v>169.38</v>
      </c>
      <c r="H927" vm="6">
        <f ca="1"/>
        <v>4.7699999999999996</v>
      </c>
      <c r="J927">
        <f t="shared" ca="1" si="28"/>
        <v>-4.8178613396003822E-3</v>
      </c>
      <c r="K927">
        <f t="shared" ca="1" si="29"/>
        <v>-1.8518518518518712E-2</v>
      </c>
    </row>
    <row r="928" spans="6:11" x14ac:dyDescent="0.2">
      <c r="F928" vm="2230">
        <f ca="1"/>
        <v>44727</v>
      </c>
      <c r="G928" vm="2231">
        <f ca="1"/>
        <v>171.86</v>
      </c>
      <c r="H928" vm="2232">
        <f ca="1"/>
        <v>4.88</v>
      </c>
      <c r="J928">
        <f t="shared" ca="1" si="28"/>
        <v>1.4641634195300623E-2</v>
      </c>
      <c r="K928">
        <f t="shared" ca="1" si="29"/>
        <v>2.3060796645702375E-2</v>
      </c>
    </row>
    <row r="929" spans="6:11" x14ac:dyDescent="0.2">
      <c r="F929" vm="2233">
        <f ca="1"/>
        <v>44728</v>
      </c>
      <c r="G929" vm="2234">
        <f ca="1"/>
        <v>163.9</v>
      </c>
      <c r="H929" vm="1534">
        <f ca="1"/>
        <v>4.71</v>
      </c>
      <c r="J929">
        <f t="shared" ca="1" si="28"/>
        <v>-4.6316769463516816E-2</v>
      </c>
      <c r="K929">
        <f t="shared" ca="1" si="29"/>
        <v>-3.4836065573770503E-2</v>
      </c>
    </row>
    <row r="930" spans="6:11" x14ac:dyDescent="0.2">
      <c r="F930" vm="2235">
        <f ca="1"/>
        <v>44729</v>
      </c>
      <c r="G930" vm="2236">
        <f ca="1"/>
        <v>165.18</v>
      </c>
      <c r="H930" vm="2237">
        <f ca="1"/>
        <v>4.68</v>
      </c>
      <c r="J930">
        <f t="shared" ca="1" si="28"/>
        <v>7.8096400244052067E-3</v>
      </c>
      <c r="K930">
        <f t="shared" ca="1" si="29"/>
        <v>-6.3694267515923553E-3</v>
      </c>
    </row>
    <row r="931" spans="6:11" x14ac:dyDescent="0.2">
      <c r="F931" vm="2238">
        <f ca="1"/>
        <v>44733</v>
      </c>
      <c r="G931" vm="2239">
        <f ca="1"/>
        <v>168.14</v>
      </c>
      <c r="H931" vm="2240">
        <f ca="1"/>
        <v>4.7</v>
      </c>
      <c r="J931">
        <f t="shared" ca="1" si="28"/>
        <v>1.7919845017556391E-2</v>
      </c>
      <c r="K931">
        <f t="shared" ca="1" si="29"/>
        <v>4.2735042735044804E-3</v>
      </c>
    </row>
    <row r="932" spans="6:11" x14ac:dyDescent="0.2">
      <c r="F932" vm="2241">
        <f ca="1"/>
        <v>44734</v>
      </c>
      <c r="G932" vm="2242">
        <f ca="1"/>
        <v>167.82</v>
      </c>
      <c r="H932" vm="1525">
        <f ca="1"/>
        <v>4.6900000000000004</v>
      </c>
      <c r="J932">
        <f t="shared" ca="1" si="28"/>
        <v>-1.903175924824474E-3</v>
      </c>
      <c r="K932">
        <f t="shared" ca="1" si="29"/>
        <v>-2.1276595744680327E-3</v>
      </c>
    </row>
    <row r="933" spans="6:11" x14ac:dyDescent="0.2">
      <c r="F933" vm="2243">
        <f ca="1"/>
        <v>44735</v>
      </c>
      <c r="G933" vm="2244">
        <f ca="1"/>
        <v>169.83</v>
      </c>
      <c r="H933" vm="1517">
        <f ca="1"/>
        <v>4.6100000000000003</v>
      </c>
      <c r="J933">
        <f t="shared" ca="1" si="28"/>
        <v>1.1977118341079951E-2</v>
      </c>
      <c r="K933">
        <f t="shared" ca="1" si="29"/>
        <v>-1.7057569296375252E-2</v>
      </c>
    </row>
    <row r="934" spans="6:11" x14ac:dyDescent="0.2">
      <c r="F934" vm="2245">
        <f ca="1"/>
        <v>44736</v>
      </c>
      <c r="G934" vm="2246">
        <f ca="1"/>
        <v>175.09</v>
      </c>
      <c r="H934" vm="2247">
        <f ca="1"/>
        <v>4.74</v>
      </c>
      <c r="J934">
        <f t="shared" ca="1" si="28"/>
        <v>3.0972148619207385E-2</v>
      </c>
      <c r="K934">
        <f t="shared" ca="1" si="29"/>
        <v>2.8199566160520551E-2</v>
      </c>
    </row>
    <row r="935" spans="6:11" x14ac:dyDescent="0.2">
      <c r="F935" vm="2248">
        <f ca="1"/>
        <v>44739</v>
      </c>
      <c r="G935" vm="2249">
        <f ca="1"/>
        <v>175.74</v>
      </c>
      <c r="H935" vm="1528">
        <f ca="1"/>
        <v>4.67</v>
      </c>
      <c r="J935">
        <f t="shared" ca="1" si="28"/>
        <v>3.7123764920898861E-3</v>
      </c>
      <c r="K935">
        <f t="shared" ca="1" si="29"/>
        <v>-1.4767932489451518E-2</v>
      </c>
    </row>
    <row r="936" spans="6:11" x14ac:dyDescent="0.2">
      <c r="F936" vm="2250">
        <f ca="1"/>
        <v>44740</v>
      </c>
      <c r="G936" vm="2251">
        <f ca="1"/>
        <v>172.44</v>
      </c>
      <c r="H936" vm="2237">
        <f ca="1"/>
        <v>4.68</v>
      </c>
      <c r="J936">
        <f t="shared" ca="1" si="28"/>
        <v>-1.8777739842949837E-2</v>
      </c>
      <c r="K936">
        <f t="shared" ca="1" si="29"/>
        <v>2.1413276231263545E-3</v>
      </c>
    </row>
    <row r="937" spans="6:11" x14ac:dyDescent="0.2">
      <c r="F937" vm="2252">
        <f ca="1"/>
        <v>44741</v>
      </c>
      <c r="G937" vm="2253">
        <f ca="1"/>
        <v>170.69</v>
      </c>
      <c r="H937" vm="2254">
        <f ca="1"/>
        <v>4.5999999999999996</v>
      </c>
      <c r="J937">
        <f t="shared" ca="1" si="28"/>
        <v>-1.0148457434470015E-2</v>
      </c>
      <c r="K937">
        <f t="shared" ca="1" si="29"/>
        <v>-1.7094017094017144E-2</v>
      </c>
    </row>
    <row r="938" spans="6:11" x14ac:dyDescent="0.2">
      <c r="F938" vm="2255">
        <f ca="1"/>
        <v>44742</v>
      </c>
      <c r="G938" vm="2256">
        <f ca="1"/>
        <v>169.36</v>
      </c>
      <c r="H938" vm="2257">
        <f ca="1"/>
        <v>4.5599999999999996</v>
      </c>
      <c r="J938">
        <f t="shared" ca="1" si="28"/>
        <v>-7.7919034507000218E-3</v>
      </c>
      <c r="K938">
        <f t="shared" ca="1" si="29"/>
        <v>-8.6956521739131043E-3</v>
      </c>
    </row>
    <row r="939" spans="6:11" x14ac:dyDescent="0.2">
      <c r="F939" vm="2258">
        <f ca="1"/>
        <v>44743</v>
      </c>
      <c r="G939" vm="2259">
        <f ca="1"/>
        <v>171.41</v>
      </c>
      <c r="H939" vm="2257">
        <f ca="1"/>
        <v>4.5599999999999996</v>
      </c>
      <c r="J939">
        <f t="shared" ca="1" si="28"/>
        <v>1.2104393008974812E-2</v>
      </c>
      <c r="K939">
        <f t="shared" ca="1" si="29"/>
        <v>0</v>
      </c>
    </row>
    <row r="940" spans="6:11" x14ac:dyDescent="0.2">
      <c r="F940" vm="2260">
        <f ca="1"/>
        <v>44747</v>
      </c>
      <c r="G940" vm="2261">
        <f ca="1"/>
        <v>172.83</v>
      </c>
      <c r="H940" vm="2262">
        <f ca="1"/>
        <v>4.46</v>
      </c>
      <c r="J940">
        <f t="shared" ca="1" si="28"/>
        <v>8.2842307916692892E-3</v>
      </c>
      <c r="K940">
        <f t="shared" ca="1" si="29"/>
        <v>-2.1929824561403466E-2</v>
      </c>
    </row>
    <row r="941" spans="6:11" x14ac:dyDescent="0.2">
      <c r="F941" vm="2263">
        <f ca="1"/>
        <v>44748</v>
      </c>
      <c r="G941" vm="2264">
        <f ca="1"/>
        <v>171.55</v>
      </c>
      <c r="H941" vm="2265">
        <f ca="1"/>
        <v>4.3899999999999997</v>
      </c>
      <c r="J941">
        <f t="shared" ca="1" si="28"/>
        <v>-7.4061216224035054E-3</v>
      </c>
      <c r="K941">
        <f t="shared" ca="1" si="29"/>
        <v>-1.5695067264574036E-2</v>
      </c>
    </row>
    <row r="942" spans="6:11" x14ac:dyDescent="0.2">
      <c r="F942" vm="2266">
        <f ca="1"/>
        <v>44749</v>
      </c>
      <c r="G942" vm="2267">
        <f ca="1"/>
        <v>175.61</v>
      </c>
      <c r="H942" vm="1543">
        <f ca="1"/>
        <v>4.63</v>
      </c>
      <c r="J942">
        <f t="shared" ca="1" si="28"/>
        <v>2.3666569513261404E-2</v>
      </c>
      <c r="K942">
        <f t="shared" ca="1" si="29"/>
        <v>5.4669703872437303E-2</v>
      </c>
    </row>
    <row r="943" spans="6:11" x14ac:dyDescent="0.2">
      <c r="F943" vm="2268">
        <f ca="1"/>
        <v>44750</v>
      </c>
      <c r="G943" vm="2269">
        <f ca="1"/>
        <v>175.59</v>
      </c>
      <c r="H943" vm="2254">
        <f ca="1"/>
        <v>4.5999999999999996</v>
      </c>
      <c r="J943">
        <f t="shared" ca="1" si="28"/>
        <v>-1.1388873071016548E-4</v>
      </c>
      <c r="K943">
        <f t="shared" ca="1" si="29"/>
        <v>-6.4794816414687206E-3</v>
      </c>
    </row>
    <row r="944" spans="6:11" x14ac:dyDescent="0.2">
      <c r="F944" vm="2270">
        <f ca="1"/>
        <v>44753</v>
      </c>
      <c r="G944" vm="2271">
        <f ca="1"/>
        <v>172.06</v>
      </c>
      <c r="H944" vm="2272">
        <f ca="1"/>
        <v>4.4000000000000004</v>
      </c>
      <c r="J944">
        <f t="shared" ca="1" si="28"/>
        <v>-2.0103650549575747E-2</v>
      </c>
      <c r="K944">
        <f t="shared" ca="1" si="29"/>
        <v>-4.3478260869565077E-2</v>
      </c>
    </row>
    <row r="945" spans="6:11" x14ac:dyDescent="0.2">
      <c r="F945" vm="2273">
        <f ca="1"/>
        <v>44754</v>
      </c>
      <c r="G945" vm="2274">
        <f ca="1"/>
        <v>171.47</v>
      </c>
      <c r="H945" vm="1511">
        <f ca="1"/>
        <v>4.3499999999999996</v>
      </c>
      <c r="J945">
        <f t="shared" ca="1" si="28"/>
        <v>-3.4290363826572356E-3</v>
      </c>
      <c r="K945">
        <f t="shared" ca="1" si="29"/>
        <v>-1.1363636363636576E-2</v>
      </c>
    </row>
    <row r="946" spans="6:11" x14ac:dyDescent="0.2">
      <c r="F946" vm="2275">
        <f ca="1"/>
        <v>44755</v>
      </c>
      <c r="G946" vm="2276">
        <f ca="1"/>
        <v>171.32</v>
      </c>
      <c r="H946" vm="2277">
        <f ca="1"/>
        <v>4.4800000000000004</v>
      </c>
      <c r="J946">
        <f t="shared" ca="1" si="28"/>
        <v>-8.7478859275680332E-4</v>
      </c>
      <c r="K946">
        <f t="shared" ca="1" si="29"/>
        <v>2.9885057471264576E-2</v>
      </c>
    </row>
    <row r="947" spans="6:11" x14ac:dyDescent="0.2">
      <c r="F947" vm="2278">
        <f ca="1"/>
        <v>44756</v>
      </c>
      <c r="G947" vm="2279">
        <f ca="1"/>
        <v>169.56</v>
      </c>
      <c r="H947" vm="2280">
        <f ca="1"/>
        <v>4.43</v>
      </c>
      <c r="J947">
        <f t="shared" ca="1" si="28"/>
        <v>-1.0273173009572645E-2</v>
      </c>
      <c r="K947">
        <f t="shared" ca="1" si="29"/>
        <v>-1.1160714285714413E-2</v>
      </c>
    </row>
    <row r="948" spans="6:11" x14ac:dyDescent="0.2">
      <c r="F948" vm="2281">
        <f ca="1"/>
        <v>44757</v>
      </c>
      <c r="G948" vm="2282">
        <f ca="1"/>
        <v>173.09</v>
      </c>
      <c r="H948" vm="1540">
        <f ca="1"/>
        <v>4.58</v>
      </c>
      <c r="J948">
        <f t="shared" ca="1" si="28"/>
        <v>2.0818589289926859E-2</v>
      </c>
      <c r="K948">
        <f t="shared" ca="1" si="29"/>
        <v>3.3860045146727025E-2</v>
      </c>
    </row>
    <row r="949" spans="6:11" x14ac:dyDescent="0.2">
      <c r="F949" vm="2283">
        <f ca="1"/>
        <v>44760</v>
      </c>
      <c r="G949" vm="2170">
        <f ca="1"/>
        <v>172.6</v>
      </c>
      <c r="H949" vm="1540">
        <f ca="1"/>
        <v>4.58</v>
      </c>
      <c r="J949">
        <f t="shared" ca="1" si="28"/>
        <v>-2.8308972210988603E-3</v>
      </c>
      <c r="K949">
        <f t="shared" ca="1" si="29"/>
        <v>0</v>
      </c>
    </row>
    <row r="950" spans="6:11" x14ac:dyDescent="0.2">
      <c r="F950" vm="2284">
        <f ca="1"/>
        <v>44761</v>
      </c>
      <c r="G950" vm="2285">
        <f ca="1"/>
        <v>178.69</v>
      </c>
      <c r="H950" vm="26">
        <f ca="1"/>
        <v>4.8600000000000003</v>
      </c>
      <c r="J950">
        <f t="shared" ca="1" si="28"/>
        <v>3.5283893395133381E-2</v>
      </c>
      <c r="K950">
        <f t="shared" ca="1" si="29"/>
        <v>6.1135371179039444E-2</v>
      </c>
    </row>
    <row r="951" spans="6:11" x14ac:dyDescent="0.2">
      <c r="F951" vm="2286">
        <f ca="1"/>
        <v>44762</v>
      </c>
      <c r="G951" vm="2287">
        <f ca="1"/>
        <v>181.49</v>
      </c>
      <c r="H951" vm="2288">
        <f ca="1"/>
        <v>5.05</v>
      </c>
      <c r="J951">
        <f t="shared" ca="1" si="28"/>
        <v>1.5669595388662083E-2</v>
      </c>
      <c r="K951">
        <f t="shared" ca="1" si="29"/>
        <v>3.9094650205761194E-2</v>
      </c>
    </row>
    <row r="952" spans="6:11" x14ac:dyDescent="0.2">
      <c r="F952" vm="2289">
        <f ca="1"/>
        <v>44763</v>
      </c>
      <c r="G952" vm="2290">
        <f ca="1"/>
        <v>182.42</v>
      </c>
      <c r="H952" vm="2291">
        <f ca="1"/>
        <v>5.08</v>
      </c>
      <c r="J952">
        <f t="shared" ca="1" si="28"/>
        <v>5.1242492699321573E-3</v>
      </c>
      <c r="K952">
        <f t="shared" ca="1" si="29"/>
        <v>5.9405940594059459E-3</v>
      </c>
    </row>
    <row r="953" spans="6:11" x14ac:dyDescent="0.2">
      <c r="F953" vm="2292">
        <f ca="1"/>
        <v>44764</v>
      </c>
      <c r="G953" vm="2293">
        <f ca="1"/>
        <v>179.51</v>
      </c>
      <c r="H953" vm="2294">
        <f ca="1"/>
        <v>5.0599999999999996</v>
      </c>
      <c r="J953">
        <f t="shared" ca="1" si="28"/>
        <v>-1.5952198223878944E-2</v>
      </c>
      <c r="K953">
        <f t="shared" ca="1" si="29"/>
        <v>-3.9370078740158521E-3</v>
      </c>
    </row>
    <row r="954" spans="6:11" x14ac:dyDescent="0.2">
      <c r="F954" vm="2295">
        <f ca="1"/>
        <v>44767</v>
      </c>
      <c r="G954" vm="2296">
        <f ca="1"/>
        <v>180.44</v>
      </c>
      <c r="H954" vm="2139">
        <f ca="1"/>
        <v>5.1100000000000003</v>
      </c>
      <c r="J954">
        <f t="shared" ca="1" si="28"/>
        <v>5.180769873544655E-3</v>
      </c>
      <c r="K954">
        <f t="shared" ca="1" si="29"/>
        <v>9.8814229249013508E-3</v>
      </c>
    </row>
    <row r="955" spans="6:11" x14ac:dyDescent="0.2">
      <c r="F955" vm="2297">
        <f ca="1"/>
        <v>44768</v>
      </c>
      <c r="G955" vm="2298">
        <f ca="1"/>
        <v>179.33</v>
      </c>
      <c r="H955" vm="2288">
        <f ca="1"/>
        <v>5.05</v>
      </c>
      <c r="J955">
        <f t="shared" ca="1" si="28"/>
        <v>-6.1516293504765285E-3</v>
      </c>
      <c r="K955">
        <f t="shared" ca="1" si="29"/>
        <v>-1.1741682974559797E-2</v>
      </c>
    </row>
    <row r="956" spans="6:11" x14ac:dyDescent="0.2">
      <c r="F956" vm="2299">
        <f ca="1"/>
        <v>44769</v>
      </c>
      <c r="G956" vm="2300">
        <f ca="1"/>
        <v>183.41</v>
      </c>
      <c r="H956" vm="45">
        <f ca="1"/>
        <v>5.27</v>
      </c>
      <c r="J956">
        <f t="shared" ca="1" si="28"/>
        <v>2.2751352255617974E-2</v>
      </c>
      <c r="K956">
        <f t="shared" ca="1" si="29"/>
        <v>4.3564356435643603E-2</v>
      </c>
    </row>
    <row r="957" spans="6:11" x14ac:dyDescent="0.2">
      <c r="F957" vm="2301">
        <f ca="1"/>
        <v>44770</v>
      </c>
      <c r="G957" vm="2302">
        <f ca="1"/>
        <v>185.93</v>
      </c>
      <c r="H957" vm="2204">
        <f ca="1"/>
        <v>5.23</v>
      </c>
      <c r="J957">
        <f t="shared" ca="1" si="28"/>
        <v>1.3739708849026755E-2</v>
      </c>
      <c r="K957">
        <f t="shared" ca="1" si="29"/>
        <v>-7.5901328273243474E-3</v>
      </c>
    </row>
    <row r="958" spans="6:11" x14ac:dyDescent="0.2">
      <c r="F958" vm="2303">
        <f ca="1"/>
        <v>44771</v>
      </c>
      <c r="G958" vm="2304">
        <f ca="1"/>
        <v>187.25</v>
      </c>
      <c r="H958" vm="2305">
        <f ca="1"/>
        <v>5.36</v>
      </c>
      <c r="J958">
        <f t="shared" ca="1" si="28"/>
        <v>7.0994460280751071E-3</v>
      </c>
      <c r="K958">
        <f t="shared" ca="1" si="29"/>
        <v>2.4856596558317401E-2</v>
      </c>
    </row>
    <row r="959" spans="6:11" x14ac:dyDescent="0.2">
      <c r="F959" vm="2306">
        <f ca="1"/>
        <v>44774</v>
      </c>
      <c r="G959" vm="2307">
        <f ca="1"/>
        <v>187.18</v>
      </c>
      <c r="H959" vm="2308">
        <f ca="1"/>
        <v>5.26</v>
      </c>
      <c r="J959">
        <f t="shared" ca="1" si="28"/>
        <v>-3.7383177570093906E-4</v>
      </c>
      <c r="K959">
        <f t="shared" ca="1" si="29"/>
        <v>-1.8656716417910557E-2</v>
      </c>
    </row>
    <row r="960" spans="6:11" x14ac:dyDescent="0.2">
      <c r="F960" vm="2309">
        <f ca="1"/>
        <v>44775</v>
      </c>
      <c r="G960" vm="2310">
        <f ca="1"/>
        <v>187</v>
      </c>
      <c r="H960" vm="2311">
        <f ca="1"/>
        <v>5.18</v>
      </c>
      <c r="J960">
        <f t="shared" ca="1" si="28"/>
        <v>-9.6164120098307659E-4</v>
      </c>
      <c r="K960">
        <f t="shared" ca="1" si="29"/>
        <v>-1.520912547528519E-2</v>
      </c>
    </row>
    <row r="961" spans="6:11" x14ac:dyDescent="0.2">
      <c r="F961" vm="2312">
        <f ca="1"/>
        <v>44776</v>
      </c>
      <c r="G961" vm="2313">
        <f ca="1"/>
        <v>189.75</v>
      </c>
      <c r="H961" vm="42">
        <f ca="1"/>
        <v>5.31</v>
      </c>
      <c r="J961">
        <f t="shared" ca="1" si="28"/>
        <v>1.4705882352941124E-2</v>
      </c>
      <c r="K961">
        <f t="shared" ca="1" si="29"/>
        <v>2.5096525096525157E-2</v>
      </c>
    </row>
    <row r="962" spans="6:11" x14ac:dyDescent="0.2">
      <c r="F962" vm="2314">
        <f ca="1"/>
        <v>44777</v>
      </c>
      <c r="G962" vm="2315">
        <f ca="1"/>
        <v>189.35</v>
      </c>
      <c r="H962" vm="2150">
        <f ca="1"/>
        <v>5.3</v>
      </c>
      <c r="J962">
        <f t="shared" ca="1" si="28"/>
        <v>-2.1080368906456481E-3</v>
      </c>
      <c r="K962">
        <f t="shared" ca="1" si="29"/>
        <v>-1.8832391713746732E-3</v>
      </c>
    </row>
    <row r="963" spans="6:11" x14ac:dyDescent="0.2">
      <c r="F963" vm="2316">
        <f ca="1"/>
        <v>44778</v>
      </c>
      <c r="G963" vm="1262">
        <f ca="1"/>
        <v>190.8</v>
      </c>
      <c r="H963" vm="2147">
        <f ca="1"/>
        <v>5.17</v>
      </c>
      <c r="J963">
        <f t="shared" ca="1" si="28"/>
        <v>7.6577766041723283E-3</v>
      </c>
      <c r="K963">
        <f t="shared" ca="1" si="29"/>
        <v>-2.4528301886792447E-2</v>
      </c>
    </row>
    <row r="964" spans="6:11" x14ac:dyDescent="0.2">
      <c r="F964" vm="2317">
        <f ca="1"/>
        <v>44781</v>
      </c>
      <c r="G964" vm="2318">
        <f ca="1"/>
        <v>192.82</v>
      </c>
      <c r="H964" vm="2144">
        <f ca="1"/>
        <v>5.24</v>
      </c>
      <c r="J964">
        <f t="shared" ca="1" si="28"/>
        <v>1.0587002096436038E-2</v>
      </c>
      <c r="K964">
        <f t="shared" ca="1" si="29"/>
        <v>1.3539651837524147E-2</v>
      </c>
    </row>
    <row r="965" spans="6:11" x14ac:dyDescent="0.2">
      <c r="F965" vm="2319">
        <f ca="1"/>
        <v>44782</v>
      </c>
      <c r="G965" vm="2320">
        <f ca="1"/>
        <v>190.19</v>
      </c>
      <c r="H965" vm="2321">
        <f ca="1"/>
        <v>5.21</v>
      </c>
      <c r="J965">
        <f t="shared" ca="1" si="28"/>
        <v>-1.363966393527638E-2</v>
      </c>
      <c r="K965">
        <f t="shared" ca="1" si="29"/>
        <v>-5.7251908396946938E-3</v>
      </c>
    </row>
    <row r="966" spans="6:11" x14ac:dyDescent="0.2">
      <c r="F966" vm="2322">
        <f ca="1"/>
        <v>44783</v>
      </c>
      <c r="G966" vm="2323">
        <f ca="1"/>
        <v>195.62</v>
      </c>
      <c r="H966" vm="2120">
        <f ca="1"/>
        <v>5.53</v>
      </c>
      <c r="J966">
        <f t="shared" ca="1" si="28"/>
        <v>2.8550396971449565E-2</v>
      </c>
      <c r="K966">
        <f t="shared" ca="1" si="29"/>
        <v>6.1420345489443529E-2</v>
      </c>
    </row>
    <row r="967" spans="6:11" x14ac:dyDescent="0.2">
      <c r="F967" vm="2324">
        <f ca="1"/>
        <v>44784</v>
      </c>
      <c r="G967" vm="2325">
        <f ca="1"/>
        <v>196.35</v>
      </c>
      <c r="H967" vm="2326">
        <f ca="1"/>
        <v>5.58</v>
      </c>
      <c r="J967">
        <f t="shared" ref="J967:J1012" ca="1" si="30">+G967/G966-1</f>
        <v>3.7317247725181524E-3</v>
      </c>
      <c r="K967">
        <f t="shared" ref="K967:K1012" ca="1" si="31">+H967/H966-1</f>
        <v>9.0415913200723175E-3</v>
      </c>
    </row>
    <row r="968" spans="6:11" x14ac:dyDescent="0.2">
      <c r="F968" vm="2327">
        <f ca="1"/>
        <v>44785</v>
      </c>
      <c r="G968" vm="2328">
        <f ca="1"/>
        <v>200.36</v>
      </c>
      <c r="H968" vm="1982">
        <f ca="1"/>
        <v>5.77</v>
      </c>
      <c r="J968">
        <f t="shared" ca="1" si="30"/>
        <v>2.0422714540361708E-2</v>
      </c>
      <c r="K968">
        <f t="shared" ca="1" si="31"/>
        <v>3.4050179211469356E-2</v>
      </c>
    </row>
    <row r="969" spans="6:11" x14ac:dyDescent="0.2">
      <c r="F969" vm="2329">
        <f ca="1"/>
        <v>44788</v>
      </c>
      <c r="G969" vm="2330">
        <f ca="1"/>
        <v>201.07</v>
      </c>
      <c r="H969" vm="2331">
        <f ca="1"/>
        <v>5.72</v>
      </c>
      <c r="J969">
        <f t="shared" ca="1" si="30"/>
        <v>3.5436214813335809E-3</v>
      </c>
      <c r="K969">
        <f t="shared" ca="1" si="31"/>
        <v>-8.6655112651645716E-3</v>
      </c>
    </row>
    <row r="970" spans="6:11" x14ac:dyDescent="0.2">
      <c r="F970" vm="2332">
        <f ca="1"/>
        <v>44789</v>
      </c>
      <c r="G970" vm="2333">
        <f ca="1"/>
        <v>200.99</v>
      </c>
      <c r="H970" vm="2334">
        <f ca="1"/>
        <v>5.95</v>
      </c>
      <c r="J970">
        <f t="shared" ca="1" si="30"/>
        <v>-3.9787138807367839E-4</v>
      </c>
      <c r="K970">
        <f t="shared" ca="1" si="31"/>
        <v>4.0209790209790208E-2</v>
      </c>
    </row>
    <row r="971" spans="6:11" x14ac:dyDescent="0.2">
      <c r="F971" vm="2335">
        <f ca="1"/>
        <v>44790</v>
      </c>
      <c r="G971" vm="2336">
        <f ca="1"/>
        <v>197.61</v>
      </c>
      <c r="H971" vm="2337">
        <f ca="1"/>
        <v>5.86</v>
      </c>
      <c r="J971">
        <f t="shared" ca="1" si="30"/>
        <v>-1.681675705258967E-2</v>
      </c>
      <c r="K971">
        <f t="shared" ca="1" si="31"/>
        <v>-1.5126050420168013E-2</v>
      </c>
    </row>
    <row r="972" spans="6:11" x14ac:dyDescent="0.2">
      <c r="F972" vm="2338">
        <f ca="1"/>
        <v>44791</v>
      </c>
      <c r="G972" vm="2339">
        <f ca="1"/>
        <v>198.92</v>
      </c>
      <c r="H972" vm="2340">
        <f ca="1"/>
        <v>5.9</v>
      </c>
      <c r="J972">
        <f t="shared" ca="1" si="30"/>
        <v>6.6292191690702218E-3</v>
      </c>
      <c r="K972">
        <f t="shared" ca="1" si="31"/>
        <v>6.8259385665530026E-3</v>
      </c>
    </row>
    <row r="973" spans="6:11" x14ac:dyDescent="0.2">
      <c r="F973" vm="2341">
        <f ca="1"/>
        <v>44792</v>
      </c>
      <c r="G973" vm="2342">
        <f ca="1"/>
        <v>194.65</v>
      </c>
      <c r="H973" vm="2343">
        <f ca="1"/>
        <v>5.8</v>
      </c>
      <c r="J973">
        <f t="shared" ca="1" si="30"/>
        <v>-2.1465915946108916E-2</v>
      </c>
      <c r="K973">
        <f t="shared" ca="1" si="31"/>
        <v>-1.6949152542372947E-2</v>
      </c>
    </row>
    <row r="974" spans="6:11" x14ac:dyDescent="0.2">
      <c r="F974" vm="2344">
        <f ca="1"/>
        <v>44795</v>
      </c>
      <c r="G974" vm="2345">
        <f ca="1"/>
        <v>190.64</v>
      </c>
      <c r="H974" vm="2346">
        <f ca="1"/>
        <v>5.39</v>
      </c>
      <c r="J974">
        <f t="shared" ca="1" si="30"/>
        <v>-2.0601078859491473E-2</v>
      </c>
      <c r="K974">
        <f t="shared" ca="1" si="31"/>
        <v>-7.0689655172413768E-2</v>
      </c>
    </row>
    <row r="975" spans="6:11" x14ac:dyDescent="0.2">
      <c r="F975" vm="2347">
        <f ca="1"/>
        <v>44796</v>
      </c>
      <c r="G975" vm="2348">
        <f ca="1"/>
        <v>190.95</v>
      </c>
      <c r="H975" vm="2136">
        <f ca="1"/>
        <v>5.35</v>
      </c>
      <c r="J975">
        <f t="shared" ca="1" si="30"/>
        <v>1.6261015526646272E-3</v>
      </c>
      <c r="K975">
        <f t="shared" ca="1" si="31"/>
        <v>-7.4211502782931538E-3</v>
      </c>
    </row>
    <row r="976" spans="6:11" x14ac:dyDescent="0.2">
      <c r="F976" vm="2349">
        <f ca="1"/>
        <v>44797</v>
      </c>
      <c r="G976" vm="2350">
        <f ca="1"/>
        <v>192.41</v>
      </c>
      <c r="H976" vm="1557">
        <f ca="1"/>
        <v>5.52</v>
      </c>
      <c r="J976">
        <f t="shared" ca="1" si="30"/>
        <v>7.6459806231998773E-3</v>
      </c>
      <c r="K976">
        <f t="shared" ca="1" si="31"/>
        <v>3.1775700934579376E-2</v>
      </c>
    </row>
    <row r="977" spans="6:11" x14ac:dyDescent="0.2">
      <c r="F977" vm="2351">
        <f ca="1"/>
        <v>44798</v>
      </c>
      <c r="G977" vm="2352">
        <f ca="1"/>
        <v>195.4</v>
      </c>
      <c r="H977" vm="2353">
        <f ca="1"/>
        <v>5.69</v>
      </c>
      <c r="J977">
        <f t="shared" ca="1" si="30"/>
        <v>1.5539732862117406E-2</v>
      </c>
      <c r="K977">
        <f t="shared" ca="1" si="31"/>
        <v>3.079710144927561E-2</v>
      </c>
    </row>
    <row r="978" spans="6:11" x14ac:dyDescent="0.2">
      <c r="F978" vm="2354">
        <f ca="1"/>
        <v>44799</v>
      </c>
      <c r="G978" vm="2355">
        <f ca="1"/>
        <v>188.98</v>
      </c>
      <c r="H978" vm="2136">
        <f ca="1"/>
        <v>5.35</v>
      </c>
      <c r="J978">
        <f t="shared" ca="1" si="30"/>
        <v>-3.285568065506661E-2</v>
      </c>
      <c r="K978">
        <f t="shared" ca="1" si="31"/>
        <v>-5.9753954305799772E-2</v>
      </c>
    </row>
    <row r="979" spans="6:11" x14ac:dyDescent="0.2">
      <c r="F979" vm="2356">
        <f ca="1"/>
        <v>44802</v>
      </c>
      <c r="G979" vm="2357">
        <f ca="1"/>
        <v>187.24</v>
      </c>
      <c r="H979" vm="2155">
        <f ca="1"/>
        <v>5.29</v>
      </c>
      <c r="J979">
        <f t="shared" ca="1" si="30"/>
        <v>-9.2073235262989384E-3</v>
      </c>
      <c r="K979">
        <f t="shared" ca="1" si="31"/>
        <v>-1.121495327102795E-2</v>
      </c>
    </row>
    <row r="980" spans="6:11" x14ac:dyDescent="0.2">
      <c r="F980" vm="2358">
        <f ca="1"/>
        <v>44803</v>
      </c>
      <c r="G980" vm="2359">
        <f ca="1"/>
        <v>184.62</v>
      </c>
      <c r="H980" vm="2360">
        <f ca="1"/>
        <v>5.15</v>
      </c>
      <c r="J980">
        <f t="shared" ca="1" si="30"/>
        <v>-1.3992736594744759E-2</v>
      </c>
      <c r="K980">
        <f t="shared" ca="1" si="31"/>
        <v>-2.6465028355387443E-2</v>
      </c>
    </row>
    <row r="981" spans="6:11" x14ac:dyDescent="0.2">
      <c r="F981" vm="2361">
        <f ca="1"/>
        <v>44804</v>
      </c>
      <c r="G981" vm="2362">
        <f ca="1"/>
        <v>183.5</v>
      </c>
      <c r="H981" vm="2291">
        <f ca="1"/>
        <v>5.08</v>
      </c>
      <c r="J981">
        <f t="shared" ca="1" si="30"/>
        <v>-6.0665150037916282E-3</v>
      </c>
      <c r="K981">
        <f t="shared" ca="1" si="31"/>
        <v>-1.3592233009708798E-2</v>
      </c>
    </row>
    <row r="982" spans="6:11" x14ac:dyDescent="0.2">
      <c r="F982" vm="2363">
        <f ca="1"/>
        <v>44805</v>
      </c>
      <c r="G982" vm="2364">
        <f ca="1"/>
        <v>181.5</v>
      </c>
      <c r="H982" vm="2190">
        <f ca="1"/>
        <v>4.93</v>
      </c>
      <c r="J982">
        <f t="shared" ca="1" si="30"/>
        <v>-1.0899182561307952E-2</v>
      </c>
      <c r="K982">
        <f t="shared" ca="1" si="31"/>
        <v>-2.9527559055118169E-2</v>
      </c>
    </row>
    <row r="983" spans="6:11" x14ac:dyDescent="0.2">
      <c r="F983" vm="2365">
        <f ca="1"/>
        <v>44806</v>
      </c>
      <c r="G983" vm="2366">
        <f ca="1"/>
        <v>180.09</v>
      </c>
      <c r="H983" vm="2367">
        <f ca="1"/>
        <v>4.84</v>
      </c>
      <c r="J983">
        <f t="shared" ca="1" si="30"/>
        <v>-7.7685950413223237E-3</v>
      </c>
      <c r="K983">
        <f t="shared" ca="1" si="31"/>
        <v>-1.8255578093306246E-2</v>
      </c>
    </row>
    <row r="984" spans="6:11" x14ac:dyDescent="0.2">
      <c r="F984" vm="2368">
        <f ca="1"/>
        <v>44810</v>
      </c>
      <c r="G984" vm="2369">
        <f ca="1"/>
        <v>178.31</v>
      </c>
      <c r="H984" vm="3">
        <f ca="1"/>
        <v>4.8899999999999997</v>
      </c>
      <c r="J984">
        <f t="shared" ca="1" si="30"/>
        <v>-9.8839469154311521E-3</v>
      </c>
      <c r="K984">
        <f t="shared" ca="1" si="31"/>
        <v>1.0330578512396604E-2</v>
      </c>
    </row>
    <row r="985" spans="6:11" x14ac:dyDescent="0.2">
      <c r="F985" vm="2370">
        <f ca="1"/>
        <v>44811</v>
      </c>
      <c r="G985" vm="2371">
        <f ca="1"/>
        <v>182.19</v>
      </c>
      <c r="H985" vm="2190">
        <f ca="1"/>
        <v>4.93</v>
      </c>
      <c r="J985">
        <f t="shared" ca="1" si="30"/>
        <v>2.1759856429813151E-2</v>
      </c>
      <c r="K985">
        <f t="shared" ca="1" si="31"/>
        <v>8.1799591002045258E-3</v>
      </c>
    </row>
    <row r="986" spans="6:11" x14ac:dyDescent="0.2">
      <c r="F986" vm="2372">
        <f ca="1"/>
        <v>44812</v>
      </c>
      <c r="G986" vm="2373">
        <f ca="1"/>
        <v>183.71</v>
      </c>
      <c r="H986" vm="2247">
        <f ca="1"/>
        <v>4.74</v>
      </c>
      <c r="J986">
        <f t="shared" ca="1" si="30"/>
        <v>8.3429386903781655E-3</v>
      </c>
      <c r="K986">
        <f t="shared" ca="1" si="31"/>
        <v>-3.8539553752535372E-2</v>
      </c>
    </row>
    <row r="987" spans="6:11" x14ac:dyDescent="0.2">
      <c r="F987" vm="2374">
        <f ca="1"/>
        <v>44813</v>
      </c>
      <c r="G987" vm="2375">
        <f ca="1"/>
        <v>187.4</v>
      </c>
      <c r="H987" vm="2288">
        <f ca="1"/>
        <v>5.05</v>
      </c>
      <c r="J987">
        <f t="shared" ca="1" si="30"/>
        <v>2.0086005116760175E-2</v>
      </c>
      <c r="K987">
        <f t="shared" ca="1" si="31"/>
        <v>6.5400843881856519E-2</v>
      </c>
    </row>
    <row r="988" spans="6:11" x14ac:dyDescent="0.2">
      <c r="F988" vm="2376">
        <f ca="1"/>
        <v>44816</v>
      </c>
      <c r="G988" vm="2377">
        <f ca="1"/>
        <v>189.67</v>
      </c>
      <c r="H988" vm="2378">
        <f ca="1"/>
        <v>5.03</v>
      </c>
      <c r="J988">
        <f t="shared" ca="1" si="30"/>
        <v>1.2113127001067037E-2</v>
      </c>
      <c r="K988">
        <f t="shared" ca="1" si="31"/>
        <v>-3.9603960396038529E-3</v>
      </c>
    </row>
    <row r="989" spans="6:11" x14ac:dyDescent="0.2">
      <c r="F989" vm="2379">
        <f ca="1"/>
        <v>44817</v>
      </c>
      <c r="G989" vm="2380">
        <f ca="1"/>
        <v>182.25</v>
      </c>
      <c r="H989" vm="1531">
        <f ca="1"/>
        <v>4.72</v>
      </c>
      <c r="J989">
        <f t="shared" ca="1" si="30"/>
        <v>-3.9120577845731974E-2</v>
      </c>
      <c r="K989">
        <f t="shared" ca="1" si="31"/>
        <v>-6.1630218687872884E-2</v>
      </c>
    </row>
    <row r="990" spans="6:11" x14ac:dyDescent="0.2">
      <c r="F990" vm="2381">
        <f ca="1"/>
        <v>44818</v>
      </c>
      <c r="G990" vm="2382">
        <f ca="1"/>
        <v>182.96</v>
      </c>
      <c r="H990" vm="1537">
        <f ca="1"/>
        <v>4.6500000000000004</v>
      </c>
      <c r="J990">
        <f t="shared" ca="1" si="30"/>
        <v>3.8957475994514379E-3</v>
      </c>
      <c r="K990">
        <f t="shared" ca="1" si="31"/>
        <v>-1.4830508474576121E-2</v>
      </c>
    </row>
    <row r="991" spans="6:11" x14ac:dyDescent="0.2">
      <c r="F991" vm="2383">
        <f ca="1"/>
        <v>44819</v>
      </c>
      <c r="G991" vm="2384">
        <f ca="1"/>
        <v>181.63</v>
      </c>
      <c r="H991" vm="2385">
        <f ca="1"/>
        <v>4.62</v>
      </c>
      <c r="J991">
        <f t="shared" ca="1" si="30"/>
        <v>-7.2693484914736484E-3</v>
      </c>
      <c r="K991">
        <f t="shared" ca="1" si="31"/>
        <v>-6.4516129032258229E-3</v>
      </c>
    </row>
    <row r="992" spans="6:11" x14ac:dyDescent="0.2">
      <c r="F992" vm="2386">
        <f ca="1"/>
        <v>44820</v>
      </c>
      <c r="G992" vm="2387">
        <f ca="1"/>
        <v>178.99</v>
      </c>
      <c r="H992" vm="2388">
        <f ca="1"/>
        <v>4.6399999999999997</v>
      </c>
      <c r="J992">
        <f t="shared" ca="1" si="30"/>
        <v>-1.4535043770302236E-2</v>
      </c>
      <c r="K992">
        <f t="shared" ca="1" si="31"/>
        <v>4.3290043290042934E-3</v>
      </c>
    </row>
    <row r="993" spans="6:11" x14ac:dyDescent="0.2">
      <c r="F993" vm="2389">
        <f ca="1"/>
        <v>44823</v>
      </c>
      <c r="G993" vm="2390">
        <f ca="1"/>
        <v>180.52</v>
      </c>
      <c r="H993" vm="2388">
        <f ca="1"/>
        <v>4.6399999999999997</v>
      </c>
      <c r="J993">
        <f t="shared" ca="1" si="30"/>
        <v>8.5479635733840542E-3</v>
      </c>
      <c r="K993">
        <f t="shared" ca="1" si="31"/>
        <v>0</v>
      </c>
    </row>
    <row r="994" spans="6:11" x14ac:dyDescent="0.2">
      <c r="F994" vm="2391">
        <f ca="1"/>
        <v>44824</v>
      </c>
      <c r="G994" vm="2392">
        <f ca="1"/>
        <v>178.06</v>
      </c>
      <c r="H994" vm="2257">
        <f ca="1"/>
        <v>4.5599999999999996</v>
      </c>
      <c r="J994">
        <f t="shared" ca="1" si="30"/>
        <v>-1.3627298914247743E-2</v>
      </c>
      <c r="K994">
        <f t="shared" ca="1" si="31"/>
        <v>-1.7241379310344862E-2</v>
      </c>
    </row>
    <row r="995" spans="6:11" x14ac:dyDescent="0.2">
      <c r="F995" vm="2393">
        <f ca="1"/>
        <v>44825</v>
      </c>
      <c r="G995" vm="2394">
        <f ca="1"/>
        <v>175.34</v>
      </c>
      <c r="H995" vm="2272">
        <f ca="1"/>
        <v>4.4000000000000004</v>
      </c>
      <c r="J995">
        <f t="shared" ca="1" si="30"/>
        <v>-1.5275749747276191E-2</v>
      </c>
      <c r="K995">
        <f t="shared" ca="1" si="31"/>
        <v>-3.5087719298245501E-2</v>
      </c>
    </row>
    <row r="996" spans="6:11" x14ac:dyDescent="0.2">
      <c r="F996" vm="2395">
        <f ca="1"/>
        <v>44826</v>
      </c>
      <c r="G996" vm="2396">
        <f ca="1"/>
        <v>171.39</v>
      </c>
      <c r="H996" vm="1511">
        <f ca="1"/>
        <v>4.3499999999999996</v>
      </c>
      <c r="J996">
        <f t="shared" ca="1" si="30"/>
        <v>-2.252766054522648E-2</v>
      </c>
      <c r="K996">
        <f t="shared" ca="1" si="31"/>
        <v>-1.1363636363636576E-2</v>
      </c>
    </row>
    <row r="997" spans="6:11" x14ac:dyDescent="0.2">
      <c r="F997" vm="2397">
        <f ca="1"/>
        <v>44827</v>
      </c>
      <c r="G997" vm="784">
        <f ca="1"/>
        <v>167.31</v>
      </c>
      <c r="H997" vm="1508">
        <f ca="1"/>
        <v>4.22</v>
      </c>
      <c r="J997">
        <f t="shared" ca="1" si="30"/>
        <v>-2.3805356205146122E-2</v>
      </c>
      <c r="K997">
        <f t="shared" ca="1" si="31"/>
        <v>-2.9885057471264354E-2</v>
      </c>
    </row>
    <row r="998" spans="6:11" x14ac:dyDescent="0.2">
      <c r="F998" vm="2398">
        <f ca="1"/>
        <v>44830</v>
      </c>
      <c r="G998" vm="2399">
        <f ca="1"/>
        <v>164.17</v>
      </c>
      <c r="H998" vm="1440">
        <f ca="1"/>
        <v>4.13</v>
      </c>
      <c r="J998">
        <f t="shared" ca="1" si="30"/>
        <v>-1.8767557229095733E-2</v>
      </c>
      <c r="K998">
        <f t="shared" ca="1" si="31"/>
        <v>-2.1327014218009421E-2</v>
      </c>
    </row>
    <row r="999" spans="6:11" x14ac:dyDescent="0.2">
      <c r="F999" vm="2400">
        <f ca="1"/>
        <v>44831</v>
      </c>
      <c r="G999" vm="2401">
        <f ca="1"/>
        <v>164.73</v>
      </c>
      <c r="H999" vm="1422">
        <f ca="1"/>
        <v>4.08</v>
      </c>
      <c r="J999">
        <f t="shared" ca="1" si="30"/>
        <v>3.4110982518120725E-3</v>
      </c>
      <c r="K999">
        <f t="shared" ca="1" si="31"/>
        <v>-1.2106537530266248E-2</v>
      </c>
    </row>
    <row r="1000" spans="6:11" x14ac:dyDescent="0.2">
      <c r="F1000" vm="2402">
        <f ca="1"/>
        <v>44832</v>
      </c>
      <c r="G1000" vm="2403">
        <f ca="1"/>
        <v>169.94</v>
      </c>
      <c r="H1000" vm="2404">
        <f ca="1"/>
        <v>4.16</v>
      </c>
      <c r="J1000">
        <f t="shared" ca="1" si="30"/>
        <v>3.1627511685788923E-2</v>
      </c>
      <c r="K1000">
        <f t="shared" ca="1" si="31"/>
        <v>1.9607843137254832E-2</v>
      </c>
    </row>
    <row r="1001" spans="6:11" x14ac:dyDescent="0.2">
      <c r="F1001" vm="2405">
        <f ca="1"/>
        <v>44833</v>
      </c>
      <c r="G1001" vm="2406">
        <f ca="1"/>
        <v>166.13</v>
      </c>
      <c r="H1001" vm="1416">
        <f ca="1"/>
        <v>4.1500000000000004</v>
      </c>
      <c r="J1001">
        <f t="shared" ca="1" si="30"/>
        <v>-2.2419677533247029E-2</v>
      </c>
      <c r="K1001">
        <f t="shared" ca="1" si="31"/>
        <v>-2.4038461538461453E-3</v>
      </c>
    </row>
    <row r="1002" spans="6:11" x14ac:dyDescent="0.2">
      <c r="F1002" vm="2407">
        <f ca="1"/>
        <v>44834</v>
      </c>
      <c r="G1002" vm="2408">
        <f ca="1"/>
        <v>164.92</v>
      </c>
      <c r="H1002" vm="193">
        <f ca="1"/>
        <v>3.97</v>
      </c>
      <c r="J1002">
        <f t="shared" ca="1" si="30"/>
        <v>-7.2834527177512154E-3</v>
      </c>
      <c r="K1002">
        <f t="shared" ca="1" si="31"/>
        <v>-4.3373493975903621E-2</v>
      </c>
    </row>
    <row r="1003" spans="6:11" x14ac:dyDescent="0.2">
      <c r="F1003" vm="2409">
        <f ca="1"/>
        <v>44837</v>
      </c>
      <c r="G1003" vm="2410">
        <f ca="1"/>
        <v>169.29</v>
      </c>
      <c r="H1003" vm="2404">
        <f ca="1"/>
        <v>4.16</v>
      </c>
      <c r="J1003">
        <f t="shared" ca="1" si="30"/>
        <v>2.6497695852534697E-2</v>
      </c>
      <c r="K1003">
        <f t="shared" ca="1" si="31"/>
        <v>4.7858942065491128E-2</v>
      </c>
    </row>
    <row r="1004" spans="6:11" x14ac:dyDescent="0.2">
      <c r="F1004" vm="2411">
        <f ca="1"/>
        <v>44838</v>
      </c>
      <c r="G1004" vm="2412">
        <f ca="1"/>
        <v>176</v>
      </c>
      <c r="H1004" vm="2413">
        <f ca="1"/>
        <v>4.33</v>
      </c>
      <c r="J1004">
        <f t="shared" ca="1" si="30"/>
        <v>3.9636127355425543E-2</v>
      </c>
      <c r="K1004">
        <f t="shared" ca="1" si="31"/>
        <v>4.0865384615384581E-2</v>
      </c>
    </row>
    <row r="1005" spans="6:11" x14ac:dyDescent="0.2">
      <c r="F1005" vm="2414">
        <f ca="1"/>
        <v>44839</v>
      </c>
      <c r="G1005" vm="2415">
        <f ca="1"/>
        <v>174.7</v>
      </c>
      <c r="H1005" vm="1508">
        <f ca="1"/>
        <v>4.22</v>
      </c>
      <c r="J1005">
        <f t="shared" ca="1" si="30"/>
        <v>-7.3863636363636909E-3</v>
      </c>
      <c r="K1005">
        <f t="shared" ca="1" si="31"/>
        <v>-2.5404157043879994E-2</v>
      </c>
    </row>
    <row r="1006" spans="6:11" x14ac:dyDescent="0.2">
      <c r="F1006" vm="2416">
        <f ca="1"/>
        <v>44840</v>
      </c>
      <c r="G1006" vm="2417">
        <f ca="1"/>
        <v>173.72</v>
      </c>
      <c r="H1006" vm="1407">
        <f ca="1"/>
        <v>4.18</v>
      </c>
      <c r="J1006">
        <f t="shared" ca="1" si="30"/>
        <v>-5.6096164854034791E-3</v>
      </c>
      <c r="K1006">
        <f t="shared" ca="1" si="31"/>
        <v>-9.4786729857819774E-3</v>
      </c>
    </row>
    <row r="1007" spans="6:11" x14ac:dyDescent="0.2">
      <c r="F1007" vm="2418">
        <f ca="1"/>
        <v>44841</v>
      </c>
      <c r="G1007" vm="2419">
        <f ca="1"/>
        <v>168.61</v>
      </c>
      <c r="H1007" vm="1425">
        <f ca="1"/>
        <v>4.09</v>
      </c>
      <c r="J1007">
        <f t="shared" ca="1" si="30"/>
        <v>-2.9415150817407199E-2</v>
      </c>
      <c r="K1007">
        <f t="shared" ca="1" si="31"/>
        <v>-2.1531100478468845E-2</v>
      </c>
    </row>
    <row r="1008" spans="6:11" x14ac:dyDescent="0.2">
      <c r="F1008" vm="2420">
        <f ca="1"/>
        <v>44844</v>
      </c>
      <c r="G1008" vm="755">
        <f ca="1"/>
        <v>167.67</v>
      </c>
      <c r="H1008" vm="1413">
        <f ca="1"/>
        <v>4.0999999999999996</v>
      </c>
      <c r="J1008">
        <f t="shared" ca="1" si="30"/>
        <v>-5.5749955518653582E-3</v>
      </c>
      <c r="K1008">
        <f t="shared" ca="1" si="31"/>
        <v>2.4449877750609694E-3</v>
      </c>
    </row>
    <row r="1009" spans="6:11" x14ac:dyDescent="0.2">
      <c r="F1009" vm="2421">
        <f ca="1"/>
        <v>44845</v>
      </c>
      <c r="G1009" vm="2422">
        <f ca="1"/>
        <v>167.72</v>
      </c>
      <c r="H1009" vm="1419">
        <f ca="1"/>
        <v>4.1100000000000003</v>
      </c>
      <c r="J1009">
        <f t="shared" ca="1" si="30"/>
        <v>2.9820480706166386E-4</v>
      </c>
      <c r="K1009">
        <f t="shared" ca="1" si="31"/>
        <v>2.4390243902441266E-3</v>
      </c>
    </row>
    <row r="1010" spans="6:11" x14ac:dyDescent="0.2">
      <c r="F1010" vm="2423">
        <f ca="1"/>
        <v>44846</v>
      </c>
      <c r="G1010" vm="2424">
        <f ca="1"/>
        <v>167.26</v>
      </c>
      <c r="H1010" vm="1422">
        <f ca="1"/>
        <v>4.08</v>
      </c>
      <c r="J1010">
        <f t="shared" ca="1" si="30"/>
        <v>-2.7426663486763703E-3</v>
      </c>
      <c r="K1010">
        <f t="shared" ca="1" si="31"/>
        <v>-7.2992700729928028E-3</v>
      </c>
    </row>
    <row r="1011" spans="6:11" x14ac:dyDescent="0.2">
      <c r="F1011" vm="2425">
        <f ca="1"/>
        <v>44847</v>
      </c>
      <c r="G1011" vm="2426">
        <f ca="1"/>
        <v>171.4</v>
      </c>
      <c r="H1011" vm="2427">
        <f ca="1"/>
        <v>4.28</v>
      </c>
      <c r="J1011">
        <f t="shared" ca="1" si="30"/>
        <v>2.4751883295468291E-2</v>
      </c>
      <c r="K1011">
        <f t="shared" ca="1" si="31"/>
        <v>4.9019607843137303E-2</v>
      </c>
    </row>
    <row r="1012" spans="6:11" x14ac:dyDescent="0.2">
      <c r="F1012" vm="2428">
        <f ca="1"/>
        <v>44848</v>
      </c>
      <c r="G1012" vm="2429">
        <f ca="1"/>
        <v>166.81</v>
      </c>
      <c r="H1012" vm="1425">
        <f ca="1"/>
        <v>4.09</v>
      </c>
      <c r="J1012">
        <f ca="1">+G1012/G1011-1</f>
        <v>-2.6779463243874035E-2</v>
      </c>
      <c r="K1012">
        <f t="shared" ca="1" si="31"/>
        <v>-4.439252336448607E-2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Digital Cost vs Digital Ads Mar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2022-04-18T22:23:08Z</dcterms:created>
  <dcterms:modified xsi:type="dcterms:W3CDTF">2022-10-15T16:16:23Z</dcterms:modified>
</cp:coreProperties>
</file>