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4F30D9E0-0443-4708-8509-5EC4D10F4A29}" xr6:coauthVersionLast="47" xr6:coauthVersionMax="47" xr10:uidLastSave="{00000000-0000-0000-0000-000000000000}"/>
  <bookViews>
    <workbookView xWindow="7110" yWindow="1095" windowWidth="15060" windowHeight="13905" activeTab="1" xr2:uid="{AA4364B5-01A0-4130-ABBA-A4B81EC755C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6" i="2" l="1"/>
  <c r="R26" i="2"/>
  <c r="P24" i="2"/>
  <c r="P23" i="2"/>
  <c r="Q24" i="2"/>
  <c r="Q23" i="2"/>
  <c r="R24" i="2"/>
  <c r="R23" i="2"/>
  <c r="P22" i="2"/>
  <c r="Q22" i="2"/>
  <c r="R22" i="2"/>
  <c r="P14" i="2"/>
  <c r="P12" i="2"/>
  <c r="P8" i="2"/>
  <c r="P5" i="2"/>
  <c r="Q14" i="2"/>
  <c r="Q13" i="2"/>
  <c r="Q12" i="2"/>
  <c r="R14" i="2"/>
  <c r="Q8" i="2"/>
  <c r="Q5" i="2"/>
  <c r="R12" i="2"/>
  <c r="R8" i="2"/>
  <c r="R5" i="2"/>
  <c r="R9" i="2" s="1"/>
  <c r="Q2" i="2"/>
  <c r="R2" i="2" s="1"/>
  <c r="S2" i="2" s="1"/>
  <c r="T2" i="2" s="1"/>
  <c r="U2" i="2" s="1"/>
  <c r="V2" i="2" s="1"/>
  <c r="W2" i="2" s="1"/>
  <c r="X2" i="2" s="1"/>
  <c r="G11" i="1"/>
  <c r="G10" i="1"/>
  <c r="G9" i="1"/>
  <c r="G8" i="1"/>
  <c r="G7" i="1"/>
  <c r="P9" i="2" l="1"/>
  <c r="P13" i="2" s="1"/>
  <c r="P15" i="2" s="1"/>
  <c r="P18" i="2" s="1"/>
  <c r="P19" i="2" s="1"/>
  <c r="R13" i="2"/>
  <c r="R15" i="2" s="1"/>
  <c r="R18" i="2" s="1"/>
  <c r="R19" i="2" s="1"/>
  <c r="Q9" i="2"/>
  <c r="Q15" i="2" l="1"/>
  <c r="Q18" i="2" s="1"/>
  <c r="Q19" i="2" s="1"/>
</calcChain>
</file>

<file path=xl/sharedStrings.xml><?xml version="1.0" encoding="utf-8"?>
<sst xmlns="http://schemas.openxmlformats.org/spreadsheetml/2006/main" count="43" uniqueCount="39">
  <si>
    <t>Price</t>
  </si>
  <si>
    <t>Shares</t>
  </si>
  <si>
    <t>MC</t>
  </si>
  <si>
    <t>Cash</t>
  </si>
  <si>
    <t>Debt</t>
  </si>
  <si>
    <t>EV</t>
  </si>
  <si>
    <t>Q421</t>
  </si>
  <si>
    <t>Q120</t>
  </si>
  <si>
    <t>Q220</t>
  </si>
  <si>
    <t>Q320</t>
  </si>
  <si>
    <t>Q420</t>
  </si>
  <si>
    <t>Q121</t>
  </si>
  <si>
    <t>Q221</t>
  </si>
  <si>
    <t>Q321</t>
  </si>
  <si>
    <t>Q122</t>
  </si>
  <si>
    <t>Q222</t>
  </si>
  <si>
    <t>Q322</t>
  </si>
  <si>
    <t>Q422</t>
  </si>
  <si>
    <t>Broadcasting</t>
  </si>
  <si>
    <t>Production Companies</t>
  </si>
  <si>
    <t>Revenue</t>
  </si>
  <si>
    <t>Cost of Broadcasting</t>
  </si>
  <si>
    <t>Cost of Production</t>
  </si>
  <si>
    <t>COGS</t>
  </si>
  <si>
    <t>Gross Profit</t>
  </si>
  <si>
    <t>Loss on Asset</t>
  </si>
  <si>
    <t>G&amp;A</t>
  </si>
  <si>
    <t>Operating Expenses</t>
  </si>
  <si>
    <t>Operating Income</t>
  </si>
  <si>
    <t>Taxes</t>
  </si>
  <si>
    <t>NI</t>
  </si>
  <si>
    <t>Net Income</t>
  </si>
  <si>
    <t>EPS</t>
  </si>
  <si>
    <t>Other Income</t>
  </si>
  <si>
    <t>Pretax Income</t>
  </si>
  <si>
    <t>Gross Margin %</t>
  </si>
  <si>
    <t>Operating Margin %</t>
  </si>
  <si>
    <t>Tax Rate %</t>
  </si>
  <si>
    <t>Revenue Growth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</si>
</sst>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0</xdr:row>
      <xdr:rowOff>47625</xdr:rowOff>
    </xdr:from>
    <xdr:to>
      <xdr:col>18</xdr:col>
      <xdr:colOff>57150</xdr:colOff>
      <xdr:row>36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0FF1041-DF83-4A5D-AB97-3ADC69A57BAD}"/>
            </a:ext>
          </a:extLst>
        </xdr:cNvPr>
        <xdr:cNvCxnSpPr/>
      </xdr:nvCxnSpPr>
      <xdr:spPr>
        <a:xfrm>
          <a:off x="13220700" y="47625"/>
          <a:ext cx="0" cy="6581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32A1-B368-4094-B4D8-2D212850FE95}">
  <dimension ref="F6:H11"/>
  <sheetViews>
    <sheetView workbookViewId="0">
      <selection activeCell="D18" sqref="D18"/>
    </sheetView>
  </sheetViews>
  <sheetFormatPr defaultRowHeight="14.25" x14ac:dyDescent="0.2"/>
  <cols>
    <col min="8" max="8" width="9" style="2"/>
  </cols>
  <sheetData>
    <row r="6" spans="6:8" x14ac:dyDescent="0.2">
      <c r="F6" t="s">
        <v>0</v>
      </c>
      <c r="G6">
        <v>20.57</v>
      </c>
    </row>
    <row r="7" spans="6:8" x14ac:dyDescent="0.2">
      <c r="F7" t="s">
        <v>1</v>
      </c>
      <c r="G7" s="1">
        <f>87.742758+7.560937</f>
        <v>95.303694999999991</v>
      </c>
      <c r="H7" s="2" t="s">
        <v>6</v>
      </c>
    </row>
    <row r="8" spans="6:8" x14ac:dyDescent="0.2">
      <c r="F8" t="s">
        <v>2</v>
      </c>
      <c r="G8" s="1">
        <f>+G7*G6</f>
        <v>1960.3970061499999</v>
      </c>
    </row>
    <row r="9" spans="6:8" x14ac:dyDescent="0.2">
      <c r="F9" t="s">
        <v>3</v>
      </c>
      <c r="G9" s="1">
        <f>189+117</f>
        <v>306</v>
      </c>
      <c r="H9" s="2" t="s">
        <v>6</v>
      </c>
    </row>
    <row r="10" spans="6:8" x14ac:dyDescent="0.2">
      <c r="F10" t="s">
        <v>4</v>
      </c>
      <c r="G10" s="1">
        <f>97+15+6740</f>
        <v>6852</v>
      </c>
      <c r="H10" s="2" t="s">
        <v>6</v>
      </c>
    </row>
    <row r="11" spans="6:8" x14ac:dyDescent="0.2">
      <c r="F11" t="s">
        <v>5</v>
      </c>
      <c r="G11" s="1">
        <f>+G8-G9+G10</f>
        <v>8506.3970061500004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A4A9-12AB-423F-8BE8-333533AF0F3A}">
  <dimension ref="B2:X26"/>
  <sheetViews>
    <sheetView tabSelected="1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O13" sqref="O13"/>
    </sheetView>
  </sheetViews>
  <sheetFormatPr defaultRowHeight="14.25" x14ac:dyDescent="0.2"/>
  <cols>
    <col min="2" max="2" width="19.75" bestFit="1" customWidth="1"/>
  </cols>
  <sheetData>
    <row r="2" spans="2:24" x14ac:dyDescent="0.2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6</v>
      </c>
      <c r="K2" t="s">
        <v>14</v>
      </c>
      <c r="L2" t="s">
        <v>15</v>
      </c>
      <c r="M2" t="s">
        <v>16</v>
      </c>
      <c r="N2" t="s">
        <v>17</v>
      </c>
      <c r="P2">
        <v>2019</v>
      </c>
      <c r="Q2">
        <f>+P2+1</f>
        <v>2020</v>
      </c>
      <c r="R2">
        <f t="shared" ref="R2:X2" si="0">+Q2+1</f>
        <v>2021</v>
      </c>
      <c r="S2">
        <f t="shared" si="0"/>
        <v>2022</v>
      </c>
      <c r="T2">
        <f t="shared" si="0"/>
        <v>2023</v>
      </c>
      <c r="U2">
        <f t="shared" si="0"/>
        <v>2024</v>
      </c>
      <c r="V2">
        <f t="shared" si="0"/>
        <v>2025</v>
      </c>
      <c r="W2">
        <f t="shared" si="0"/>
        <v>2026</v>
      </c>
      <c r="X2">
        <f t="shared" si="0"/>
        <v>2027</v>
      </c>
    </row>
    <row r="3" spans="2:24" x14ac:dyDescent="0.2">
      <c r="B3" t="s">
        <v>18</v>
      </c>
      <c r="P3" s="1">
        <v>2035</v>
      </c>
      <c r="Q3" s="1">
        <v>2320</v>
      </c>
      <c r="R3" s="1">
        <v>2340</v>
      </c>
    </row>
    <row r="4" spans="2:24" x14ac:dyDescent="0.2">
      <c r="B4" t="s">
        <v>19</v>
      </c>
      <c r="P4" s="1">
        <v>87</v>
      </c>
      <c r="Q4" s="1">
        <v>61</v>
      </c>
      <c r="R4" s="1">
        <v>73</v>
      </c>
    </row>
    <row r="5" spans="2:24" s="3" customFormat="1" ht="15" x14ac:dyDescent="0.25">
      <c r="B5" s="3" t="s">
        <v>20</v>
      </c>
      <c r="P5" s="4">
        <f>+SUM(P3:P4)</f>
        <v>2122</v>
      </c>
      <c r="Q5" s="4">
        <f>+SUM(Q3:Q4)</f>
        <v>2381</v>
      </c>
      <c r="R5" s="4">
        <f>+SUM(R3:R4)</f>
        <v>2413</v>
      </c>
    </row>
    <row r="6" spans="2:24" x14ac:dyDescent="0.2">
      <c r="B6" t="s">
        <v>21</v>
      </c>
      <c r="P6" s="1">
        <v>1325</v>
      </c>
      <c r="Q6" s="1">
        <v>1340</v>
      </c>
      <c r="R6" s="1">
        <v>1548</v>
      </c>
    </row>
    <row r="7" spans="2:24" x14ac:dyDescent="0.2">
      <c r="B7" t="s">
        <v>22</v>
      </c>
      <c r="P7" s="1">
        <v>74</v>
      </c>
      <c r="Q7" s="1">
        <v>52</v>
      </c>
      <c r="R7" s="1">
        <v>62</v>
      </c>
    </row>
    <row r="8" spans="2:24" x14ac:dyDescent="0.2">
      <c r="B8" t="s">
        <v>23</v>
      </c>
      <c r="P8" s="1">
        <f>+SUM(P6:P7)</f>
        <v>1399</v>
      </c>
      <c r="Q8" s="1">
        <f>+SUM(Q6:Q7)</f>
        <v>1392</v>
      </c>
      <c r="R8" s="1">
        <f>+SUM(R6:R7)</f>
        <v>1610</v>
      </c>
    </row>
    <row r="9" spans="2:24" x14ac:dyDescent="0.2">
      <c r="B9" t="s">
        <v>24</v>
      </c>
      <c r="P9" s="1">
        <f>+P5-P8</f>
        <v>723</v>
      </c>
      <c r="Q9" s="1">
        <f>+Q5-Q8</f>
        <v>989</v>
      </c>
      <c r="R9" s="1">
        <f>+R5-R8</f>
        <v>803</v>
      </c>
    </row>
    <row r="10" spans="2:24" x14ac:dyDescent="0.2">
      <c r="B10" t="s">
        <v>26</v>
      </c>
      <c r="P10" s="1">
        <v>104</v>
      </c>
      <c r="Q10" s="1">
        <v>65</v>
      </c>
      <c r="R10" s="1">
        <v>159</v>
      </c>
    </row>
    <row r="11" spans="2:24" x14ac:dyDescent="0.2">
      <c r="B11" t="s">
        <v>25</v>
      </c>
      <c r="P11" s="1">
        <v>-54</v>
      </c>
      <c r="Q11" s="1">
        <v>-29</v>
      </c>
      <c r="R11" s="1">
        <v>42</v>
      </c>
    </row>
    <row r="12" spans="2:24" x14ac:dyDescent="0.2">
      <c r="B12" t="s">
        <v>27</v>
      </c>
      <c r="P12" s="1">
        <f>+SUM(P10:P11)</f>
        <v>50</v>
      </c>
      <c r="Q12" s="1">
        <f>+SUM(Q10:Q11)</f>
        <v>36</v>
      </c>
      <c r="R12" s="1">
        <f>+SUM(R10:R11)</f>
        <v>201</v>
      </c>
    </row>
    <row r="13" spans="2:24" x14ac:dyDescent="0.2">
      <c r="B13" t="s">
        <v>28</v>
      </c>
      <c r="P13" s="1">
        <f>+P9-P12</f>
        <v>673</v>
      </c>
      <c r="Q13" s="1">
        <f>+Q9-Q12</f>
        <v>953</v>
      </c>
      <c r="R13" s="1">
        <f>+R9-R12</f>
        <v>602</v>
      </c>
    </row>
    <row r="14" spans="2:24" x14ac:dyDescent="0.2">
      <c r="B14" t="s">
        <v>33</v>
      </c>
      <c r="P14" s="1">
        <f>4+-227</f>
        <v>-223</v>
      </c>
      <c r="Q14" s="1">
        <f>+-5+-191+-12</f>
        <v>-208</v>
      </c>
      <c r="R14" s="1">
        <f>+-8+-205</f>
        <v>-213</v>
      </c>
    </row>
    <row r="15" spans="2:24" x14ac:dyDescent="0.2">
      <c r="B15" t="s">
        <v>34</v>
      </c>
      <c r="P15" s="1">
        <f>+P13+P14</f>
        <v>450</v>
      </c>
      <c r="Q15" s="1">
        <f>+Q13+Q14</f>
        <v>745</v>
      </c>
      <c r="R15" s="1">
        <f>+R13+R14</f>
        <v>389</v>
      </c>
    </row>
    <row r="16" spans="2:24" x14ac:dyDescent="0.2">
      <c r="B16" t="s">
        <v>29</v>
      </c>
      <c r="P16">
        <v>255</v>
      </c>
      <c r="Q16">
        <v>134</v>
      </c>
      <c r="R16">
        <v>78</v>
      </c>
    </row>
    <row r="17" spans="2:18" x14ac:dyDescent="0.2">
      <c r="B17" t="s">
        <v>30</v>
      </c>
      <c r="P17" s="1">
        <v>52</v>
      </c>
      <c r="Q17" s="1">
        <v>52</v>
      </c>
      <c r="R17" s="1">
        <v>52</v>
      </c>
    </row>
    <row r="18" spans="2:18" s="3" customFormat="1" ht="15" x14ac:dyDescent="0.25">
      <c r="B18" s="3" t="s">
        <v>31</v>
      </c>
      <c r="P18" s="4">
        <f>+P15-P16-P17</f>
        <v>143</v>
      </c>
      <c r="Q18" s="4">
        <f>+Q15-Q16-Q17</f>
        <v>559</v>
      </c>
      <c r="R18" s="4">
        <f>+R15-R16-R17</f>
        <v>259</v>
      </c>
    </row>
    <row r="19" spans="2:18" x14ac:dyDescent="0.2">
      <c r="B19" t="s">
        <v>32</v>
      </c>
      <c r="P19" s="5">
        <f>+P18/P20</f>
        <v>1.43</v>
      </c>
      <c r="Q19" s="5">
        <f>+Q18/Q20</f>
        <v>5.7628865979381443</v>
      </c>
      <c r="R19" s="5">
        <f>+R18/R20</f>
        <v>2.7263157894736842</v>
      </c>
    </row>
    <row r="20" spans="2:18" x14ac:dyDescent="0.2">
      <c r="B20" t="s">
        <v>1</v>
      </c>
      <c r="P20">
        <v>100</v>
      </c>
      <c r="Q20">
        <v>97</v>
      </c>
      <c r="R20">
        <v>95</v>
      </c>
    </row>
    <row r="22" spans="2:18" x14ac:dyDescent="0.2">
      <c r="B22" t="s">
        <v>35</v>
      </c>
      <c r="P22" s="6">
        <f>+P9/P5</f>
        <v>0.34071630537229031</v>
      </c>
      <c r="Q22" s="6">
        <f>+Q9/Q5</f>
        <v>0.4153716925661487</v>
      </c>
      <c r="R22" s="6">
        <f>+R9/R5</f>
        <v>0.33278077082469953</v>
      </c>
    </row>
    <row r="23" spans="2:18" x14ac:dyDescent="0.2">
      <c r="B23" t="s">
        <v>36</v>
      </c>
      <c r="P23" s="6">
        <f>+P13/P5</f>
        <v>0.31715362865221491</v>
      </c>
      <c r="Q23" s="6">
        <f>+Q13/Q5</f>
        <v>0.40025199496010078</v>
      </c>
      <c r="R23" s="6">
        <f>+R13/R5</f>
        <v>0.24948197264815583</v>
      </c>
    </row>
    <row r="24" spans="2:18" x14ac:dyDescent="0.2">
      <c r="B24" t="s">
        <v>37</v>
      </c>
      <c r="P24" s="6">
        <f>+P16/P15</f>
        <v>0.56666666666666665</v>
      </c>
      <c r="Q24" s="6">
        <f>+Q16/Q15</f>
        <v>0.17986577181208055</v>
      </c>
      <c r="R24" s="6">
        <f>+R16/R15</f>
        <v>0.20051413881748073</v>
      </c>
    </row>
    <row r="26" spans="2:18" x14ac:dyDescent="0.2">
      <c r="B26" t="s">
        <v>38</v>
      </c>
      <c r="Q26" s="6">
        <f>+Q5/P5-1</f>
        <v>0.12205466540999055</v>
      </c>
      <c r="R26" s="6">
        <f>+R5/Q5-1</f>
        <v>1.3439731205375782E-2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2022-04-20T00:10:23Z</dcterms:created>
  <dcterms:modified xsi:type="dcterms:W3CDTF">2022-04-20T15:39:32Z</dcterms:modified>
</cp:coreProperties>
</file>