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6C09D392-471E-4ED0-ADB7-17C11F7441FF}" xr6:coauthVersionLast="47" xr6:coauthVersionMax="47" xr10:uidLastSave="{00000000-0000-0000-0000-000000000000}"/>
  <bookViews>
    <workbookView xWindow="12810" yWindow="390" windowWidth="10575" windowHeight="14280" activeTab="1" xr2:uid="{7065986D-1684-4E3E-80D2-3CA4F96F0E5E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2" l="1"/>
  <c r="L14" i="2"/>
  <c r="L15" i="2" s="1"/>
  <c r="L17" i="2" s="1"/>
  <c r="L21" i="2" s="1"/>
  <c r="L23" i="2" s="1"/>
  <c r="L24" i="2" s="1"/>
  <c r="M10" i="2"/>
  <c r="Q10" i="2"/>
  <c r="Q25" i="2"/>
  <c r="M90" i="2"/>
  <c r="Q90" i="2"/>
  <c r="M83" i="2"/>
  <c r="M78" i="2"/>
  <c r="M79" i="2" s="1"/>
  <c r="Q83" i="2"/>
  <c r="Q78" i="2"/>
  <c r="Q91" i="2" l="1"/>
  <c r="M91" i="2"/>
  <c r="Q79" i="2"/>
  <c r="N34" i="2" l="1"/>
  <c r="Q34" i="2"/>
  <c r="N61" i="2"/>
  <c r="Q61" i="2"/>
  <c r="Q57" i="2"/>
  <c r="N55" i="2"/>
  <c r="N57" i="2" s="1"/>
  <c r="N54" i="2"/>
  <c r="Q55" i="2"/>
  <c r="Q54" i="2"/>
  <c r="N41" i="2"/>
  <c r="N45" i="2" s="1"/>
  <c r="N60" i="2" s="1"/>
  <c r="N44" i="2"/>
  <c r="N59" i="2" s="1"/>
  <c r="Q44" i="2"/>
  <c r="Q41" i="2"/>
  <c r="Q45" i="2" s="1"/>
  <c r="Q60" i="2" s="1"/>
  <c r="Q14" i="2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I14" i="2"/>
  <c r="M14" i="2"/>
  <c r="I10" i="2"/>
  <c r="T3" i="1"/>
  <c r="T6" i="1" s="1"/>
  <c r="M31" i="2" l="1"/>
  <c r="Q59" i="2"/>
  <c r="Q31" i="2"/>
  <c r="I15" i="2"/>
  <c r="I17" i="2" s="1"/>
  <c r="I21" i="2" s="1"/>
  <c r="I23" i="2" s="1"/>
  <c r="Q15" i="2"/>
  <c r="Q17" i="2" s="1"/>
  <c r="Q21" i="2" s="1"/>
  <c r="M15" i="2"/>
  <c r="I27" i="2"/>
  <c r="I28" i="2" l="1"/>
  <c r="I29" i="2"/>
  <c r="Q27" i="2"/>
  <c r="Q28" i="2"/>
  <c r="M17" i="2"/>
  <c r="M27" i="2"/>
  <c r="Q29" i="2" l="1"/>
  <c r="Q23" i="2"/>
  <c r="M21" i="2"/>
  <c r="M28" i="2"/>
  <c r="Q24" i="2" l="1"/>
  <c r="Q63" i="2"/>
  <c r="M23" i="2"/>
  <c r="M29" i="2"/>
  <c r="M24" i="2" l="1"/>
  <c r="M63" i="2"/>
</calcChain>
</file>

<file path=xl/sharedStrings.xml><?xml version="1.0" encoding="utf-8"?>
<sst xmlns="http://schemas.openxmlformats.org/spreadsheetml/2006/main" count="135" uniqueCount="120">
  <si>
    <t>Price</t>
  </si>
  <si>
    <t>Shares</t>
  </si>
  <si>
    <t>MC</t>
  </si>
  <si>
    <t>Cash</t>
  </si>
  <si>
    <t>Debt</t>
  </si>
  <si>
    <t>EV</t>
  </si>
  <si>
    <t>Q321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</si>
  <si>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</si>
  <si>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</si>
  <si>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</si>
  <si>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</si>
  <si>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</si>
  <si>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</si>
  <si>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</si>
  <si>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</si>
  <si>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</si>
  <si>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</si>
  <si>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Q421</t>
  </si>
  <si>
    <t>Q122</t>
  </si>
  <si>
    <t>Q222</t>
  </si>
  <si>
    <t>Q322</t>
  </si>
  <si>
    <t>Q422</t>
  </si>
  <si>
    <t>Revenue</t>
  </si>
  <si>
    <t>Main</t>
  </si>
  <si>
    <t>Product</t>
  </si>
  <si>
    <t>Services</t>
  </si>
  <si>
    <t>Cost of Product</t>
  </si>
  <si>
    <t>Cost of Services</t>
  </si>
  <si>
    <t>COGS</t>
  </si>
  <si>
    <t>Gross Profit</t>
  </si>
  <si>
    <t>Cost of Other</t>
  </si>
  <si>
    <t>Other Income</t>
  </si>
  <si>
    <t>Operating Profit</t>
  </si>
  <si>
    <t>Interest Expense</t>
  </si>
  <si>
    <t>Pension</t>
  </si>
  <si>
    <t>Non-Operating Income</t>
  </si>
  <si>
    <t>Pretax Income</t>
  </si>
  <si>
    <t>Taxes</t>
  </si>
  <si>
    <t>Net Income</t>
  </si>
  <si>
    <t>EPS</t>
  </si>
  <si>
    <t>Gross Margin %</t>
  </si>
  <si>
    <t>Operating Margin %</t>
  </si>
  <si>
    <t>Tax Rate %</t>
  </si>
  <si>
    <t>Revenue Growth Y/Y</t>
  </si>
  <si>
    <t>A/R</t>
  </si>
  <si>
    <t>Contracts</t>
  </si>
  <si>
    <t>Inventory</t>
  </si>
  <si>
    <t>OCA</t>
  </si>
  <si>
    <t>PP&amp;E</t>
  </si>
  <si>
    <t>Intangibles</t>
  </si>
  <si>
    <t>D/T</t>
  </si>
  <si>
    <t>ONCA</t>
  </si>
  <si>
    <t>Current Assets</t>
  </si>
  <si>
    <t>Total Assets</t>
  </si>
  <si>
    <t>A/P</t>
  </si>
  <si>
    <t>OCL</t>
  </si>
  <si>
    <t>LT Debt</t>
  </si>
  <si>
    <t>A/Pension</t>
  </si>
  <si>
    <t>Salary/Benefits</t>
  </si>
  <si>
    <t>ONCL</t>
  </si>
  <si>
    <t>Current Liabilties</t>
  </si>
  <si>
    <t>Total Liabilties</t>
  </si>
  <si>
    <t>Net Cash</t>
  </si>
  <si>
    <t>Equity</t>
  </si>
  <si>
    <t>L + S/E</t>
  </si>
  <si>
    <t>Quick</t>
  </si>
  <si>
    <t>Total Debt</t>
  </si>
  <si>
    <t>Debt to Equity</t>
  </si>
  <si>
    <t>Model NI</t>
  </si>
  <si>
    <t>Reported NI</t>
  </si>
  <si>
    <t>D/A</t>
  </si>
  <si>
    <t>SBC</t>
  </si>
  <si>
    <t>Resturcting Charge</t>
  </si>
  <si>
    <t>Receivables</t>
  </si>
  <si>
    <t>Contract Assets</t>
  </si>
  <si>
    <t>Contract Payable</t>
  </si>
  <si>
    <t>Income Tax</t>
  </si>
  <si>
    <t>Pension Settlement</t>
  </si>
  <si>
    <t>Pension Plans</t>
  </si>
  <si>
    <t>Other</t>
  </si>
  <si>
    <t>CFFO</t>
  </si>
  <si>
    <t>Free Cashflow</t>
  </si>
  <si>
    <t>Capex</t>
  </si>
  <si>
    <t>CFFI</t>
  </si>
  <si>
    <t>LT Debt issuance Costs</t>
  </si>
  <si>
    <t>LT Debt Repayment</t>
  </si>
  <si>
    <t>Common Stock Repurchase</t>
  </si>
  <si>
    <t>Dividends</t>
  </si>
  <si>
    <t>CFFF</t>
  </si>
  <si>
    <t>CF</t>
  </si>
  <si>
    <t>Aeronautics</t>
  </si>
  <si>
    <t>Missiles &amp; Fire Control</t>
  </si>
  <si>
    <t>Rotary &amp; Mission System</t>
  </si>
  <si>
    <t>Space</t>
  </si>
  <si>
    <t>Business</t>
  </si>
  <si>
    <t>Description</t>
  </si>
  <si>
    <t>&amp; of Revenue</t>
  </si>
  <si>
    <t>Competition</t>
  </si>
  <si>
    <t xml:space="preserve"> F-35</t>
  </si>
  <si>
    <t xml:space="preserve"> C-130</t>
  </si>
  <si>
    <t xml:space="preserve"> F-16</t>
  </si>
  <si>
    <t xml:space="preserve"> F-22</t>
  </si>
  <si>
    <t xml:space="preserve"> PAC-3</t>
  </si>
  <si>
    <t>Flying Objects!</t>
  </si>
  <si>
    <t xml:space="preserve"> MRLS</t>
  </si>
  <si>
    <t xml:space="preserve"> SNIPER</t>
  </si>
  <si>
    <t xml:space="preserve"> SOF GLSS</t>
  </si>
  <si>
    <t>Rocket Launchers</t>
  </si>
  <si>
    <t xml:space="preserve"> Black Hawk</t>
  </si>
  <si>
    <t xml:space="preserve"> IWSS</t>
  </si>
  <si>
    <t xml:space="preserve"> C6ISR</t>
  </si>
  <si>
    <t xml:space="preserve"> TLS</t>
  </si>
  <si>
    <t xml:space="preserve"> SBIRS</t>
  </si>
  <si>
    <t xml:space="preserve"> FBM</t>
  </si>
  <si>
    <t xml:space="preserve"> Orion</t>
  </si>
  <si>
    <t xml:space="preserve"> GPS</t>
  </si>
  <si>
    <t xml:space="preserve"> NGI</t>
  </si>
  <si>
    <t>Helicopters</t>
  </si>
  <si>
    <t>Radar Detection</t>
  </si>
  <si>
    <t>WW Missile 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</si>
</sst>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  <xf numFmtId="0" fontId="2" fillId="0" borderId="0" xfId="1"/>
    <xf numFmtId="0" fontId="1" fillId="0" borderId="0" xfId="0" applyFont="1"/>
    <xf numFmtId="3" fontId="1" fillId="0" borderId="0" xfId="0" applyNumberFormat="1" applyFont="1"/>
    <xf numFmtId="9" fontId="0" fillId="0" borderId="0" xfId="0" applyNumberFormat="1"/>
    <xf numFmtId="3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3" fontId="0" fillId="0" borderId="1" xfId="0" applyNumberFormat="1" applyFill="1" applyBorder="1"/>
    <xf numFmtId="3" fontId="0" fillId="0" borderId="3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</xdr:colOff>
      <xdr:row>0</xdr:row>
      <xdr:rowOff>57150</xdr:rowOff>
    </xdr:from>
    <xdr:to>
      <xdr:col>17</xdr:col>
      <xdr:colOff>38100</xdr:colOff>
      <xdr:row>79</xdr:row>
      <xdr:rowOff>103909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1ADA2D9C-4809-42CB-A69D-B1A65B60AAC5}"/>
            </a:ext>
          </a:extLst>
        </xdr:cNvPr>
        <xdr:cNvCxnSpPr/>
      </xdr:nvCxnSpPr>
      <xdr:spPr>
        <a:xfrm>
          <a:off x="12264736" y="57150"/>
          <a:ext cx="0" cy="127929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98A08-328C-457A-9E70-52309C6F32CC}">
  <dimension ref="B1:U33"/>
  <sheetViews>
    <sheetView workbookViewId="0">
      <selection activeCell="G24" sqref="G24"/>
    </sheetView>
  </sheetViews>
  <sheetFormatPr defaultRowHeight="14.25" x14ac:dyDescent="0.2"/>
  <cols>
    <col min="2" max="2" width="21.75" bestFit="1" customWidth="1"/>
    <col min="3" max="3" width="19.25" bestFit="1" customWidth="1"/>
    <col min="4" max="4" width="11.875" bestFit="1" customWidth="1"/>
    <col min="5" max="5" width="10.625" bestFit="1" customWidth="1"/>
    <col min="7" max="7" width="9" style="3"/>
  </cols>
  <sheetData>
    <row r="1" spans="2:21" x14ac:dyDescent="0.2">
      <c r="S1" t="s">
        <v>0</v>
      </c>
      <c r="T1" s="2">
        <v>468.88</v>
      </c>
      <c r="U1" s="3"/>
    </row>
    <row r="2" spans="2:21" x14ac:dyDescent="0.2">
      <c r="S2" t="s">
        <v>1</v>
      </c>
      <c r="T2" s="1">
        <v>262.07396299999999</v>
      </c>
      <c r="U2" s="3" t="s">
        <v>6</v>
      </c>
    </row>
    <row r="3" spans="2:21" x14ac:dyDescent="0.2">
      <c r="S3" t="s">
        <v>2</v>
      </c>
      <c r="T3" s="1">
        <f>+T1*T2</f>
        <v>122881.23977144</v>
      </c>
      <c r="U3" s="3"/>
    </row>
    <row r="4" spans="2:21" x14ac:dyDescent="0.2">
      <c r="S4" t="s">
        <v>3</v>
      </c>
      <c r="T4" s="1">
        <v>2430</v>
      </c>
      <c r="U4" s="3" t="s">
        <v>6</v>
      </c>
    </row>
    <row r="5" spans="2:21" x14ac:dyDescent="0.2">
      <c r="S5" t="s">
        <v>4</v>
      </c>
      <c r="T5" s="1">
        <v>11480</v>
      </c>
      <c r="U5" s="3" t="s">
        <v>6</v>
      </c>
    </row>
    <row r="6" spans="2:21" x14ac:dyDescent="0.2">
      <c r="S6" t="s">
        <v>5</v>
      </c>
      <c r="T6" s="1">
        <f>+T3-T4+T5</f>
        <v>131931.23977143998</v>
      </c>
      <c r="U6" s="3"/>
    </row>
    <row r="11" spans="2:21" ht="15" thickBot="1" x14ac:dyDescent="0.25"/>
    <row r="12" spans="2:21" ht="15" thickBot="1" x14ac:dyDescent="0.25">
      <c r="B12" s="13" t="s">
        <v>94</v>
      </c>
      <c r="C12" s="14" t="s">
        <v>95</v>
      </c>
      <c r="D12" s="14" t="s">
        <v>96</v>
      </c>
      <c r="E12" s="15" t="s">
        <v>97</v>
      </c>
    </row>
    <row r="13" spans="2:21" x14ac:dyDescent="0.2">
      <c r="B13" s="8" t="s">
        <v>90</v>
      </c>
      <c r="C13" s="9" t="s">
        <v>103</v>
      </c>
      <c r="D13" s="9"/>
      <c r="E13" s="10"/>
    </row>
    <row r="14" spans="2:21" x14ac:dyDescent="0.2">
      <c r="B14" s="8" t="s">
        <v>98</v>
      </c>
      <c r="C14" s="9"/>
      <c r="D14" s="9"/>
      <c r="E14" s="10"/>
    </row>
    <row r="15" spans="2:21" x14ac:dyDescent="0.2">
      <c r="B15" s="8" t="s">
        <v>99</v>
      </c>
      <c r="C15" s="9"/>
      <c r="D15" s="9"/>
      <c r="E15" s="10"/>
    </row>
    <row r="16" spans="2:21" x14ac:dyDescent="0.2">
      <c r="B16" s="8" t="s">
        <v>100</v>
      </c>
      <c r="C16" s="9"/>
      <c r="D16" s="9"/>
      <c r="E16" s="10"/>
    </row>
    <row r="17" spans="2:5" x14ac:dyDescent="0.2">
      <c r="B17" s="8" t="s">
        <v>101</v>
      </c>
      <c r="C17" s="9"/>
      <c r="D17" s="9"/>
      <c r="E17" s="10"/>
    </row>
    <row r="18" spans="2:5" x14ac:dyDescent="0.2">
      <c r="B18" s="8" t="s">
        <v>91</v>
      </c>
      <c r="C18" s="9" t="s">
        <v>107</v>
      </c>
      <c r="D18" s="9"/>
      <c r="E18" s="10"/>
    </row>
    <row r="19" spans="2:5" x14ac:dyDescent="0.2">
      <c r="B19" s="8" t="s">
        <v>102</v>
      </c>
      <c r="C19" s="9"/>
      <c r="D19" s="9"/>
      <c r="E19" s="10"/>
    </row>
    <row r="20" spans="2:5" x14ac:dyDescent="0.2">
      <c r="B20" s="8" t="s">
        <v>104</v>
      </c>
      <c r="C20" s="9"/>
      <c r="D20" s="9"/>
      <c r="E20" s="10"/>
    </row>
    <row r="21" spans="2:5" x14ac:dyDescent="0.2">
      <c r="B21" s="8" t="s">
        <v>105</v>
      </c>
      <c r="C21" s="9"/>
      <c r="D21" s="9"/>
      <c r="E21" s="10"/>
    </row>
    <row r="22" spans="2:5" x14ac:dyDescent="0.2">
      <c r="B22" s="8" t="s">
        <v>106</v>
      </c>
      <c r="C22" s="9"/>
      <c r="D22" s="9"/>
      <c r="E22" s="10"/>
    </row>
    <row r="23" spans="2:5" x14ac:dyDescent="0.2">
      <c r="B23" s="8" t="s">
        <v>92</v>
      </c>
      <c r="C23" s="9" t="s">
        <v>117</v>
      </c>
      <c r="D23" s="9"/>
      <c r="E23" s="10"/>
    </row>
    <row r="24" spans="2:5" x14ac:dyDescent="0.2">
      <c r="B24" s="8" t="s">
        <v>108</v>
      </c>
      <c r="C24" s="9"/>
      <c r="D24" s="9"/>
      <c r="E24" s="10"/>
    </row>
    <row r="25" spans="2:5" x14ac:dyDescent="0.2">
      <c r="B25" s="8" t="s">
        <v>109</v>
      </c>
      <c r="C25" s="9"/>
      <c r="D25" s="9"/>
      <c r="E25" s="10"/>
    </row>
    <row r="26" spans="2:5" x14ac:dyDescent="0.2">
      <c r="B26" s="8" t="s">
        <v>110</v>
      </c>
      <c r="C26" s="9"/>
      <c r="D26" s="9"/>
      <c r="E26" s="10"/>
    </row>
    <row r="27" spans="2:5" x14ac:dyDescent="0.2">
      <c r="B27" s="8" t="s">
        <v>111</v>
      </c>
      <c r="C27" s="9"/>
      <c r="D27" s="9"/>
      <c r="E27" s="10"/>
    </row>
    <row r="28" spans="2:5" x14ac:dyDescent="0.2">
      <c r="B28" s="8" t="s">
        <v>93</v>
      </c>
      <c r="C28" s="9" t="s">
        <v>118</v>
      </c>
      <c r="D28" s="9"/>
      <c r="E28" s="10"/>
    </row>
    <row r="29" spans="2:5" x14ac:dyDescent="0.2">
      <c r="B29" s="16" t="s">
        <v>112</v>
      </c>
      <c r="C29" s="9" t="s">
        <v>119</v>
      </c>
      <c r="D29" s="9"/>
      <c r="E29" s="10"/>
    </row>
    <row r="30" spans="2:5" x14ac:dyDescent="0.2">
      <c r="B30" s="16" t="s">
        <v>113</v>
      </c>
      <c r="C30" s="9"/>
      <c r="D30" s="9"/>
      <c r="E30" s="10"/>
    </row>
    <row r="31" spans="2:5" x14ac:dyDescent="0.2">
      <c r="B31" s="16" t="s">
        <v>114</v>
      </c>
      <c r="C31" s="9"/>
      <c r="D31" s="9"/>
      <c r="E31" s="10"/>
    </row>
    <row r="32" spans="2:5" x14ac:dyDescent="0.2">
      <c r="B32" s="16" t="s">
        <v>115</v>
      </c>
      <c r="C32" s="9"/>
      <c r="D32" s="9"/>
      <c r="E32" s="10"/>
    </row>
    <row r="33" spans="2:5" x14ac:dyDescent="0.2">
      <c r="B33" s="17" t="s">
        <v>116</v>
      </c>
      <c r="C33" s="11"/>
      <c r="D33" s="11"/>
      <c r="E33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CF62-28D1-4F76-9F32-762B2ACE015F}">
  <dimension ref="A1:AR91"/>
  <sheetViews>
    <sheetView tabSelected="1" zoomScaleNormal="100" workbookViewId="0">
      <pane xSplit="2" ySplit="2" topLeftCell="I6" activePane="bottomRight" state="frozen"/>
      <selection pane="topRight" activeCell="C1" sqref="C1"/>
      <selection pane="bottomLeft" activeCell="A3" sqref="A3"/>
      <selection pane="bottomRight" activeCell="L23" sqref="L23"/>
    </sheetView>
  </sheetViews>
  <sheetFormatPr defaultRowHeight="14.25" x14ac:dyDescent="0.2"/>
  <cols>
    <col min="1" max="1" width="4.625" bestFit="1" customWidth="1"/>
    <col min="2" max="2" width="24.5" bestFit="1" customWidth="1"/>
  </cols>
  <sheetData>
    <row r="1" spans="1:44" x14ac:dyDescent="0.2">
      <c r="A1" s="4" t="s">
        <v>23</v>
      </c>
    </row>
    <row r="2" spans="1:44" x14ac:dyDescent="0.2"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T2">
        <v>2018</v>
      </c>
      <c r="U2">
        <f>+T2+1</f>
        <v>2019</v>
      </c>
      <c r="V2">
        <f t="shared" ref="V2:AR2" si="0">+U2+1</f>
        <v>2020</v>
      </c>
      <c r="W2">
        <f t="shared" si="0"/>
        <v>2021</v>
      </c>
      <c r="X2">
        <f t="shared" si="0"/>
        <v>2022</v>
      </c>
      <c r="Y2">
        <f t="shared" si="0"/>
        <v>2023</v>
      </c>
      <c r="Z2">
        <f t="shared" si="0"/>
        <v>2024</v>
      </c>
      <c r="AA2">
        <f t="shared" si="0"/>
        <v>2025</v>
      </c>
      <c r="AB2">
        <f t="shared" si="0"/>
        <v>2026</v>
      </c>
      <c r="AC2">
        <f t="shared" si="0"/>
        <v>2027</v>
      </c>
      <c r="AD2">
        <f t="shared" si="0"/>
        <v>2028</v>
      </c>
      <c r="AE2">
        <f t="shared" si="0"/>
        <v>2029</v>
      </c>
      <c r="AF2">
        <f t="shared" si="0"/>
        <v>2030</v>
      </c>
      <c r="AG2">
        <f t="shared" si="0"/>
        <v>2031</v>
      </c>
      <c r="AH2">
        <f t="shared" si="0"/>
        <v>2032</v>
      </c>
      <c r="AI2">
        <f t="shared" si="0"/>
        <v>2033</v>
      </c>
      <c r="AJ2">
        <f t="shared" si="0"/>
        <v>2034</v>
      </c>
      <c r="AK2">
        <f t="shared" si="0"/>
        <v>2035</v>
      </c>
      <c r="AL2">
        <f t="shared" si="0"/>
        <v>2036</v>
      </c>
      <c r="AM2">
        <f t="shared" si="0"/>
        <v>2037</v>
      </c>
      <c r="AN2">
        <f t="shared" si="0"/>
        <v>2038</v>
      </c>
      <c r="AO2">
        <f t="shared" si="0"/>
        <v>2039</v>
      </c>
      <c r="AP2">
        <f t="shared" si="0"/>
        <v>2040</v>
      </c>
      <c r="AQ2">
        <f t="shared" si="0"/>
        <v>2041</v>
      </c>
      <c r="AR2">
        <f t="shared" si="0"/>
        <v>2042</v>
      </c>
    </row>
    <row r="3" spans="1:44" s="1" customFormat="1" x14ac:dyDescent="0.2">
      <c r="B3" s="1" t="s">
        <v>90</v>
      </c>
      <c r="M3" s="1">
        <v>6568</v>
      </c>
      <c r="Q3" s="1">
        <v>7089</v>
      </c>
    </row>
    <row r="4" spans="1:44" s="1" customFormat="1" x14ac:dyDescent="0.2">
      <c r="B4" s="1" t="s">
        <v>91</v>
      </c>
      <c r="M4" s="1">
        <v>2781</v>
      </c>
      <c r="Q4" s="1">
        <v>2831</v>
      </c>
    </row>
    <row r="5" spans="1:44" s="1" customFormat="1" x14ac:dyDescent="0.2">
      <c r="B5" s="1" t="s">
        <v>92</v>
      </c>
      <c r="M5" s="1">
        <v>3980</v>
      </c>
      <c r="Q5" s="1">
        <v>3781</v>
      </c>
    </row>
    <row r="6" spans="1:44" s="1" customFormat="1" x14ac:dyDescent="0.2">
      <c r="B6" s="1" t="s">
        <v>93</v>
      </c>
      <c r="M6" s="1">
        <v>2699</v>
      </c>
      <c r="Q6" s="1">
        <v>2882</v>
      </c>
    </row>
    <row r="8" spans="1:44" s="1" customFormat="1" x14ac:dyDescent="0.2">
      <c r="B8" s="1" t="s">
        <v>24</v>
      </c>
      <c r="I8" s="1">
        <v>13869</v>
      </c>
      <c r="L8" s="1">
        <v>12761</v>
      </c>
      <c r="M8" s="1">
        <v>13475</v>
      </c>
      <c r="Q8" s="1">
        <v>14011</v>
      </c>
    </row>
    <row r="9" spans="1:44" s="1" customFormat="1" x14ac:dyDescent="0.2">
      <c r="B9" s="1" t="s">
        <v>25</v>
      </c>
      <c r="I9" s="1">
        <v>2626</v>
      </c>
      <c r="L9" s="1">
        <v>2685</v>
      </c>
      <c r="M9" s="1">
        <v>2553</v>
      </c>
      <c r="Q9" s="1">
        <v>2572</v>
      </c>
    </row>
    <row r="10" spans="1:44" s="6" customFormat="1" ht="15" x14ac:dyDescent="0.25">
      <c r="B10" s="6" t="s">
        <v>22</v>
      </c>
      <c r="I10" s="6">
        <f>+SUM(I8:I9)</f>
        <v>16495</v>
      </c>
      <c r="L10" s="6">
        <f>+SUM(L8:L9)</f>
        <v>15446</v>
      </c>
      <c r="M10" s="6">
        <f>+SUM(M3:M6)</f>
        <v>16028</v>
      </c>
      <c r="Q10" s="6">
        <f>+SUM(Q3:Q6)</f>
        <v>16583</v>
      </c>
    </row>
    <row r="11" spans="1:44" s="1" customFormat="1" x14ac:dyDescent="0.2">
      <c r="B11" s="1" t="s">
        <v>26</v>
      </c>
      <c r="I11" s="1">
        <v>12370</v>
      </c>
      <c r="L11" s="1">
        <v>11395</v>
      </c>
      <c r="M11" s="1">
        <v>11838</v>
      </c>
      <c r="Q11" s="1">
        <v>12547</v>
      </c>
    </row>
    <row r="12" spans="1:44" s="1" customFormat="1" x14ac:dyDescent="0.2">
      <c r="B12" s="1" t="s">
        <v>27</v>
      </c>
      <c r="I12" s="1">
        <v>2363</v>
      </c>
      <c r="L12" s="1">
        <v>2362</v>
      </c>
      <c r="M12" s="1">
        <v>2332</v>
      </c>
      <c r="Q12" s="1">
        <v>2243</v>
      </c>
    </row>
    <row r="13" spans="1:44" s="1" customFormat="1" x14ac:dyDescent="0.2">
      <c r="B13" s="1" t="s">
        <v>30</v>
      </c>
      <c r="I13" s="1">
        <v>-374</v>
      </c>
      <c r="L13" s="1">
        <v>-267</v>
      </c>
      <c r="M13" s="1">
        <v>-444</v>
      </c>
      <c r="Q13" s="1">
        <v>-327</v>
      </c>
    </row>
    <row r="14" spans="1:44" s="1" customFormat="1" x14ac:dyDescent="0.2">
      <c r="B14" s="1" t="s">
        <v>28</v>
      </c>
      <c r="I14" s="1">
        <f>+SUM(I11:I13)</f>
        <v>14359</v>
      </c>
      <c r="L14" s="1">
        <f>+SUM(L11:L13)</f>
        <v>13490</v>
      </c>
      <c r="M14" s="1">
        <f>+SUM(M11:M13)</f>
        <v>13726</v>
      </c>
      <c r="Q14" s="1">
        <f>+SUM(Q11:Q13)</f>
        <v>14463</v>
      </c>
    </row>
    <row r="15" spans="1:44" s="1" customFormat="1" x14ac:dyDescent="0.2">
      <c r="B15" s="1" t="s">
        <v>29</v>
      </c>
      <c r="I15" s="1">
        <f>+I10-I14</f>
        <v>2136</v>
      </c>
      <c r="L15" s="1">
        <f>+L10-L14</f>
        <v>1956</v>
      </c>
      <c r="M15" s="1">
        <f>+M10-M14</f>
        <v>2302</v>
      </c>
      <c r="Q15" s="1">
        <f>+Q10-Q14</f>
        <v>2120</v>
      </c>
    </row>
    <row r="16" spans="1:44" x14ac:dyDescent="0.2">
      <c r="B16" s="1" t="s">
        <v>31</v>
      </c>
      <c r="I16" s="1">
        <v>11</v>
      </c>
      <c r="L16" s="1">
        <v>7</v>
      </c>
      <c r="M16" s="1">
        <v>-8</v>
      </c>
      <c r="Q16" s="1">
        <v>39</v>
      </c>
    </row>
    <row r="17" spans="2:17" x14ac:dyDescent="0.2">
      <c r="B17" s="1" t="s">
        <v>32</v>
      </c>
      <c r="I17" s="1">
        <f>+SUM(I15:I16)</f>
        <v>2147</v>
      </c>
      <c r="L17" s="1">
        <f>+SUM(L15:L16)</f>
        <v>1963</v>
      </c>
      <c r="M17" s="1">
        <f>+SUM(M15:M16)</f>
        <v>2294</v>
      </c>
      <c r="Q17" s="1">
        <f>+SUM(Q15:Q16)</f>
        <v>2159</v>
      </c>
    </row>
    <row r="18" spans="2:17" x14ac:dyDescent="0.2">
      <c r="B18" s="1" t="s">
        <v>33</v>
      </c>
      <c r="I18" s="1">
        <v>145</v>
      </c>
      <c r="L18" s="1">
        <v>-161</v>
      </c>
      <c r="M18" s="1">
        <v>141</v>
      </c>
      <c r="Q18" s="1">
        <v>-145</v>
      </c>
    </row>
    <row r="19" spans="2:17" x14ac:dyDescent="0.2">
      <c r="B19" s="1" t="s">
        <v>34</v>
      </c>
      <c r="I19" s="1">
        <v>-54</v>
      </c>
      <c r="L19" s="1">
        <v>-1331</v>
      </c>
      <c r="M19" s="1">
        <v>1572</v>
      </c>
      <c r="Q19" s="1">
        <v>111</v>
      </c>
    </row>
    <row r="20" spans="2:17" x14ac:dyDescent="0.2">
      <c r="B20" s="1" t="s">
        <v>35</v>
      </c>
      <c r="I20" s="1">
        <v>55</v>
      </c>
      <c r="L20" s="1">
        <v>-161</v>
      </c>
      <c r="M20" s="1">
        <v>-98</v>
      </c>
      <c r="Q20" s="1">
        <v>-26</v>
      </c>
    </row>
    <row r="21" spans="2:17" x14ac:dyDescent="0.2">
      <c r="B21" s="1" t="s">
        <v>36</v>
      </c>
      <c r="I21" s="1">
        <f>+I17-SUM(I18:I20)</f>
        <v>2001</v>
      </c>
      <c r="L21" s="1">
        <f>+L17-SUM(L18:L20)</f>
        <v>3616</v>
      </c>
      <c r="M21" s="1">
        <f>+M17-SUM(M18:M20)</f>
        <v>679</v>
      </c>
      <c r="Q21" s="1">
        <f>+Q17+Q18+Q19+Q20</f>
        <v>2099</v>
      </c>
    </row>
    <row r="22" spans="2:17" x14ac:dyDescent="0.2">
      <c r="B22" s="1" t="s">
        <v>37</v>
      </c>
      <c r="I22" s="1">
        <v>303</v>
      </c>
      <c r="L22" s="1">
        <v>21</v>
      </c>
      <c r="M22" s="1">
        <v>65</v>
      </c>
      <c r="Q22" s="1">
        <v>321</v>
      </c>
    </row>
    <row r="23" spans="2:17" s="5" customFormat="1" ht="15" x14ac:dyDescent="0.25">
      <c r="B23" s="6" t="s">
        <v>38</v>
      </c>
      <c r="I23" s="6">
        <f>+I21-I22</f>
        <v>1698</v>
      </c>
      <c r="L23" s="6">
        <f>+L21-L22</f>
        <v>3595</v>
      </c>
      <c r="M23" s="6">
        <f>+M21-M22</f>
        <v>614</v>
      </c>
      <c r="Q23" s="6">
        <f>+Q21-Q22</f>
        <v>1778</v>
      </c>
    </row>
    <row r="24" spans="2:17" x14ac:dyDescent="0.2">
      <c r="B24" s="1" t="s">
        <v>39</v>
      </c>
      <c r="L24" s="2">
        <f>+L23/L25</f>
        <v>13.558249825985802</v>
      </c>
      <c r="M24" s="2">
        <f>+M23/M25</f>
        <v>2.3435114503816794</v>
      </c>
      <c r="Q24" s="2">
        <f>+Q23/Q25</f>
        <v>6.7843443112278958</v>
      </c>
    </row>
    <row r="25" spans="2:17" x14ac:dyDescent="0.2">
      <c r="B25" s="1" t="s">
        <v>1</v>
      </c>
      <c r="L25" s="1">
        <v>265.15221700000001</v>
      </c>
      <c r="M25" s="1">
        <v>262</v>
      </c>
      <c r="Q25" s="1">
        <f>+Main!T2</f>
        <v>262.07396299999999</v>
      </c>
    </row>
    <row r="27" spans="2:17" x14ac:dyDescent="0.2">
      <c r="B27" s="1" t="s">
        <v>40</v>
      </c>
      <c r="I27" s="7">
        <f>+I15/I10</f>
        <v>0.12949378599575628</v>
      </c>
      <c r="L27" s="7"/>
      <c r="M27" s="7">
        <f>+M15/M10</f>
        <v>0.14362365859745446</v>
      </c>
      <c r="Q27" s="7">
        <f>+Q15/Q10</f>
        <v>0.12784176566363142</v>
      </c>
    </row>
    <row r="28" spans="2:17" x14ac:dyDescent="0.2">
      <c r="B28" s="1" t="s">
        <v>41</v>
      </c>
      <c r="I28" s="7">
        <f>+I17/I10</f>
        <v>0.13016065474386176</v>
      </c>
      <c r="L28" s="7"/>
      <c r="M28" s="7">
        <f>+M17/M10</f>
        <v>0.14312453206887946</v>
      </c>
      <c r="Q28" s="7">
        <f>+Q17/Q10</f>
        <v>0.13019357173008503</v>
      </c>
    </row>
    <row r="29" spans="2:17" x14ac:dyDescent="0.2">
      <c r="B29" s="1" t="s">
        <v>42</v>
      </c>
      <c r="I29" s="7">
        <f>+I22/I21</f>
        <v>0.15142428785607195</v>
      </c>
      <c r="L29" s="7"/>
      <c r="M29" s="7">
        <f>+M22/M21</f>
        <v>9.5729013254786458E-2</v>
      </c>
      <c r="Q29" s="7">
        <f>+Q22/Q21</f>
        <v>0.15292996665078609</v>
      </c>
    </row>
    <row r="31" spans="2:17" x14ac:dyDescent="0.2">
      <c r="B31" s="1" t="s">
        <v>43</v>
      </c>
      <c r="M31" s="7">
        <f>+M10/I10-1</f>
        <v>-2.8311609578660191E-2</v>
      </c>
      <c r="Q31" s="7">
        <f>+Q10/M10-1</f>
        <v>3.4626902919890235E-2</v>
      </c>
    </row>
    <row r="34" spans="2:17" s="5" customFormat="1" ht="15" x14ac:dyDescent="0.25">
      <c r="B34" s="5" t="s">
        <v>62</v>
      </c>
      <c r="N34" s="6">
        <f>+N35-N51</f>
        <v>-8066</v>
      </c>
      <c r="Q34" s="6">
        <f>+Q35-Q51</f>
        <v>-9050</v>
      </c>
    </row>
    <row r="35" spans="2:17" s="1" customFormat="1" x14ac:dyDescent="0.2">
      <c r="B35" s="1" t="s">
        <v>3</v>
      </c>
      <c r="N35" s="1">
        <v>3604</v>
      </c>
      <c r="Q35" s="1">
        <v>2430</v>
      </c>
    </row>
    <row r="36" spans="2:17" s="1" customFormat="1" x14ac:dyDescent="0.2">
      <c r="B36" s="1" t="s">
        <v>44</v>
      </c>
      <c r="N36" s="1">
        <v>1963</v>
      </c>
      <c r="Q36" s="1">
        <v>2484</v>
      </c>
    </row>
    <row r="37" spans="2:17" s="1" customFormat="1" x14ac:dyDescent="0.2">
      <c r="B37" s="1" t="s">
        <v>45</v>
      </c>
      <c r="N37" s="1">
        <v>10579</v>
      </c>
      <c r="Q37" s="1">
        <v>12333</v>
      </c>
    </row>
    <row r="38" spans="2:17" s="1" customFormat="1" x14ac:dyDescent="0.2">
      <c r="B38" s="1" t="s">
        <v>46</v>
      </c>
      <c r="N38" s="1">
        <v>2981</v>
      </c>
      <c r="Q38" s="1">
        <v>3113</v>
      </c>
    </row>
    <row r="39" spans="2:17" s="1" customFormat="1" x14ac:dyDescent="0.2">
      <c r="B39" s="1" t="s">
        <v>47</v>
      </c>
      <c r="N39" s="1">
        <v>688</v>
      </c>
      <c r="Q39" s="1">
        <v>600</v>
      </c>
    </row>
    <row r="40" spans="2:17" s="1" customFormat="1" x14ac:dyDescent="0.2">
      <c r="B40" s="1" t="s">
        <v>48</v>
      </c>
      <c r="N40" s="1">
        <v>7597</v>
      </c>
      <c r="Q40" s="1">
        <v>7629</v>
      </c>
    </row>
    <row r="41" spans="2:17" s="1" customFormat="1" x14ac:dyDescent="0.2">
      <c r="B41" s="1" t="s">
        <v>49</v>
      </c>
      <c r="N41" s="1">
        <f>10813+2706</f>
        <v>13519</v>
      </c>
      <c r="Q41" s="1">
        <f>10764+2521</f>
        <v>13285</v>
      </c>
    </row>
    <row r="42" spans="2:17" s="1" customFormat="1" x14ac:dyDescent="0.2">
      <c r="B42" s="1" t="s">
        <v>50</v>
      </c>
      <c r="N42" s="1">
        <v>2290</v>
      </c>
      <c r="Q42" s="1">
        <v>3116</v>
      </c>
    </row>
    <row r="43" spans="2:17" s="1" customFormat="1" x14ac:dyDescent="0.2">
      <c r="B43" s="1" t="s">
        <v>51</v>
      </c>
      <c r="N43" s="1">
        <v>7652</v>
      </c>
      <c r="Q43" s="1">
        <v>7040</v>
      </c>
    </row>
    <row r="44" spans="2:17" s="6" customFormat="1" ht="15" x14ac:dyDescent="0.25">
      <c r="B44" s="6" t="s">
        <v>52</v>
      </c>
      <c r="N44" s="6">
        <f>+SUM(N35:N39)</f>
        <v>19815</v>
      </c>
      <c r="Q44" s="6">
        <f>+SUM(Q35:Q39)</f>
        <v>20960</v>
      </c>
    </row>
    <row r="45" spans="2:17" s="6" customFormat="1" ht="15" x14ac:dyDescent="0.25">
      <c r="B45" s="6" t="s">
        <v>53</v>
      </c>
      <c r="N45" s="6">
        <f>+SUM(N35:N43)</f>
        <v>50873</v>
      </c>
      <c r="Q45" s="6">
        <f>+SUM(Q35:Q43)</f>
        <v>52030</v>
      </c>
    </row>
    <row r="47" spans="2:17" s="1" customFormat="1" x14ac:dyDescent="0.2">
      <c r="B47" s="1" t="s">
        <v>54</v>
      </c>
      <c r="N47" s="1">
        <v>780</v>
      </c>
      <c r="Q47" s="1">
        <v>2622</v>
      </c>
    </row>
    <row r="48" spans="2:17" s="1" customFormat="1" x14ac:dyDescent="0.2">
      <c r="B48" s="1" t="s">
        <v>58</v>
      </c>
      <c r="N48" s="1">
        <v>3108</v>
      </c>
      <c r="Q48" s="1">
        <v>3151</v>
      </c>
    </row>
    <row r="49" spans="2:17" s="1" customFormat="1" x14ac:dyDescent="0.2">
      <c r="B49" s="1" t="s">
        <v>45</v>
      </c>
      <c r="N49" s="1">
        <v>8107</v>
      </c>
      <c r="Q49" s="1">
        <v>8059</v>
      </c>
    </row>
    <row r="50" spans="2:17" s="1" customFormat="1" x14ac:dyDescent="0.2">
      <c r="B50" s="1" t="s">
        <v>55</v>
      </c>
      <c r="N50" s="1">
        <v>2002</v>
      </c>
      <c r="Q50" s="1">
        <v>2515</v>
      </c>
    </row>
    <row r="51" spans="2:17" s="1" customFormat="1" x14ac:dyDescent="0.2">
      <c r="B51" s="1" t="s">
        <v>56</v>
      </c>
      <c r="N51" s="1">
        <v>11670</v>
      </c>
      <c r="Q51" s="1">
        <v>11480</v>
      </c>
    </row>
    <row r="52" spans="2:17" s="1" customFormat="1" x14ac:dyDescent="0.2">
      <c r="B52" s="1" t="s">
        <v>57</v>
      </c>
      <c r="N52" s="1">
        <v>8319</v>
      </c>
      <c r="Q52" s="1">
        <v>5745</v>
      </c>
    </row>
    <row r="53" spans="2:17" s="1" customFormat="1" x14ac:dyDescent="0.2">
      <c r="B53" s="1" t="s">
        <v>59</v>
      </c>
      <c r="N53" s="1">
        <v>5928</v>
      </c>
      <c r="Q53" s="1">
        <v>6492</v>
      </c>
    </row>
    <row r="54" spans="2:17" s="6" customFormat="1" ht="15" x14ac:dyDescent="0.25">
      <c r="B54" s="6" t="s">
        <v>60</v>
      </c>
      <c r="N54" s="6">
        <f>+SUM(N47:N50)</f>
        <v>13997</v>
      </c>
      <c r="Q54" s="6">
        <f>+SUM(Q47:Q50)</f>
        <v>16347</v>
      </c>
    </row>
    <row r="55" spans="2:17" s="6" customFormat="1" ht="15" x14ac:dyDescent="0.25">
      <c r="B55" s="6" t="s">
        <v>61</v>
      </c>
      <c r="N55" s="6">
        <f>+SUM(N47:N53)</f>
        <v>39914</v>
      </c>
      <c r="Q55" s="6">
        <f>+SUM(Q47:Q53)</f>
        <v>40064</v>
      </c>
    </row>
    <row r="56" spans="2:17" x14ac:dyDescent="0.2">
      <c r="B56" s="1" t="s">
        <v>63</v>
      </c>
      <c r="N56" s="1">
        <v>10959</v>
      </c>
      <c r="Q56" s="1">
        <v>11966</v>
      </c>
    </row>
    <row r="57" spans="2:17" x14ac:dyDescent="0.2">
      <c r="B57" s="1" t="s">
        <v>64</v>
      </c>
      <c r="N57" s="1">
        <f>+SUM(N55:N56)</f>
        <v>50873</v>
      </c>
      <c r="Q57" s="1">
        <f>+SUM(Q55:Q56)</f>
        <v>52030</v>
      </c>
    </row>
    <row r="59" spans="2:17" x14ac:dyDescent="0.2">
      <c r="B59" t="s">
        <v>65</v>
      </c>
      <c r="N59" s="2">
        <f>+N44/N54</f>
        <v>1.4156604986782881</v>
      </c>
      <c r="Q59" s="2">
        <f>+Q44/Q54</f>
        <v>1.2821924512142902</v>
      </c>
    </row>
    <row r="60" spans="2:17" x14ac:dyDescent="0.2">
      <c r="B60" t="s">
        <v>66</v>
      </c>
      <c r="N60" s="7">
        <f>+N51/N45</f>
        <v>0.2293947673618619</v>
      </c>
      <c r="Q60" s="7">
        <f>+Q51/Q45</f>
        <v>0.22064193734384011</v>
      </c>
    </row>
    <row r="61" spans="2:17" x14ac:dyDescent="0.2">
      <c r="B61" t="s">
        <v>67</v>
      </c>
      <c r="N61" s="2">
        <f>+N51/N56</f>
        <v>1.0648781823159048</v>
      </c>
      <c r="Q61" s="2">
        <f>+Q51/Q56</f>
        <v>0.95938492395119501</v>
      </c>
    </row>
    <row r="63" spans="2:17" s="1" customFormat="1" x14ac:dyDescent="0.2">
      <c r="B63" s="1" t="s">
        <v>68</v>
      </c>
      <c r="M63" s="1">
        <f>+M23</f>
        <v>614</v>
      </c>
      <c r="Q63" s="1">
        <f>+Q23</f>
        <v>1778</v>
      </c>
    </row>
    <row r="64" spans="2:17" s="1" customFormat="1" x14ac:dyDescent="0.2">
      <c r="B64" s="1" t="s">
        <v>69</v>
      </c>
      <c r="M64" s="1">
        <v>4266</v>
      </c>
      <c r="Q64" s="1">
        <v>3820</v>
      </c>
    </row>
    <row r="65" spans="2:17" s="1" customFormat="1" x14ac:dyDescent="0.2">
      <c r="B65" s="1" t="s">
        <v>70</v>
      </c>
      <c r="M65" s="1">
        <v>999</v>
      </c>
      <c r="Q65" s="1">
        <v>965</v>
      </c>
    </row>
    <row r="66" spans="2:17" s="1" customFormat="1" x14ac:dyDescent="0.2">
      <c r="B66" s="1" t="s">
        <v>71</v>
      </c>
      <c r="M66" s="1">
        <v>189</v>
      </c>
      <c r="Q66" s="1">
        <v>195</v>
      </c>
    </row>
    <row r="67" spans="2:17" s="1" customFormat="1" x14ac:dyDescent="0.2">
      <c r="B67" s="1" t="s">
        <v>50</v>
      </c>
      <c r="M67" s="1">
        <v>-235</v>
      </c>
      <c r="Q67" s="1">
        <v>-540</v>
      </c>
    </row>
    <row r="68" spans="2:17" s="1" customFormat="1" x14ac:dyDescent="0.2">
      <c r="B68" s="1" t="s">
        <v>77</v>
      </c>
      <c r="M68" s="1">
        <v>1665</v>
      </c>
      <c r="Q68" s="1">
        <v>1470</v>
      </c>
    </row>
    <row r="69" spans="2:17" s="1" customFormat="1" x14ac:dyDescent="0.2">
      <c r="B69" s="1" t="s">
        <v>72</v>
      </c>
      <c r="M69" s="1">
        <v>36</v>
      </c>
    </row>
    <row r="70" spans="2:17" s="1" customFormat="1" x14ac:dyDescent="0.2">
      <c r="B70" s="1" t="s">
        <v>73</v>
      </c>
      <c r="M70" s="1">
        <v>-289</v>
      </c>
      <c r="Q70" s="1">
        <v>-521</v>
      </c>
    </row>
    <row r="71" spans="2:17" s="1" customFormat="1" x14ac:dyDescent="0.2">
      <c r="B71" s="1" t="s">
        <v>74</v>
      </c>
      <c r="M71" s="1">
        <v>-3152</v>
      </c>
      <c r="Q71" s="1">
        <v>-1754</v>
      </c>
    </row>
    <row r="72" spans="2:17" s="1" customFormat="1" x14ac:dyDescent="0.2">
      <c r="B72" s="1" t="s">
        <v>46</v>
      </c>
      <c r="M72" s="1">
        <v>642</v>
      </c>
      <c r="Q72" s="1">
        <v>-132</v>
      </c>
    </row>
    <row r="73" spans="2:17" s="1" customFormat="1" x14ac:dyDescent="0.2">
      <c r="B73" s="1" t="s">
        <v>54</v>
      </c>
      <c r="M73" s="1">
        <v>653</v>
      </c>
      <c r="Q73" s="1">
        <v>1834</v>
      </c>
    </row>
    <row r="74" spans="2:17" s="1" customFormat="1" x14ac:dyDescent="0.2">
      <c r="B74" s="1" t="s">
        <v>75</v>
      </c>
      <c r="M74" s="1">
        <v>-30</v>
      </c>
      <c r="Q74" s="1">
        <v>-48</v>
      </c>
    </row>
    <row r="75" spans="2:17" s="1" customFormat="1" x14ac:dyDescent="0.2">
      <c r="B75" s="1" t="s">
        <v>76</v>
      </c>
      <c r="M75" s="1">
        <v>55</v>
      </c>
      <c r="Q75" s="1">
        <v>113</v>
      </c>
    </row>
    <row r="76" spans="2:17" s="1" customFormat="1" x14ac:dyDescent="0.2">
      <c r="B76" s="1" t="s">
        <v>78</v>
      </c>
      <c r="M76" s="1">
        <v>-200</v>
      </c>
      <c r="Q76" s="1">
        <v>-322</v>
      </c>
    </row>
    <row r="77" spans="2:17" s="1" customFormat="1" x14ac:dyDescent="0.2">
      <c r="B77" s="1" t="s">
        <v>79</v>
      </c>
      <c r="M77" s="1">
        <v>354</v>
      </c>
      <c r="Q77" s="1">
        <v>794</v>
      </c>
    </row>
    <row r="78" spans="2:17" s="6" customFormat="1" ht="15" x14ac:dyDescent="0.25">
      <c r="B78" s="6" t="s">
        <v>80</v>
      </c>
      <c r="M78" s="6">
        <f>+SUM(M64:M77)</f>
        <v>4953</v>
      </c>
      <c r="Q78" s="6">
        <f>+SUM(Q64:Q77)</f>
        <v>5874</v>
      </c>
    </row>
    <row r="79" spans="2:17" s="6" customFormat="1" ht="15" x14ac:dyDescent="0.25">
      <c r="B79" s="6" t="s">
        <v>81</v>
      </c>
      <c r="M79" s="6">
        <f>+M78-M81</f>
        <v>5868</v>
      </c>
      <c r="Q79" s="6">
        <f>+Q78-Q81</f>
        <v>6851</v>
      </c>
    </row>
    <row r="80" spans="2:17" s="1" customFormat="1" x14ac:dyDescent="0.2"/>
    <row r="81" spans="2:17" s="1" customFormat="1" x14ac:dyDescent="0.2">
      <c r="B81" s="1" t="s">
        <v>82</v>
      </c>
      <c r="M81" s="1">
        <v>-915</v>
      </c>
      <c r="Q81" s="1">
        <v>-977</v>
      </c>
    </row>
    <row r="82" spans="2:17" s="1" customFormat="1" x14ac:dyDescent="0.2">
      <c r="B82" s="1" t="s">
        <v>79</v>
      </c>
      <c r="M82" s="1">
        <v>296</v>
      </c>
      <c r="Q82" s="1">
        <v>-4</v>
      </c>
    </row>
    <row r="83" spans="2:17" s="6" customFormat="1" ht="15" x14ac:dyDescent="0.25">
      <c r="B83" s="6" t="s">
        <v>83</v>
      </c>
      <c r="M83" s="6">
        <f>+SUM(M81:M82)</f>
        <v>-619</v>
      </c>
      <c r="Q83" s="6">
        <f>+SUM(Q81:Q82)</f>
        <v>-981</v>
      </c>
    </row>
    <row r="85" spans="2:17" s="1" customFormat="1" x14ac:dyDescent="0.2">
      <c r="B85" s="1" t="s">
        <v>84</v>
      </c>
      <c r="Q85" s="1">
        <v>2267</v>
      </c>
    </row>
    <row r="86" spans="2:17" s="1" customFormat="1" x14ac:dyDescent="0.2">
      <c r="B86" s="1" t="s">
        <v>85</v>
      </c>
      <c r="M86" s="1">
        <v>-500</v>
      </c>
      <c r="Q86" s="1">
        <v>-2250</v>
      </c>
    </row>
    <row r="87" spans="2:17" s="1" customFormat="1" x14ac:dyDescent="0.2">
      <c r="B87" s="1" t="s">
        <v>86</v>
      </c>
      <c r="M87" s="1">
        <v>-2000</v>
      </c>
      <c r="Q87" s="1">
        <v>-3694</v>
      </c>
    </row>
    <row r="88" spans="2:17" s="1" customFormat="1" x14ac:dyDescent="0.2">
      <c r="B88" s="1" t="s">
        <v>87</v>
      </c>
      <c r="M88" s="1">
        <v>-2178</v>
      </c>
      <c r="Q88" s="1">
        <v>-2250</v>
      </c>
    </row>
    <row r="89" spans="2:17" s="1" customFormat="1" x14ac:dyDescent="0.2">
      <c r="B89" s="1" t="s">
        <v>79</v>
      </c>
      <c r="M89" s="1">
        <v>-89</v>
      </c>
      <c r="Q89" s="1">
        <v>-140</v>
      </c>
    </row>
    <row r="90" spans="2:17" s="6" customFormat="1" ht="15" x14ac:dyDescent="0.25">
      <c r="B90" s="6" t="s">
        <v>88</v>
      </c>
      <c r="M90" s="6">
        <f>+SUM(M85:M89)</f>
        <v>-4767</v>
      </c>
      <c r="Q90" s="6">
        <f>+SUM(Q85:Q89)</f>
        <v>-6067</v>
      </c>
    </row>
    <row r="91" spans="2:17" s="6" customFormat="1" ht="15" x14ac:dyDescent="0.25">
      <c r="B91" s="6" t="s">
        <v>89</v>
      </c>
      <c r="M91" s="6">
        <f>+M78+M83+M90</f>
        <v>-433</v>
      </c>
      <c r="Q91" s="6">
        <f>+Q78+Q83+Q90</f>
        <v>-1174</v>
      </c>
    </row>
  </sheetData>
  <hyperlinks>
    <hyperlink ref="A1" location="Main!A1" display="Main" xr:uid="{9D4344ED-58E3-4612-89FC-F3F5042140A7}"/>
  </hyperlink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2022-01-23T19:31:09Z</dcterms:created>
  <dcterms:modified xsi:type="dcterms:W3CDTF">2022-10-27T16:32:24Z</dcterms:modified>
</cp:coreProperties>
</file>