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0D044279-5319-4CDB-A6EE-C0657187DE45}" xr6:coauthVersionLast="47" xr6:coauthVersionMax="47" xr10:uidLastSave="{00000000-0000-0000-0000-000000000000}"/>
  <bookViews>
    <workbookView xWindow="-120" yWindow="-120" windowWidth="29040" windowHeight="15840" activeTab="1" xr2:uid="{55538883-85FB-4234-B3F4-DD70D316CEDE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2" l="1"/>
  <c r="D82" i="2"/>
  <c r="D83" i="2" s="1"/>
  <c r="H83" i="2"/>
  <c r="H82" i="2"/>
  <c r="D72" i="2"/>
  <c r="D77" i="2"/>
  <c r="H77" i="2"/>
  <c r="D71" i="2"/>
  <c r="H71" i="2"/>
  <c r="H24" i="2"/>
  <c r="F24" i="2"/>
  <c r="F50" i="2"/>
  <c r="F52" i="2" s="1"/>
  <c r="F49" i="2"/>
  <c r="H50" i="2"/>
  <c r="H52" i="2" s="1"/>
  <c r="H49" i="2"/>
  <c r="F32" i="2"/>
  <c r="F36" i="2" s="1"/>
  <c r="F35" i="2"/>
  <c r="H32" i="2"/>
  <c r="H36" i="2" s="1"/>
  <c r="H35" i="2"/>
  <c r="H20" i="2"/>
  <c r="D5" i="2"/>
  <c r="D15" i="2" s="1"/>
  <c r="H5" i="2"/>
  <c r="H7" i="2" s="1"/>
  <c r="H16" i="2" s="1"/>
  <c r="H15" i="2" l="1"/>
  <c r="D7" i="2"/>
  <c r="D9" i="2" s="1"/>
  <c r="D11" i="2" s="1"/>
  <c r="H9" i="2"/>
  <c r="D18" i="2" l="1"/>
  <c r="D54" i="2"/>
  <c r="D17" i="2"/>
  <c r="D16" i="2"/>
  <c r="H17" i="2"/>
  <c r="H11" i="2"/>
  <c r="H54" i="2" s="1"/>
  <c r="D13" i="2"/>
  <c r="H18" i="2" l="1"/>
  <c r="H13" i="2"/>
  <c r="E6" i="1" l="1"/>
  <c r="E8" i="1" s="1"/>
  <c r="E11" i="1" s="1"/>
</calcChain>
</file>

<file path=xl/sharedStrings.xml><?xml version="1.0" encoding="utf-8"?>
<sst xmlns="http://schemas.openxmlformats.org/spreadsheetml/2006/main" count="93" uniqueCount="79">
  <si>
    <t>Price</t>
  </si>
  <si>
    <t>Shares</t>
  </si>
  <si>
    <t>MC</t>
  </si>
  <si>
    <t>Cash</t>
  </si>
  <si>
    <t>Debt</t>
  </si>
  <si>
    <t>EV</t>
  </si>
  <si>
    <t>Q222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</si>
  <si>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</si>
  <si>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</si>
  <si>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</si>
  <si>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</si>
  <si>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</si>
  <si>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</si>
  <si>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</si>
  <si>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</si>
  <si>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</si>
  <si>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</si>
  <si>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</si>
  <si>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</si>
  <si>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</si>
  <si>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</si>
  <si>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</si>
  <si>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</si>
  <si>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</si>
  <si>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</si>
  <si>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</si>
  <si>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</si>
  <si>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</si>
  <si>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</si>
  <si>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</si>
  <si>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</si>
  <si>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Net Margin %</t>
  </si>
  <si>
    <t>Revenue Growth Y/Y</t>
  </si>
  <si>
    <t>A/R</t>
  </si>
  <si>
    <t>Inventory</t>
  </si>
  <si>
    <t>Prepaids</t>
  </si>
  <si>
    <t>OCA</t>
  </si>
  <si>
    <t>PP&amp;E</t>
  </si>
  <si>
    <t>ROU Lease</t>
  </si>
  <si>
    <t>Intangibles</t>
  </si>
  <si>
    <t>D/T</t>
  </si>
  <si>
    <t>ONCA</t>
  </si>
  <si>
    <t>Total Assets</t>
  </si>
  <si>
    <t>Current Assets</t>
  </si>
  <si>
    <t>A/P</t>
  </si>
  <si>
    <t>A/Liabilties</t>
  </si>
  <si>
    <t>A/Compensation</t>
  </si>
  <si>
    <t>Lease Liabilties</t>
  </si>
  <si>
    <t>Tax payable</t>
  </si>
  <si>
    <t>Giftcard liabilty</t>
  </si>
  <si>
    <t>OCL</t>
  </si>
  <si>
    <t>NC Lease Liabilties</t>
  </si>
  <si>
    <t>NC Tax Payable</t>
  </si>
  <si>
    <t>ONCL</t>
  </si>
  <si>
    <t>Current Liabilties</t>
  </si>
  <si>
    <t>Total Liabilties</t>
  </si>
  <si>
    <t>Equity</t>
  </si>
  <si>
    <t>L + S/E</t>
  </si>
  <si>
    <t>Net Cash</t>
  </si>
  <si>
    <t>Model NI</t>
  </si>
  <si>
    <t>Reported NI</t>
  </si>
  <si>
    <t>D/A</t>
  </si>
  <si>
    <t>Disposal of Assets</t>
  </si>
  <si>
    <t>SBC</t>
  </si>
  <si>
    <t>Derivative Settlement</t>
  </si>
  <si>
    <t>Tax Payable</t>
  </si>
  <si>
    <t>Unredeemed Giftcards</t>
  </si>
  <si>
    <t>Other Liabilties</t>
  </si>
  <si>
    <t>CFFO</t>
  </si>
  <si>
    <t>Capex</t>
  </si>
  <si>
    <t>Investment Hedge</t>
  </si>
  <si>
    <t>Other</t>
  </si>
  <si>
    <t>CFFI</t>
  </si>
  <si>
    <t>Free Cashflow</t>
  </si>
  <si>
    <t>Shares Withheld SBC Settlement</t>
  </si>
  <si>
    <t>Common Stock Repurchases</t>
  </si>
  <si>
    <t>CFFF</t>
  </si>
  <si>
    <t>CF</t>
  </si>
  <si>
    <t>Proceeds SBC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</si>
</sst>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e/Sho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cies"/>
      <sheetName val="Comparis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576F-C186-40B5-A43B-0ECEAE44F854}">
  <sheetPr codeName="Sheet1"/>
  <dimension ref="D6:F11"/>
  <sheetViews>
    <sheetView workbookViewId="0">
      <selection activeCell="F16" sqref="F16"/>
    </sheetView>
  </sheetViews>
  <sheetFormatPr defaultRowHeight="14.25" x14ac:dyDescent="0.2"/>
  <cols>
    <col min="6" max="6" width="9" style="2"/>
  </cols>
  <sheetData>
    <row r="6" spans="4:6" x14ac:dyDescent="0.2">
      <c r="D6" t="s">
        <v>0</v>
      </c>
      <c r="E6">
        <f>+[1]Main!$G$7</f>
        <v>0</v>
      </c>
    </row>
    <row r="7" spans="4:6" x14ac:dyDescent="0.2">
      <c r="D7" t="s">
        <v>1</v>
      </c>
      <c r="E7" s="1">
        <v>122.303352</v>
      </c>
      <c r="F7" s="2" t="s">
        <v>6</v>
      </c>
    </row>
    <row r="8" spans="4:6" x14ac:dyDescent="0.2">
      <c r="D8" t="s">
        <v>2</v>
      </c>
      <c r="E8" s="1">
        <f>+E6*E7</f>
        <v>0</v>
      </c>
    </row>
    <row r="9" spans="4:6" x14ac:dyDescent="0.2">
      <c r="D9" t="s">
        <v>3</v>
      </c>
      <c r="E9" s="1">
        <v>498.83100000000002</v>
      </c>
      <c r="F9" s="2" t="s">
        <v>6</v>
      </c>
    </row>
    <row r="10" spans="4:6" x14ac:dyDescent="0.2">
      <c r="D10" t="s">
        <v>4</v>
      </c>
      <c r="E10" s="1">
        <v>0</v>
      </c>
      <c r="F10" s="2" t="s">
        <v>6</v>
      </c>
    </row>
    <row r="11" spans="4:6" x14ac:dyDescent="0.2">
      <c r="D11" t="s">
        <v>5</v>
      </c>
      <c r="E11" s="1">
        <f>+E8-E9+E10</f>
        <v>-498.83100000000002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3935-33E3-4565-BE62-522C23A74E0D}">
  <sheetPr codeName="Sheet2"/>
  <dimension ref="B2:N1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4.25" x14ac:dyDescent="0.2"/>
  <cols>
    <col min="2" max="2" width="28.5" bestFit="1" customWidth="1"/>
  </cols>
  <sheetData>
    <row r="2" spans="2:1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s="4" customFormat="1" ht="15" x14ac:dyDescent="0.25">
      <c r="B3" s="4" t="s">
        <v>18</v>
      </c>
      <c r="D3" s="4">
        <v>1450.6179999999999</v>
      </c>
      <c r="H3" s="4">
        <v>1868.328</v>
      </c>
    </row>
    <row r="4" spans="2:14" s="1" customFormat="1" x14ac:dyDescent="0.2">
      <c r="B4" s="1" t="s">
        <v>19</v>
      </c>
      <c r="D4" s="1">
        <v>607.93200000000002</v>
      </c>
      <c r="H4" s="1">
        <v>812.85199999999998</v>
      </c>
    </row>
    <row r="5" spans="2:14" s="1" customFormat="1" x14ac:dyDescent="0.2">
      <c r="B5" s="1" t="s">
        <v>20</v>
      </c>
      <c r="D5" s="1">
        <f>+D3-D4</f>
        <v>842.68599999999992</v>
      </c>
      <c r="H5" s="1">
        <f>+H3-H4</f>
        <v>1055.4760000000001</v>
      </c>
    </row>
    <row r="6" spans="2:14" s="1" customFormat="1" x14ac:dyDescent="0.2">
      <c r="B6" s="1" t="s">
        <v>21</v>
      </c>
      <c r="D6" s="1">
        <v>541.31700000000001</v>
      </c>
      <c r="H6" s="1">
        <v>662.25300000000004</v>
      </c>
    </row>
    <row r="7" spans="2:14" s="1" customFormat="1" x14ac:dyDescent="0.2">
      <c r="B7" s="1" t="s">
        <v>22</v>
      </c>
      <c r="D7" s="1">
        <f>+D5-D6</f>
        <v>301.36899999999991</v>
      </c>
      <c r="H7" s="1">
        <f>+H5-H6</f>
        <v>393.22300000000007</v>
      </c>
    </row>
    <row r="8" spans="2:14" s="1" customFormat="1" x14ac:dyDescent="0.2">
      <c r="B8" s="1" t="s">
        <v>23</v>
      </c>
      <c r="D8" s="1">
        <v>9.6000000000000002E-2</v>
      </c>
      <c r="H8" s="1">
        <v>0.14499999999999999</v>
      </c>
    </row>
    <row r="9" spans="2:14" s="1" customFormat="1" x14ac:dyDescent="0.2">
      <c r="B9" s="1" t="s">
        <v>24</v>
      </c>
      <c r="D9" s="1">
        <f>+SUM(D7:D8)</f>
        <v>301.46499999999992</v>
      </c>
      <c r="H9" s="1">
        <f>+SUM(H7:H8)</f>
        <v>393.36800000000005</v>
      </c>
    </row>
    <row r="10" spans="2:14" s="1" customFormat="1" x14ac:dyDescent="0.2">
      <c r="B10" s="1" t="s">
        <v>25</v>
      </c>
      <c r="D10" s="1">
        <v>83.052999999999997</v>
      </c>
      <c r="H10" s="1">
        <v>111.83199999999999</v>
      </c>
    </row>
    <row r="11" spans="2:14" s="4" customFormat="1" ht="15" x14ac:dyDescent="0.25">
      <c r="B11" s="4" t="s">
        <v>26</v>
      </c>
      <c r="D11" s="4">
        <f>+D9-D10</f>
        <v>218.41199999999992</v>
      </c>
      <c r="H11" s="4">
        <f>+H9-H10</f>
        <v>281.53600000000006</v>
      </c>
    </row>
    <row r="12" spans="2:14" s="1" customFormat="1" x14ac:dyDescent="0.2">
      <c r="B12" s="1" t="s">
        <v>1</v>
      </c>
      <c r="D12" s="1">
        <v>130.49</v>
      </c>
      <c r="H12" s="1">
        <v>127.90600000000001</v>
      </c>
    </row>
    <row r="13" spans="2:14" x14ac:dyDescent="0.2">
      <c r="B13" t="s">
        <v>27</v>
      </c>
      <c r="D13" s="5">
        <f>+D11/D12</f>
        <v>1.6737834316805877</v>
      </c>
      <c r="H13" s="5">
        <f>+H11/H12</f>
        <v>2.201116444889216</v>
      </c>
    </row>
    <row r="15" spans="2:14" s="6" customFormat="1" x14ac:dyDescent="0.2">
      <c r="B15" s="6" t="s">
        <v>28</v>
      </c>
      <c r="D15" s="6">
        <f>+D5/D3</f>
        <v>0.58091516856953374</v>
      </c>
      <c r="H15" s="6">
        <f>+H5/H3</f>
        <v>0.56493078303167332</v>
      </c>
    </row>
    <row r="16" spans="2:14" s="6" customFormat="1" x14ac:dyDescent="0.2">
      <c r="B16" s="6" t="s">
        <v>29</v>
      </c>
      <c r="D16" s="6">
        <f>+D7/D3</f>
        <v>0.20775214425851599</v>
      </c>
      <c r="H16" s="6">
        <f>+H7/H3</f>
        <v>0.21046786217409366</v>
      </c>
    </row>
    <row r="17" spans="2:8" s="6" customFormat="1" x14ac:dyDescent="0.2">
      <c r="B17" s="6" t="s">
        <v>30</v>
      </c>
      <c r="D17" s="6">
        <f>+D10/D9</f>
        <v>0.27549798484069465</v>
      </c>
      <c r="H17" s="6">
        <f>+H10/H9</f>
        <v>0.28429358768379731</v>
      </c>
    </row>
    <row r="18" spans="2:8" s="6" customFormat="1" x14ac:dyDescent="0.2">
      <c r="B18" s="6" t="s">
        <v>31</v>
      </c>
      <c r="D18" s="6">
        <f>+D11/D3</f>
        <v>0.15056479376376133</v>
      </c>
      <c r="H18" s="6">
        <f>+H11/H3</f>
        <v>0.15068874416055428</v>
      </c>
    </row>
    <row r="20" spans="2:8" x14ac:dyDescent="0.2">
      <c r="B20" t="s">
        <v>32</v>
      </c>
      <c r="H20" s="6">
        <f>+H3/D3-1</f>
        <v>0.28795313445717619</v>
      </c>
    </row>
    <row r="24" spans="2:8" s="3" customFormat="1" ht="15" x14ac:dyDescent="0.25">
      <c r="B24" s="3" t="s">
        <v>58</v>
      </c>
      <c r="F24" s="4">
        <f>+F25</f>
        <v>1259.8710000000001</v>
      </c>
      <c r="H24" s="4">
        <f>+H25</f>
        <v>498.83100000000002</v>
      </c>
    </row>
    <row r="25" spans="2:8" s="1" customFormat="1" x14ac:dyDescent="0.2">
      <c r="B25" s="1" t="s">
        <v>3</v>
      </c>
      <c r="F25" s="1">
        <v>1259.8710000000001</v>
      </c>
      <c r="H25" s="1">
        <v>498.83100000000002</v>
      </c>
    </row>
    <row r="26" spans="2:8" s="1" customFormat="1" x14ac:dyDescent="0.2">
      <c r="B26" s="1" t="s">
        <v>33</v>
      </c>
      <c r="F26" s="1">
        <v>77.001000000000005</v>
      </c>
      <c r="H26" s="1">
        <v>81.784000000000006</v>
      </c>
    </row>
    <row r="27" spans="2:8" s="1" customFormat="1" x14ac:dyDescent="0.2">
      <c r="B27" s="1" t="s">
        <v>34</v>
      </c>
      <c r="F27" s="1">
        <v>966.48099999999999</v>
      </c>
      <c r="H27" s="1">
        <v>1462.076</v>
      </c>
    </row>
    <row r="28" spans="2:8" s="1" customFormat="1" x14ac:dyDescent="0.2">
      <c r="B28" s="1" t="s">
        <v>35</v>
      </c>
      <c r="F28" s="1">
        <v>118.928</v>
      </c>
      <c r="H28" s="1">
        <v>166.43799999999999</v>
      </c>
    </row>
    <row r="29" spans="2:8" s="1" customFormat="1" x14ac:dyDescent="0.2">
      <c r="B29" s="1" t="s">
        <v>36</v>
      </c>
      <c r="F29" s="1">
        <v>192.572</v>
      </c>
      <c r="H29" s="1">
        <v>177.965</v>
      </c>
    </row>
    <row r="30" spans="2:8" s="1" customFormat="1" x14ac:dyDescent="0.2">
      <c r="B30" s="1" t="s">
        <v>37</v>
      </c>
      <c r="F30" s="1">
        <v>927.71</v>
      </c>
      <c r="H30" s="1">
        <v>1059.8589999999999</v>
      </c>
    </row>
    <row r="31" spans="2:8" s="1" customFormat="1" x14ac:dyDescent="0.2">
      <c r="B31" s="1" t="s">
        <v>38</v>
      </c>
      <c r="F31" s="1">
        <v>803.54300000000001</v>
      </c>
      <c r="H31" s="1">
        <v>867.90099999999995</v>
      </c>
    </row>
    <row r="32" spans="2:8" s="1" customFormat="1" x14ac:dyDescent="0.2">
      <c r="B32" s="1" t="s">
        <v>39</v>
      </c>
      <c r="F32" s="1">
        <f>386.88+71.299</f>
        <v>458.17899999999997</v>
      </c>
      <c r="H32" s="1">
        <f>386.868+66.908</f>
        <v>453.77600000000001</v>
      </c>
    </row>
    <row r="33" spans="2:8" s="1" customFormat="1" x14ac:dyDescent="0.2">
      <c r="B33" s="1" t="s">
        <v>40</v>
      </c>
      <c r="F33" s="1">
        <v>6.0910000000000002</v>
      </c>
      <c r="H33" s="1">
        <v>6.0250000000000004</v>
      </c>
    </row>
    <row r="34" spans="2:8" s="1" customFormat="1" x14ac:dyDescent="0.2">
      <c r="B34" s="1" t="s">
        <v>41</v>
      </c>
      <c r="F34" s="1">
        <v>132.102</v>
      </c>
      <c r="H34" s="1">
        <v>146.05600000000001</v>
      </c>
    </row>
    <row r="35" spans="2:8" s="4" customFormat="1" ht="15" x14ac:dyDescent="0.25">
      <c r="B35" s="4" t="s">
        <v>43</v>
      </c>
      <c r="F35" s="4">
        <f>+SUM(F25:F29)</f>
        <v>2614.8530000000001</v>
      </c>
      <c r="H35" s="4">
        <f>+SUM(H25:H29)</f>
        <v>2387.0940000000001</v>
      </c>
    </row>
    <row r="36" spans="2:8" s="4" customFormat="1" ht="15" x14ac:dyDescent="0.25">
      <c r="B36" s="4" t="s">
        <v>42</v>
      </c>
      <c r="F36" s="4">
        <f>+SUM(F25:F34)</f>
        <v>4942.4780000000001</v>
      </c>
      <c r="H36" s="4">
        <f>+SUM(H25:H34)</f>
        <v>4920.7109999999993</v>
      </c>
    </row>
    <row r="38" spans="2:8" s="1" customFormat="1" x14ac:dyDescent="0.2">
      <c r="B38" s="1" t="s">
        <v>44</v>
      </c>
      <c r="F38" s="1">
        <v>289.72800000000001</v>
      </c>
      <c r="H38" s="1">
        <v>259.92700000000002</v>
      </c>
    </row>
    <row r="39" spans="2:8" s="1" customFormat="1" x14ac:dyDescent="0.2">
      <c r="B39" s="1" t="s">
        <v>45</v>
      </c>
      <c r="F39" s="1">
        <v>330.8</v>
      </c>
      <c r="H39" s="1">
        <v>345.10500000000002</v>
      </c>
    </row>
    <row r="40" spans="2:8" s="1" customFormat="1" x14ac:dyDescent="0.2">
      <c r="B40" s="1" t="s">
        <v>46</v>
      </c>
      <c r="F40" s="1">
        <v>204.92099999999999</v>
      </c>
      <c r="H40" s="1">
        <v>153.381</v>
      </c>
    </row>
    <row r="41" spans="2:8" s="1" customFormat="1" x14ac:dyDescent="0.2">
      <c r="B41" s="1" t="s">
        <v>47</v>
      </c>
      <c r="F41" s="1">
        <v>188.99600000000001</v>
      </c>
      <c r="H41" s="1">
        <v>196.25899999999999</v>
      </c>
    </row>
    <row r="42" spans="2:8" s="1" customFormat="1" x14ac:dyDescent="0.2">
      <c r="B42" s="1" t="s">
        <v>48</v>
      </c>
      <c r="F42" s="1">
        <v>133.852</v>
      </c>
      <c r="H42" s="1">
        <v>50.814999999999998</v>
      </c>
    </row>
    <row r="43" spans="2:8" s="1" customFormat="1" x14ac:dyDescent="0.2">
      <c r="B43" s="1" t="s">
        <v>49</v>
      </c>
      <c r="F43" s="1">
        <v>208.19499999999999</v>
      </c>
      <c r="H43" s="1">
        <v>172.666</v>
      </c>
    </row>
    <row r="44" spans="2:8" s="1" customFormat="1" x14ac:dyDescent="0.2">
      <c r="B44" s="1" t="s">
        <v>50</v>
      </c>
      <c r="F44" s="1">
        <v>48.841999999999999</v>
      </c>
      <c r="H44" s="1">
        <v>29.056999999999999</v>
      </c>
    </row>
    <row r="45" spans="2:8" s="1" customFormat="1" x14ac:dyDescent="0.2">
      <c r="B45" s="1" t="s">
        <v>51</v>
      </c>
      <c r="F45" s="1">
        <v>692.05600000000004</v>
      </c>
      <c r="H45" s="1">
        <v>757.86500000000001</v>
      </c>
    </row>
    <row r="46" spans="2:8" s="1" customFormat="1" x14ac:dyDescent="0.2">
      <c r="B46" s="1" t="s">
        <v>52</v>
      </c>
      <c r="F46" s="1">
        <v>38.073999999999998</v>
      </c>
      <c r="H46" s="1">
        <v>28.555</v>
      </c>
    </row>
    <row r="47" spans="2:8" s="1" customFormat="1" x14ac:dyDescent="0.2">
      <c r="B47" s="1" t="s">
        <v>40</v>
      </c>
      <c r="F47" s="1">
        <v>53.351999999999997</v>
      </c>
      <c r="H47" s="1">
        <v>53.271000000000001</v>
      </c>
    </row>
    <row r="48" spans="2:8" s="1" customFormat="1" x14ac:dyDescent="0.2">
      <c r="B48" s="1" t="s">
        <v>53</v>
      </c>
      <c r="F48" s="1">
        <v>13.616</v>
      </c>
      <c r="H48" s="1">
        <v>16.012</v>
      </c>
    </row>
    <row r="49" spans="2:8" s="4" customFormat="1" ht="15" x14ac:dyDescent="0.25">
      <c r="B49" s="4" t="s">
        <v>54</v>
      </c>
      <c r="F49" s="4">
        <f>+SUM(F38:F44)</f>
        <v>1405.3340000000001</v>
      </c>
      <c r="H49" s="4">
        <f>+SUM(H38:H44)</f>
        <v>1207.21</v>
      </c>
    </row>
    <row r="50" spans="2:8" s="4" customFormat="1" ht="15" x14ac:dyDescent="0.25">
      <c r="B50" s="4" t="s">
        <v>55</v>
      </c>
      <c r="F50" s="4">
        <f>+SUM(F38:F48)</f>
        <v>2202.4320000000002</v>
      </c>
      <c r="H50" s="4">
        <f>+SUM(H38:H48)</f>
        <v>2062.913</v>
      </c>
    </row>
    <row r="51" spans="2:8" s="4" customFormat="1" ht="15" x14ac:dyDescent="0.25">
      <c r="B51" s="4" t="s">
        <v>56</v>
      </c>
      <c r="F51" s="4">
        <v>2740.0459999999998</v>
      </c>
      <c r="H51" s="4">
        <v>2857.7979999999998</v>
      </c>
    </row>
    <row r="52" spans="2:8" s="1" customFormat="1" x14ac:dyDescent="0.2">
      <c r="B52" s="1" t="s">
        <v>57</v>
      </c>
      <c r="F52" s="1">
        <f>+SUM(F50:F51)</f>
        <v>4942.4780000000001</v>
      </c>
      <c r="H52" s="1">
        <f>+SUM(H50:H51)</f>
        <v>4920.7109999999993</v>
      </c>
    </row>
    <row r="54" spans="2:8" s="1" customFormat="1" x14ac:dyDescent="0.2">
      <c r="B54" s="1" t="s">
        <v>59</v>
      </c>
      <c r="D54" s="1">
        <f>+D11</f>
        <v>218.41199999999992</v>
      </c>
      <c r="H54" s="1">
        <f>+H11</f>
        <v>281.53600000000006</v>
      </c>
    </row>
    <row r="55" spans="2:8" s="1" customFormat="1" x14ac:dyDescent="0.2">
      <c r="B55" s="1" t="s">
        <v>60</v>
      </c>
      <c r="D55" s="1">
        <v>353.03</v>
      </c>
      <c r="H55" s="1">
        <v>479.51900000000001</v>
      </c>
    </row>
    <row r="56" spans="2:8" s="1" customFormat="1" x14ac:dyDescent="0.2">
      <c r="B56" s="1" t="s">
        <v>61</v>
      </c>
      <c r="D56" s="1">
        <v>104.123</v>
      </c>
      <c r="H56" s="1">
        <v>132.441</v>
      </c>
    </row>
    <row r="57" spans="2:8" s="1" customFormat="1" x14ac:dyDescent="0.2">
      <c r="B57" s="1" t="s">
        <v>62</v>
      </c>
      <c r="H57" s="1">
        <v>-10.18</v>
      </c>
    </row>
    <row r="58" spans="2:8" s="1" customFormat="1" x14ac:dyDescent="0.2">
      <c r="B58" s="1" t="s">
        <v>63</v>
      </c>
      <c r="D58" s="1">
        <v>30.221</v>
      </c>
      <c r="H58" s="1">
        <v>39.174999999999997</v>
      </c>
    </row>
    <row r="59" spans="2:8" s="1" customFormat="1" x14ac:dyDescent="0.2">
      <c r="B59" s="1" t="s">
        <v>64</v>
      </c>
      <c r="D59" s="1">
        <v>45.01</v>
      </c>
      <c r="H59" s="1">
        <v>-8.0549999999999997</v>
      </c>
    </row>
    <row r="60" spans="2:8" s="1" customFormat="1" x14ac:dyDescent="0.2">
      <c r="B60" s="1" t="s">
        <v>34</v>
      </c>
      <c r="D60" s="1">
        <v>-137.364</v>
      </c>
      <c r="H60" s="1">
        <v>-510.56700000000001</v>
      </c>
    </row>
    <row r="61" spans="2:8" s="1" customFormat="1" x14ac:dyDescent="0.2">
      <c r="B61" s="1" t="s">
        <v>35</v>
      </c>
      <c r="D61" s="1">
        <v>21.763000000000002</v>
      </c>
      <c r="H61" s="1">
        <v>-47.51</v>
      </c>
    </row>
    <row r="62" spans="2:8" s="1" customFormat="1" x14ac:dyDescent="0.2">
      <c r="B62" s="1" t="s">
        <v>36</v>
      </c>
      <c r="D62" s="1">
        <v>-8.3369999999999997</v>
      </c>
      <c r="H62" s="1">
        <v>1.6180000000000001</v>
      </c>
    </row>
    <row r="63" spans="2:8" s="1" customFormat="1" x14ac:dyDescent="0.2">
      <c r="B63" s="1" t="s">
        <v>41</v>
      </c>
      <c r="D63" s="1">
        <v>-5.4870000000000001</v>
      </c>
      <c r="H63" s="1">
        <v>-15.048</v>
      </c>
    </row>
    <row r="64" spans="2:8" s="1" customFormat="1" x14ac:dyDescent="0.2">
      <c r="B64" s="1" t="s">
        <v>44</v>
      </c>
      <c r="D64" s="1">
        <v>28.231999999999999</v>
      </c>
      <c r="H64" s="1">
        <v>-28.248999999999999</v>
      </c>
    </row>
    <row r="65" spans="2:8" s="1" customFormat="1" x14ac:dyDescent="0.2">
      <c r="B65" s="1" t="s">
        <v>45</v>
      </c>
      <c r="D65" s="1">
        <v>65.494</v>
      </c>
      <c r="H65" s="1">
        <v>6.0819999999999999</v>
      </c>
    </row>
    <row r="66" spans="2:8" s="1" customFormat="1" x14ac:dyDescent="0.2">
      <c r="B66" s="1" t="s">
        <v>46</v>
      </c>
      <c r="D66" s="1">
        <v>19.260000000000002</v>
      </c>
      <c r="H66" s="1">
        <v>-50.186999999999998</v>
      </c>
    </row>
    <row r="67" spans="2:8" s="1" customFormat="1" x14ac:dyDescent="0.2">
      <c r="B67" s="1" t="s">
        <v>65</v>
      </c>
      <c r="D67" s="1">
        <v>0.45600000000000002</v>
      </c>
      <c r="H67" s="1">
        <v>-91.873999999999995</v>
      </c>
    </row>
    <row r="68" spans="2:8" s="1" customFormat="1" x14ac:dyDescent="0.2">
      <c r="B68" s="1" t="s">
        <v>66</v>
      </c>
      <c r="D68" s="1">
        <v>-19.376999999999999</v>
      </c>
      <c r="H68" s="1">
        <v>-35.098999999999997</v>
      </c>
    </row>
    <row r="69" spans="2:8" s="1" customFormat="1" x14ac:dyDescent="0.2">
      <c r="B69" s="1" t="s">
        <v>38</v>
      </c>
      <c r="D69" s="1">
        <v>1.2649999999999999</v>
      </c>
      <c r="H69" s="1">
        <v>8.7750000000000004</v>
      </c>
    </row>
    <row r="70" spans="2:8" s="1" customFormat="1" x14ac:dyDescent="0.2">
      <c r="B70" s="1" t="s">
        <v>67</v>
      </c>
      <c r="D70" s="1">
        <v>1.4830000000000001</v>
      </c>
      <c r="H70" s="1">
        <v>-16.460999999999999</v>
      </c>
    </row>
    <row r="71" spans="2:8" s="4" customFormat="1" ht="15" x14ac:dyDescent="0.25">
      <c r="B71" s="4" t="s">
        <v>68</v>
      </c>
      <c r="D71" s="4">
        <f>+SUM(D55:D70)</f>
        <v>499.77199999999993</v>
      </c>
      <c r="H71" s="4">
        <f>+SUM(H55:H70)</f>
        <v>-145.61999999999989</v>
      </c>
    </row>
    <row r="72" spans="2:8" s="4" customFormat="1" ht="15" x14ac:dyDescent="0.25">
      <c r="B72" s="4" t="s">
        <v>73</v>
      </c>
      <c r="D72" s="4">
        <f>+D71-D74</f>
        <v>644.26599999999996</v>
      </c>
      <c r="H72" s="4">
        <f>+H71-H74</f>
        <v>110.4500000000001</v>
      </c>
    </row>
    <row r="74" spans="2:8" x14ac:dyDescent="0.2">
      <c r="B74" s="1" t="s">
        <v>69</v>
      </c>
      <c r="D74" s="1">
        <v>-144.494</v>
      </c>
      <c r="H74" s="1">
        <v>-256.07</v>
      </c>
    </row>
    <row r="75" spans="2:8" x14ac:dyDescent="0.2">
      <c r="B75" s="1" t="s">
        <v>70</v>
      </c>
      <c r="D75" s="1">
        <v>-46.999000000000002</v>
      </c>
      <c r="H75" s="1">
        <v>15.468999999999999</v>
      </c>
    </row>
    <row r="76" spans="2:8" x14ac:dyDescent="0.2">
      <c r="B76" s="1" t="s">
        <v>71</v>
      </c>
      <c r="D76" s="1">
        <v>-10</v>
      </c>
      <c r="H76" s="1">
        <v>15.657</v>
      </c>
    </row>
    <row r="77" spans="2:8" s="3" customFormat="1" ht="15" x14ac:dyDescent="0.25">
      <c r="B77" s="4" t="s">
        <v>72</v>
      </c>
      <c r="D77" s="4">
        <f>+SUM(D74:D76)</f>
        <v>-201.49299999999999</v>
      </c>
      <c r="H77" s="4">
        <f>+SUM(H74:H76)</f>
        <v>-224.94399999999999</v>
      </c>
    </row>
    <row r="79" spans="2:8" x14ac:dyDescent="0.2">
      <c r="B79" s="1" t="s">
        <v>78</v>
      </c>
      <c r="D79" s="1">
        <v>9.7129999999999992</v>
      </c>
      <c r="H79" s="1">
        <v>6.1859999999999999</v>
      </c>
    </row>
    <row r="80" spans="2:8" x14ac:dyDescent="0.2">
      <c r="B80" s="1" t="s">
        <v>74</v>
      </c>
      <c r="D80" s="1">
        <v>-45.567</v>
      </c>
      <c r="H80" s="1">
        <v>-32.777999999999999</v>
      </c>
    </row>
    <row r="81" spans="2:8" x14ac:dyDescent="0.2">
      <c r="B81" s="1" t="s">
        <v>75</v>
      </c>
      <c r="D81" s="1">
        <v>-254.91300000000001</v>
      </c>
      <c r="H81" s="1">
        <v>-357.98399999999998</v>
      </c>
    </row>
    <row r="82" spans="2:8" s="3" customFormat="1" ht="15" x14ac:dyDescent="0.25">
      <c r="B82" s="4" t="s">
        <v>76</v>
      </c>
      <c r="D82" s="4">
        <f>+SUM(D79:D81)</f>
        <v>-290.767</v>
      </c>
      <c r="H82" s="4">
        <f>+SUM(H79:H81)</f>
        <v>-384.57599999999996</v>
      </c>
    </row>
    <row r="83" spans="2:8" s="3" customFormat="1" ht="15" x14ac:dyDescent="0.25">
      <c r="B83" s="4" t="s">
        <v>77</v>
      </c>
      <c r="D83" s="4">
        <f>+D82+D77+D71</f>
        <v>7.5119999999999436</v>
      </c>
      <c r="H83" s="4">
        <f>+H82+H77+H71</f>
        <v>-755.13999999999987</v>
      </c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2022-10-05T22:43:36Z</dcterms:created>
  <dcterms:modified xsi:type="dcterms:W3CDTF">2022-10-16T18:15:44Z</dcterms:modified>
</cp:coreProperties>
</file>