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409E050C-8CAA-4CDF-B300-9528CE9983E2}" xr6:coauthVersionLast="47" xr6:coauthVersionMax="47" xr10:uidLastSave="{00000000-0000-0000-0000-000000000000}"/>
  <bookViews>
    <workbookView xWindow="-120" yWindow="-120" windowWidth="29040" windowHeight="16440" activeTab="1" xr2:uid="{0573A562-06CA-42E0-ABD7-DA99BE87718F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2" i="1" l="1"/>
  <c r="X51" i="1" s="1"/>
  <c r="Y38" i="1"/>
  <c r="X38" i="1"/>
  <c r="Y33" i="1"/>
  <c r="X33" i="1"/>
  <c r="X28" i="1"/>
  <c r="Y42" i="1"/>
  <c r="Y51" i="1" s="1"/>
  <c r="Y28" i="1"/>
  <c r="X23" i="1"/>
  <c r="Y23" i="1"/>
  <c r="W13" i="1"/>
  <c r="W8" i="1"/>
  <c r="W5" i="1"/>
  <c r="X13" i="1"/>
  <c r="X8" i="1"/>
  <c r="X5" i="1"/>
  <c r="X19" i="1" s="1"/>
  <c r="Y13" i="1"/>
  <c r="Y8" i="1"/>
  <c r="Y5" i="1"/>
  <c r="N5" i="2"/>
  <c r="N8" i="2" s="1"/>
  <c r="W2" i="1"/>
  <c r="X2" i="1" s="1"/>
  <c r="Y2" i="1" s="1"/>
  <c r="Z2" i="1" s="1"/>
  <c r="AA2" i="1" s="1"/>
  <c r="AB2" i="1" s="1"/>
  <c r="AC2" i="1" s="1"/>
  <c r="Y40" i="1" l="1"/>
  <c r="X27" i="1"/>
  <c r="X40" i="1"/>
  <c r="Y27" i="1"/>
  <c r="W9" i="1"/>
  <c r="W12" i="1" s="1"/>
  <c r="W21" i="1" s="1"/>
  <c r="Y9" i="1"/>
  <c r="Y12" i="1" s="1"/>
  <c r="Y21" i="1" s="1"/>
  <c r="Y19" i="1"/>
  <c r="W19" i="1"/>
  <c r="X9" i="1"/>
  <c r="W14" i="1" l="1"/>
  <c r="W16" i="1" s="1"/>
  <c r="W20" i="1"/>
  <c r="Y20" i="1"/>
  <c r="Y14" i="1"/>
  <c r="Y16" i="1" s="1"/>
  <c r="X12" i="1"/>
  <c r="X20" i="1"/>
  <c r="X14" i="1" l="1"/>
  <c r="X16" i="1" s="1"/>
  <c r="X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Case</author>
  </authors>
  <commentList>
    <comment ref="B13" authorId="0" shapeId="0" xr:uid="{A1179C75-EEDA-4693-AFBF-2E578C09BFA1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NI = noncontrolling interest
US = unconsolidated subsidaries</t>
        </r>
      </text>
    </comment>
    <comment ref="B31" authorId="0" shapeId="0" xr:uid="{BB1F6725-2F1C-4773-A9EA-D3F0D9993081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Work In Progress</t>
        </r>
      </text>
    </comment>
    <comment ref="B35" authorId="0" shapeId="0" xr:uid="{22BDB396-9402-4062-8F19-3ADAC8EA5506}">
      <text>
        <r>
          <rPr>
            <b/>
            <sz val="9"/>
            <color indexed="81"/>
            <rFont val="Tahoma"/>
            <family val="2"/>
          </rPr>
          <t xml:space="preserve">Josh Case:
</t>
        </r>
        <r>
          <rPr>
            <sz val="9"/>
            <color indexed="81"/>
            <rFont val="Tahoma"/>
            <family val="2"/>
          </rPr>
          <t xml:space="preserve">"Other Current Assets"
</t>
        </r>
      </text>
    </comment>
    <comment ref="B44" authorId="0" shapeId="0" xr:uid="{5D2B250C-EA69-4B74-B4F1-0A35467716C7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Accured Expenses
</t>
        </r>
      </text>
    </comment>
  </commentList>
</comments>
</file>

<file path=xl/sharedStrings.xml><?xml version="1.0" encoding="utf-8"?>
<sst xmlns="http://schemas.openxmlformats.org/spreadsheetml/2006/main" count="69" uniqueCount="64">
  <si>
    <t/>
  </si>
  <si>
    <t>Price</t>
  </si>
  <si>
    <t>S/O</t>
  </si>
  <si>
    <t>MC</t>
  </si>
  <si>
    <t>Cash</t>
  </si>
  <si>
    <t>Debt</t>
  </si>
  <si>
    <t>EV</t>
  </si>
  <si>
    <t>Q321</t>
  </si>
  <si>
    <t>Revenue</t>
  </si>
  <si>
    <t>COGS</t>
  </si>
  <si>
    <t>Gross Profit</t>
  </si>
  <si>
    <t>sG&amp;A</t>
  </si>
  <si>
    <t>R&amp;D</t>
  </si>
  <si>
    <t>Operating Expenses</t>
  </si>
  <si>
    <t>Operating Income</t>
  </si>
  <si>
    <t>Business Sale</t>
  </si>
  <si>
    <t>Other Expense</t>
  </si>
  <si>
    <t>Pretax Income</t>
  </si>
  <si>
    <t>Taxes + NI + US</t>
  </si>
  <si>
    <t>Net Income</t>
  </si>
  <si>
    <t>Shares</t>
  </si>
  <si>
    <t>EPS</t>
  </si>
  <si>
    <t>Gross Margin %</t>
  </si>
  <si>
    <t>Revenue Growth Y/Y</t>
  </si>
  <si>
    <t>Operating Margin %</t>
  </si>
  <si>
    <t>Tax Rate %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</si>
  <si>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</si>
  <si>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</si>
  <si>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</si>
  <si>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</si>
  <si>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</si>
  <si>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</si>
  <si>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</si>
  <si>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</si>
  <si>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</si>
  <si>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</si>
  <si>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</si>
  <si>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</si>
  <si>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</si>
  <si>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</si>
  <si>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</si>
  <si>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Q122</t>
  </si>
  <si>
    <t>A/R</t>
  </si>
  <si>
    <t>Prepaids</t>
  </si>
  <si>
    <t>OA</t>
  </si>
  <si>
    <t>PP&amp;E</t>
  </si>
  <si>
    <t>Operating Lease</t>
  </si>
  <si>
    <t>Intangibles</t>
  </si>
  <si>
    <t>OCA</t>
  </si>
  <si>
    <t>Total Assets</t>
  </si>
  <si>
    <t>A/P</t>
  </si>
  <si>
    <t>A/E</t>
  </si>
  <si>
    <t>Accured ICT</t>
  </si>
  <si>
    <t>OCL</t>
  </si>
  <si>
    <t>Pension</t>
  </si>
  <si>
    <t>Current Operating Lease</t>
  </si>
  <si>
    <t>LT Operating Lease</t>
  </si>
  <si>
    <t>OL</t>
  </si>
  <si>
    <t>Total Liabiltities</t>
  </si>
  <si>
    <t>Net Cash</t>
  </si>
  <si>
    <t>Total Inventory</t>
  </si>
  <si>
    <t>Finished Goods</t>
  </si>
  <si>
    <t>WIP</t>
  </si>
  <si>
    <t>Raw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</si>
</sst>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3" fontId="0" fillId="0" borderId="0" xfId="0" applyNumberFormat="1" applyFont="1"/>
    <xf numFmtId="3" fontId="0" fillId="0" borderId="0" xfId="0" quotePrefix="1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60BC-FF7D-49FC-8004-78CAA0BE9A2C}">
  <dimension ref="A1:O8"/>
  <sheetViews>
    <sheetView workbookViewId="0">
      <selection activeCell="K19" sqref="K19"/>
    </sheetView>
  </sheetViews>
  <sheetFormatPr defaultRowHeight="15" x14ac:dyDescent="0.25"/>
  <cols>
    <col min="15" max="15" width="9.140625" style="3"/>
  </cols>
  <sheetData>
    <row r="1" spans="1:15" x14ac:dyDescent="0.25">
      <c r="A1" s="1" t="s">
        <v>0</v>
      </c>
    </row>
    <row r="3" spans="1:15" x14ac:dyDescent="0.25">
      <c r="M3" t="s">
        <v>1</v>
      </c>
      <c r="N3">
        <v>178.31</v>
      </c>
    </row>
    <row r="4" spans="1:15" x14ac:dyDescent="0.25">
      <c r="M4" t="s">
        <v>2</v>
      </c>
      <c r="N4" s="2">
        <v>576</v>
      </c>
      <c r="O4" s="3" t="s">
        <v>7</v>
      </c>
    </row>
    <row r="5" spans="1:15" x14ac:dyDescent="0.25">
      <c r="M5" t="s">
        <v>3</v>
      </c>
      <c r="N5" s="2">
        <f>+N3*N4</f>
        <v>102706.56</v>
      </c>
    </row>
    <row r="6" spans="1:15" x14ac:dyDescent="0.25">
      <c r="M6" t="s">
        <v>4</v>
      </c>
      <c r="N6" s="2">
        <v>5733</v>
      </c>
      <c r="O6" s="3" t="s">
        <v>7</v>
      </c>
    </row>
    <row r="7" spans="1:15" x14ac:dyDescent="0.25">
      <c r="M7" t="s">
        <v>5</v>
      </c>
      <c r="N7" s="2">
        <v>18165</v>
      </c>
      <c r="O7" s="3" t="s">
        <v>7</v>
      </c>
    </row>
    <row r="8" spans="1:15" x14ac:dyDescent="0.25">
      <c r="M8" t="s">
        <v>6</v>
      </c>
      <c r="N8" s="2">
        <f>+N5-N6+N7</f>
        <v>115138.56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94A6-5799-4746-A18C-B37294C50A7D}">
  <dimension ref="B2:AC51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U12" sqref="U12"/>
    </sheetView>
  </sheetViews>
  <sheetFormatPr defaultRowHeight="15" x14ac:dyDescent="0.25"/>
  <cols>
    <col min="2" max="2" width="18.85546875" bestFit="1" customWidth="1"/>
  </cols>
  <sheetData>
    <row r="2" spans="2:29" x14ac:dyDescent="0.25"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7</v>
      </c>
      <c r="R2" t="s">
        <v>40</v>
      </c>
      <c r="S2" t="s">
        <v>41</v>
      </c>
      <c r="V2">
        <v>2017</v>
      </c>
      <c r="W2">
        <f>+V2+1</f>
        <v>2018</v>
      </c>
      <c r="X2">
        <f>+W2+1</f>
        <v>2019</v>
      </c>
      <c r="Y2">
        <f>+X2+1</f>
        <v>2020</v>
      </c>
      <c r="Z2">
        <f>+Y2+1</f>
        <v>2021</v>
      </c>
      <c r="AA2">
        <f>+Z2+1</f>
        <v>2022</v>
      </c>
      <c r="AB2">
        <f>+AA2+1</f>
        <v>2023</v>
      </c>
      <c r="AC2">
        <f>+AB2+1</f>
        <v>2024</v>
      </c>
    </row>
    <row r="3" spans="2:29" s="4" customFormat="1" x14ac:dyDescent="0.25">
      <c r="B3" s="4" t="s">
        <v>8</v>
      </c>
      <c r="W3" s="5">
        <v>32765</v>
      </c>
      <c r="X3" s="5">
        <v>32136</v>
      </c>
      <c r="Y3" s="5">
        <v>32184</v>
      </c>
    </row>
    <row r="4" spans="2:29" x14ac:dyDescent="0.25">
      <c r="B4" t="s">
        <v>9</v>
      </c>
      <c r="W4" s="2">
        <v>16682</v>
      </c>
      <c r="X4" s="2">
        <v>17136</v>
      </c>
      <c r="Y4" s="2">
        <v>16605</v>
      </c>
    </row>
    <row r="5" spans="2:29" x14ac:dyDescent="0.25">
      <c r="B5" t="s">
        <v>10</v>
      </c>
      <c r="W5" s="2">
        <f>+W3-W4</f>
        <v>16083</v>
      </c>
      <c r="X5" s="2">
        <f>+X3-X4</f>
        <v>15000</v>
      </c>
      <c r="Y5" s="2">
        <f>+Y3-Y4</f>
        <v>15579</v>
      </c>
    </row>
    <row r="6" spans="2:29" x14ac:dyDescent="0.25">
      <c r="B6" t="s">
        <v>11</v>
      </c>
      <c r="W6" s="2">
        <v>7602</v>
      </c>
      <c r="X6" s="2">
        <v>7029</v>
      </c>
      <c r="Y6" s="2">
        <v>6929</v>
      </c>
    </row>
    <row r="7" spans="2:29" x14ac:dyDescent="0.25">
      <c r="B7" t="s">
        <v>12</v>
      </c>
      <c r="W7" s="2">
        <v>1821</v>
      </c>
      <c r="X7" s="2">
        <v>1911</v>
      </c>
      <c r="Y7" s="2">
        <v>1878</v>
      </c>
    </row>
    <row r="8" spans="2:29" x14ac:dyDescent="0.25">
      <c r="B8" t="s">
        <v>13</v>
      </c>
      <c r="W8" s="2">
        <f>+SUM(W6:W7)</f>
        <v>9423</v>
      </c>
      <c r="X8" s="2">
        <f>+SUM(X6:X7)</f>
        <v>8940</v>
      </c>
      <c r="Y8" s="2">
        <f>+SUM(Y6:Y7)</f>
        <v>8807</v>
      </c>
    </row>
    <row r="9" spans="2:29" x14ac:dyDescent="0.25">
      <c r="B9" t="s">
        <v>14</v>
      </c>
      <c r="W9" s="2">
        <f>+W5-W8</f>
        <v>6660</v>
      </c>
      <c r="X9" s="2">
        <f>+X5-X8</f>
        <v>6060</v>
      </c>
      <c r="Y9" s="2">
        <f>+Y5-Y8</f>
        <v>6772</v>
      </c>
    </row>
    <row r="10" spans="2:29" x14ac:dyDescent="0.25">
      <c r="B10" t="s">
        <v>15</v>
      </c>
      <c r="W10" s="2">
        <v>547</v>
      </c>
      <c r="X10" s="2">
        <v>114</v>
      </c>
      <c r="Y10" s="2">
        <v>389</v>
      </c>
    </row>
    <row r="11" spans="2:29" x14ac:dyDescent="0.25">
      <c r="B11" t="s">
        <v>16</v>
      </c>
      <c r="W11" s="2">
        <v>207</v>
      </c>
      <c r="X11" s="2">
        <v>462</v>
      </c>
      <c r="Y11" s="2">
        <v>450</v>
      </c>
    </row>
    <row r="12" spans="2:29" x14ac:dyDescent="0.25">
      <c r="B12" t="s">
        <v>17</v>
      </c>
      <c r="W12" s="2">
        <f>+W9+W10-W11</f>
        <v>7000</v>
      </c>
      <c r="X12" s="2">
        <f>+X9+X10-X11</f>
        <v>5712</v>
      </c>
      <c r="Y12" s="2">
        <f>+Y9+Y10-Y11</f>
        <v>6711</v>
      </c>
    </row>
    <row r="13" spans="2:29" x14ac:dyDescent="0.25">
      <c r="B13" t="s">
        <v>18</v>
      </c>
      <c r="W13" s="2">
        <f>1637+14</f>
        <v>1651</v>
      </c>
      <c r="X13" s="2">
        <f>1130+0+12</f>
        <v>1142</v>
      </c>
      <c r="Y13" s="2">
        <f>1318+5+4</f>
        <v>1327</v>
      </c>
    </row>
    <row r="14" spans="2:29" s="4" customFormat="1" x14ac:dyDescent="0.25">
      <c r="B14" s="4" t="s">
        <v>19</v>
      </c>
      <c r="W14" s="5">
        <f>+W12-W13</f>
        <v>5349</v>
      </c>
      <c r="X14" s="5">
        <f>+X12-X13</f>
        <v>4570</v>
      </c>
      <c r="Y14" s="5">
        <f>+Y12-Y13</f>
        <v>5384</v>
      </c>
    </row>
    <row r="15" spans="2:29" x14ac:dyDescent="0.25">
      <c r="B15" t="s">
        <v>20</v>
      </c>
      <c r="W15">
        <v>602</v>
      </c>
      <c r="X15">
        <v>585</v>
      </c>
      <c r="Y15">
        <v>582</v>
      </c>
    </row>
    <row r="16" spans="2:29" x14ac:dyDescent="0.25">
      <c r="B16" t="s">
        <v>21</v>
      </c>
      <c r="W16" s="6">
        <f>+W14/W15</f>
        <v>8.8853820598006639</v>
      </c>
      <c r="X16" s="6">
        <f>+X14/X15</f>
        <v>7.8119658119658117</v>
      </c>
      <c r="Y16" s="6">
        <f>+Y14/Y15</f>
        <v>9.2508591065292105</v>
      </c>
    </row>
    <row r="19" spans="2:25" x14ac:dyDescent="0.25">
      <c r="B19" t="s">
        <v>22</v>
      </c>
      <c r="W19" s="7">
        <f t="shared" ref="W19:Y19" si="0">+W5/W3</f>
        <v>0.4908591484816115</v>
      </c>
      <c r="X19" s="7">
        <f t="shared" si="0"/>
        <v>0.46676624346527257</v>
      </c>
      <c r="Y19" s="7">
        <f>+Y5/Y3</f>
        <v>0.48406040268456374</v>
      </c>
    </row>
    <row r="20" spans="2:25" x14ac:dyDescent="0.25">
      <c r="B20" t="s">
        <v>24</v>
      </c>
      <c r="W20" s="7">
        <f t="shared" ref="W20:Y20" si="1">+W9/W3</f>
        <v>0.20326567984129407</v>
      </c>
      <c r="X20" s="7">
        <f t="shared" si="1"/>
        <v>0.18857356235997014</v>
      </c>
      <c r="Y20" s="7">
        <f>+Y9/Y3</f>
        <v>0.21041511309967686</v>
      </c>
    </row>
    <row r="21" spans="2:25" x14ac:dyDescent="0.25">
      <c r="B21" t="s">
        <v>25</v>
      </c>
      <c r="W21" s="7">
        <f t="shared" ref="W21:Y21" si="2">+W13/W12</f>
        <v>0.23585714285714285</v>
      </c>
      <c r="X21" s="7">
        <f t="shared" si="2"/>
        <v>0.19992997198879553</v>
      </c>
      <c r="Y21" s="7">
        <f>+Y13/Y12</f>
        <v>0.19773506183877215</v>
      </c>
    </row>
    <row r="23" spans="2:25" x14ac:dyDescent="0.25">
      <c r="B23" t="s">
        <v>23</v>
      </c>
      <c r="X23" s="7">
        <f>+X3/W3-1</f>
        <v>-1.9197314207233362E-2</v>
      </c>
      <c r="Y23" s="10">
        <f>+Y3/X3-1</f>
        <v>1.4936519790889058E-3</v>
      </c>
    </row>
    <row r="27" spans="2:25" x14ac:dyDescent="0.25">
      <c r="B27" t="s">
        <v>59</v>
      </c>
      <c r="X27" s="2">
        <f>+X28-X42</f>
        <v>-17862</v>
      </c>
      <c r="Y27" s="2">
        <f>+Y28-Y42</f>
        <v>-13755</v>
      </c>
    </row>
    <row r="28" spans="2:25" s="4" customFormat="1" x14ac:dyDescent="0.25">
      <c r="B28" s="4" t="s">
        <v>4</v>
      </c>
      <c r="X28" s="5">
        <f>2353+98</f>
        <v>2451</v>
      </c>
      <c r="Y28" s="5">
        <f>4636+404</f>
        <v>5040</v>
      </c>
    </row>
    <row r="29" spans="2:25" x14ac:dyDescent="0.25">
      <c r="B29" t="s">
        <v>42</v>
      </c>
      <c r="X29" s="8">
        <v>4791</v>
      </c>
      <c r="Y29" s="8">
        <v>4705</v>
      </c>
    </row>
    <row r="30" spans="2:25" x14ac:dyDescent="0.25">
      <c r="B30" t="s">
        <v>61</v>
      </c>
      <c r="X30" s="8">
        <v>2003</v>
      </c>
      <c r="Y30" s="8">
        <v>2081</v>
      </c>
    </row>
    <row r="31" spans="2:25" x14ac:dyDescent="0.25">
      <c r="B31" t="s">
        <v>62</v>
      </c>
      <c r="X31" s="8">
        <v>1194</v>
      </c>
      <c r="Y31" s="8">
        <v>1226</v>
      </c>
    </row>
    <row r="32" spans="2:25" x14ac:dyDescent="0.25">
      <c r="B32" t="s">
        <v>63</v>
      </c>
      <c r="X32" s="8">
        <v>937</v>
      </c>
      <c r="Y32" s="8">
        <v>932</v>
      </c>
    </row>
    <row r="33" spans="2:25" x14ac:dyDescent="0.25">
      <c r="B33" t="s">
        <v>60</v>
      </c>
      <c r="X33" s="8">
        <f>+SUM(X30:X32)</f>
        <v>4134</v>
      </c>
      <c r="Y33" s="8">
        <f>+SUM(Y30:Y32)</f>
        <v>4239</v>
      </c>
    </row>
    <row r="34" spans="2:25" x14ac:dyDescent="0.25">
      <c r="B34" t="s">
        <v>43</v>
      </c>
      <c r="X34" s="8">
        <v>704</v>
      </c>
      <c r="Y34" s="8">
        <v>675</v>
      </c>
    </row>
    <row r="35" spans="2:25" x14ac:dyDescent="0.25">
      <c r="B35" t="s">
        <v>48</v>
      </c>
      <c r="X35" s="8">
        <v>891</v>
      </c>
      <c r="Y35" s="8">
        <v>325</v>
      </c>
    </row>
    <row r="36" spans="2:25" x14ac:dyDescent="0.25">
      <c r="B36" t="s">
        <v>45</v>
      </c>
      <c r="X36" s="8">
        <v>9333</v>
      </c>
      <c r="Y36" s="8">
        <v>9421</v>
      </c>
    </row>
    <row r="37" spans="2:25" x14ac:dyDescent="0.25">
      <c r="B37" t="s">
        <v>46</v>
      </c>
      <c r="X37" s="8">
        <v>858</v>
      </c>
      <c r="Y37" s="8">
        <v>864</v>
      </c>
    </row>
    <row r="38" spans="2:25" x14ac:dyDescent="0.25">
      <c r="B38" t="s">
        <v>47</v>
      </c>
      <c r="X38" s="8">
        <f>13444+6379</f>
        <v>19823</v>
      </c>
      <c r="Y38" s="8">
        <f>13802+5835</f>
        <v>19637</v>
      </c>
    </row>
    <row r="39" spans="2:25" x14ac:dyDescent="0.25">
      <c r="B39" t="s">
        <v>44</v>
      </c>
      <c r="X39" s="8">
        <v>1674</v>
      </c>
      <c r="Y39" s="8">
        <v>2440</v>
      </c>
    </row>
    <row r="40" spans="2:25" x14ac:dyDescent="0.25">
      <c r="B40" t="s">
        <v>49</v>
      </c>
      <c r="X40" s="8">
        <f>+X39+X38+X37+X36+X35+X34+X33+X29+X28</f>
        <v>44659</v>
      </c>
      <c r="Y40" s="8">
        <f>+Y39+Y38+Y37+Y36+Y35+Y34+Y33+Y29+Y28</f>
        <v>47346</v>
      </c>
    </row>
    <row r="41" spans="2:25" x14ac:dyDescent="0.25">
      <c r="X41" s="2"/>
      <c r="Y41" s="2"/>
    </row>
    <row r="42" spans="2:25" s="4" customFormat="1" x14ac:dyDescent="0.25">
      <c r="B42" s="4" t="s">
        <v>5</v>
      </c>
      <c r="X42" s="5">
        <f>2795+17518</f>
        <v>20313</v>
      </c>
      <c r="Y42" s="5">
        <f>806+17989</f>
        <v>18795</v>
      </c>
    </row>
    <row r="43" spans="2:25" x14ac:dyDescent="0.25">
      <c r="B43" t="s">
        <v>50</v>
      </c>
      <c r="X43" s="2">
        <v>2228</v>
      </c>
      <c r="Y43" s="2">
        <v>2561</v>
      </c>
    </row>
    <row r="44" spans="2:25" x14ac:dyDescent="0.25">
      <c r="B44" t="s">
        <v>51</v>
      </c>
      <c r="X44" s="2">
        <v>702</v>
      </c>
      <c r="Y44" s="2">
        <v>747</v>
      </c>
    </row>
    <row r="45" spans="2:25" x14ac:dyDescent="0.25">
      <c r="B45" t="s">
        <v>52</v>
      </c>
      <c r="X45" s="2">
        <v>194</v>
      </c>
      <c r="Y45" s="2">
        <v>300</v>
      </c>
    </row>
    <row r="46" spans="2:25" x14ac:dyDescent="0.25">
      <c r="B46" t="s">
        <v>55</v>
      </c>
      <c r="X46" s="2">
        <v>247</v>
      </c>
      <c r="Y46" s="2">
        <v>256</v>
      </c>
    </row>
    <row r="47" spans="2:25" x14ac:dyDescent="0.25">
      <c r="B47" t="s">
        <v>53</v>
      </c>
      <c r="X47" s="2">
        <v>3056</v>
      </c>
      <c r="Y47" s="2">
        <v>3278</v>
      </c>
    </row>
    <row r="48" spans="2:25" x14ac:dyDescent="0.25">
      <c r="B48" t="s">
        <v>54</v>
      </c>
      <c r="X48" s="2">
        <v>3911</v>
      </c>
      <c r="Y48" s="2">
        <v>4405</v>
      </c>
    </row>
    <row r="49" spans="2:25" x14ac:dyDescent="0.25">
      <c r="B49" t="s">
        <v>56</v>
      </c>
      <c r="X49" s="2">
        <v>607</v>
      </c>
      <c r="Y49" s="2">
        <v>609</v>
      </c>
    </row>
    <row r="50" spans="2:25" x14ac:dyDescent="0.25">
      <c r="B50" t="s">
        <v>57</v>
      </c>
      <c r="X50" s="2">
        <v>3275</v>
      </c>
      <c r="Y50" s="2">
        <v>3462</v>
      </c>
    </row>
    <row r="51" spans="2:25" x14ac:dyDescent="0.25">
      <c r="B51" t="s">
        <v>58</v>
      </c>
      <c r="X51" s="9">
        <f>+SUM(X42:X50)</f>
        <v>34533</v>
      </c>
      <c r="Y51" s="9">
        <f>+SUM(Y42:Y50)</f>
        <v>34413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2021-12-17T12:21:28Z</dcterms:created>
  <dcterms:modified xsi:type="dcterms:W3CDTF">2021-12-18T02:46:37Z</dcterms:modified>
</cp:coreProperties>
</file>