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89DA164E-E53F-4C87-B9D4-302CD6B3BB6A}" xr6:coauthVersionLast="47" xr6:coauthVersionMax="47" xr10:uidLastSave="{00000000-0000-0000-0000-000000000000}"/>
  <bookViews>
    <workbookView xWindow="-120" yWindow="-120" windowWidth="29040" windowHeight="16440" activeTab="1" xr2:uid="{80A5EFBB-4A5D-4233-8CD9-E90350F3C4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D37" i="2"/>
  <c r="D36" i="2"/>
  <c r="D35" i="2"/>
  <c r="D34" i="2"/>
  <c r="D33" i="2"/>
  <c r="D9" i="2"/>
  <c r="H9" i="2"/>
  <c r="H11" i="2" s="1"/>
  <c r="H24" i="2" s="1"/>
  <c r="E37" i="2"/>
  <c r="E36" i="2"/>
  <c r="E35" i="2"/>
  <c r="E34" i="2"/>
  <c r="E33" i="2"/>
  <c r="I33" i="2"/>
  <c r="I37" i="2"/>
  <c r="I36" i="2"/>
  <c r="I35" i="2"/>
  <c r="I34" i="2"/>
  <c r="E9" i="2"/>
  <c r="I9" i="2"/>
  <c r="I11" i="2" s="1"/>
  <c r="I24" i="2" s="1"/>
  <c r="C16" i="2"/>
  <c r="C14" i="2"/>
  <c r="C11" i="2"/>
  <c r="C24" i="2" s="1"/>
  <c r="G31" i="2"/>
  <c r="G16" i="2"/>
  <c r="G14" i="2"/>
  <c r="G11" i="2"/>
  <c r="G29" i="2" s="1"/>
  <c r="D16" i="2"/>
  <c r="D14" i="2"/>
  <c r="D11" i="2"/>
  <c r="D28" i="2" s="1"/>
  <c r="H16" i="2"/>
  <c r="H14" i="2"/>
  <c r="I31" i="2"/>
  <c r="E16" i="2"/>
  <c r="E14" i="2"/>
  <c r="E11" i="2"/>
  <c r="E24" i="2" s="1"/>
  <c r="I16" i="2"/>
  <c r="I14" i="2"/>
  <c r="J18" i="1"/>
  <c r="J16" i="1"/>
  <c r="J19" i="1" s="1"/>
  <c r="H31" i="2" l="1"/>
  <c r="G15" i="2"/>
  <c r="G25" i="2" s="1"/>
  <c r="G28" i="2"/>
  <c r="H29" i="2"/>
  <c r="E29" i="2"/>
  <c r="I29" i="2"/>
  <c r="D24" i="2"/>
  <c r="C28" i="2"/>
  <c r="D29" i="2"/>
  <c r="C29" i="2"/>
  <c r="E28" i="2"/>
  <c r="H28" i="2"/>
  <c r="I28" i="2"/>
  <c r="G24" i="2"/>
  <c r="C15" i="2"/>
  <c r="D15" i="2"/>
  <c r="H15" i="2"/>
  <c r="E15" i="2"/>
  <c r="I15" i="2"/>
  <c r="G17" i="2" l="1"/>
  <c r="G19" i="2" s="1"/>
  <c r="G20" i="2" s="1"/>
  <c r="G26" i="2"/>
  <c r="H25" i="2"/>
  <c r="H17" i="2"/>
  <c r="D17" i="2"/>
  <c r="D25" i="2"/>
  <c r="C17" i="2"/>
  <c r="C25" i="2"/>
  <c r="E17" i="2"/>
  <c r="E25" i="2"/>
  <c r="I25" i="2"/>
  <c r="I17" i="2"/>
  <c r="C19" i="2" l="1"/>
  <c r="C20" i="2" s="1"/>
  <c r="C26" i="2"/>
  <c r="D19" i="2"/>
  <c r="D20" i="2" s="1"/>
  <c r="D26" i="2"/>
  <c r="I19" i="2"/>
  <c r="I20" i="2" s="1"/>
  <c r="I26" i="2"/>
  <c r="H19" i="2"/>
  <c r="H20" i="2" s="1"/>
  <c r="H26" i="2"/>
  <c r="E19" i="2"/>
  <c r="E20" i="2" s="1"/>
  <c r="E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B4" authorId="0" shapeId="0" xr:uid="{7FD8DE66-750E-4A08-A880-FBF59155CB55}">
      <text>
        <r>
          <rPr>
            <b/>
            <sz val="9"/>
            <color indexed="81"/>
            <rFont val="Tahoma"/>
            <family val="2"/>
          </rPr>
          <t>Josh Case:
5g</t>
        </r>
      </text>
    </comment>
  </commentList>
</comments>
</file>

<file path=xl/sharedStrings.xml><?xml version="1.0" encoding="utf-8"?>
<sst xmlns="http://schemas.openxmlformats.org/spreadsheetml/2006/main" count="60" uniqueCount="51">
  <si>
    <t>Price</t>
  </si>
  <si>
    <t>Shares</t>
  </si>
  <si>
    <t>MC</t>
  </si>
  <si>
    <t>Cash</t>
  </si>
  <si>
    <t>Debt</t>
  </si>
  <si>
    <t>EV</t>
  </si>
  <si>
    <t>Q321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</si>
  <si>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</si>
  <si>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</si>
  <si>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</si>
  <si>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</si>
  <si>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</si>
  <si>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</si>
  <si>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</si>
  <si>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</si>
  <si>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</si>
  <si>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</si>
  <si>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</si>
  <si>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Main</t>
  </si>
  <si>
    <t>COGS</t>
  </si>
  <si>
    <t>Gross Margin %</t>
  </si>
  <si>
    <t>Gross Profit</t>
  </si>
  <si>
    <t>R&amp;D</t>
  </si>
  <si>
    <t>sG&amp;A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</si>
  <si>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</si>
  <si>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</si>
  <si>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</si>
  <si>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</si>
  <si>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</si>
  <si>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</si>
  <si>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</si>
  <si>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Revenue</t>
  </si>
  <si>
    <t>Operating Margin %</t>
  </si>
  <si>
    <t>Revenue Y/Y</t>
  </si>
  <si>
    <t>Tax Rate %</t>
  </si>
  <si>
    <t>R&amp;D Margins</t>
  </si>
  <si>
    <t>sG&amp;A Margins</t>
  </si>
  <si>
    <t>Data Center</t>
  </si>
  <si>
    <t>Carrier infrastructure</t>
  </si>
  <si>
    <t>Enterprise networking</t>
  </si>
  <si>
    <t>Consumer</t>
  </si>
  <si>
    <t>Automotive/Industrial</t>
  </si>
  <si>
    <t>Businesses</t>
  </si>
  <si>
    <t>Description</t>
  </si>
  <si>
    <t>% of Revenue</t>
  </si>
  <si>
    <t>Competitors</t>
  </si>
  <si>
    <t>Data Center %</t>
  </si>
  <si>
    <t>Carrier %</t>
  </si>
  <si>
    <t>Enterprise Network %</t>
  </si>
  <si>
    <t>Consumer %</t>
  </si>
  <si>
    <t>Automotive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</si>
</sst>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47625</xdr:rowOff>
    </xdr:from>
    <xdr:to>
      <xdr:col>9</xdr:col>
      <xdr:colOff>19050</xdr:colOff>
      <xdr:row>49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22E8AD-E826-47E7-94CE-3656E1B25090}"/>
            </a:ext>
          </a:extLst>
        </xdr:cNvPr>
        <xdr:cNvCxnSpPr/>
      </xdr:nvCxnSpPr>
      <xdr:spPr>
        <a:xfrm>
          <a:off x="6524625" y="47625"/>
          <a:ext cx="0" cy="72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3C73-5145-4637-ABB2-892DDFC4020E}">
  <dimension ref="B2:K19"/>
  <sheetViews>
    <sheetView topLeftCell="C1" workbookViewId="0">
      <selection activeCell="F15" sqref="F15"/>
    </sheetView>
  </sheetViews>
  <sheetFormatPr defaultRowHeight="14.25" x14ac:dyDescent="0.2"/>
  <cols>
    <col min="2" max="2" width="18.75" bestFit="1" customWidth="1"/>
    <col min="3" max="3" width="10.125" bestFit="1" customWidth="1"/>
    <col min="4" max="4" width="12.25" bestFit="1" customWidth="1"/>
    <col min="5" max="5" width="10.875" bestFit="1" customWidth="1"/>
    <col min="7" max="7" width="9" style="3"/>
  </cols>
  <sheetData>
    <row r="2" spans="2:11" ht="15" thickBot="1" x14ac:dyDescent="0.25"/>
    <row r="3" spans="2:11" ht="15" thickBot="1" x14ac:dyDescent="0.25">
      <c r="B3" s="11" t="s">
        <v>42</v>
      </c>
      <c r="C3" s="12" t="s">
        <v>43</v>
      </c>
      <c r="D3" s="12" t="s">
        <v>44</v>
      </c>
      <c r="E3" s="13" t="s">
        <v>45</v>
      </c>
    </row>
    <row r="4" spans="2:11" x14ac:dyDescent="0.2">
      <c r="B4" s="10" t="s">
        <v>37</v>
      </c>
      <c r="C4" s="10"/>
      <c r="D4" s="10"/>
      <c r="E4" s="10"/>
    </row>
    <row r="5" spans="2:11" x14ac:dyDescent="0.2">
      <c r="B5" s="9" t="s">
        <v>38</v>
      </c>
      <c r="C5" s="9"/>
      <c r="D5" s="9"/>
      <c r="E5" s="9"/>
    </row>
    <row r="6" spans="2:11" x14ac:dyDescent="0.2">
      <c r="B6" s="9" t="s">
        <v>39</v>
      </c>
      <c r="C6" s="9"/>
      <c r="D6" s="9"/>
      <c r="E6" s="9"/>
    </row>
    <row r="7" spans="2:11" x14ac:dyDescent="0.2">
      <c r="B7" s="9" t="s">
        <v>40</v>
      </c>
      <c r="C7" s="9"/>
      <c r="D7" s="9"/>
      <c r="E7" s="9"/>
    </row>
    <row r="8" spans="2:11" x14ac:dyDescent="0.2">
      <c r="B8" s="9" t="s">
        <v>41</v>
      </c>
      <c r="C8" s="9"/>
      <c r="D8" s="9"/>
      <c r="E8" s="9"/>
    </row>
    <row r="14" spans="2:11" x14ac:dyDescent="0.2">
      <c r="I14" t="s">
        <v>0</v>
      </c>
      <c r="J14" s="1">
        <v>71.400000000000006</v>
      </c>
      <c r="K14" s="3"/>
    </row>
    <row r="15" spans="2:11" x14ac:dyDescent="0.2">
      <c r="I15" t="s">
        <v>1</v>
      </c>
      <c r="J15" s="2">
        <v>843.8</v>
      </c>
      <c r="K15" s="3" t="s">
        <v>6</v>
      </c>
    </row>
    <row r="16" spans="2:11" x14ac:dyDescent="0.2">
      <c r="I16" t="s">
        <v>2</v>
      </c>
      <c r="J16" s="2">
        <f>+J14*J15</f>
        <v>60247.32</v>
      </c>
      <c r="K16" s="3"/>
    </row>
    <row r="17" spans="9:11" x14ac:dyDescent="0.2">
      <c r="I17" t="s">
        <v>3</v>
      </c>
      <c r="J17" s="2">
        <v>523.50199999999995</v>
      </c>
      <c r="K17" s="3" t="s">
        <v>6</v>
      </c>
    </row>
    <row r="18" spans="9:11" x14ac:dyDescent="0.2">
      <c r="I18" t="s">
        <v>4</v>
      </c>
      <c r="J18" s="2">
        <f>52.502+4504.321</f>
        <v>4556.8230000000003</v>
      </c>
      <c r="K18" s="3" t="s">
        <v>6</v>
      </c>
    </row>
    <row r="19" spans="9:11" x14ac:dyDescent="0.2">
      <c r="I19" t="s">
        <v>5</v>
      </c>
      <c r="J19" s="2">
        <f>+J16-J17+J18</f>
        <v>64280.641000000003</v>
      </c>
      <c r="K19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FBC0-6735-4F28-9119-DA406975F1FC}">
  <dimension ref="A1:N3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5" sqref="F25"/>
    </sheetView>
  </sheetViews>
  <sheetFormatPr defaultRowHeight="14.25" x14ac:dyDescent="0.2"/>
  <cols>
    <col min="1" max="1" width="4.625" bestFit="1" customWidth="1"/>
    <col min="2" max="2" width="18.75" bestFit="1" customWidth="1"/>
  </cols>
  <sheetData>
    <row r="1" spans="1:14" x14ac:dyDescent="0.2">
      <c r="A1" s="4" t="s">
        <v>18</v>
      </c>
    </row>
    <row r="2" spans="1:14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1:14" x14ac:dyDescent="0.2">
      <c r="B3" s="8" t="s">
        <v>37</v>
      </c>
      <c r="D3" s="2">
        <v>267</v>
      </c>
      <c r="E3" s="2">
        <v>239.15899999999999</v>
      </c>
      <c r="H3" s="2">
        <v>434</v>
      </c>
      <c r="I3" s="2">
        <v>499.74799999999999</v>
      </c>
    </row>
    <row r="4" spans="1:14" x14ac:dyDescent="0.2">
      <c r="B4" s="8" t="s">
        <v>38</v>
      </c>
      <c r="D4" s="2">
        <v>142</v>
      </c>
      <c r="E4" s="2">
        <v>168.584</v>
      </c>
      <c r="H4" s="2">
        <v>197</v>
      </c>
      <c r="I4" s="2">
        <v>215.108</v>
      </c>
    </row>
    <row r="5" spans="1:14" x14ac:dyDescent="0.2">
      <c r="B5" s="8" t="s">
        <v>39</v>
      </c>
      <c r="D5" s="2">
        <v>158</v>
      </c>
      <c r="E5" s="2">
        <v>158.93299999999999</v>
      </c>
      <c r="H5" s="2">
        <v>223</v>
      </c>
      <c r="I5" s="2">
        <v>247.21</v>
      </c>
    </row>
    <row r="6" spans="1:14" x14ac:dyDescent="0.2">
      <c r="B6" s="8" t="s">
        <v>40</v>
      </c>
      <c r="D6" s="2">
        <v>134</v>
      </c>
      <c r="E6" s="2">
        <v>152.26900000000001</v>
      </c>
      <c r="H6" s="2">
        <v>165</v>
      </c>
      <c r="I6" s="2">
        <v>182.535</v>
      </c>
    </row>
    <row r="7" spans="1:14" x14ac:dyDescent="0.2">
      <c r="B7" s="8" t="s">
        <v>41</v>
      </c>
      <c r="D7" s="2">
        <v>26</v>
      </c>
      <c r="E7" s="2">
        <v>31.198</v>
      </c>
      <c r="H7" s="2">
        <v>57</v>
      </c>
      <c r="I7" s="2">
        <v>66.644000000000005</v>
      </c>
    </row>
    <row r="9" spans="1:14" s="5" customFormat="1" ht="15" x14ac:dyDescent="0.25">
      <c r="B9" s="5" t="s">
        <v>31</v>
      </c>
      <c r="C9" s="6">
        <v>693.64099999999996</v>
      </c>
      <c r="D9" s="6">
        <f>+SUM(D3:D7)</f>
        <v>727</v>
      </c>
      <c r="E9" s="6">
        <f>+SUM(E3:E7)</f>
        <v>750.14299999999992</v>
      </c>
      <c r="G9" s="6">
        <v>832.279</v>
      </c>
      <c r="H9" s="6">
        <f>+SUM(H3:H7)</f>
        <v>1076</v>
      </c>
      <c r="I9" s="6">
        <f>+SUM(I3:I7)</f>
        <v>1211.2450000000001</v>
      </c>
    </row>
    <row r="10" spans="1:14" x14ac:dyDescent="0.2">
      <c r="B10" t="s">
        <v>19</v>
      </c>
      <c r="C10" s="2">
        <v>366.73899999999998</v>
      </c>
      <c r="D10" s="2">
        <v>368.041</v>
      </c>
      <c r="E10" s="2">
        <v>369.08300000000003</v>
      </c>
      <c r="G10" s="2">
        <v>414.13799999999998</v>
      </c>
      <c r="H10" s="2">
        <v>704.05100000000004</v>
      </c>
      <c r="I10" s="2">
        <v>623.42499999999995</v>
      </c>
    </row>
    <row r="11" spans="1:14" x14ac:dyDescent="0.2">
      <c r="B11" t="s">
        <v>21</v>
      </c>
      <c r="C11" s="2">
        <f>+C9-C10</f>
        <v>326.90199999999999</v>
      </c>
      <c r="D11" s="2">
        <f>+D9-D10</f>
        <v>358.959</v>
      </c>
      <c r="E11" s="2">
        <f>+E9-E10</f>
        <v>381.05999999999989</v>
      </c>
      <c r="G11" s="2">
        <f>+G9-G10</f>
        <v>418.14100000000002</v>
      </c>
      <c r="H11" s="2">
        <f>+H9-H10</f>
        <v>371.94899999999996</v>
      </c>
      <c r="I11" s="2">
        <f>+I9-I10</f>
        <v>587.82000000000016</v>
      </c>
    </row>
    <row r="12" spans="1:14" x14ac:dyDescent="0.2">
      <c r="B12" t="s">
        <v>22</v>
      </c>
      <c r="C12" s="2">
        <v>279.584</v>
      </c>
      <c r="D12" s="2">
        <v>277.13900000000001</v>
      </c>
      <c r="E12" s="2">
        <v>255.637</v>
      </c>
      <c r="G12" s="2">
        <v>286.10000000000002</v>
      </c>
      <c r="H12" s="2">
        <v>367.04300000000001</v>
      </c>
      <c r="I12" s="2">
        <v>371.89400000000001</v>
      </c>
    </row>
    <row r="13" spans="1:14" x14ac:dyDescent="0.2">
      <c r="B13" t="s">
        <v>23</v>
      </c>
      <c r="C13" s="2">
        <v>122.027</v>
      </c>
      <c r="D13" s="2">
        <v>112.794</v>
      </c>
      <c r="E13" s="2">
        <v>115.501</v>
      </c>
      <c r="G13" s="2">
        <v>201.46600000000001</v>
      </c>
      <c r="H13" s="2">
        <v>259.161</v>
      </c>
      <c r="I13" s="2">
        <v>243.40600000000001</v>
      </c>
    </row>
    <row r="14" spans="1:14" x14ac:dyDescent="0.2">
      <c r="B14" t="s">
        <v>24</v>
      </c>
      <c r="C14" s="2">
        <f>+SUM(C12:C13)</f>
        <v>401.61099999999999</v>
      </c>
      <c r="D14" s="2">
        <f>+SUM(D12:D13)</f>
        <v>389.93299999999999</v>
      </c>
      <c r="E14" s="2">
        <f>+SUM(E12:E13)</f>
        <v>371.13800000000003</v>
      </c>
      <c r="G14" s="2">
        <f>+SUM(G12:G13)</f>
        <v>487.56600000000003</v>
      </c>
      <c r="H14" s="2">
        <f>+SUM(H12:H13)</f>
        <v>626.20399999999995</v>
      </c>
      <c r="I14" s="2">
        <f>+SUM(I12:I13)</f>
        <v>615.29999999999995</v>
      </c>
    </row>
    <row r="15" spans="1:14" x14ac:dyDescent="0.2">
      <c r="B15" t="s">
        <v>25</v>
      </c>
      <c r="C15" s="2">
        <f>+C11-C14</f>
        <v>-74.709000000000003</v>
      </c>
      <c r="D15" s="2">
        <f>+D11-D14</f>
        <v>-30.97399999999999</v>
      </c>
      <c r="E15" s="2">
        <f>+E11-E14</f>
        <v>9.9219999999998549</v>
      </c>
      <c r="G15" s="2">
        <f>+G11-G14</f>
        <v>-69.425000000000011</v>
      </c>
      <c r="H15" s="2">
        <f>+H11-H14</f>
        <v>-254.255</v>
      </c>
      <c r="I15" s="2">
        <f>+I11-I14</f>
        <v>-27.479999999999791</v>
      </c>
    </row>
    <row r="16" spans="1:14" s="2" customFormat="1" x14ac:dyDescent="0.2">
      <c r="B16" s="2" t="s">
        <v>26</v>
      </c>
      <c r="C16" s="2">
        <f>1.058+-16.83+3.754</f>
        <v>-12.017999999999999</v>
      </c>
      <c r="D16" s="2">
        <f>0.577+-15.635+0.44</f>
        <v>-14.618</v>
      </c>
      <c r="E16" s="2">
        <f>0.608+-16.066+0.299</f>
        <v>-15.158999999999999</v>
      </c>
      <c r="G16" s="2">
        <f>0.222+-35.141+1.223</f>
        <v>-33.695999999999998</v>
      </c>
      <c r="H16" s="2">
        <f>0.15+-33.814+-1.654</f>
        <v>-35.317999999999998</v>
      </c>
      <c r="I16" s="2">
        <f>0.189+-35.423+0.999</f>
        <v>-34.234999999999999</v>
      </c>
    </row>
    <row r="17" spans="2:9" x14ac:dyDescent="0.2">
      <c r="B17" t="s">
        <v>27</v>
      </c>
      <c r="C17" s="2">
        <f>+C15+C16</f>
        <v>-86.727000000000004</v>
      </c>
      <c r="D17" s="2">
        <f>+D15+D16</f>
        <v>-45.591999999999992</v>
      </c>
      <c r="E17" s="2">
        <f>+E15+E16</f>
        <v>-5.237000000000144</v>
      </c>
      <c r="G17" s="2">
        <f>+G15+G16</f>
        <v>-103.12100000000001</v>
      </c>
      <c r="H17" s="2">
        <f>+H15+H16</f>
        <v>-289.57299999999998</v>
      </c>
      <c r="I17" s="2">
        <f>+I15+I16</f>
        <v>-61.71499999999979</v>
      </c>
    </row>
    <row r="18" spans="2:9" x14ac:dyDescent="0.2">
      <c r="B18" t="s">
        <v>28</v>
      </c>
      <c r="C18" s="2">
        <v>5.0190000000000001</v>
      </c>
      <c r="D18" s="2">
        <v>-8.8719999999999999</v>
      </c>
      <c r="E18" s="2">
        <v>-24.548999999999999</v>
      </c>
      <c r="G18" s="2">
        <v>-27.765000000000001</v>
      </c>
      <c r="H18" s="2">
        <v>-25.558</v>
      </c>
      <c r="I18" s="2">
        <v>-5.0439999999999996</v>
      </c>
    </row>
    <row r="19" spans="2:9" s="5" customFormat="1" ht="15" x14ac:dyDescent="0.25">
      <c r="B19" s="5" t="s">
        <v>29</v>
      </c>
      <c r="C19" s="6">
        <f>+C17-C18</f>
        <v>-91.746000000000009</v>
      </c>
      <c r="D19" s="6">
        <f>+D17-D18</f>
        <v>-36.719999999999992</v>
      </c>
      <c r="E19" s="6">
        <f>+E17-E18</f>
        <v>19.311999999999856</v>
      </c>
      <c r="G19" s="6">
        <f>+G17-G18</f>
        <v>-75.356000000000009</v>
      </c>
      <c r="H19" s="6">
        <f>+H17-H18</f>
        <v>-264.01499999999999</v>
      </c>
      <c r="I19" s="6">
        <f>+I17-I18</f>
        <v>-56.670999999999793</v>
      </c>
    </row>
    <row r="20" spans="2:9" x14ac:dyDescent="0.2">
      <c r="B20" t="s">
        <v>30</v>
      </c>
      <c r="C20" s="1">
        <f>+C19/C21</f>
        <v>-0.13826601582103454</v>
      </c>
      <c r="D20" s="1">
        <f>+D19/D21</f>
        <v>-5.500513800717223E-2</v>
      </c>
      <c r="E20" s="1">
        <f>+E19/E21</f>
        <v>2.8802944725251731E-2</v>
      </c>
      <c r="G20" s="1">
        <f>+G19/G21</f>
        <v>-0.10867953699136691</v>
      </c>
      <c r="H20" s="1">
        <f>+H19/H21</f>
        <v>-0.32155306176634652</v>
      </c>
      <c r="I20" s="1">
        <f>+I19/I21</f>
        <v>-6.839078725856354E-2</v>
      </c>
    </row>
    <row r="21" spans="2:9" x14ac:dyDescent="0.2">
      <c r="B21" t="s">
        <v>1</v>
      </c>
      <c r="C21" s="2">
        <v>663.54700000000003</v>
      </c>
      <c r="D21" s="2">
        <v>667.57399999999996</v>
      </c>
      <c r="E21" s="2">
        <v>670.48699999999997</v>
      </c>
      <c r="G21" s="2">
        <v>693.37800000000004</v>
      </c>
      <c r="H21" s="2">
        <v>821.06200000000001</v>
      </c>
      <c r="I21" s="2">
        <v>828.63499999999999</v>
      </c>
    </row>
    <row r="24" spans="2:9" x14ac:dyDescent="0.2">
      <c r="B24" t="s">
        <v>20</v>
      </c>
      <c r="C24" s="7">
        <f>+C11/C9</f>
        <v>0.47128413689502208</v>
      </c>
      <c r="D24" s="7">
        <f>+D11/D9</f>
        <v>0.49375378266850067</v>
      </c>
      <c r="E24" s="7">
        <f>+E11/E9</f>
        <v>0.50798314454710625</v>
      </c>
      <c r="G24" s="7">
        <f>+G11/G9</f>
        <v>0.50240484260686624</v>
      </c>
      <c r="H24" s="7">
        <f>+H11/H9</f>
        <v>0.34567750929368024</v>
      </c>
      <c r="I24" s="7">
        <f>+I11/I9</f>
        <v>0.48530231290944448</v>
      </c>
    </row>
    <row r="25" spans="2:9" x14ac:dyDescent="0.2">
      <c r="B25" t="s">
        <v>32</v>
      </c>
      <c r="C25" s="7">
        <f>+C15/C9</f>
        <v>-0.10770557103746752</v>
      </c>
      <c r="D25" s="7">
        <f>+D15/D9</f>
        <v>-4.2605226960110029E-2</v>
      </c>
      <c r="E25" s="7">
        <f>+E15/E9</f>
        <v>1.3226811421288816E-2</v>
      </c>
      <c r="G25" s="7">
        <f>+G15/G9</f>
        <v>-8.3415537337839851E-2</v>
      </c>
      <c r="H25" s="7">
        <f>+H15/H9</f>
        <v>-0.23629646840148699</v>
      </c>
      <c r="I25" s="7">
        <f>+I15/I9</f>
        <v>-2.2687400154386427E-2</v>
      </c>
    </row>
    <row r="26" spans="2:9" x14ac:dyDescent="0.2">
      <c r="B26" t="s">
        <v>34</v>
      </c>
      <c r="C26" s="7">
        <f t="shared" ref="C26:D26" si="0">+C18/C17</f>
        <v>-5.7871251167456499E-2</v>
      </c>
      <c r="D26" s="7">
        <f t="shared" si="0"/>
        <v>0.19459554307773297</v>
      </c>
      <c r="E26" s="7">
        <f>+E18/E17</f>
        <v>4.6876074088217159</v>
      </c>
      <c r="G26" s="7">
        <f t="shared" ref="G26:H26" si="1">+G18/G17</f>
        <v>0.26924680714888333</v>
      </c>
      <c r="H26" s="7">
        <f t="shared" si="1"/>
        <v>8.8260991183570295E-2</v>
      </c>
      <c r="I26" s="7">
        <f>+I18/I17</f>
        <v>8.1730535526209458E-2</v>
      </c>
    </row>
    <row r="27" spans="2:9" x14ac:dyDescent="0.2">
      <c r="C27" s="7"/>
      <c r="D27" s="7"/>
      <c r="E27" s="7"/>
      <c r="G27" s="7"/>
      <c r="H27" s="7"/>
      <c r="I27" s="7"/>
    </row>
    <row r="28" spans="2:9" x14ac:dyDescent="0.2">
      <c r="B28" t="s">
        <v>35</v>
      </c>
      <c r="C28" s="7">
        <f t="shared" ref="C28:E28" si="2">+C12/C11</f>
        <v>0.85525325632758442</v>
      </c>
      <c r="D28" s="7">
        <f t="shared" si="2"/>
        <v>0.77206310469997963</v>
      </c>
      <c r="E28" s="7">
        <f t="shared" si="2"/>
        <v>0.67085760772581771</v>
      </c>
      <c r="F28" s="7"/>
      <c r="G28" s="7">
        <f>+G12/G11</f>
        <v>0.68421895963323376</v>
      </c>
      <c r="H28" s="7">
        <f>+H12/H11</f>
        <v>0.98681001965323212</v>
      </c>
      <c r="I28" s="7">
        <f>+I12/I11</f>
        <v>0.63266646252254077</v>
      </c>
    </row>
    <row r="29" spans="2:9" x14ac:dyDescent="0.2">
      <c r="B29" t="s">
        <v>36</v>
      </c>
      <c r="C29" s="7">
        <f>+C13/C11</f>
        <v>0.3732831246061511</v>
      </c>
      <c r="D29" s="7">
        <f>+D13/D11</f>
        <v>0.31422530149682831</v>
      </c>
      <c r="E29" s="7">
        <f>+E13/E11</f>
        <v>0.30310449797932093</v>
      </c>
      <c r="G29" s="7">
        <f t="shared" ref="G29:H29" si="3">+G13/G11</f>
        <v>0.48181355093138439</v>
      </c>
      <c r="H29" s="7">
        <f t="shared" si="3"/>
        <v>0.69676487905599971</v>
      </c>
      <c r="I29" s="7">
        <f>+I13/I11</f>
        <v>0.41408254227484592</v>
      </c>
    </row>
    <row r="30" spans="2:9" x14ac:dyDescent="0.2">
      <c r="C30" s="7"/>
      <c r="D30" s="7"/>
      <c r="E30" s="7"/>
      <c r="F30" s="7"/>
      <c r="G30" s="7"/>
      <c r="H30" s="7"/>
      <c r="I30" s="7"/>
    </row>
    <row r="31" spans="2:9" x14ac:dyDescent="0.2">
      <c r="B31" t="s">
        <v>33</v>
      </c>
      <c r="G31" s="7">
        <f>+G9/C9-1</f>
        <v>0.19986996155071579</v>
      </c>
      <c r="H31" s="7">
        <f>+H9/D9-1</f>
        <v>0.48005502063273719</v>
      </c>
      <c r="I31" s="7">
        <f>+I9/E9-1</f>
        <v>0.61468546663769486</v>
      </c>
    </row>
    <row r="33" spans="2:9" x14ac:dyDescent="0.2">
      <c r="B33" t="s">
        <v>46</v>
      </c>
      <c r="D33" s="7">
        <f>+D3/$E$9</f>
        <v>0.35593213560614445</v>
      </c>
      <c r="E33" s="7">
        <f>+E3/$E$9</f>
        <v>0.31881787872445655</v>
      </c>
      <c r="H33" s="7">
        <f>+H3/$I$9</f>
        <v>0.35830901262750309</v>
      </c>
      <c r="I33" s="7">
        <f>+I3/$I$9</f>
        <v>0.41259035125015991</v>
      </c>
    </row>
    <row r="34" spans="2:9" x14ac:dyDescent="0.2">
      <c r="B34" t="s">
        <v>47</v>
      </c>
      <c r="D34" s="7">
        <f t="shared" ref="D34:E37" si="4">+D4/$E$9</f>
        <v>0.18929724065944761</v>
      </c>
      <c r="E34" s="7">
        <f t="shared" si="4"/>
        <v>0.22473581703755155</v>
      </c>
      <c r="H34" s="7">
        <f t="shared" ref="H34:I37" si="5">+H4/$I$9</f>
        <v>0.16264257024796799</v>
      </c>
      <c r="I34" s="7">
        <f t="shared" si="5"/>
        <v>0.17759247716192841</v>
      </c>
    </row>
    <row r="35" spans="2:9" x14ac:dyDescent="0.2">
      <c r="B35" t="s">
        <v>48</v>
      </c>
      <c r="D35" s="7">
        <f t="shared" si="4"/>
        <v>0.21062650721262483</v>
      </c>
      <c r="E35" s="7">
        <f t="shared" si="4"/>
        <v>0.21187027006850695</v>
      </c>
      <c r="H35" s="7">
        <f t="shared" si="5"/>
        <v>0.18410808713348661</v>
      </c>
      <c r="I35" s="7">
        <f t="shared" si="5"/>
        <v>0.20409578574111759</v>
      </c>
    </row>
    <row r="36" spans="2:9" x14ac:dyDescent="0.2">
      <c r="B36" t="s">
        <v>49</v>
      </c>
      <c r="D36" s="7">
        <f t="shared" si="4"/>
        <v>0.17863260738285902</v>
      </c>
      <c r="E36" s="7">
        <f t="shared" si="4"/>
        <v>0.20298663054910868</v>
      </c>
      <c r="H36" s="7">
        <f t="shared" si="5"/>
        <v>0.1362234725427143</v>
      </c>
      <c r="I36" s="7">
        <f t="shared" si="5"/>
        <v>0.15070031248839003</v>
      </c>
    </row>
    <row r="37" spans="2:9" x14ac:dyDescent="0.2">
      <c r="B37" t="s">
        <v>50</v>
      </c>
      <c r="D37" s="7">
        <f t="shared" si="4"/>
        <v>3.4660058148912945E-2</v>
      </c>
      <c r="E37" s="7">
        <f t="shared" si="4"/>
        <v>4.1589403620376386E-2</v>
      </c>
      <c r="H37" s="7">
        <f t="shared" si="5"/>
        <v>4.7059017787483122E-2</v>
      </c>
      <c r="I37" s="7">
        <f t="shared" si="5"/>
        <v>5.5021073358403956E-2</v>
      </c>
    </row>
  </sheetData>
  <hyperlinks>
    <hyperlink ref="A1" location="Main!A1" display="Main" xr:uid="{4581CF3C-F560-4282-BEDF-56C076823585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2022-02-01T04:02:10Z</dcterms:created>
  <dcterms:modified xsi:type="dcterms:W3CDTF">2022-04-28T19:55:01Z</dcterms:modified>
</cp:coreProperties>
</file>