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l\"/>
    </mc:Choice>
  </mc:AlternateContent>
  <xr:revisionPtr revIDLastSave="0" documentId="13_ncr:1_{29362524-5317-487F-894F-5A577FB47C20}" xr6:coauthVersionLast="47" xr6:coauthVersionMax="47" xr10:uidLastSave="{00000000-0000-0000-0000-000000000000}"/>
  <bookViews>
    <workbookView xWindow="-120" yWindow="-120" windowWidth="29040" windowHeight="15840" xr2:uid="{69A1DE54-5D27-4B7C-BED3-8A0D2EB93CC3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2" l="1"/>
  <c r="N9" i="2"/>
  <c r="N8" i="2"/>
  <c r="Q24" i="1"/>
  <c r="L13" i="1"/>
  <c r="L8" i="1"/>
  <c r="L5" i="1"/>
  <c r="P13" i="1"/>
  <c r="P8" i="1"/>
  <c r="P5" i="1"/>
  <c r="K13" i="1"/>
  <c r="K8" i="1"/>
  <c r="K5" i="1"/>
  <c r="O13" i="1"/>
  <c r="O8" i="1"/>
  <c r="O5" i="1"/>
  <c r="X30" i="1"/>
  <c r="Y30" i="1"/>
  <c r="W30" i="1"/>
  <c r="X29" i="1"/>
  <c r="W29" i="1"/>
  <c r="Y29" i="1"/>
  <c r="W28" i="1"/>
  <c r="X28" i="1"/>
  <c r="Y28" i="1"/>
  <c r="Y43" i="1"/>
  <c r="Y54" i="1" s="1"/>
  <c r="Y39" i="1"/>
  <c r="Y33" i="1"/>
  <c r="Y32" i="1" s="1"/>
  <c r="V13" i="1"/>
  <c r="V8" i="1"/>
  <c r="V5" i="1"/>
  <c r="W13" i="1"/>
  <c r="W8" i="1"/>
  <c r="W5" i="1"/>
  <c r="W26" i="1" s="1"/>
  <c r="X13" i="1"/>
  <c r="X8" i="1"/>
  <c r="X5" i="1"/>
  <c r="X26" i="1" s="1"/>
  <c r="Y13" i="1"/>
  <c r="Y8" i="1"/>
  <c r="Y5" i="1"/>
  <c r="Y26" i="1" s="1"/>
  <c r="N11" i="2"/>
  <c r="W2" i="1"/>
  <c r="X2" i="1" s="1"/>
  <c r="Y2" i="1" s="1"/>
  <c r="Z2" i="1" s="1"/>
  <c r="AA2" i="1" s="1"/>
  <c r="AB2" i="1" s="1"/>
  <c r="M13" i="1"/>
  <c r="M8" i="1"/>
  <c r="M5" i="1"/>
  <c r="Q13" i="1"/>
  <c r="Q8" i="1"/>
  <c r="Q5" i="1"/>
  <c r="V9" i="1" l="1"/>
  <c r="V22" i="1" s="1"/>
  <c r="K9" i="1"/>
  <c r="K22" i="1" s="1"/>
  <c r="Q9" i="1"/>
  <c r="Q14" i="1" s="1"/>
  <c r="L9" i="1"/>
  <c r="P9" i="1"/>
  <c r="K14" i="1"/>
  <c r="O9" i="1"/>
  <c r="Q22" i="1"/>
  <c r="Y41" i="1"/>
  <c r="Q26" i="1"/>
  <c r="V14" i="1"/>
  <c r="W9" i="1"/>
  <c r="X9" i="1"/>
  <c r="Y9" i="1"/>
  <c r="M9" i="1"/>
  <c r="P14" i="1" l="1"/>
  <c r="P22" i="1"/>
  <c r="L14" i="1"/>
  <c r="L22" i="1"/>
  <c r="K16" i="1"/>
  <c r="K24" i="1" s="1"/>
  <c r="K23" i="1"/>
  <c r="O14" i="1"/>
  <c r="O22" i="1"/>
  <c r="X14" i="1"/>
  <c r="X22" i="1"/>
  <c r="Y14" i="1"/>
  <c r="Y22" i="1"/>
  <c r="V16" i="1"/>
  <c r="V23" i="1"/>
  <c r="Q23" i="1"/>
  <c r="Q16" i="1"/>
  <c r="W14" i="1"/>
  <c r="W22" i="1"/>
  <c r="M14" i="1"/>
  <c r="M22" i="1"/>
  <c r="L16" i="1" l="1"/>
  <c r="L23" i="1"/>
  <c r="P16" i="1"/>
  <c r="P23" i="1"/>
  <c r="K18" i="1"/>
  <c r="K20" i="1" s="1"/>
  <c r="O16" i="1"/>
  <c r="O23" i="1"/>
  <c r="M16" i="1"/>
  <c r="M23" i="1"/>
  <c r="Q18" i="1"/>
  <c r="Q20" i="1" s="1"/>
  <c r="V18" i="1"/>
  <c r="V20" i="1" s="1"/>
  <c r="V24" i="1"/>
  <c r="Y16" i="1"/>
  <c r="Y23" i="1"/>
  <c r="W16" i="1"/>
  <c r="W23" i="1"/>
  <c r="X16" i="1"/>
  <c r="X23" i="1"/>
  <c r="P18" i="1" l="1"/>
  <c r="P20" i="1" s="1"/>
  <c r="P24" i="1"/>
  <c r="L18" i="1"/>
  <c r="L20" i="1" s="1"/>
  <c r="L24" i="1"/>
  <c r="O18" i="1"/>
  <c r="O20" i="1" s="1"/>
  <c r="O24" i="1"/>
  <c r="Y18" i="1"/>
  <c r="Y24" i="1"/>
  <c r="X18" i="1"/>
  <c r="X24" i="1"/>
  <c r="W18" i="1"/>
  <c r="W24" i="1"/>
  <c r="M18" i="1"/>
  <c r="M20" i="1" s="1"/>
  <c r="M24" i="1"/>
  <c r="W20" i="1" l="1"/>
  <c r="W27" i="1"/>
  <c r="Y20" i="1"/>
  <c r="Y27" i="1"/>
  <c r="X20" i="1"/>
  <c r="X27" i="1"/>
</calcChain>
</file>

<file path=xl/sharedStrings.xml><?xml version="1.0" encoding="utf-8"?>
<sst xmlns="http://schemas.openxmlformats.org/spreadsheetml/2006/main" count="73" uniqueCount="69">
  <si>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</si>
  <si>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</si>
  <si>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</si>
  <si>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</si>
  <si>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</si>
  <si>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</si>
  <si>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</si>
  <si>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</si>
  <si>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</si>
  <si>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</si>
  <si>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</si>
  <si>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</si>
  <si>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</si>
  <si>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</si>
  <si>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</si>
  <si>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</si>
  <si>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Revenue</t>
  </si>
  <si>
    <t>Product</t>
  </si>
  <si>
    <t>Service</t>
  </si>
  <si>
    <t>Cost of Product</t>
  </si>
  <si>
    <t>Cost of Service</t>
  </si>
  <si>
    <t>COGS</t>
  </si>
  <si>
    <t>Gross Profit</t>
  </si>
  <si>
    <t>R&amp;D</t>
  </si>
  <si>
    <t>S&amp;M</t>
  </si>
  <si>
    <t>G&amp;A</t>
  </si>
  <si>
    <t>Operating cost</t>
  </si>
  <si>
    <t>Operating Income</t>
  </si>
  <si>
    <t>Other Income</t>
  </si>
  <si>
    <t>Pretax Income</t>
  </si>
  <si>
    <t>Taxes</t>
  </si>
  <si>
    <t>Net Income</t>
  </si>
  <si>
    <t>Shares</t>
  </si>
  <si>
    <t>EPS</t>
  </si>
  <si>
    <t>Operating Margin</t>
  </si>
  <si>
    <t>Tax Rate</t>
  </si>
  <si>
    <t>Revenue Growth Y/Y</t>
  </si>
  <si>
    <t>Price</t>
  </si>
  <si>
    <t>S/O</t>
  </si>
  <si>
    <t>MC</t>
  </si>
  <si>
    <t>Cash</t>
  </si>
  <si>
    <t>Debt</t>
  </si>
  <si>
    <t>EV</t>
  </si>
  <si>
    <t>A/R</t>
  </si>
  <si>
    <t>Inventory</t>
  </si>
  <si>
    <t>OA</t>
  </si>
  <si>
    <t>PP&amp;E</t>
  </si>
  <si>
    <t>O/L</t>
  </si>
  <si>
    <t>Intangibles</t>
  </si>
  <si>
    <t>OLTA</t>
  </si>
  <si>
    <t>Total Assets</t>
  </si>
  <si>
    <t>A/P</t>
  </si>
  <si>
    <t>Accured Compensation</t>
  </si>
  <si>
    <t>ST I/T</t>
  </si>
  <si>
    <t>ST Unearned Rev</t>
  </si>
  <si>
    <t>OL</t>
  </si>
  <si>
    <t>LT I/T</t>
  </si>
  <si>
    <t>LT Unearned Rev</t>
  </si>
  <si>
    <t>D/T</t>
  </si>
  <si>
    <t>Operating Lease</t>
  </si>
  <si>
    <t>OLTL</t>
  </si>
  <si>
    <t>Total Liabilities</t>
  </si>
  <si>
    <t>Net Cash</t>
  </si>
  <si>
    <t>R&amp;D Y/Y</t>
  </si>
  <si>
    <t>S&amp;M Y/Y</t>
  </si>
  <si>
    <t>G&amp;A Y/Y</t>
  </si>
  <si>
    <t>Income Growth Y/Y</t>
  </si>
  <si>
    <t>Gross Margin %</t>
  </si>
  <si>
    <t>Q422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</si>
</sst>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3" fontId="3" fillId="0" borderId="0" xfId="0" applyNumberFormat="1" applyFont="1"/>
    <xf numFmtId="0" fontId="4" fillId="0" borderId="0" xfId="0" applyFont="1"/>
    <xf numFmtId="3" fontId="4" fillId="0" borderId="0" xfId="0" applyNumberFormat="1" applyFont="1"/>
    <xf numFmtId="4" fontId="3" fillId="0" borderId="0" xfId="0" applyNumberFormat="1" applyFont="1"/>
    <xf numFmtId="9" fontId="3" fillId="0" borderId="0" xfId="0" applyNumberFormat="1" applyFont="1"/>
    <xf numFmtId="0" fontId="2" fillId="0" borderId="0" xfId="0" applyFont="1"/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38100</xdr:colOff>
      <xdr:row>0</xdr:row>
      <xdr:rowOff>28575</xdr:rowOff>
    </xdr:from>
    <xdr:to>
      <xdr:col>25</xdr:col>
      <xdr:colOff>38100</xdr:colOff>
      <xdr:row>42</xdr:row>
      <xdr:rowOff>123825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8D02F89-F0A3-471D-BA54-2796016C5718}"/>
            </a:ext>
          </a:extLst>
        </xdr:cNvPr>
        <xdr:cNvCxnSpPr/>
      </xdr:nvCxnSpPr>
      <xdr:spPr>
        <a:xfrm>
          <a:off x="15963900" y="28575"/>
          <a:ext cx="0" cy="8096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6A6AC-6CD0-45BD-9D4A-EDF5944E03E9}">
  <dimension ref="M6:O11"/>
  <sheetViews>
    <sheetView tabSelected="1" workbookViewId="0">
      <selection activeCell="M18" sqref="M18:M19"/>
    </sheetView>
  </sheetViews>
  <sheetFormatPr defaultRowHeight="14.25" x14ac:dyDescent="0.2"/>
  <cols>
    <col min="1" max="13" width="9.140625" style="1"/>
    <col min="14" max="14" width="10.140625" style="1" bestFit="1" customWidth="1"/>
    <col min="15" max="15" width="9.140625" style="8"/>
    <col min="16" max="16384" width="9.140625" style="1"/>
  </cols>
  <sheetData>
    <row r="6" spans="13:15" x14ac:dyDescent="0.2">
      <c r="M6" s="1" t="s">
        <v>37</v>
      </c>
      <c r="N6" s="1">
        <v>328.34</v>
      </c>
    </row>
    <row r="7" spans="13:15" x14ac:dyDescent="0.2">
      <c r="M7" s="1" t="s">
        <v>38</v>
      </c>
      <c r="N7" s="2">
        <v>7457.8918720000001</v>
      </c>
      <c r="O7" s="9" t="s">
        <v>68</v>
      </c>
    </row>
    <row r="8" spans="13:15" x14ac:dyDescent="0.2">
      <c r="M8" s="1" t="s">
        <v>39</v>
      </c>
      <c r="N8" s="2">
        <f>+N6*N7</f>
        <v>2448724.2172524799</v>
      </c>
    </row>
    <row r="9" spans="13:15" x14ac:dyDescent="0.2">
      <c r="M9" s="1" t="s">
        <v>40</v>
      </c>
      <c r="N9" s="2">
        <f>13931+90826+6891</f>
        <v>111648</v>
      </c>
      <c r="O9" s="9" t="s">
        <v>68</v>
      </c>
    </row>
    <row r="10" spans="13:15" x14ac:dyDescent="0.2">
      <c r="M10" s="1" t="s">
        <v>41</v>
      </c>
      <c r="N10" s="2">
        <f>2749+47032</f>
        <v>49781</v>
      </c>
      <c r="O10" s="9" t="s">
        <v>68</v>
      </c>
    </row>
    <row r="11" spans="13:15" x14ac:dyDescent="0.2">
      <c r="M11" s="1" t="s">
        <v>42</v>
      </c>
      <c r="N11" s="2">
        <f>+N8-N9+N10</f>
        <v>2386857.2172524799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2422A-06C4-4B02-98C6-298B56242BD1}">
  <dimension ref="B2:AB54"/>
  <sheetViews>
    <sheetView workbookViewId="0">
      <pane xSplit="2" ySplit="2" topLeftCell="H20" activePane="bottomRight" state="frozen"/>
      <selection pane="topRight" activeCell="C1" sqref="C1"/>
      <selection pane="bottomLeft" activeCell="A3" sqref="A3"/>
      <selection pane="bottomRight" activeCell="M23" sqref="M23"/>
    </sheetView>
  </sheetViews>
  <sheetFormatPr defaultRowHeight="14.25" x14ac:dyDescent="0.2"/>
  <cols>
    <col min="1" max="1" width="9.140625" style="1"/>
    <col min="2" max="2" width="19.42578125" style="1" bestFit="1" customWidth="1"/>
    <col min="3" max="16384" width="9.140625" style="1"/>
  </cols>
  <sheetData>
    <row r="2" spans="2:28" x14ac:dyDescent="0.2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V2" s="1">
        <v>2018</v>
      </c>
      <c r="W2" s="1">
        <f>+V2+1</f>
        <v>2019</v>
      </c>
      <c r="X2" s="1">
        <f>+W2+1</f>
        <v>2020</v>
      </c>
      <c r="Y2" s="1">
        <f t="shared" ref="Y2:AB2" si="0">+X2+1</f>
        <v>2021</v>
      </c>
      <c r="Z2" s="1">
        <f t="shared" si="0"/>
        <v>2022</v>
      </c>
      <c r="AA2" s="1">
        <f t="shared" si="0"/>
        <v>2023</v>
      </c>
      <c r="AB2" s="1">
        <f t="shared" si="0"/>
        <v>2024</v>
      </c>
    </row>
    <row r="3" spans="2:28" x14ac:dyDescent="0.2">
      <c r="B3" s="1" t="s">
        <v>17</v>
      </c>
      <c r="K3" s="2">
        <v>15871</v>
      </c>
      <c r="L3" s="2">
        <v>18255</v>
      </c>
      <c r="M3" s="2">
        <v>15803</v>
      </c>
      <c r="O3" s="2">
        <v>16873</v>
      </c>
      <c r="P3" s="2">
        <v>19460</v>
      </c>
      <c r="Q3" s="2">
        <v>16631</v>
      </c>
      <c r="V3" s="2">
        <v>64497</v>
      </c>
      <c r="W3" s="2">
        <v>66069</v>
      </c>
      <c r="X3" s="2">
        <v>68041</v>
      </c>
      <c r="Y3" s="2">
        <v>71074</v>
      </c>
    </row>
    <row r="4" spans="2:28" x14ac:dyDescent="0.2">
      <c r="B4" s="1" t="s">
        <v>18</v>
      </c>
      <c r="K4" s="2">
        <v>19150</v>
      </c>
      <c r="L4" s="2">
        <v>18651</v>
      </c>
      <c r="M4" s="2">
        <v>21351</v>
      </c>
      <c r="O4" s="2">
        <v>24833</v>
      </c>
      <c r="P4" s="2">
        <v>23616</v>
      </c>
      <c r="Q4" s="2">
        <v>28686</v>
      </c>
      <c r="V4" s="2">
        <v>45863</v>
      </c>
      <c r="W4" s="2">
        <v>59774</v>
      </c>
      <c r="X4" s="2">
        <v>74974</v>
      </c>
      <c r="Y4" s="2">
        <v>97014</v>
      </c>
    </row>
    <row r="5" spans="2:28" s="3" customFormat="1" ht="15" x14ac:dyDescent="0.25">
      <c r="B5" s="3" t="s">
        <v>16</v>
      </c>
      <c r="K5" s="4">
        <f>+K4+K3</f>
        <v>35021</v>
      </c>
      <c r="L5" s="4">
        <f>+L4+L3</f>
        <v>36906</v>
      </c>
      <c r="M5" s="4">
        <f>+M4+M3</f>
        <v>37154</v>
      </c>
      <c r="O5" s="4">
        <f>+O4+O3</f>
        <v>41706</v>
      </c>
      <c r="P5" s="4">
        <f>+P4+P3</f>
        <v>43076</v>
      </c>
      <c r="Q5" s="4">
        <f>+Q4+Q3</f>
        <v>45317</v>
      </c>
      <c r="V5" s="4">
        <f>+V4+V3</f>
        <v>110360</v>
      </c>
      <c r="W5" s="4">
        <f>+W4+W3</f>
        <v>125843</v>
      </c>
      <c r="X5" s="4">
        <f>+X4+X3</f>
        <v>143015</v>
      </c>
      <c r="Y5" s="4">
        <f>+Y4+Y3</f>
        <v>168088</v>
      </c>
    </row>
    <row r="6" spans="2:28" x14ac:dyDescent="0.2">
      <c r="B6" s="1" t="s">
        <v>19</v>
      </c>
      <c r="K6" s="2">
        <v>3376</v>
      </c>
      <c r="L6" s="2">
        <v>4966</v>
      </c>
      <c r="M6" s="2">
        <v>3597</v>
      </c>
      <c r="O6" s="2">
        <v>4277</v>
      </c>
      <c r="P6" s="2">
        <v>6058</v>
      </c>
      <c r="Q6" s="2">
        <v>3792</v>
      </c>
      <c r="V6" s="2">
        <v>15420</v>
      </c>
      <c r="W6" s="2">
        <v>16273</v>
      </c>
      <c r="X6" s="2">
        <v>16017</v>
      </c>
      <c r="Y6" s="2">
        <v>18219</v>
      </c>
    </row>
    <row r="7" spans="2:28" x14ac:dyDescent="0.2">
      <c r="B7" s="1" t="s">
        <v>20</v>
      </c>
      <c r="K7" s="2">
        <v>7599</v>
      </c>
      <c r="L7" s="2">
        <v>7392</v>
      </c>
      <c r="M7" s="2">
        <v>7405</v>
      </c>
      <c r="O7" s="2">
        <v>8768</v>
      </c>
      <c r="P7" s="2">
        <v>8136</v>
      </c>
      <c r="Q7" s="2">
        <v>9854</v>
      </c>
      <c r="V7" s="2">
        <v>22933</v>
      </c>
      <c r="W7" s="2">
        <v>26637</v>
      </c>
      <c r="X7" s="2">
        <v>30061</v>
      </c>
      <c r="Y7" s="2">
        <v>34013</v>
      </c>
    </row>
    <row r="8" spans="2:28" x14ac:dyDescent="0.2">
      <c r="B8" s="1" t="s">
        <v>21</v>
      </c>
      <c r="K8" s="2">
        <f>+K7+K6</f>
        <v>10975</v>
      </c>
      <c r="L8" s="2">
        <f>+L7+L6</f>
        <v>12358</v>
      </c>
      <c r="M8" s="2">
        <f>+M7+M6</f>
        <v>11002</v>
      </c>
      <c r="O8" s="2">
        <f>+O7+O6</f>
        <v>13045</v>
      </c>
      <c r="P8" s="2">
        <f>+P7+P6</f>
        <v>14194</v>
      </c>
      <c r="Q8" s="2">
        <f>+Q7+Q6</f>
        <v>13646</v>
      </c>
      <c r="V8" s="2">
        <f>+V7+V6</f>
        <v>38353</v>
      </c>
      <c r="W8" s="2">
        <f>+W7+W6</f>
        <v>42910</v>
      </c>
      <c r="X8" s="2">
        <f>+X7+X6</f>
        <v>46078</v>
      </c>
      <c r="Y8" s="2">
        <f>+Y7+Y6</f>
        <v>52232</v>
      </c>
    </row>
    <row r="9" spans="2:28" x14ac:dyDescent="0.2">
      <c r="B9" s="1" t="s">
        <v>22</v>
      </c>
      <c r="K9" s="2">
        <f>+K5-K8</f>
        <v>24046</v>
      </c>
      <c r="L9" s="2">
        <f>+L5-L8</f>
        <v>24548</v>
      </c>
      <c r="M9" s="2">
        <f>+M5-M8</f>
        <v>26152</v>
      </c>
      <c r="O9" s="2">
        <f>+O5-O8</f>
        <v>28661</v>
      </c>
      <c r="P9" s="2">
        <f>+P5-P8</f>
        <v>28882</v>
      </c>
      <c r="Q9" s="2">
        <f>+Q5-Q8</f>
        <v>31671</v>
      </c>
      <c r="V9" s="2">
        <f>+V5-V8</f>
        <v>72007</v>
      </c>
      <c r="W9" s="2">
        <f>+W5-W8</f>
        <v>82933</v>
      </c>
      <c r="X9" s="2">
        <f>+X5-X8</f>
        <v>96937</v>
      </c>
      <c r="Y9" s="2">
        <f>+Y5-Y8</f>
        <v>115856</v>
      </c>
    </row>
    <row r="10" spans="2:28" x14ac:dyDescent="0.2">
      <c r="B10" s="1" t="s">
        <v>23</v>
      </c>
      <c r="K10" s="2">
        <v>4887</v>
      </c>
      <c r="L10" s="2">
        <v>4603</v>
      </c>
      <c r="M10" s="2">
        <v>4926</v>
      </c>
      <c r="O10" s="2">
        <v>5204</v>
      </c>
      <c r="P10" s="2">
        <v>4899</v>
      </c>
      <c r="Q10" s="2">
        <v>5599</v>
      </c>
      <c r="V10" s="2">
        <v>14726</v>
      </c>
      <c r="W10" s="2">
        <v>16876</v>
      </c>
      <c r="X10" s="2">
        <v>19269</v>
      </c>
      <c r="Y10" s="2">
        <v>20716</v>
      </c>
    </row>
    <row r="11" spans="2:28" x14ac:dyDescent="0.2">
      <c r="B11" s="1" t="s">
        <v>24</v>
      </c>
      <c r="K11" s="2">
        <v>4911</v>
      </c>
      <c r="L11" s="2">
        <v>4933</v>
      </c>
      <c r="M11" s="2">
        <v>4231</v>
      </c>
      <c r="O11" s="2">
        <v>5082</v>
      </c>
      <c r="P11" s="2">
        <v>4947</v>
      </c>
      <c r="Q11" s="2">
        <v>4547</v>
      </c>
      <c r="V11" s="2">
        <v>17469</v>
      </c>
      <c r="W11" s="2">
        <v>18213</v>
      </c>
      <c r="X11" s="2">
        <v>19598</v>
      </c>
      <c r="Y11" s="2">
        <v>20117</v>
      </c>
    </row>
    <row r="12" spans="2:28" x14ac:dyDescent="0.2">
      <c r="B12" s="1" t="s">
        <v>25</v>
      </c>
      <c r="K12" s="2">
        <v>1273</v>
      </c>
      <c r="L12" s="2">
        <v>1121</v>
      </c>
      <c r="M12" s="2">
        <v>1119</v>
      </c>
      <c r="O12" s="2">
        <v>1327</v>
      </c>
      <c r="P12" s="2">
        <v>1139</v>
      </c>
      <c r="Q12" s="2">
        <v>1287</v>
      </c>
      <c r="V12" s="2">
        <v>4754</v>
      </c>
      <c r="W12" s="2">
        <v>4885</v>
      </c>
      <c r="X12" s="2">
        <v>5111</v>
      </c>
      <c r="Y12" s="2">
        <v>5107</v>
      </c>
    </row>
    <row r="13" spans="2:28" x14ac:dyDescent="0.2">
      <c r="B13" s="1" t="s">
        <v>26</v>
      </c>
      <c r="K13" s="2">
        <f>+SUM(K10:K12)</f>
        <v>11071</v>
      </c>
      <c r="L13" s="2">
        <f>+SUM(L10:L12)</f>
        <v>10657</v>
      </c>
      <c r="M13" s="2">
        <f>+SUM(M10:M12)</f>
        <v>10276</v>
      </c>
      <c r="O13" s="2">
        <f>+SUM(O10:O12)</f>
        <v>11613</v>
      </c>
      <c r="P13" s="2">
        <f>+SUM(P10:P12)</f>
        <v>10985</v>
      </c>
      <c r="Q13" s="2">
        <f>+SUM(Q10:Q12)</f>
        <v>11433</v>
      </c>
      <c r="V13" s="2">
        <f>+SUM(V10:V12)</f>
        <v>36949</v>
      </c>
      <c r="W13" s="2">
        <f>+SUM(W10:W12)</f>
        <v>39974</v>
      </c>
      <c r="X13" s="2">
        <f>+SUM(X10:X12)</f>
        <v>43978</v>
      </c>
      <c r="Y13" s="2">
        <f>+SUM(Y10:Y12)</f>
        <v>45940</v>
      </c>
    </row>
    <row r="14" spans="2:28" x14ac:dyDescent="0.2">
      <c r="B14" s="1" t="s">
        <v>27</v>
      </c>
      <c r="K14" s="2">
        <f>+K9-K13</f>
        <v>12975</v>
      </c>
      <c r="L14" s="2">
        <f>+L9-L13</f>
        <v>13891</v>
      </c>
      <c r="M14" s="2">
        <f>+M9-M13</f>
        <v>15876</v>
      </c>
      <c r="O14" s="2">
        <f>+O9-O13</f>
        <v>17048</v>
      </c>
      <c r="P14" s="2">
        <f>+P9-P13</f>
        <v>17897</v>
      </c>
      <c r="Q14" s="2">
        <f>+Q9-Q13</f>
        <v>20238</v>
      </c>
      <c r="V14" s="2">
        <f>+V9-V13</f>
        <v>35058</v>
      </c>
      <c r="W14" s="2">
        <f>+W9-W13</f>
        <v>42959</v>
      </c>
      <c r="X14" s="2">
        <f>+X9-X13</f>
        <v>52959</v>
      </c>
      <c r="Y14" s="2">
        <f>+Y9-Y13</f>
        <v>69916</v>
      </c>
    </row>
    <row r="15" spans="2:28" x14ac:dyDescent="0.2">
      <c r="B15" s="1" t="s">
        <v>28</v>
      </c>
      <c r="K15" s="2">
        <v>-132</v>
      </c>
      <c r="L15" s="2">
        <v>194</v>
      </c>
      <c r="M15" s="2">
        <v>248</v>
      </c>
      <c r="O15" s="2">
        <v>188</v>
      </c>
      <c r="P15" s="2">
        <v>440</v>
      </c>
      <c r="Q15" s="2">
        <v>286</v>
      </c>
      <c r="V15" s="2">
        <v>1416</v>
      </c>
      <c r="W15" s="2">
        <v>729</v>
      </c>
      <c r="X15" s="2">
        <v>77</v>
      </c>
      <c r="Y15" s="2">
        <v>1186</v>
      </c>
    </row>
    <row r="16" spans="2:28" x14ac:dyDescent="0.2">
      <c r="B16" s="1" t="s">
        <v>29</v>
      </c>
      <c r="K16" s="2">
        <f>+K14+K15</f>
        <v>12843</v>
      </c>
      <c r="L16" s="2">
        <f>+L14+L15</f>
        <v>14085</v>
      </c>
      <c r="M16" s="2">
        <f>+M14+M15</f>
        <v>16124</v>
      </c>
      <c r="O16" s="2">
        <f>+O14+O15</f>
        <v>17236</v>
      </c>
      <c r="P16" s="2">
        <f>+P14+P15</f>
        <v>18337</v>
      </c>
      <c r="Q16" s="2">
        <f>+Q14+Q15</f>
        <v>20524</v>
      </c>
      <c r="V16" s="2">
        <f>+V14+V15</f>
        <v>36474</v>
      </c>
      <c r="W16" s="2">
        <f>+W14+W15</f>
        <v>43688</v>
      </c>
      <c r="X16" s="2">
        <f>+X14+X15</f>
        <v>53036</v>
      </c>
      <c r="Y16" s="2">
        <f>+Y14+Y15</f>
        <v>71102</v>
      </c>
    </row>
    <row r="17" spans="2:25" x14ac:dyDescent="0.2">
      <c r="B17" s="1" t="s">
        <v>30</v>
      </c>
      <c r="K17" s="2">
        <v>2091</v>
      </c>
      <c r="L17" s="2">
        <v>2436</v>
      </c>
      <c r="M17" s="2">
        <v>2231</v>
      </c>
      <c r="O17" s="2">
        <v>1779</v>
      </c>
      <c r="P17" s="2">
        <v>2874</v>
      </c>
      <c r="Q17" s="2">
        <v>19</v>
      </c>
      <c r="V17" s="2">
        <v>19903</v>
      </c>
      <c r="W17" s="2">
        <v>4448</v>
      </c>
      <c r="X17" s="2">
        <v>8755</v>
      </c>
      <c r="Y17" s="2">
        <v>9831</v>
      </c>
    </row>
    <row r="18" spans="2:25" s="3" customFormat="1" ht="15" x14ac:dyDescent="0.25">
      <c r="B18" s="3" t="s">
        <v>31</v>
      </c>
      <c r="K18" s="4">
        <f>+K16-K17</f>
        <v>10752</v>
      </c>
      <c r="L18" s="4">
        <f>+L16-L17</f>
        <v>11649</v>
      </c>
      <c r="M18" s="4">
        <f>+M16-M17</f>
        <v>13893</v>
      </c>
      <c r="O18" s="4">
        <f>+O16-O17</f>
        <v>15457</v>
      </c>
      <c r="P18" s="4">
        <f>+P16-P17</f>
        <v>15463</v>
      </c>
      <c r="Q18" s="4">
        <f>+Q16-Q17</f>
        <v>20505</v>
      </c>
      <c r="V18" s="4">
        <f>+V16-V17</f>
        <v>16571</v>
      </c>
      <c r="W18" s="4">
        <f>+W16-W17</f>
        <v>39240</v>
      </c>
      <c r="X18" s="4">
        <f>+X16-X17</f>
        <v>44281</v>
      </c>
      <c r="Y18" s="4">
        <f>+Y16-Y17</f>
        <v>61271</v>
      </c>
    </row>
    <row r="19" spans="2:25" x14ac:dyDescent="0.2">
      <c r="B19" s="1" t="s">
        <v>32</v>
      </c>
      <c r="K19" s="2">
        <v>7675</v>
      </c>
      <c r="L19" s="2">
        <v>7691</v>
      </c>
      <c r="M19" s="2">
        <v>7637</v>
      </c>
      <c r="O19" s="2">
        <v>7597</v>
      </c>
      <c r="P19" s="2">
        <v>7616</v>
      </c>
      <c r="Q19" s="2">
        <v>7567</v>
      </c>
      <c r="V19" s="2">
        <v>7794</v>
      </c>
      <c r="W19" s="2">
        <v>7753</v>
      </c>
      <c r="X19" s="2">
        <v>7683</v>
      </c>
      <c r="Y19" s="2">
        <v>7608</v>
      </c>
    </row>
    <row r="20" spans="2:25" x14ac:dyDescent="0.2">
      <c r="B20" s="1" t="s">
        <v>33</v>
      </c>
      <c r="K20" s="5">
        <f>+K18/K19</f>
        <v>1.4009120521172638</v>
      </c>
      <c r="L20" s="5">
        <f>+L18/L19</f>
        <v>1.5146274866727343</v>
      </c>
      <c r="M20" s="5">
        <f>+M18/M19</f>
        <v>1.8191698310855047</v>
      </c>
      <c r="O20" s="5">
        <f>+O18/O19</f>
        <v>2.0346189285244174</v>
      </c>
      <c r="P20" s="5">
        <f>+P18/P19</f>
        <v>2.0303308823529411</v>
      </c>
      <c r="Q20" s="5">
        <f>+Q18/Q19</f>
        <v>2.7097925201532971</v>
      </c>
      <c r="V20" s="5">
        <f>+V18/V19</f>
        <v>2.126122658455222</v>
      </c>
      <c r="W20" s="5">
        <f>+W18/W19</f>
        <v>5.0612666064749128</v>
      </c>
      <c r="X20" s="5">
        <f>+X18/X19</f>
        <v>5.7635038396459715</v>
      </c>
      <c r="Y20" s="5">
        <f>+Y18/Y19</f>
        <v>8.0534963196635125</v>
      </c>
    </row>
    <row r="22" spans="2:25" x14ac:dyDescent="0.2">
      <c r="B22" s="7" t="s">
        <v>67</v>
      </c>
      <c r="K22" s="6">
        <f>+K9/K5</f>
        <v>0.68661660146769077</v>
      </c>
      <c r="L22" s="6">
        <f>+L9/L5</f>
        <v>0.66514929821709212</v>
      </c>
      <c r="M22" s="6">
        <f>+M9/M5</f>
        <v>0.70388114334930285</v>
      </c>
      <c r="O22" s="6">
        <f>+O9/O5</f>
        <v>0.68721526878626582</v>
      </c>
      <c r="P22" s="6">
        <f>+P9/P5</f>
        <v>0.67048936762930633</v>
      </c>
      <c r="Q22" s="6">
        <f>+Q9/Q5</f>
        <v>0.6988768012004325</v>
      </c>
      <c r="V22" s="6">
        <f>+V9/V5</f>
        <v>0.65247372236317502</v>
      </c>
      <c r="W22" s="6">
        <f>+W9/W5</f>
        <v>0.65901957200638894</v>
      </c>
      <c r="X22" s="6">
        <f>+X9/X5</f>
        <v>0.67781001992797962</v>
      </c>
      <c r="Y22" s="6">
        <f>+Y9/Y5</f>
        <v>0.68925800771024703</v>
      </c>
    </row>
    <row r="23" spans="2:25" x14ac:dyDescent="0.2">
      <c r="B23" s="1" t="s">
        <v>34</v>
      </c>
      <c r="K23" s="6">
        <f>+K14/K5</f>
        <v>0.37049199051997372</v>
      </c>
      <c r="L23" s="6">
        <f>+L14/L5</f>
        <v>0.37638866309001245</v>
      </c>
      <c r="M23" s="6">
        <f>+M14/M5</f>
        <v>0.42730257845723207</v>
      </c>
      <c r="O23" s="6">
        <f>+O14/O5</f>
        <v>0.40876612477820939</v>
      </c>
      <c r="P23" s="6">
        <f>+P14/P5</f>
        <v>0.41547497446373849</v>
      </c>
      <c r="Q23" s="6">
        <f>+Q14/Q5</f>
        <v>0.44658737339188381</v>
      </c>
      <c r="V23" s="6">
        <f>+V14/V5</f>
        <v>0.31766944545125048</v>
      </c>
      <c r="W23" s="6">
        <f>+W14/W5</f>
        <v>0.3413698020549415</v>
      </c>
      <c r="X23" s="6">
        <f>+X14/X5</f>
        <v>0.37030381428521486</v>
      </c>
      <c r="Y23" s="6">
        <f>+Y14/Y5</f>
        <v>0.41594878872971303</v>
      </c>
    </row>
    <row r="24" spans="2:25" x14ac:dyDescent="0.2">
      <c r="B24" s="1" t="s">
        <v>35</v>
      </c>
      <c r="K24" s="6">
        <f>+K17/K16</f>
        <v>0.16281242700303666</v>
      </c>
      <c r="L24" s="6">
        <f>+L17/L16</f>
        <v>0.17294994675186368</v>
      </c>
      <c r="M24" s="6">
        <f>+M17/M16</f>
        <v>0.13836516993301909</v>
      </c>
      <c r="O24" s="6">
        <f>+O17/O16</f>
        <v>0.10321420283128337</v>
      </c>
      <c r="P24" s="6">
        <f>+P17/P16</f>
        <v>0.15673228990565524</v>
      </c>
      <c r="Q24" s="6">
        <f>+Q17/Q16</f>
        <v>9.2574546871954783E-4</v>
      </c>
      <c r="V24" s="6">
        <f>+V17/V16</f>
        <v>0.5456763722103416</v>
      </c>
      <c r="W24" s="6">
        <f>+W17/W16</f>
        <v>0.10181285478850027</v>
      </c>
      <c r="X24" s="6">
        <f>+X17/X16</f>
        <v>0.16507655177615205</v>
      </c>
      <c r="Y24" s="6">
        <f>+Y17/Y16</f>
        <v>0.13826615285083402</v>
      </c>
    </row>
    <row r="26" spans="2:25" x14ac:dyDescent="0.2">
      <c r="B26" s="1" t="s">
        <v>36</v>
      </c>
      <c r="Q26" s="6">
        <f>+Q5/M5-1</f>
        <v>0.21970716477364483</v>
      </c>
      <c r="W26" s="6">
        <f>+W5/V5-1</f>
        <v>0.14029539688292858</v>
      </c>
      <c r="X26" s="6">
        <f>+X5/W5-1</f>
        <v>0.13645574247276371</v>
      </c>
      <c r="Y26" s="6">
        <f>+Y5/X5-1</f>
        <v>0.17531727441177503</v>
      </c>
    </row>
    <row r="27" spans="2:25" x14ac:dyDescent="0.2">
      <c r="B27" s="1" t="s">
        <v>66</v>
      </c>
      <c r="W27" s="6">
        <f>+W18/V18-1</f>
        <v>1.3679922756623015</v>
      </c>
      <c r="X27" s="6">
        <f>+X18/W18-1</f>
        <v>0.12846585117227316</v>
      </c>
      <c r="Y27" s="6">
        <f>+Y18/X18-1</f>
        <v>0.38368600528443353</v>
      </c>
    </row>
    <row r="28" spans="2:25" x14ac:dyDescent="0.2">
      <c r="B28" s="1" t="s">
        <v>63</v>
      </c>
      <c r="W28" s="6">
        <f t="shared" ref="W28:Y30" si="1">+W10/V10-1</f>
        <v>0.14600027162841234</v>
      </c>
      <c r="X28" s="6">
        <f t="shared" si="1"/>
        <v>0.14179900450343674</v>
      </c>
      <c r="Y28" s="6">
        <f t="shared" si="1"/>
        <v>7.5094711713114437E-2</v>
      </c>
    </row>
    <row r="29" spans="2:25" s="3" customFormat="1" ht="15" x14ac:dyDescent="0.25">
      <c r="B29" s="1" t="s">
        <v>64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6">
        <f t="shared" si="1"/>
        <v>4.2589730379529511E-2</v>
      </c>
      <c r="X29" s="6">
        <f t="shared" si="1"/>
        <v>7.604458353923027E-2</v>
      </c>
      <c r="Y29" s="6">
        <f t="shared" si="1"/>
        <v>2.6482294111644045E-2</v>
      </c>
    </row>
    <row r="30" spans="2:25" ht="15" x14ac:dyDescent="0.25">
      <c r="B30" s="1" t="s">
        <v>65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6">
        <f t="shared" si="1"/>
        <v>2.7555742532604066E-2</v>
      </c>
      <c r="X30" s="6">
        <f t="shared" si="1"/>
        <v>4.6264073694984642E-2</v>
      </c>
      <c r="Y30" s="6">
        <f t="shared" si="1"/>
        <v>-7.8262570925458075E-4</v>
      </c>
    </row>
    <row r="32" spans="2:25" ht="15" x14ac:dyDescent="0.25">
      <c r="B32" s="3" t="s">
        <v>62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4">
        <f>+Y33-Y43</f>
        <v>78172</v>
      </c>
    </row>
    <row r="33" spans="2:25" x14ac:dyDescent="0.2">
      <c r="B33" s="1" t="s">
        <v>40</v>
      </c>
      <c r="Y33" s="2">
        <f>14224+116110+5984</f>
        <v>136318</v>
      </c>
    </row>
    <row r="34" spans="2:25" x14ac:dyDescent="0.2">
      <c r="B34" s="1" t="s">
        <v>43</v>
      </c>
      <c r="Y34" s="2">
        <v>38043</v>
      </c>
    </row>
    <row r="35" spans="2:25" x14ac:dyDescent="0.2">
      <c r="B35" s="1" t="s">
        <v>44</v>
      </c>
      <c r="Y35" s="2">
        <v>2636</v>
      </c>
    </row>
    <row r="36" spans="2:25" x14ac:dyDescent="0.2">
      <c r="B36" s="1" t="s">
        <v>45</v>
      </c>
      <c r="Y36" s="2">
        <v>13393</v>
      </c>
    </row>
    <row r="37" spans="2:25" x14ac:dyDescent="0.2">
      <c r="B37" s="1" t="s">
        <v>46</v>
      </c>
      <c r="Y37" s="2">
        <v>59715</v>
      </c>
    </row>
    <row r="38" spans="2:25" x14ac:dyDescent="0.2">
      <c r="B38" s="1" t="s">
        <v>47</v>
      </c>
      <c r="Y38" s="2">
        <v>11088</v>
      </c>
    </row>
    <row r="39" spans="2:25" x14ac:dyDescent="0.2">
      <c r="B39" s="1" t="s">
        <v>48</v>
      </c>
      <c r="Y39" s="2">
        <f>49711+7800</f>
        <v>57511</v>
      </c>
    </row>
    <row r="40" spans="2:25" x14ac:dyDescent="0.2">
      <c r="B40" s="1" t="s">
        <v>49</v>
      </c>
      <c r="Y40" s="2">
        <v>15075</v>
      </c>
    </row>
    <row r="41" spans="2:25" x14ac:dyDescent="0.2">
      <c r="B41" s="1" t="s">
        <v>50</v>
      </c>
      <c r="Y41" s="2">
        <f>+SUM(Y33:Y40)</f>
        <v>333779</v>
      </c>
    </row>
    <row r="43" spans="2:25" x14ac:dyDescent="0.2">
      <c r="B43" s="1" t="s">
        <v>41</v>
      </c>
      <c r="Y43" s="2">
        <f>50074+8072</f>
        <v>58146</v>
      </c>
    </row>
    <row r="44" spans="2:25" x14ac:dyDescent="0.2">
      <c r="B44" s="1" t="s">
        <v>51</v>
      </c>
      <c r="Y44" s="2">
        <v>15163</v>
      </c>
    </row>
    <row r="45" spans="2:25" x14ac:dyDescent="0.2">
      <c r="B45" s="1" t="s">
        <v>52</v>
      </c>
      <c r="Y45" s="2">
        <v>10057</v>
      </c>
    </row>
    <row r="46" spans="2:25" x14ac:dyDescent="0.2">
      <c r="B46" s="1" t="s">
        <v>53</v>
      </c>
      <c r="Y46" s="2">
        <v>2174</v>
      </c>
    </row>
    <row r="47" spans="2:25" x14ac:dyDescent="0.2">
      <c r="B47" s="1" t="s">
        <v>54</v>
      </c>
      <c r="Y47" s="2">
        <v>41525</v>
      </c>
    </row>
    <row r="48" spans="2:25" x14ac:dyDescent="0.2">
      <c r="B48" s="1" t="s">
        <v>55</v>
      </c>
      <c r="Y48" s="2">
        <v>11666</v>
      </c>
    </row>
    <row r="49" spans="2:25" x14ac:dyDescent="0.2">
      <c r="B49" s="1" t="s">
        <v>56</v>
      </c>
      <c r="Y49" s="2">
        <v>27190</v>
      </c>
    </row>
    <row r="50" spans="2:25" x14ac:dyDescent="0.2">
      <c r="B50" s="1" t="s">
        <v>57</v>
      </c>
      <c r="Y50" s="2">
        <v>2616</v>
      </c>
    </row>
    <row r="51" spans="2:25" x14ac:dyDescent="0.2">
      <c r="B51" s="1" t="s">
        <v>58</v>
      </c>
      <c r="Y51" s="2">
        <v>198</v>
      </c>
    </row>
    <row r="52" spans="2:25" x14ac:dyDescent="0.2">
      <c r="B52" s="1" t="s">
        <v>59</v>
      </c>
      <c r="Y52" s="2">
        <v>9629</v>
      </c>
    </row>
    <row r="53" spans="2:25" x14ac:dyDescent="0.2">
      <c r="B53" s="1" t="s">
        <v>60</v>
      </c>
      <c r="Y53" s="2">
        <v>13427</v>
      </c>
    </row>
    <row r="54" spans="2:25" x14ac:dyDescent="0.2">
      <c r="B54" s="1" t="s">
        <v>61</v>
      </c>
      <c r="Y54" s="2">
        <f>+SUM(Y43:Y53)</f>
        <v>191791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2021-12-15T03:21:33Z</dcterms:created>
  <dcterms:modified xsi:type="dcterms:W3CDTF">2022-09-22T00:23:46Z</dcterms:modified>
</cp:coreProperties>
</file>