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Case\Documents\xl\"/>
    </mc:Choice>
  </mc:AlternateContent>
  <xr:revisionPtr revIDLastSave="0" documentId="13_ncr:1_{91A9268F-ECC0-4668-BAB3-6DBB1685E9ED}" xr6:coauthVersionLast="47" xr6:coauthVersionMax="47" xr10:uidLastSave="{00000000-0000-0000-0000-000000000000}"/>
  <bookViews>
    <workbookView xWindow="-120" yWindow="-120" windowWidth="29040" windowHeight="16440" activeTab="1" xr2:uid="{6AB6F747-829F-4195-9703-C6ED93489DB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2" l="1"/>
  <c r="F22" i="2"/>
  <c r="F21" i="2"/>
  <c r="F20" i="2"/>
  <c r="F12" i="2"/>
  <c r="F10" i="2"/>
  <c r="F5" i="2"/>
  <c r="J24" i="2"/>
  <c r="J22" i="2"/>
  <c r="J21" i="2"/>
  <c r="J20" i="2"/>
  <c r="J12" i="2"/>
  <c r="J10" i="2"/>
  <c r="J5" i="2"/>
  <c r="K15" i="2"/>
  <c r="G22" i="2"/>
  <c r="G21" i="2"/>
  <c r="G20" i="2"/>
  <c r="G12" i="2"/>
  <c r="G13" i="2"/>
  <c r="G10" i="2"/>
  <c r="G5" i="2"/>
  <c r="K24" i="2"/>
  <c r="K22" i="2"/>
  <c r="K21" i="2"/>
  <c r="K20" i="2"/>
  <c r="K12" i="2"/>
  <c r="K10" i="2"/>
  <c r="K5" i="2"/>
  <c r="H22" i="2"/>
  <c r="H21" i="2"/>
  <c r="H20" i="2"/>
  <c r="L22" i="2"/>
  <c r="L21" i="2"/>
  <c r="L20" i="2"/>
  <c r="H12" i="2"/>
  <c r="H10" i="2"/>
  <c r="H5" i="2"/>
  <c r="L12" i="2"/>
  <c r="L10" i="2"/>
  <c r="L11" i="2" s="1"/>
  <c r="L5" i="2"/>
  <c r="I5" i="2"/>
  <c r="I10" i="2"/>
  <c r="I11" i="2"/>
  <c r="I13" i="2"/>
  <c r="I15" i="2"/>
  <c r="I16" i="2"/>
  <c r="F11" i="2" l="1"/>
  <c r="F13" i="2" s="1"/>
  <c r="F15" i="2" s="1"/>
  <c r="F16" i="2" s="1"/>
  <c r="J11" i="2"/>
  <c r="J13" i="2" s="1"/>
  <c r="J15" i="2" s="1"/>
  <c r="J16" i="2" s="1"/>
  <c r="G11" i="2"/>
  <c r="G15" i="2" s="1"/>
  <c r="G16" i="2" s="1"/>
  <c r="K11" i="2"/>
  <c r="K13" i="2" s="1"/>
  <c r="K16" i="2" s="1"/>
  <c r="H11" i="2"/>
  <c r="H13" i="2" s="1"/>
  <c r="H15" i="2" s="1"/>
  <c r="H16" i="2" s="1"/>
  <c r="L13" i="2"/>
  <c r="L15" i="2" s="1"/>
  <c r="L16" i="2" s="1"/>
  <c r="I22" i="2" l="1"/>
  <c r="M22" i="2"/>
  <c r="M10" i="2"/>
  <c r="M24" i="2"/>
  <c r="I20" i="2"/>
  <c r="M5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H8" i="1"/>
  <c r="H6" i="1"/>
  <c r="M11" i="2" l="1"/>
  <c r="M20" i="2"/>
  <c r="H5" i="1"/>
  <c r="I21" i="2" l="1"/>
  <c r="M13" i="2"/>
  <c r="M15" i="2" s="1"/>
  <c r="M16" i="2" s="1"/>
  <c r="M21" i="2"/>
</calcChain>
</file>

<file path=xl/sharedStrings.xml><?xml version="1.0" encoding="utf-8"?>
<sst xmlns="http://schemas.openxmlformats.org/spreadsheetml/2006/main" count="45" uniqueCount="41">
  <si>
    <t>Price</t>
  </si>
  <si>
    <t>Shares</t>
  </si>
  <si>
    <t>MC</t>
  </si>
  <si>
    <t>Cash</t>
  </si>
  <si>
    <t>Debt</t>
  </si>
  <si>
    <t>EV</t>
  </si>
  <si>
    <t>Q321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</si>
  <si>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</si>
  <si>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</si>
  <si>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</si>
  <si>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</si>
  <si>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</si>
  <si>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</si>
  <si>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</si>
  <si>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</si>
  <si>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</si>
  <si>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</si>
  <si>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</si>
  <si>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</si>
  <si>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Q122</t>
  </si>
  <si>
    <t>Q222</t>
  </si>
  <si>
    <t>Q322</t>
  </si>
  <si>
    <t>Q422</t>
  </si>
  <si>
    <t>Revenue</t>
  </si>
  <si>
    <t>COGS</t>
  </si>
  <si>
    <t>Gross Profit</t>
  </si>
  <si>
    <t>Revenue Growth Y/Y</t>
  </si>
  <si>
    <t>Gross Margin %</t>
  </si>
  <si>
    <t>R&amp;D</t>
  </si>
  <si>
    <t>S&amp;M</t>
  </si>
  <si>
    <t>G&amp;A</t>
  </si>
  <si>
    <t>Other</t>
  </si>
  <si>
    <t>Operating Expenses</t>
  </si>
  <si>
    <t>Operating Income</t>
  </si>
  <si>
    <t>Other Income</t>
  </si>
  <si>
    <t>Pretax Income</t>
  </si>
  <si>
    <t>Taxes</t>
  </si>
  <si>
    <t>Net Income</t>
  </si>
  <si>
    <t>EPS</t>
  </si>
  <si>
    <t>Operating Margin %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</si>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</sst>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 applyFill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19050</xdr:rowOff>
    </xdr:from>
    <xdr:to>
      <xdr:col>13</xdr:col>
      <xdr:colOff>19050</xdr:colOff>
      <xdr:row>44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5BFBA9A-3717-4180-A06D-5BEE4F3FB1AD}"/>
            </a:ext>
          </a:extLst>
        </xdr:cNvPr>
        <xdr:cNvCxnSpPr/>
      </xdr:nvCxnSpPr>
      <xdr:spPr>
        <a:xfrm>
          <a:off x="9286875" y="19050"/>
          <a:ext cx="0" cy="811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5050C-8485-410D-9D41-70EA814DA355}">
  <dimension ref="G3:I8"/>
  <sheetViews>
    <sheetView workbookViewId="0">
      <selection activeCell="J17" sqref="J17"/>
    </sheetView>
  </sheetViews>
  <sheetFormatPr defaultRowHeight="14.25" x14ac:dyDescent="0.2"/>
  <cols>
    <col min="9" max="9" width="9" style="2"/>
  </cols>
  <sheetData>
    <row r="3" spans="7:9" x14ac:dyDescent="0.2">
      <c r="G3" t="s">
        <v>0</v>
      </c>
      <c r="H3">
        <v>29.7</v>
      </c>
    </row>
    <row r="4" spans="7:9" x14ac:dyDescent="0.2">
      <c r="G4" t="s">
        <v>1</v>
      </c>
      <c r="H4" s="1">
        <v>29.265000000000001</v>
      </c>
      <c r="I4" s="2" t="s">
        <v>6</v>
      </c>
    </row>
    <row r="5" spans="7:9" x14ac:dyDescent="0.2">
      <c r="G5" t="s">
        <v>2</v>
      </c>
      <c r="H5" s="1">
        <f>+H3*H4</f>
        <v>869.17049999999995</v>
      </c>
    </row>
    <row r="6" spans="7:9" x14ac:dyDescent="0.2">
      <c r="G6" t="s">
        <v>3</v>
      </c>
      <c r="H6" s="1">
        <f>283.267+8.928</f>
        <v>292.19499999999999</v>
      </c>
      <c r="I6" s="2" t="s">
        <v>6</v>
      </c>
    </row>
    <row r="7" spans="7:9" x14ac:dyDescent="0.2">
      <c r="G7" t="s">
        <v>4</v>
      </c>
      <c r="H7" s="1">
        <v>0</v>
      </c>
      <c r="I7" s="2" t="s">
        <v>6</v>
      </c>
    </row>
    <row r="8" spans="7:9" x14ac:dyDescent="0.2">
      <c r="G8" t="s">
        <v>5</v>
      </c>
      <c r="H8" s="1">
        <f>+H5-H6+H7</f>
        <v>576.97550000000001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897B-4BF1-49F2-9C2A-B46DAA9AB462}">
  <dimension ref="A1:AT2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7" sqref="H27"/>
    </sheetView>
  </sheetViews>
  <sheetFormatPr defaultRowHeight="14.25" x14ac:dyDescent="0.2"/>
  <cols>
    <col min="1" max="1" width="4.625" bestFit="1" customWidth="1"/>
    <col min="2" max="2" width="18" bestFit="1" customWidth="1"/>
  </cols>
  <sheetData>
    <row r="1" spans="1:46" x14ac:dyDescent="0.2">
      <c r="A1" s="3" t="s">
        <v>7</v>
      </c>
    </row>
    <row r="2" spans="1:46" x14ac:dyDescent="0.2"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s="1" t="s">
        <v>14</v>
      </c>
      <c r="J2" t="s">
        <v>15</v>
      </c>
      <c r="K2" t="s">
        <v>16</v>
      </c>
      <c r="L2" t="s">
        <v>17</v>
      </c>
      <c r="M2" s="1" t="s">
        <v>6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U2">
        <v>2015</v>
      </c>
      <c r="V2">
        <f>+U2+1</f>
        <v>2016</v>
      </c>
      <c r="W2">
        <f t="shared" ref="W2:AT2" si="0">+V2+1</f>
        <v>2017</v>
      </c>
      <c r="X2">
        <f t="shared" si="0"/>
        <v>2018</v>
      </c>
      <c r="Y2">
        <f t="shared" si="0"/>
        <v>2019</v>
      </c>
      <c r="Z2">
        <f t="shared" si="0"/>
        <v>2020</v>
      </c>
      <c r="AA2">
        <f t="shared" si="0"/>
        <v>2021</v>
      </c>
      <c r="AB2">
        <f t="shared" si="0"/>
        <v>2022</v>
      </c>
      <c r="AC2">
        <f t="shared" si="0"/>
        <v>2023</v>
      </c>
      <c r="AD2">
        <f t="shared" si="0"/>
        <v>2024</v>
      </c>
      <c r="AE2">
        <f t="shared" si="0"/>
        <v>2025</v>
      </c>
      <c r="AF2">
        <f t="shared" si="0"/>
        <v>2026</v>
      </c>
      <c r="AG2">
        <f t="shared" si="0"/>
        <v>2027</v>
      </c>
      <c r="AH2">
        <f t="shared" si="0"/>
        <v>2028</v>
      </c>
      <c r="AI2">
        <f t="shared" si="0"/>
        <v>2029</v>
      </c>
      <c r="AJ2">
        <f t="shared" si="0"/>
        <v>2030</v>
      </c>
      <c r="AK2">
        <f t="shared" si="0"/>
        <v>2031</v>
      </c>
      <c r="AL2">
        <f t="shared" si="0"/>
        <v>2032</v>
      </c>
      <c r="AM2">
        <f t="shared" si="0"/>
        <v>2033</v>
      </c>
      <c r="AN2">
        <f t="shared" si="0"/>
        <v>2034</v>
      </c>
      <c r="AO2">
        <f t="shared" si="0"/>
        <v>2035</v>
      </c>
      <c r="AP2">
        <f t="shared" si="0"/>
        <v>2036</v>
      </c>
      <c r="AQ2">
        <f t="shared" si="0"/>
        <v>2037</v>
      </c>
      <c r="AR2">
        <f t="shared" si="0"/>
        <v>2038</v>
      </c>
      <c r="AS2">
        <f t="shared" si="0"/>
        <v>2039</v>
      </c>
      <c r="AT2">
        <f t="shared" si="0"/>
        <v>2040</v>
      </c>
    </row>
    <row r="3" spans="1:46" s="4" customFormat="1" ht="15" x14ac:dyDescent="0.25">
      <c r="B3" s="4" t="s">
        <v>23</v>
      </c>
      <c r="F3" s="5">
        <v>378.11399999999998</v>
      </c>
      <c r="G3" s="5">
        <v>229.96299999999999</v>
      </c>
      <c r="H3" s="5">
        <v>280.05200000000002</v>
      </c>
      <c r="I3" s="5">
        <v>378.11399999999998</v>
      </c>
      <c r="J3" s="5">
        <v>367.07299999999998</v>
      </c>
      <c r="K3" s="5">
        <v>317.92500000000001</v>
      </c>
      <c r="L3" s="5">
        <v>308.81099999999998</v>
      </c>
      <c r="M3" s="5">
        <v>290.14999999999998</v>
      </c>
    </row>
    <row r="4" spans="1:46" x14ac:dyDescent="0.2">
      <c r="B4" t="s">
        <v>24</v>
      </c>
      <c r="F4" s="1">
        <v>264.62</v>
      </c>
      <c r="G4" s="1">
        <v>163.72200000000001</v>
      </c>
      <c r="H4" s="1">
        <v>198.751</v>
      </c>
      <c r="I4" s="1">
        <v>264.62</v>
      </c>
      <c r="J4" s="1">
        <v>255.95699999999999</v>
      </c>
      <c r="K4" s="1">
        <v>206.98400000000001</v>
      </c>
      <c r="L4" s="1">
        <v>215.45500000000001</v>
      </c>
      <c r="M4" s="1">
        <v>203.30799999999999</v>
      </c>
    </row>
    <row r="5" spans="1:46" x14ac:dyDescent="0.2">
      <c r="B5" t="s">
        <v>25</v>
      </c>
      <c r="F5" s="1">
        <f>+F3-F4</f>
        <v>113.49399999999997</v>
      </c>
      <c r="G5" s="1">
        <f>+G3-G4</f>
        <v>66.240999999999985</v>
      </c>
      <c r="H5" s="1">
        <f>+H3-H4</f>
        <v>81.301000000000016</v>
      </c>
      <c r="I5" s="1">
        <f>+I3-I4</f>
        <v>113.49399999999997</v>
      </c>
      <c r="J5" s="1">
        <f>+J3-J4</f>
        <v>111.11599999999999</v>
      </c>
      <c r="K5" s="1">
        <f>+K3-K4</f>
        <v>110.941</v>
      </c>
      <c r="L5" s="1">
        <f>+L3-L4</f>
        <v>93.355999999999966</v>
      </c>
      <c r="M5" s="1">
        <f>+M3-M4</f>
        <v>86.841999999999985</v>
      </c>
    </row>
    <row r="6" spans="1:46" x14ac:dyDescent="0.2">
      <c r="B6" t="s">
        <v>28</v>
      </c>
      <c r="F6" s="1">
        <v>24.529</v>
      </c>
      <c r="G6" s="1">
        <v>19.739000000000001</v>
      </c>
      <c r="H6" s="1">
        <v>21.143999999999998</v>
      </c>
      <c r="I6" s="1">
        <v>24.529</v>
      </c>
      <c r="J6" s="1">
        <v>23.376000000000001</v>
      </c>
      <c r="K6" s="1">
        <v>23.829000000000001</v>
      </c>
      <c r="L6" s="1">
        <v>22.585999999999999</v>
      </c>
      <c r="M6" s="1">
        <v>23.472000000000001</v>
      </c>
    </row>
    <row r="7" spans="1:46" x14ac:dyDescent="0.2">
      <c r="B7" t="s">
        <v>29</v>
      </c>
      <c r="F7" s="1">
        <v>39.793999999999997</v>
      </c>
      <c r="G7" s="1">
        <v>33.030999999999999</v>
      </c>
      <c r="H7" s="1">
        <v>34.384</v>
      </c>
      <c r="I7" s="1">
        <v>39.793999999999997</v>
      </c>
      <c r="J7" s="1">
        <v>40.645000000000003</v>
      </c>
      <c r="K7" s="1">
        <v>37.814999999999998</v>
      </c>
      <c r="L7" s="1">
        <v>35.74</v>
      </c>
      <c r="M7" s="1">
        <v>36.176000000000002</v>
      </c>
    </row>
    <row r="8" spans="1:46" x14ac:dyDescent="0.2">
      <c r="B8" t="s">
        <v>30</v>
      </c>
      <c r="F8" s="1">
        <v>16.466999999999999</v>
      </c>
      <c r="G8" s="1">
        <v>13.134</v>
      </c>
      <c r="H8" s="1">
        <v>15.481</v>
      </c>
      <c r="I8" s="1">
        <v>16.466999999999999</v>
      </c>
      <c r="J8" s="1">
        <v>16.065999999999999</v>
      </c>
      <c r="K8" s="1">
        <v>15.404999999999999</v>
      </c>
      <c r="L8" s="1">
        <v>15.622999999999999</v>
      </c>
      <c r="M8" s="1">
        <v>14.055999999999999</v>
      </c>
    </row>
    <row r="9" spans="1:46" x14ac:dyDescent="0.2">
      <c r="B9" t="s">
        <v>31</v>
      </c>
      <c r="F9" s="1">
        <v>0.53800000000000003</v>
      </c>
      <c r="G9" s="1">
        <v>-0.33200000000000002</v>
      </c>
      <c r="H9" s="1">
        <v>1.425</v>
      </c>
      <c r="I9" s="1">
        <v>0.53800000000000003</v>
      </c>
      <c r="J9" s="1">
        <v>-2.8130000000000002</v>
      </c>
      <c r="K9" s="1">
        <v>2.5649999999999999</v>
      </c>
      <c r="L9" s="1">
        <v>-2.097</v>
      </c>
      <c r="M9" s="1">
        <v>0.222</v>
      </c>
    </row>
    <row r="10" spans="1:46" x14ac:dyDescent="0.2">
      <c r="B10" t="s">
        <v>32</v>
      </c>
      <c r="F10" s="1">
        <f>+SUM(F6:F9)</f>
        <v>81.327999999999989</v>
      </c>
      <c r="G10" s="1">
        <f>+SUM(G6:G9)</f>
        <v>65.572000000000003</v>
      </c>
      <c r="H10" s="1">
        <f>+SUM(H6:H9)</f>
        <v>72.433999999999997</v>
      </c>
      <c r="I10" s="1">
        <f>+SUM(I6:I9)</f>
        <v>81.327999999999989</v>
      </c>
      <c r="J10" s="1">
        <f>+SUM(J6:J9)</f>
        <v>77.274000000000001</v>
      </c>
      <c r="K10" s="1">
        <f>+SUM(K6:K9)</f>
        <v>79.61399999999999</v>
      </c>
      <c r="L10" s="1">
        <f>+SUM(L6:L9)</f>
        <v>71.852000000000004</v>
      </c>
      <c r="M10" s="1">
        <f>+SUM(M6:M9)</f>
        <v>73.926000000000002</v>
      </c>
    </row>
    <row r="11" spans="1:46" x14ac:dyDescent="0.2">
      <c r="B11" t="s">
        <v>33</v>
      </c>
      <c r="F11" s="1">
        <f>+F5-F10</f>
        <v>32.165999999999983</v>
      </c>
      <c r="G11" s="1">
        <f>+G5-G10</f>
        <v>0.66899999999998272</v>
      </c>
      <c r="H11" s="1">
        <f>+H5-H10</f>
        <v>8.8670000000000186</v>
      </c>
      <c r="I11" s="1">
        <f>+I5-I10</f>
        <v>32.165999999999983</v>
      </c>
      <c r="J11" s="1">
        <f>+J5-J10</f>
        <v>33.841999999999985</v>
      </c>
      <c r="K11" s="1">
        <f>+K5-K10</f>
        <v>31.327000000000012</v>
      </c>
      <c r="L11" s="1">
        <f>+L5-L10</f>
        <v>21.503999999999962</v>
      </c>
      <c r="M11" s="1">
        <f>+M5-M10</f>
        <v>12.915999999999983</v>
      </c>
    </row>
    <row r="12" spans="1:46" x14ac:dyDescent="0.2">
      <c r="B12" t="s">
        <v>34</v>
      </c>
      <c r="F12" s="1">
        <f>0.098+-0.515</f>
        <v>-0.41700000000000004</v>
      </c>
      <c r="G12" s="1">
        <f>0.262+-4.586</f>
        <v>-4.3239999999999998</v>
      </c>
      <c r="H12" s="1">
        <f>0.049+0.314</f>
        <v>0.36299999999999999</v>
      </c>
      <c r="I12" s="1">
        <v>-0.41699999999999998</v>
      </c>
      <c r="J12" s="1">
        <f>0.027+-0.39</f>
        <v>-0.36299999999999999</v>
      </c>
      <c r="K12" s="1">
        <f>0.01+-0.562</f>
        <v>-0.55200000000000005</v>
      </c>
      <c r="L12" s="1">
        <f>0.003+0.696</f>
        <v>0.69899999999999995</v>
      </c>
      <c r="M12" s="1">
        <v>-0.13200000000000001</v>
      </c>
    </row>
    <row r="13" spans="1:46" x14ac:dyDescent="0.2">
      <c r="B13" t="s">
        <v>35</v>
      </c>
      <c r="F13" s="1">
        <f>+F11+F12</f>
        <v>31.748999999999981</v>
      </c>
      <c r="G13" s="1">
        <f>+G11+G12</f>
        <v>-3.6550000000000171</v>
      </c>
      <c r="H13" s="1">
        <f>+H11+H12</f>
        <v>9.2300000000000182</v>
      </c>
      <c r="I13" s="1">
        <f>+I11+I12</f>
        <v>31.748999999999981</v>
      </c>
      <c r="J13" s="1">
        <f>+J11+J12</f>
        <v>33.478999999999985</v>
      </c>
      <c r="K13" s="1">
        <f>+K11+K12</f>
        <v>30.775000000000013</v>
      </c>
      <c r="L13" s="1">
        <f>+L11+L12</f>
        <v>22.202999999999964</v>
      </c>
      <c r="M13" s="1">
        <f>+M11+M12</f>
        <v>12.783999999999983</v>
      </c>
    </row>
    <row r="14" spans="1:46" x14ac:dyDescent="0.2">
      <c r="B14" t="s">
        <v>36</v>
      </c>
      <c r="F14" s="1">
        <v>6.2140000000000004</v>
      </c>
      <c r="G14" s="1">
        <v>0.51800000000000002</v>
      </c>
      <c r="H14" s="1">
        <v>3.2469999999999999</v>
      </c>
      <c r="I14" s="1">
        <v>6.2140000000000004</v>
      </c>
      <c r="J14" s="1">
        <v>2.5310000000000001</v>
      </c>
      <c r="K14" s="1">
        <v>7.8150000000000004</v>
      </c>
      <c r="L14" s="1">
        <v>4.3689999999999998</v>
      </c>
      <c r="M14" s="1">
        <v>3.1989999999999998</v>
      </c>
    </row>
    <row r="15" spans="1:46" s="4" customFormat="1" ht="15" x14ac:dyDescent="0.25">
      <c r="B15" s="4" t="s">
        <v>37</v>
      </c>
      <c r="F15" s="5">
        <f>+F13-F14</f>
        <v>25.534999999999982</v>
      </c>
      <c r="G15" s="5">
        <f>+G13-G14</f>
        <v>-4.1730000000000169</v>
      </c>
      <c r="H15" s="5">
        <f>+H13-H14</f>
        <v>5.9830000000000183</v>
      </c>
      <c r="I15" s="5">
        <f>+I13-I14</f>
        <v>25.534999999999982</v>
      </c>
      <c r="J15" s="5">
        <f>+J13-J14</f>
        <v>30.947999999999986</v>
      </c>
      <c r="K15" s="5">
        <f>+K13-K14</f>
        <v>22.960000000000012</v>
      </c>
      <c r="L15" s="5">
        <f>+L13-L14</f>
        <v>17.833999999999964</v>
      </c>
      <c r="M15" s="5">
        <f>+M13-M14</f>
        <v>9.5849999999999831</v>
      </c>
    </row>
    <row r="16" spans="1:46" x14ac:dyDescent="0.2">
      <c r="B16" t="s">
        <v>38</v>
      </c>
      <c r="F16" s="7">
        <f>+F15/F17</f>
        <v>0.83064962102729201</v>
      </c>
      <c r="G16" s="7">
        <f>+G15/G17</f>
        <v>-0.14106074434641575</v>
      </c>
      <c r="H16" s="7">
        <f>+H15/H17</f>
        <v>0.19896907216494905</v>
      </c>
      <c r="I16" s="7">
        <f>+I15/I17</f>
        <v>0.83064962102729201</v>
      </c>
      <c r="J16" s="7">
        <f>+J15/J17</f>
        <v>0.99081158956298976</v>
      </c>
      <c r="K16" s="7">
        <f>+K15/K17</f>
        <v>0.72169485132331712</v>
      </c>
      <c r="L16" s="7">
        <f>+L15/L17</f>
        <v>0.56680650902618757</v>
      </c>
      <c r="M16" s="7">
        <f>+M15/M17</f>
        <v>0.31122150789012221</v>
      </c>
    </row>
    <row r="17" spans="2:13" x14ac:dyDescent="0.2">
      <c r="B17" t="s">
        <v>1</v>
      </c>
      <c r="F17" s="1">
        <v>30.741</v>
      </c>
      <c r="G17" s="1">
        <v>29.582999999999998</v>
      </c>
      <c r="H17" s="1">
        <v>30.07</v>
      </c>
      <c r="I17" s="1">
        <v>30.741</v>
      </c>
      <c r="J17" s="1">
        <v>31.234999999999999</v>
      </c>
      <c r="K17" s="1">
        <v>31.814</v>
      </c>
      <c r="L17" s="1">
        <v>31.463999999999999</v>
      </c>
      <c r="M17" s="1">
        <v>30.797999999999998</v>
      </c>
    </row>
    <row r="20" spans="2:13" x14ac:dyDescent="0.2">
      <c r="B20" t="s">
        <v>27</v>
      </c>
      <c r="F20" s="6">
        <f>+F5/F3</f>
        <v>0.30015815336115559</v>
      </c>
      <c r="G20" s="6">
        <f>+G5/G3</f>
        <v>0.288050686414771</v>
      </c>
      <c r="H20" s="6">
        <f>+H5/H3</f>
        <v>0.29030680016568355</v>
      </c>
      <c r="I20" s="6">
        <f>+I5/I3</f>
        <v>0.30015815336115559</v>
      </c>
      <c r="J20" s="6">
        <f>+J5/J3</f>
        <v>0.30270818066161226</v>
      </c>
      <c r="K20" s="6">
        <f>+K5/K3</f>
        <v>0.34895336950538647</v>
      </c>
      <c r="L20" s="6">
        <f>+L5/L3</f>
        <v>0.3023078841103457</v>
      </c>
      <c r="M20" s="6">
        <f>+M5/M3</f>
        <v>0.29930036188178527</v>
      </c>
    </row>
    <row r="21" spans="2:13" x14ac:dyDescent="0.2">
      <c r="B21" t="s">
        <v>39</v>
      </c>
      <c r="F21" s="6">
        <f>+F11/F3</f>
        <v>8.5069582189498366E-2</v>
      </c>
      <c r="G21" s="6">
        <f>+G11/G3</f>
        <v>2.9091636480650484E-3</v>
      </c>
      <c r="H21" s="6">
        <f>+H11/H3</f>
        <v>3.1661977061402946E-2</v>
      </c>
      <c r="I21" s="6">
        <f>+I11/I3</f>
        <v>8.5069582189498366E-2</v>
      </c>
      <c r="J21" s="6">
        <f>+J11/J3</f>
        <v>9.2194195704941487E-2</v>
      </c>
      <c r="K21" s="6">
        <f>+K11/K3</f>
        <v>9.8535818196115468E-2</v>
      </c>
      <c r="L21" s="6">
        <f>+L11/L3</f>
        <v>6.9634825184335933E-2</v>
      </c>
      <c r="M21" s="6">
        <f>+M11/M3</f>
        <v>4.4514906083060427E-2</v>
      </c>
    </row>
    <row r="22" spans="2:13" x14ac:dyDescent="0.2">
      <c r="B22" t="s">
        <v>40</v>
      </c>
      <c r="F22" s="6">
        <f>+F14/F13</f>
        <v>0.19572269992755689</v>
      </c>
      <c r="G22" s="6">
        <f>+G14/G13</f>
        <v>-0.14172366621066965</v>
      </c>
      <c r="H22" s="6">
        <f>+H14/H13</f>
        <v>0.35178764897074688</v>
      </c>
      <c r="I22" s="6">
        <f>+I14/I13</f>
        <v>0.19572269992755689</v>
      </c>
      <c r="J22" s="6">
        <f>+J14/J13</f>
        <v>7.5599629618566908E-2</v>
      </c>
      <c r="K22" s="6">
        <f>+K14/K13</f>
        <v>0.25393988627132402</v>
      </c>
      <c r="L22" s="6">
        <f>+L14/L13</f>
        <v>0.19677521055713224</v>
      </c>
      <c r="M22" s="6">
        <f>+M14/M13</f>
        <v>0.25023466833541957</v>
      </c>
    </row>
    <row r="24" spans="2:13" x14ac:dyDescent="0.2">
      <c r="B24" t="s">
        <v>26</v>
      </c>
      <c r="J24" s="6">
        <f>+J3/F3-1</f>
        <v>-2.9200188302998531E-2</v>
      </c>
      <c r="K24" s="6">
        <f>+K3/G3-1</f>
        <v>0.38250501167579132</v>
      </c>
      <c r="L24" s="6">
        <f>+L3/H3-1</f>
        <v>0.10269164298058908</v>
      </c>
      <c r="M24" s="6">
        <f>+M3/I3-1</f>
        <v>-0.23263883379086736</v>
      </c>
    </row>
  </sheetData>
  <hyperlinks>
    <hyperlink ref="A1" location="Main!A1" display="Main" xr:uid="{E2DFEBA0-DF6D-45F5-BFCB-D9824E7275C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2022-01-16T05:22:14Z</dcterms:created>
  <dcterms:modified xsi:type="dcterms:W3CDTF">2022-01-16T07:35:28Z</dcterms:modified>
</cp:coreProperties>
</file>