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601A9A25-D480-4802-B163-A79549194A2E}" xr6:coauthVersionLast="47" xr6:coauthVersionMax="47" xr10:uidLastSave="{00000000-0000-0000-0000-000000000000}"/>
  <bookViews>
    <workbookView xWindow="-120" yWindow="-120" windowWidth="29040" windowHeight="16440" xr2:uid="{A8AB2DE4-D176-46EC-96E3-FBC4A94B0B2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H21" i="2"/>
  <c r="L22" i="2"/>
  <c r="L21" i="2"/>
  <c r="L24" i="2"/>
  <c r="H11" i="2"/>
  <c r="H9" i="2"/>
  <c r="H6" i="2"/>
  <c r="L9" i="2"/>
  <c r="L6" i="2"/>
  <c r="I22" i="2"/>
  <c r="M22" i="2"/>
  <c r="M21" i="2"/>
  <c r="M24" i="2"/>
  <c r="I9" i="2"/>
  <c r="I6" i="2"/>
  <c r="I10" i="2" s="1"/>
  <c r="I12" i="2" s="1"/>
  <c r="I16" i="2" s="1"/>
  <c r="I17" i="2" s="1"/>
  <c r="M9" i="2"/>
  <c r="M6" i="2"/>
  <c r="M10" i="2" s="1"/>
  <c r="M12" i="2" s="1"/>
  <c r="M16" i="2" s="1"/>
  <c r="M17" i="2" s="1"/>
  <c r="W3" i="2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V3" i="2"/>
  <c r="O8" i="1"/>
  <c r="O7" i="1"/>
  <c r="O5" i="1"/>
  <c r="H10" i="2" l="1"/>
  <c r="H12" i="2" s="1"/>
  <c r="H16" i="2" s="1"/>
  <c r="H17" i="2" s="1"/>
  <c r="L10" i="2"/>
  <c r="L12" i="2" s="1"/>
  <c r="L16" i="2" s="1"/>
  <c r="L17" i="2" s="1"/>
  <c r="I21" i="2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<sst xmlns="http://schemas.openxmlformats.org/spreadsheetml/2006/main" count="44" uniqueCount="40">
  <si>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</si>
  <si>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</si>
  <si>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</si>
  <si>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</si>
  <si>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</si>
  <si>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</si>
  <si>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Q321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</si>
  <si>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</si>
  <si>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</si>
  <si>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</si>
  <si>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</si>
  <si>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</si>
  <si>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</si>
  <si>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</si>
  <si>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</si>
  <si>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</si>
  <si>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</si>
  <si>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</si>
  <si>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Q122</t>
  </si>
  <si>
    <t>Q222</t>
  </si>
  <si>
    <t>Q322</t>
  </si>
  <si>
    <t>Q422</t>
  </si>
  <si>
    <t>Revenue</t>
  </si>
  <si>
    <t>COGS</t>
  </si>
  <si>
    <t>Gross Profit</t>
  </si>
  <si>
    <t>R&amp;D</t>
  </si>
  <si>
    <t>sG&amp;A</t>
  </si>
  <si>
    <t>Other Income</t>
  </si>
  <si>
    <t>Pretax Income</t>
  </si>
  <si>
    <t>Taxes</t>
  </si>
  <si>
    <t>Net Income</t>
  </si>
  <si>
    <t>NCI</t>
  </si>
  <si>
    <t>Investment</t>
  </si>
  <si>
    <t>EPS</t>
  </si>
  <si>
    <t>Operating Income</t>
  </si>
  <si>
    <t>Operating Expenses</t>
  </si>
  <si>
    <t>Gross Margin %</t>
  </si>
  <si>
    <t>Revenue Growth Y/Y</t>
  </si>
  <si>
    <t>Operating Margin %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</si>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</sst>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2" fillId="0" borderId="0" xfId="0" applyNumberFormat="1" applyFont="1"/>
    <xf numFmtId="4" fontId="2" fillId="0" borderId="0" xfId="0" applyNumberFormat="1" applyFont="1"/>
    <xf numFmtId="9" fontId="2" fillId="0" borderId="0" xfId="0" applyNumberFormat="1" applyFont="1"/>
    <xf numFmtId="0" fontId="2" fillId="0" borderId="0" xfId="0" applyFont="1" applyAlignment="1">
      <alignment horizontal="right"/>
    </xf>
    <xf numFmtId="0" fontId="1" fillId="0" borderId="0" xfId="0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28575</xdr:rowOff>
    </xdr:from>
    <xdr:to>
      <xdr:col>13</xdr:col>
      <xdr:colOff>38100</xdr:colOff>
      <xdr:row>45</xdr:row>
      <xdr:rowOff>57150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255000-27EB-4CD2-9BE6-4DAB62C8F2CA}"/>
            </a:ext>
          </a:extLst>
        </xdr:cNvPr>
        <xdr:cNvCxnSpPr/>
      </xdr:nvCxnSpPr>
      <xdr:spPr>
        <a:xfrm>
          <a:off x="8277225" y="28575"/>
          <a:ext cx="0" cy="8029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0</xdr:row>
      <xdr:rowOff>104775</xdr:rowOff>
    </xdr:from>
    <xdr:to>
      <xdr:col>22</xdr:col>
      <xdr:colOff>57150</xdr:colOff>
      <xdr:row>43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AD30EE0-6A71-40F7-A122-54FCD14D5016}"/>
            </a:ext>
          </a:extLst>
        </xdr:cNvPr>
        <xdr:cNvCxnSpPr/>
      </xdr:nvCxnSpPr>
      <xdr:spPr>
        <a:xfrm>
          <a:off x="13782675" y="104775"/>
          <a:ext cx="0" cy="7667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7639-8539-4176-A3C9-303F70385EC8}">
  <dimension ref="N3:P8"/>
  <sheetViews>
    <sheetView tabSelected="1" workbookViewId="0">
      <selection activeCell="I25" sqref="I25"/>
    </sheetView>
  </sheetViews>
  <sheetFormatPr defaultRowHeight="14.25" x14ac:dyDescent="0.2"/>
  <cols>
    <col min="1" max="15" width="9.140625" style="1"/>
    <col min="16" max="16" width="9.140625" style="7"/>
    <col min="17" max="16384" width="9.140625" style="1"/>
  </cols>
  <sheetData>
    <row r="3" spans="14:16" x14ac:dyDescent="0.2">
      <c r="N3" s="1" t="s">
        <v>0</v>
      </c>
      <c r="O3" s="1">
        <v>230.32</v>
      </c>
    </row>
    <row r="4" spans="14:16" x14ac:dyDescent="0.2">
      <c r="N4" s="1" t="s">
        <v>1</v>
      </c>
      <c r="O4" s="4">
        <v>265.93299999999999</v>
      </c>
      <c r="P4" s="7" t="s">
        <v>6</v>
      </c>
    </row>
    <row r="5" spans="14:16" x14ac:dyDescent="0.2">
      <c r="N5" s="1" t="s">
        <v>2</v>
      </c>
      <c r="O5" s="4">
        <f>+O3*O4</f>
        <v>61249.688559999995</v>
      </c>
    </row>
    <row r="6" spans="14:16" x14ac:dyDescent="0.2">
      <c r="N6" s="1" t="s">
        <v>3</v>
      </c>
      <c r="O6" s="4">
        <v>2303</v>
      </c>
    </row>
    <row r="7" spans="14:16" x14ac:dyDescent="0.2">
      <c r="N7" s="1" t="s">
        <v>4</v>
      </c>
      <c r="O7" s="4">
        <f>999+8594</f>
        <v>9593</v>
      </c>
      <c r="P7" s="7" t="s">
        <v>6</v>
      </c>
    </row>
    <row r="8" spans="14:16" x14ac:dyDescent="0.2">
      <c r="N8" s="1" t="s">
        <v>5</v>
      </c>
      <c r="O8" s="4">
        <f>+O5-O6+O7</f>
        <v>68539.688559999995</v>
      </c>
      <c r="P8" s="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C332-12E1-4324-93C4-9C817C9729EC}">
  <dimension ref="A1:AJ2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3" sqref="K13"/>
    </sheetView>
  </sheetViews>
  <sheetFormatPr defaultRowHeight="14.25" x14ac:dyDescent="0.2"/>
  <cols>
    <col min="1" max="1" width="5.42578125" style="1" bestFit="1" customWidth="1"/>
    <col min="2" max="2" width="18.85546875" style="1" bestFit="1" customWidth="1"/>
    <col min="3" max="16384" width="9.140625" style="1"/>
  </cols>
  <sheetData>
    <row r="1" spans="1:36" ht="15" x14ac:dyDescent="0.25">
      <c r="A1" s="9" t="s">
        <v>39</v>
      </c>
    </row>
    <row r="3" spans="1:36" x14ac:dyDescent="0.2"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U3" s="1">
        <v>2019</v>
      </c>
      <c r="V3" s="1">
        <f>+U3+1</f>
        <v>2020</v>
      </c>
      <c r="W3" s="1">
        <f t="shared" ref="W3:AJ3" si="0">+V3+1</f>
        <v>2021</v>
      </c>
      <c r="X3" s="1">
        <f t="shared" si="0"/>
        <v>2022</v>
      </c>
      <c r="Y3" s="1">
        <f t="shared" si="0"/>
        <v>2023</v>
      </c>
      <c r="Z3" s="1">
        <f t="shared" si="0"/>
        <v>2024</v>
      </c>
      <c r="AA3" s="1">
        <f t="shared" si="0"/>
        <v>2025</v>
      </c>
      <c r="AB3" s="1">
        <f t="shared" si="0"/>
        <v>2026</v>
      </c>
      <c r="AC3" s="1">
        <f t="shared" si="0"/>
        <v>2027</v>
      </c>
      <c r="AD3" s="1">
        <f t="shared" si="0"/>
        <v>2028</v>
      </c>
      <c r="AE3" s="1">
        <f t="shared" si="0"/>
        <v>2029</v>
      </c>
      <c r="AF3" s="1">
        <f t="shared" si="0"/>
        <v>2030</v>
      </c>
      <c r="AG3" s="1">
        <f t="shared" si="0"/>
        <v>2031</v>
      </c>
      <c r="AH3" s="1">
        <f t="shared" si="0"/>
        <v>2032</v>
      </c>
      <c r="AI3" s="1">
        <f t="shared" si="0"/>
        <v>2033</v>
      </c>
      <c r="AJ3" s="1">
        <f t="shared" si="0"/>
        <v>2034</v>
      </c>
    </row>
    <row r="4" spans="1:36" s="2" customFormat="1" ht="15" x14ac:dyDescent="0.25">
      <c r="B4" s="2" t="s">
        <v>22</v>
      </c>
      <c r="H4" s="3">
        <v>1817</v>
      </c>
      <c r="I4" s="3">
        <v>2267</v>
      </c>
      <c r="L4" s="3">
        <v>2596</v>
      </c>
      <c r="M4" s="3">
        <v>2861</v>
      </c>
    </row>
    <row r="5" spans="1:36" x14ac:dyDescent="0.2">
      <c r="B5" s="1" t="s">
        <v>23</v>
      </c>
      <c r="H5" s="4">
        <v>957</v>
      </c>
      <c r="I5" s="4">
        <v>1177</v>
      </c>
      <c r="L5" s="4">
        <v>1174</v>
      </c>
      <c r="M5" s="4">
        <v>1278</v>
      </c>
    </row>
    <row r="6" spans="1:36" x14ac:dyDescent="0.2">
      <c r="B6" s="1" t="s">
        <v>24</v>
      </c>
      <c r="H6" s="4">
        <f>+H4-H5</f>
        <v>860</v>
      </c>
      <c r="I6" s="4">
        <f>+I4-I5</f>
        <v>1090</v>
      </c>
      <c r="L6" s="4">
        <f>+L4-L5</f>
        <v>1422</v>
      </c>
      <c r="M6" s="4">
        <f>+M4-M5</f>
        <v>1583</v>
      </c>
    </row>
    <row r="7" spans="1:36" x14ac:dyDescent="0.2">
      <c r="B7" s="1" t="s">
        <v>25</v>
      </c>
      <c r="H7" s="4">
        <v>402</v>
      </c>
      <c r="I7" s="4">
        <v>438</v>
      </c>
      <c r="L7" s="4">
        <v>476</v>
      </c>
      <c r="M7" s="4">
        <v>492</v>
      </c>
    </row>
    <row r="8" spans="1:36" x14ac:dyDescent="0.2">
      <c r="B8" s="1" t="s">
        <v>26</v>
      </c>
      <c r="H8" s="4">
        <v>222</v>
      </c>
      <c r="I8" s="4">
        <v>203</v>
      </c>
      <c r="L8" s="4">
        <v>234</v>
      </c>
      <c r="M8" s="4">
        <v>243</v>
      </c>
    </row>
    <row r="9" spans="1:36" x14ac:dyDescent="0.2">
      <c r="B9" s="1" t="s">
        <v>35</v>
      </c>
      <c r="H9" s="4">
        <f>+SUM(H7:H8)</f>
        <v>624</v>
      </c>
      <c r="I9" s="4">
        <f>+SUM(I7:I8)</f>
        <v>641</v>
      </c>
      <c r="L9" s="4">
        <f>+SUM(L7:L8)</f>
        <v>710</v>
      </c>
      <c r="M9" s="4">
        <f>+SUM(M7:M8)</f>
        <v>735</v>
      </c>
    </row>
    <row r="10" spans="1:36" x14ac:dyDescent="0.2">
      <c r="B10" s="1" t="s">
        <v>34</v>
      </c>
      <c r="H10" s="4">
        <f>+H6-H9</f>
        <v>236</v>
      </c>
      <c r="I10" s="4">
        <f>+I6-I9</f>
        <v>449</v>
      </c>
      <c r="L10" s="4">
        <f>+L6-L9</f>
        <v>712</v>
      </c>
      <c r="M10" s="4">
        <f>+M6-M9</f>
        <v>848</v>
      </c>
    </row>
    <row r="11" spans="1:36" x14ac:dyDescent="0.2">
      <c r="B11" s="1" t="s">
        <v>27</v>
      </c>
      <c r="H11" s="1">
        <f>+-96+-1</f>
        <v>-97</v>
      </c>
      <c r="I11" s="1">
        <v>-106</v>
      </c>
      <c r="L11" s="1">
        <v>-100</v>
      </c>
      <c r="M11" s="1">
        <v>-93</v>
      </c>
    </row>
    <row r="12" spans="1:36" x14ac:dyDescent="0.2">
      <c r="B12" s="1" t="s">
        <v>28</v>
      </c>
      <c r="H12" s="4">
        <f>+H10+H11</f>
        <v>139</v>
      </c>
      <c r="I12" s="4">
        <f>+I10+I11</f>
        <v>343</v>
      </c>
      <c r="L12" s="4">
        <f>+L10+L11</f>
        <v>612</v>
      </c>
      <c r="M12" s="4">
        <f>+M10+M11</f>
        <v>755</v>
      </c>
    </row>
    <row r="13" spans="1:36" x14ac:dyDescent="0.2">
      <c r="B13" s="1" t="s">
        <v>29</v>
      </c>
      <c r="H13" s="1">
        <v>65</v>
      </c>
      <c r="I13" s="1">
        <v>57</v>
      </c>
      <c r="L13" s="1">
        <v>65</v>
      </c>
      <c r="M13" s="1">
        <v>95</v>
      </c>
    </row>
    <row r="14" spans="1:36" x14ac:dyDescent="0.2">
      <c r="B14" s="1" t="s">
        <v>32</v>
      </c>
      <c r="H14" s="1">
        <v>-2</v>
      </c>
      <c r="I14" s="1">
        <v>-1</v>
      </c>
      <c r="L14" s="1">
        <v>-2</v>
      </c>
      <c r="M14" s="1">
        <v>3</v>
      </c>
    </row>
    <row r="15" spans="1:36" x14ac:dyDescent="0.2">
      <c r="B15" s="1" t="s">
        <v>31</v>
      </c>
      <c r="H15" s="1">
        <v>9</v>
      </c>
      <c r="I15" s="1">
        <v>4</v>
      </c>
      <c r="L15" s="1">
        <v>9</v>
      </c>
      <c r="M15" s="1">
        <v>7</v>
      </c>
    </row>
    <row r="16" spans="1:36" s="2" customFormat="1" ht="15" x14ac:dyDescent="0.25">
      <c r="B16" s="2" t="s">
        <v>30</v>
      </c>
      <c r="H16" s="3">
        <f>+H12-H13+H14-H15</f>
        <v>63</v>
      </c>
      <c r="I16" s="3">
        <f>+I12-I13+I14-I15</f>
        <v>281</v>
      </c>
      <c r="L16" s="3">
        <f>+L12-L13+L14-L15</f>
        <v>536</v>
      </c>
      <c r="M16" s="3">
        <f>+M12-M13+M14-M15</f>
        <v>656</v>
      </c>
    </row>
    <row r="17" spans="2:13" x14ac:dyDescent="0.2">
      <c r="B17" s="1" t="s">
        <v>33</v>
      </c>
      <c r="H17" s="5">
        <f>+H16/H18</f>
        <v>0.226021131181947</v>
      </c>
      <c r="I17" s="5">
        <f>+I16/I18</f>
        <v>1.0054854419305321</v>
      </c>
      <c r="L17" s="5">
        <f>+L16/L18</f>
        <v>1.9229734335479935</v>
      </c>
      <c r="M17" s="5">
        <f>+M16/M18</f>
        <v>2.417461738877281</v>
      </c>
    </row>
    <row r="18" spans="2:13" x14ac:dyDescent="0.2">
      <c r="B18" s="1" t="s">
        <v>1</v>
      </c>
      <c r="H18" s="4">
        <v>278.73500000000001</v>
      </c>
      <c r="I18" s="4">
        <v>279.46699999999998</v>
      </c>
      <c r="J18" s="4"/>
      <c r="K18" s="4"/>
      <c r="L18" s="4">
        <v>278.73500000000001</v>
      </c>
      <c r="M18" s="4">
        <v>271.35899999999998</v>
      </c>
    </row>
    <row r="21" spans="2:13" x14ac:dyDescent="0.2">
      <c r="B21" s="1" t="s">
        <v>36</v>
      </c>
      <c r="H21" s="6">
        <f>+H6/H4</f>
        <v>0.47330764997248209</v>
      </c>
      <c r="I21" s="6">
        <f>+I6/I4</f>
        <v>0.48081164534627263</v>
      </c>
      <c r="L21" s="6">
        <f>+L6/L4</f>
        <v>0.54776579352850541</v>
      </c>
      <c r="M21" s="6">
        <f>+M6/M4</f>
        <v>0.55330304089479199</v>
      </c>
    </row>
    <row r="22" spans="2:13" x14ac:dyDescent="0.2">
      <c r="B22" s="8" t="s">
        <v>38</v>
      </c>
      <c r="H22" s="6">
        <f>+H10/H4</f>
        <v>0.1298844248761695</v>
      </c>
      <c r="I22" s="6">
        <f>+I10/I4</f>
        <v>0.19805910895456549</v>
      </c>
      <c r="L22" s="6">
        <f>+L10/L4</f>
        <v>0.27426810477657937</v>
      </c>
      <c r="M22" s="6">
        <f>+M10/M4</f>
        <v>0.2963998601887452</v>
      </c>
    </row>
    <row r="24" spans="2:13" x14ac:dyDescent="0.2">
      <c r="B24" s="1" t="s">
        <v>37</v>
      </c>
      <c r="L24" s="6">
        <f>+L4/H4-1</f>
        <v>0.4287286736378646</v>
      </c>
      <c r="M24" s="6">
        <f>+M4/I4-1</f>
        <v>0.26202029113365688</v>
      </c>
    </row>
  </sheetData>
  <hyperlinks>
    <hyperlink ref="A1" location="Main!A1" display="Main" xr:uid="{34614AC7-65BD-4E50-84D2-9C98D2E9C0D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2021-12-30T01:02:33Z</dcterms:created>
  <dcterms:modified xsi:type="dcterms:W3CDTF">2021-12-30T17:49:17Z</dcterms:modified>
</cp:coreProperties>
</file>