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53D01526-335E-4445-96DD-45818174DF3D}" xr6:coauthVersionLast="47" xr6:coauthVersionMax="47" xr10:uidLastSave="{00000000-0000-0000-0000-000000000000}"/>
  <bookViews>
    <workbookView xWindow="-120" yWindow="-120" windowWidth="29040" windowHeight="16440" activeTab="1" xr2:uid="{777D6CD7-7221-46A8-A3D4-E6BE0570C6C4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L12" i="1"/>
  <c r="L10" i="1"/>
  <c r="L5" i="1"/>
  <c r="P12" i="1"/>
  <c r="P10" i="1"/>
  <c r="P5" i="1"/>
  <c r="Z25" i="1"/>
  <c r="Z24" i="1"/>
  <c r="Z23" i="1"/>
  <c r="AA25" i="1"/>
  <c r="AA24" i="1"/>
  <c r="AA23" i="1"/>
  <c r="AB25" i="1"/>
  <c r="AB24" i="1"/>
  <c r="AB23" i="1"/>
  <c r="AA28" i="1"/>
  <c r="AB28" i="1"/>
  <c r="Z12" i="1"/>
  <c r="Z10" i="1"/>
  <c r="Z5" i="1"/>
  <c r="AA12" i="1"/>
  <c r="AA13" i="1" s="1"/>
  <c r="AA16" i="1" s="1"/>
  <c r="AB16" i="1"/>
  <c r="AA10" i="1"/>
  <c r="AA5" i="1"/>
  <c r="AB12" i="1"/>
  <c r="AB10" i="1"/>
  <c r="AB5" i="1"/>
  <c r="L11" i="1" l="1"/>
  <c r="L13" i="1" s="1"/>
  <c r="L16" i="1" s="1"/>
  <c r="L17" i="1" s="1"/>
  <c r="P11" i="1"/>
  <c r="P13" i="1" s="1"/>
  <c r="P16" i="1" s="1"/>
  <c r="P17" i="1" s="1"/>
  <c r="Z11" i="1"/>
  <c r="Z13" i="1" s="1"/>
  <c r="Z16" i="1" s="1"/>
  <c r="Z17" i="1" s="1"/>
  <c r="AA11" i="1"/>
  <c r="AA17" i="1" s="1"/>
  <c r="AB11" i="1"/>
  <c r="AB13" i="1" s="1"/>
  <c r="AB17" i="1" s="1"/>
  <c r="M25" i="1" l="1"/>
  <c r="Q25" i="1"/>
  <c r="M12" i="1"/>
  <c r="Q12" i="1"/>
  <c r="M10" i="1"/>
  <c r="Q10" i="1"/>
  <c r="Q28" i="1"/>
  <c r="M5" i="1"/>
  <c r="Q5" i="1"/>
  <c r="Q23" i="1" s="1"/>
  <c r="M9" i="2"/>
  <c r="M8" i="2"/>
  <c r="M6" i="2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M11" i="1" l="1"/>
  <c r="Q11" i="1"/>
  <c r="Q13" i="1" l="1"/>
  <c r="Q16" i="1" s="1"/>
  <c r="Q17" i="1" s="1"/>
  <c r="Q24" i="1"/>
  <c r="M13" i="1"/>
  <c r="M16" i="1" s="1"/>
  <c r="M17" i="1" s="1"/>
  <c r="M24" i="1"/>
</calcChain>
</file>

<file path=xl/sharedStrings.xml><?xml version="1.0" encoding="utf-8"?>
<sst xmlns="http://schemas.openxmlformats.org/spreadsheetml/2006/main" count="50" uniqueCount="46">
  <si>
    <t>Q118</t>
  </si>
  <si>
    <t>Q219</t>
  </si>
  <si>
    <t>Q218</t>
  </si>
  <si>
    <t>Q318</t>
  </si>
  <si>
    <t>Q418</t>
  </si>
  <si>
    <t>Q119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</si>
  <si>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</si>
  <si>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</si>
  <si>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</si>
  <si>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</si>
  <si>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</si>
  <si>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</si>
  <si>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</si>
  <si>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</si>
  <si>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</si>
  <si>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</si>
  <si>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</si>
  <si>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</si>
  <si>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</si>
  <si>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</si>
  <si>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</si>
  <si>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</si>
  <si>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</si>
  <si>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Price</t>
  </si>
  <si>
    <t>Shares</t>
  </si>
  <si>
    <t>EV</t>
  </si>
  <si>
    <t>Cash</t>
  </si>
  <si>
    <t>Debt</t>
  </si>
  <si>
    <t>MC</t>
  </si>
  <si>
    <t>Main</t>
  </si>
  <si>
    <t>Gross Margin %</t>
  </si>
  <si>
    <t>Revenue Growth Y/Y</t>
  </si>
  <si>
    <t>R&amp;D</t>
  </si>
  <si>
    <t>S&amp;M</t>
  </si>
  <si>
    <t>G&amp;A</t>
  </si>
  <si>
    <t>Restructing</t>
  </si>
  <si>
    <t>Operating Expenses</t>
  </si>
  <si>
    <t>Operating Income</t>
  </si>
  <si>
    <t>Other Income</t>
  </si>
  <si>
    <t>Pretax Income</t>
  </si>
  <si>
    <t>Taxes</t>
  </si>
  <si>
    <t>Net Income</t>
  </si>
  <si>
    <t>NCI</t>
  </si>
  <si>
    <t>EPS</t>
  </si>
  <si>
    <t>Operation Margin %</t>
  </si>
  <si>
    <t>Tax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</si>
</sst>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28575</xdr:rowOff>
    </xdr:from>
    <xdr:to>
      <xdr:col>17</xdr:col>
      <xdr:colOff>28575</xdr:colOff>
      <xdr:row>43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6F85A1B-7E61-4B97-BB9F-AB44CE6F9FDA}"/>
            </a:ext>
          </a:extLst>
        </xdr:cNvPr>
        <xdr:cNvCxnSpPr/>
      </xdr:nvCxnSpPr>
      <xdr:spPr>
        <a:xfrm>
          <a:off x="11734800" y="28575"/>
          <a:ext cx="0" cy="788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</xdr:colOff>
      <xdr:row>0</xdr:row>
      <xdr:rowOff>28575</xdr:rowOff>
    </xdr:from>
    <xdr:to>
      <xdr:col>28</xdr:col>
      <xdr:colOff>38100</xdr:colOff>
      <xdr:row>37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38BBC3B-7319-44EB-A07F-D81E555B5C91}"/>
            </a:ext>
          </a:extLst>
        </xdr:cNvPr>
        <xdr:cNvCxnSpPr/>
      </xdr:nvCxnSpPr>
      <xdr:spPr>
        <a:xfrm>
          <a:off x="19592925" y="28575"/>
          <a:ext cx="0" cy="670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D886-B62F-4E3C-A059-5F0D6F1A56F5}">
  <dimension ref="L4:N9"/>
  <sheetViews>
    <sheetView workbookViewId="0">
      <selection activeCell="H7" sqref="H7"/>
    </sheetView>
  </sheetViews>
  <sheetFormatPr defaultRowHeight="14.25" x14ac:dyDescent="0.2"/>
  <cols>
    <col min="14" max="14" width="9" style="1"/>
  </cols>
  <sheetData>
    <row r="4" spans="12:14" x14ac:dyDescent="0.2">
      <c r="L4" t="s">
        <v>23</v>
      </c>
      <c r="M4">
        <v>67.61</v>
      </c>
    </row>
    <row r="5" spans="12:14" x14ac:dyDescent="0.2">
      <c r="L5" t="s">
        <v>24</v>
      </c>
      <c r="M5" s="2">
        <v>430.83300000000003</v>
      </c>
      <c r="N5" s="1" t="s">
        <v>14</v>
      </c>
    </row>
    <row r="6" spans="12:14" x14ac:dyDescent="0.2">
      <c r="L6" t="s">
        <v>28</v>
      </c>
      <c r="M6" s="2">
        <f>+M4*M5</f>
        <v>29128.619130000003</v>
      </c>
    </row>
    <row r="7" spans="12:14" x14ac:dyDescent="0.2">
      <c r="L7" t="s">
        <v>26</v>
      </c>
      <c r="M7" s="2">
        <v>1329.2</v>
      </c>
      <c r="N7" s="1" t="s">
        <v>14</v>
      </c>
    </row>
    <row r="8" spans="12:14" x14ac:dyDescent="0.2">
      <c r="L8" t="s">
        <v>27</v>
      </c>
      <c r="M8" s="2">
        <f>203+2910</f>
        <v>3113</v>
      </c>
      <c r="N8" s="1" t="s">
        <v>14</v>
      </c>
    </row>
    <row r="9" spans="12:14" x14ac:dyDescent="0.2">
      <c r="L9" t="s">
        <v>25</v>
      </c>
      <c r="M9" s="2">
        <f>+M6-M7+M8</f>
        <v>30912.419130000002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3121-7AFE-4F40-B2D3-8C3F999C50F7}">
  <dimension ref="A1:AM28"/>
  <sheetViews>
    <sheetView tabSelected="1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V12" sqref="V12"/>
    </sheetView>
  </sheetViews>
  <sheetFormatPr defaultRowHeight="14.25" x14ac:dyDescent="0.2"/>
  <cols>
    <col min="1" max="1" width="4.625" bestFit="1" customWidth="1"/>
    <col min="2" max="2" width="18" bestFit="1" customWidth="1"/>
  </cols>
  <sheetData>
    <row r="1" spans="1:39" x14ac:dyDescent="0.2">
      <c r="A1" s="3" t="s">
        <v>29</v>
      </c>
    </row>
    <row r="2" spans="1:39" x14ac:dyDescent="0.2"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 t="s">
        <v>6</v>
      </c>
      <c r="J2" t="s">
        <v>7</v>
      </c>
      <c r="K2" t="s">
        <v>8</v>
      </c>
      <c r="L2" t="s">
        <v>9</v>
      </c>
      <c r="M2" s="2" t="s">
        <v>10</v>
      </c>
      <c r="N2" t="s">
        <v>11</v>
      </c>
      <c r="O2" t="s">
        <v>12</v>
      </c>
      <c r="P2" t="s">
        <v>13</v>
      </c>
      <c r="Q2" s="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Z2">
        <v>2018</v>
      </c>
      <c r="AA2">
        <f>+Z2+1</f>
        <v>2019</v>
      </c>
      <c r="AB2">
        <f t="shared" ref="AB2:AM2" si="0">+AA2+1</f>
        <v>2020</v>
      </c>
      <c r="AC2">
        <f t="shared" si="0"/>
        <v>2021</v>
      </c>
      <c r="AD2">
        <f t="shared" si="0"/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  <c r="AM2">
        <f t="shared" si="0"/>
        <v>2031</v>
      </c>
    </row>
    <row r="3" spans="1:39" s="5" customFormat="1" ht="15" x14ac:dyDescent="0.25">
      <c r="B3" s="5" t="s">
        <v>20</v>
      </c>
      <c r="L3" s="6">
        <v>1213.5</v>
      </c>
      <c r="M3" s="6">
        <v>1317.3</v>
      </c>
      <c r="P3" s="6">
        <v>1669.9</v>
      </c>
      <c r="Q3" s="6">
        <v>1742.1</v>
      </c>
      <c r="Z3" s="6">
        <v>5878.3</v>
      </c>
      <c r="AA3" s="6">
        <v>5517.9</v>
      </c>
      <c r="AB3" s="6">
        <v>5255</v>
      </c>
    </row>
    <row r="4" spans="1:39" x14ac:dyDescent="0.2">
      <c r="B4" t="s">
        <v>21</v>
      </c>
      <c r="L4" s="2">
        <v>839.2</v>
      </c>
      <c r="M4" s="2">
        <v>876.1</v>
      </c>
      <c r="P4" s="2">
        <v>1029.8</v>
      </c>
      <c r="Q4" s="2">
        <v>1021.3</v>
      </c>
      <c r="Z4" s="2">
        <v>3639.6</v>
      </c>
      <c r="AA4" s="2">
        <v>3544.3</v>
      </c>
      <c r="AB4" s="2">
        <v>3539.2</v>
      </c>
    </row>
    <row r="5" spans="1:39" x14ac:dyDescent="0.2">
      <c r="B5" t="s">
        <v>22</v>
      </c>
      <c r="L5" s="2">
        <f>+L3-L4</f>
        <v>374.29999999999995</v>
      </c>
      <c r="M5" s="2">
        <f>+M3-M4</f>
        <v>441.19999999999993</v>
      </c>
      <c r="P5" s="2">
        <f>+P3-P4</f>
        <v>640.10000000000014</v>
      </c>
      <c r="Q5" s="2">
        <f>+Q3-Q4</f>
        <v>720.8</v>
      </c>
      <c r="Z5" s="2">
        <f>+Z3-Z4</f>
        <v>2238.7000000000003</v>
      </c>
      <c r="AA5" s="2">
        <f>+AA3-AA4</f>
        <v>1973.5999999999995</v>
      </c>
      <c r="AB5" s="2">
        <f>+AB3-AB4</f>
        <v>1715.8000000000002</v>
      </c>
    </row>
    <row r="6" spans="1:39" x14ac:dyDescent="0.2">
      <c r="B6" t="s">
        <v>32</v>
      </c>
      <c r="L6" s="2">
        <v>156.1</v>
      </c>
      <c r="M6" s="2">
        <v>156.1</v>
      </c>
      <c r="P6" s="2">
        <v>166.3</v>
      </c>
      <c r="Q6" s="2">
        <v>154.5</v>
      </c>
      <c r="Z6" s="2">
        <v>650.70000000000005</v>
      </c>
      <c r="AA6" s="2">
        <v>640.9</v>
      </c>
      <c r="AB6" s="2">
        <v>642.9</v>
      </c>
    </row>
    <row r="7" spans="1:39" x14ac:dyDescent="0.2">
      <c r="B7" t="s">
        <v>33</v>
      </c>
      <c r="L7" s="2">
        <v>65.599999999999994</v>
      </c>
      <c r="M7" s="2">
        <v>65.3</v>
      </c>
      <c r="P7" s="2">
        <v>76.099999999999994</v>
      </c>
      <c r="Q7" s="2">
        <v>68.400000000000006</v>
      </c>
      <c r="Z7" s="2">
        <v>324.7</v>
      </c>
      <c r="AA7" s="2">
        <v>301</v>
      </c>
      <c r="AB7" s="2">
        <v>278.7</v>
      </c>
    </row>
    <row r="8" spans="1:39" x14ac:dyDescent="0.2">
      <c r="B8" t="s">
        <v>34</v>
      </c>
      <c r="L8" s="2">
        <v>62.9</v>
      </c>
      <c r="M8" s="2">
        <v>62.2</v>
      </c>
      <c r="P8" s="2">
        <v>73.2</v>
      </c>
      <c r="Q8" s="2">
        <v>75.7</v>
      </c>
      <c r="Z8" s="2">
        <v>293.3</v>
      </c>
      <c r="AA8" s="2">
        <v>284</v>
      </c>
      <c r="AB8" s="2">
        <v>258.7</v>
      </c>
    </row>
    <row r="9" spans="1:39" x14ac:dyDescent="0.2">
      <c r="B9" t="s">
        <v>35</v>
      </c>
      <c r="L9" s="2">
        <v>16.2</v>
      </c>
      <c r="M9" s="2">
        <v>9</v>
      </c>
      <c r="P9" s="2">
        <v>17.5</v>
      </c>
      <c r="Q9" s="2">
        <v>-1.7</v>
      </c>
      <c r="Z9" s="2">
        <v>4.3</v>
      </c>
      <c r="AA9" s="2">
        <v>28.7</v>
      </c>
      <c r="AB9" s="2">
        <v>65.2</v>
      </c>
    </row>
    <row r="10" spans="1:39" x14ac:dyDescent="0.2">
      <c r="B10" t="s">
        <v>36</v>
      </c>
      <c r="L10" s="2">
        <f>+SUM(L6:L9)</f>
        <v>300.79999999999995</v>
      </c>
      <c r="M10" s="2">
        <f>+SUM(M6:M9)</f>
        <v>292.59999999999997</v>
      </c>
      <c r="P10" s="2">
        <f>+SUM(P6:P9)</f>
        <v>333.1</v>
      </c>
      <c r="Q10" s="2">
        <f>+SUM(Q6:Q9)</f>
        <v>296.90000000000003</v>
      </c>
      <c r="Z10" s="2">
        <f>+SUM(Z6:Z9)</f>
        <v>1273</v>
      </c>
      <c r="AA10" s="2">
        <f>+SUM(AA6:AA9)</f>
        <v>1254.6000000000001</v>
      </c>
      <c r="AB10" s="2">
        <f>+SUM(AB6:AB9)</f>
        <v>1245.5</v>
      </c>
    </row>
    <row r="11" spans="1:39" x14ac:dyDescent="0.2">
      <c r="B11" t="s">
        <v>37</v>
      </c>
      <c r="L11" s="2">
        <f>+L5-L10</f>
        <v>73.5</v>
      </c>
      <c r="M11" s="2">
        <f>+M5-M10</f>
        <v>148.59999999999997</v>
      </c>
      <c r="P11" s="2">
        <f>+P5-P10</f>
        <v>307.00000000000011</v>
      </c>
      <c r="Q11" s="2">
        <f>+Q5-Q10</f>
        <v>423.89999999999992</v>
      </c>
      <c r="Z11" s="2">
        <f>+Z5-Z10</f>
        <v>965.70000000000027</v>
      </c>
      <c r="AA11" s="2">
        <f>+AA5-AA10</f>
        <v>718.99999999999932</v>
      </c>
      <c r="AB11" s="2">
        <f>+AB5-AB10</f>
        <v>470.30000000000018</v>
      </c>
    </row>
    <row r="12" spans="1:39" x14ac:dyDescent="0.2">
      <c r="B12" t="s">
        <v>38</v>
      </c>
      <c r="L12" s="2">
        <f>+-41.9+1.5+-2.8</f>
        <v>-43.199999999999996</v>
      </c>
      <c r="M12" s="2">
        <f>+-42.2+0.9+0.4</f>
        <v>-40.900000000000006</v>
      </c>
      <c r="P12" s="2">
        <f>+-33.1+0.2+-26.6+-1.1</f>
        <v>-60.6</v>
      </c>
      <c r="Q12" s="2">
        <f>+-31.9+0.5+10.2+-5.8</f>
        <v>-27</v>
      </c>
      <c r="Z12" s="2">
        <f>+-128.3+6.1+-4.6+5+36.6+-7.1</f>
        <v>-92.300000000000011</v>
      </c>
      <c r="AA12" s="2">
        <f>+-148.3+10.2+-11.8+-6.2</f>
        <v>-156.10000000000002</v>
      </c>
      <c r="AB12" s="2">
        <f>+-168.4+4.9+-8.6</f>
        <v>-172.1</v>
      </c>
    </row>
    <row r="13" spans="1:39" x14ac:dyDescent="0.2">
      <c r="B13" t="s">
        <v>39</v>
      </c>
      <c r="L13" s="2">
        <f>+L11+L12</f>
        <v>30.300000000000004</v>
      </c>
      <c r="M13" s="2">
        <f>+M11+M12</f>
        <v>107.69999999999996</v>
      </c>
      <c r="P13" s="2">
        <f>+P11+P12</f>
        <v>246.40000000000012</v>
      </c>
      <c r="Q13" s="2">
        <f>+Q11+Q12</f>
        <v>396.89999999999992</v>
      </c>
      <c r="Z13" s="2">
        <f>+Z11+Z12</f>
        <v>873.40000000000032</v>
      </c>
      <c r="AA13" s="2">
        <f>+AA11+AA12</f>
        <v>562.8999999999993</v>
      </c>
      <c r="AB13" s="2">
        <f>+AB11+AB12</f>
        <v>298.20000000000016</v>
      </c>
    </row>
    <row r="14" spans="1:39" x14ac:dyDescent="0.2">
      <c r="B14" t="s">
        <v>40</v>
      </c>
      <c r="L14" s="2">
        <v>37.9</v>
      </c>
      <c r="M14" s="2">
        <v>-83.1</v>
      </c>
      <c r="P14" s="2">
        <v>37.9</v>
      </c>
      <c r="Q14" s="2">
        <v>61.8</v>
      </c>
      <c r="Z14" s="2">
        <v>125.1</v>
      </c>
      <c r="AA14" s="2">
        <v>62.7</v>
      </c>
      <c r="AB14" s="2">
        <v>-59.8</v>
      </c>
    </row>
    <row r="15" spans="1:39" x14ac:dyDescent="0.2">
      <c r="B15" t="s">
        <v>42</v>
      </c>
      <c r="L15" s="2">
        <v>0</v>
      </c>
      <c r="M15" s="2">
        <v>0.6</v>
      </c>
      <c r="P15" s="2">
        <v>0</v>
      </c>
      <c r="Q15" s="2">
        <v>0.7</v>
      </c>
      <c r="Z15" s="2">
        <v>-2.5</v>
      </c>
      <c r="AA15" s="2">
        <v>-2.2000000000000002</v>
      </c>
      <c r="AB15" s="2">
        <v>-2.2000000000000002</v>
      </c>
    </row>
    <row r="16" spans="1:39" x14ac:dyDescent="0.2">
      <c r="B16" t="s">
        <v>41</v>
      </c>
      <c r="L16" s="2">
        <f>+L13-L14-L15</f>
        <v>-7.5999999999999943</v>
      </c>
      <c r="M16" s="2">
        <f>+M13-M14-M15</f>
        <v>190.19999999999996</v>
      </c>
      <c r="P16" s="2">
        <f>+P13-P14-P15</f>
        <v>208.50000000000011</v>
      </c>
      <c r="Q16" s="2">
        <f>+Q13-Q14-Q15</f>
        <v>334.39999999999992</v>
      </c>
      <c r="Z16" s="2">
        <f>+Z13-Z14-Z15</f>
        <v>750.8000000000003</v>
      </c>
      <c r="AA16" s="2">
        <f>+AA13-AA14-AA15</f>
        <v>502.3999999999993</v>
      </c>
      <c r="AB16" s="2">
        <f>+AB13-AB14-AB15</f>
        <v>360.20000000000016</v>
      </c>
    </row>
    <row r="17" spans="2:28" x14ac:dyDescent="0.2">
      <c r="B17" t="s">
        <v>43</v>
      </c>
      <c r="L17" s="7">
        <f>+L16/L18</f>
        <v>-1.7132551848512159E-2</v>
      </c>
      <c r="M17" s="7">
        <f>+M16/M18</f>
        <v>0.45469758546497718</v>
      </c>
      <c r="P17" s="7">
        <f>+P16/P18</f>
        <v>0.47001803426510391</v>
      </c>
      <c r="Q17" s="7">
        <f>+Q16/Q18</f>
        <v>0.75879282958928962</v>
      </c>
      <c r="Z17" s="7">
        <f>+Z16/Z18</f>
        <v>1.7224133975682503</v>
      </c>
      <c r="AA17" s="7">
        <f>+AA16/AA18</f>
        <v>1.1996179560649458</v>
      </c>
      <c r="AB17" s="7">
        <f>+AB16/AB18</f>
        <v>0.86007640878701086</v>
      </c>
    </row>
    <row r="18" spans="2:28" x14ac:dyDescent="0.2">
      <c r="B18" t="s">
        <v>24</v>
      </c>
      <c r="L18" s="2">
        <v>443.6</v>
      </c>
      <c r="M18" s="2">
        <v>418.3</v>
      </c>
      <c r="P18" s="2">
        <v>443.6</v>
      </c>
      <c r="Q18" s="2">
        <v>440.7</v>
      </c>
      <c r="Z18" s="2">
        <v>435.9</v>
      </c>
      <c r="AA18" s="2">
        <v>418.8</v>
      </c>
      <c r="AB18" s="2">
        <v>418.8</v>
      </c>
    </row>
    <row r="23" spans="2:28" x14ac:dyDescent="0.2">
      <c r="B23" t="s">
        <v>30</v>
      </c>
      <c r="M23" s="4">
        <f>+M5/M3</f>
        <v>0.33492750322629616</v>
      </c>
      <c r="Q23" s="4">
        <f>+Q5/Q3</f>
        <v>0.41375351587164916</v>
      </c>
      <c r="Z23" s="4">
        <f>+Z5/Z3</f>
        <v>0.38084139972441017</v>
      </c>
      <c r="AA23" s="4">
        <f>+AA5/AA3</f>
        <v>0.35767230286884494</v>
      </c>
      <c r="AB23" s="4">
        <f>+AB5/AB3</f>
        <v>0.32650808753568034</v>
      </c>
    </row>
    <row r="24" spans="2:28" x14ac:dyDescent="0.2">
      <c r="B24" t="s">
        <v>44</v>
      </c>
      <c r="M24" s="4">
        <f>+M11/M3</f>
        <v>0.1128064981401351</v>
      </c>
      <c r="Q24" s="4">
        <f>+Q11/Q3</f>
        <v>0.24332701911486135</v>
      </c>
      <c r="Z24" s="4">
        <f>+Z11/Z3</f>
        <v>0.16428219042920578</v>
      </c>
      <c r="AA24" s="4">
        <f>+AA11/AA3</f>
        <v>0.13030319505609006</v>
      </c>
      <c r="AB24" s="4">
        <f>+AB11/AB3</f>
        <v>8.94957183634634E-2</v>
      </c>
    </row>
    <row r="25" spans="2:28" x14ac:dyDescent="0.2">
      <c r="B25" t="s">
        <v>45</v>
      </c>
      <c r="M25" s="4">
        <f>+M14/M13</f>
        <v>-0.77158774373259076</v>
      </c>
      <c r="Q25" s="4">
        <f>+Q14/Q13</f>
        <v>0.15570672713529859</v>
      </c>
      <c r="Z25" s="4">
        <f>+Z14/Z13</f>
        <v>0.14323334096633838</v>
      </c>
      <c r="AA25" s="4">
        <f>+AA14/AA13</f>
        <v>0.11138745780778128</v>
      </c>
      <c r="AB25" s="4">
        <f>+AB14/AB13</f>
        <v>-0.20053655264922859</v>
      </c>
    </row>
    <row r="26" spans="2:28" x14ac:dyDescent="0.2">
      <c r="M26" s="4"/>
      <c r="Q26" s="4"/>
    </row>
    <row r="28" spans="2:28" x14ac:dyDescent="0.2">
      <c r="B28" t="s">
        <v>31</v>
      </c>
      <c r="Q28" s="4">
        <f>+Q3/M3-1</f>
        <v>0.32247779549077649</v>
      </c>
      <c r="AA28" s="4">
        <f>+AA3/Z3-1</f>
        <v>-6.1310242757259825E-2</v>
      </c>
      <c r="AB28" s="4">
        <f>+AB3/AA3-1</f>
        <v>-4.7644937385599495E-2</v>
      </c>
    </row>
  </sheetData>
  <hyperlinks>
    <hyperlink ref="A1" location="Main!A1" display="Main" xr:uid="{D67C6DE0-86E5-4B5C-9B76-FDEFBD9E8179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C77FB32B1D8439E8C1FB95A50701D" ma:contentTypeVersion="4" ma:contentTypeDescription="Create a new document." ma:contentTypeScope="" ma:versionID="00f9f787c87b8f619b7b3879064ae08e">
  <xsd:schema xmlns:xsd="http://www.w3.org/2001/XMLSchema" xmlns:xs="http://www.w3.org/2001/XMLSchema" xmlns:p="http://schemas.microsoft.com/office/2006/metadata/properties" xmlns:ns3="a9d2bb99-bba0-4ba4-8acb-26e5cf3984f4" targetNamespace="http://schemas.microsoft.com/office/2006/metadata/properties" ma:root="true" ma:fieldsID="73f31bb0fd4c66fbd21aca7d016d11d9" ns3:_="">
    <xsd:import namespace="a9d2bb99-bba0-4ba4-8acb-26e5cf3984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2bb99-bba0-4ba4-8acb-26e5cf398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0C190-DF54-4C35-841E-AFD02135A5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794355-4581-4D15-9415-B9728B3D5814}">
  <ds:schemaRefs>
    <ds:schemaRef ds:uri="http://schemas.microsoft.com/office/2006/metadata/properti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a9d2bb99-bba0-4ba4-8acb-26e5cf3984f4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FC394F1-8DC9-47EF-B9BA-3E77DDEDB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d2bb99-bba0-4ba4-8acb-26e5cf3984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2021-12-31T01:27:30Z</dcterms:created>
  <dcterms:modified xsi:type="dcterms:W3CDTF">2022-01-02T05:26:00Z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0x010100F7EC77FB32B1D8439E8C1FB95A50701D</vt:lpwstr>
  </property>
</Properties>
</file>