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E0963CAD-0BD0-48FB-949A-518E55C67A26}" xr6:coauthVersionLast="47" xr6:coauthVersionMax="47" xr10:uidLastSave="{00000000-0000-0000-0000-000000000000}"/>
  <bookViews>
    <workbookView xWindow="-120" yWindow="-120" windowWidth="29040" windowHeight="15840" xr2:uid="{A46194EA-25F7-4968-B630-5209FEA98CB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R32" i="2"/>
  <c r="S32" i="2"/>
  <c r="AE32" i="2"/>
  <c r="AE18" i="2"/>
  <c r="AE19" i="2" s="1"/>
  <c r="AE20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J32" i="2"/>
  <c r="R33" i="2"/>
  <c r="Q33" i="2"/>
  <c r="R35" i="2"/>
  <c r="R88" i="2"/>
  <c r="R89" i="2" s="1"/>
  <c r="R79" i="2"/>
  <c r="R70" i="2"/>
  <c r="R27" i="2"/>
  <c r="R30" i="2"/>
  <c r="R34" i="2"/>
  <c r="Q35" i="2"/>
  <c r="P35" i="2"/>
  <c r="O35" i="2"/>
  <c r="N35" i="2"/>
  <c r="M35" i="2"/>
  <c r="L35" i="2"/>
  <c r="K35" i="2"/>
  <c r="J35" i="2"/>
  <c r="I35" i="2"/>
  <c r="H35" i="2"/>
  <c r="G35" i="2"/>
  <c r="Q34" i="2"/>
  <c r="P34" i="2"/>
  <c r="O34" i="2"/>
  <c r="N34" i="2"/>
  <c r="M34" i="2"/>
  <c r="L34" i="2"/>
  <c r="K34" i="2"/>
  <c r="J34" i="2"/>
  <c r="I34" i="2"/>
  <c r="H34" i="2"/>
  <c r="G34" i="2"/>
  <c r="P33" i="2"/>
  <c r="O33" i="2"/>
  <c r="N33" i="2"/>
  <c r="M33" i="2"/>
  <c r="L33" i="2"/>
  <c r="K33" i="2"/>
  <c r="J33" i="2"/>
  <c r="I33" i="2"/>
  <c r="H33" i="2"/>
  <c r="G33" i="2"/>
  <c r="R6" i="2"/>
  <c r="R7" i="2" s="1"/>
  <c r="R28" i="2" s="1"/>
  <c r="Q6" i="2"/>
  <c r="R13" i="2"/>
  <c r="R56" i="2"/>
  <c r="R46" i="2"/>
  <c r="R40" i="2"/>
  <c r="R39" i="2" s="1"/>
  <c r="AG15" i="2"/>
  <c r="AF12" i="2"/>
  <c r="AF6" i="2"/>
  <c r="AF5" i="2"/>
  <c r="AF4" i="2"/>
  <c r="V3" i="2"/>
  <c r="V7" i="2" s="1"/>
  <c r="U3" i="2"/>
  <c r="U7" i="2" s="1"/>
  <c r="T3" i="2"/>
  <c r="T32" i="2" s="1"/>
  <c r="Q13" i="2"/>
  <c r="S3" i="2"/>
  <c r="Y29" i="2"/>
  <c r="M32" i="2"/>
  <c r="L32" i="2"/>
  <c r="K32" i="2"/>
  <c r="I32" i="2"/>
  <c r="H32" i="2"/>
  <c r="G32" i="2"/>
  <c r="AA32" i="2"/>
  <c r="Z32" i="2"/>
  <c r="Y13" i="2"/>
  <c r="Y6" i="2"/>
  <c r="Y7" i="2" s="1"/>
  <c r="Y23" i="2" s="1"/>
  <c r="Z13" i="2"/>
  <c r="Z6" i="2"/>
  <c r="Z7" i="2" s="1"/>
  <c r="Z23" i="2" s="1"/>
  <c r="AA13" i="2"/>
  <c r="AA6" i="2"/>
  <c r="AA7" i="2" s="1"/>
  <c r="AA23" i="2" s="1"/>
  <c r="AB20" i="2"/>
  <c r="AB17" i="2"/>
  <c r="AB15" i="2"/>
  <c r="AB12" i="2"/>
  <c r="AB11" i="2"/>
  <c r="AB10" i="2"/>
  <c r="AB9" i="2"/>
  <c r="AB8" i="2"/>
  <c r="AB5" i="2"/>
  <c r="AB4" i="2"/>
  <c r="AB3" i="2"/>
  <c r="AB32" i="2" s="1"/>
  <c r="AC20" i="2"/>
  <c r="AD20" i="2"/>
  <c r="AC17" i="2"/>
  <c r="AC15" i="2"/>
  <c r="AC12" i="2"/>
  <c r="AC11" i="2"/>
  <c r="AC10" i="2"/>
  <c r="AC9" i="2"/>
  <c r="AC8" i="2"/>
  <c r="AC5" i="2"/>
  <c r="AC4" i="2"/>
  <c r="AC3" i="2"/>
  <c r="AD17" i="2"/>
  <c r="AD15" i="2"/>
  <c r="AD12" i="2"/>
  <c r="AD11" i="2"/>
  <c r="AD10" i="2"/>
  <c r="AD9" i="2"/>
  <c r="AD8" i="2"/>
  <c r="AD5" i="2"/>
  <c r="AD4" i="2"/>
  <c r="AD3" i="2"/>
  <c r="F13" i="2"/>
  <c r="F6" i="2"/>
  <c r="F7" i="2" s="1"/>
  <c r="F23" i="2" s="1"/>
  <c r="C13" i="2"/>
  <c r="C6" i="2"/>
  <c r="C7" i="2" s="1"/>
  <c r="C29" i="2" s="1"/>
  <c r="G13" i="2"/>
  <c r="G6" i="2"/>
  <c r="G7" i="2" s="1"/>
  <c r="G23" i="2" s="1"/>
  <c r="D13" i="2"/>
  <c r="D6" i="2"/>
  <c r="D7" i="2" s="1"/>
  <c r="D23" i="2" s="1"/>
  <c r="H13" i="2"/>
  <c r="H6" i="2"/>
  <c r="H7" i="2" s="1"/>
  <c r="H27" i="2" s="1"/>
  <c r="E13" i="2"/>
  <c r="E6" i="2"/>
  <c r="E7" i="2" s="1"/>
  <c r="E23" i="2" s="1"/>
  <c r="I13" i="2"/>
  <c r="I6" i="2"/>
  <c r="I7" i="2" s="1"/>
  <c r="I23" i="2" s="1"/>
  <c r="N70" i="2"/>
  <c r="N88" i="2"/>
  <c r="N79" i="2"/>
  <c r="N46" i="2"/>
  <c r="N40" i="2"/>
  <c r="N39" i="2" s="1"/>
  <c r="N56" i="2"/>
  <c r="J13" i="2"/>
  <c r="J6" i="2"/>
  <c r="J7" i="2" s="1"/>
  <c r="J23" i="2" s="1"/>
  <c r="N32" i="2"/>
  <c r="N13" i="2"/>
  <c r="N6" i="2"/>
  <c r="N7" i="2" s="1"/>
  <c r="N23" i="2" s="1"/>
  <c r="O88" i="2"/>
  <c r="O79" i="2"/>
  <c r="O70" i="2"/>
  <c r="O32" i="2"/>
  <c r="K13" i="2"/>
  <c r="K6" i="2"/>
  <c r="K7" i="2" s="1"/>
  <c r="K23" i="2" s="1"/>
  <c r="O13" i="2"/>
  <c r="O6" i="2"/>
  <c r="O7" i="2" s="1"/>
  <c r="O23" i="2" s="1"/>
  <c r="O46" i="2"/>
  <c r="O40" i="2"/>
  <c r="O39" i="2" s="1"/>
  <c r="O56" i="2"/>
  <c r="P32" i="2"/>
  <c r="P88" i="2"/>
  <c r="P79" i="2"/>
  <c r="P70" i="2"/>
  <c r="L13" i="2"/>
  <c r="L6" i="2"/>
  <c r="L7" i="2" s="1"/>
  <c r="L23" i="2" s="1"/>
  <c r="P6" i="2"/>
  <c r="P7" i="2" s="1"/>
  <c r="P23" i="2" s="1"/>
  <c r="P13" i="2"/>
  <c r="P56" i="2"/>
  <c r="P46" i="2"/>
  <c r="P40" i="2"/>
  <c r="P48" i="2" s="1"/>
  <c r="Q88" i="2"/>
  <c r="Q79" i="2"/>
  <c r="Q70" i="2"/>
  <c r="R29" i="2" l="1"/>
  <c r="E29" i="2"/>
  <c r="R48" i="2"/>
  <c r="C27" i="2"/>
  <c r="E27" i="2"/>
  <c r="P27" i="2"/>
  <c r="P30" i="2"/>
  <c r="Y28" i="2"/>
  <c r="R23" i="2"/>
  <c r="C28" i="2"/>
  <c r="K29" i="2"/>
  <c r="AA27" i="2"/>
  <c r="H23" i="2"/>
  <c r="E28" i="2"/>
  <c r="L29" i="2"/>
  <c r="R14" i="2"/>
  <c r="R24" i="2" s="1"/>
  <c r="F29" i="2"/>
  <c r="J28" i="2"/>
  <c r="C30" i="2"/>
  <c r="S7" i="2"/>
  <c r="AC13" i="2"/>
  <c r="I27" i="2"/>
  <c r="K28" i="2"/>
  <c r="D30" i="2"/>
  <c r="Z29" i="2"/>
  <c r="L30" i="2"/>
  <c r="J27" i="2"/>
  <c r="L28" i="2"/>
  <c r="E30" i="2"/>
  <c r="Y30" i="2"/>
  <c r="L27" i="2"/>
  <c r="K27" i="2"/>
  <c r="F30" i="2"/>
  <c r="Z30" i="2"/>
  <c r="V8" i="2"/>
  <c r="V11" i="2"/>
  <c r="V30" i="2" s="1"/>
  <c r="V9" i="2"/>
  <c r="V28" i="2" s="1"/>
  <c r="V23" i="2"/>
  <c r="V10" i="2"/>
  <c r="V29" i="2" s="1"/>
  <c r="U8" i="2"/>
  <c r="U27" i="2" s="1"/>
  <c r="U23" i="2"/>
  <c r="U9" i="2"/>
  <c r="U28" i="2" s="1"/>
  <c r="U10" i="2"/>
  <c r="U29" i="2" s="1"/>
  <c r="D28" i="2"/>
  <c r="G30" i="2"/>
  <c r="N28" i="2"/>
  <c r="O29" i="2"/>
  <c r="U32" i="2"/>
  <c r="W3" i="2"/>
  <c r="F27" i="2"/>
  <c r="N27" i="2"/>
  <c r="G28" i="2"/>
  <c r="O28" i="2"/>
  <c r="H29" i="2"/>
  <c r="P29" i="2"/>
  <c r="I30" i="2"/>
  <c r="Z28" i="2"/>
  <c r="V32" i="2"/>
  <c r="T7" i="2"/>
  <c r="T8" i="2" s="1"/>
  <c r="AF3" i="2"/>
  <c r="AG3" i="2" s="1"/>
  <c r="D29" i="2"/>
  <c r="N30" i="2"/>
  <c r="O30" i="2"/>
  <c r="F28" i="2"/>
  <c r="G29" i="2"/>
  <c r="H30" i="2"/>
  <c r="AA29" i="2"/>
  <c r="G27" i="2"/>
  <c r="O27" i="2"/>
  <c r="H28" i="2"/>
  <c r="P28" i="2"/>
  <c r="I29" i="2"/>
  <c r="J30" i="2"/>
  <c r="Y27" i="2"/>
  <c r="AA28" i="2"/>
  <c r="S8" i="2"/>
  <c r="AA30" i="2"/>
  <c r="D27" i="2"/>
  <c r="N29" i="2"/>
  <c r="I28" i="2"/>
  <c r="J29" i="2"/>
  <c r="K30" i="2"/>
  <c r="Z27" i="2"/>
  <c r="U11" i="2"/>
  <c r="U30" i="2" s="1"/>
  <c r="AB7" i="2"/>
  <c r="AB28" i="2" s="1"/>
  <c r="AB13" i="2"/>
  <c r="AD32" i="2"/>
  <c r="C23" i="2"/>
  <c r="AC7" i="2"/>
  <c r="AC30" i="2" s="1"/>
  <c r="AC32" i="2"/>
  <c r="AC6" i="2"/>
  <c r="AB6" i="2"/>
  <c r="N48" i="2"/>
  <c r="Y14" i="2"/>
  <c r="Z14" i="2"/>
  <c r="AA14" i="2"/>
  <c r="F14" i="2"/>
  <c r="C14" i="2"/>
  <c r="C24" i="2" s="1"/>
  <c r="G14" i="2"/>
  <c r="G24" i="2" s="1"/>
  <c r="D14" i="2"/>
  <c r="H14" i="2"/>
  <c r="E14" i="2"/>
  <c r="I14" i="2"/>
  <c r="Q89" i="2"/>
  <c r="P39" i="2"/>
  <c r="O48" i="2"/>
  <c r="N89" i="2"/>
  <c r="J14" i="2"/>
  <c r="N14" i="2"/>
  <c r="O89" i="2"/>
  <c r="K14" i="2"/>
  <c r="O14" i="2"/>
  <c r="P89" i="2"/>
  <c r="L14" i="2"/>
  <c r="P14" i="2"/>
  <c r="M56" i="2"/>
  <c r="Q56" i="2"/>
  <c r="M46" i="2"/>
  <c r="M40" i="2"/>
  <c r="M48" i="2" s="1"/>
  <c r="Q46" i="2"/>
  <c r="Q40" i="2"/>
  <c r="Q39" i="2" s="1"/>
  <c r="S15" i="2" s="1"/>
  <c r="M13" i="2"/>
  <c r="AD13" i="2" s="1"/>
  <c r="Q32" i="2"/>
  <c r="M6" i="2"/>
  <c r="M7" i="2" s="1"/>
  <c r="Q7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K6" i="1"/>
  <c r="K9" i="1" s="1"/>
  <c r="S10" i="2" l="1"/>
  <c r="S11" i="2"/>
  <c r="S9" i="2"/>
  <c r="S23" i="2"/>
  <c r="R16" i="2"/>
  <c r="S6" i="2"/>
  <c r="AE23" i="2"/>
  <c r="AC23" i="2"/>
  <c r="AC27" i="2"/>
  <c r="AC28" i="2"/>
  <c r="AE27" i="2"/>
  <c r="S27" i="2"/>
  <c r="AG7" i="2"/>
  <c r="AG32" i="2"/>
  <c r="AH3" i="2"/>
  <c r="AF32" i="2"/>
  <c r="T23" i="2"/>
  <c r="T10" i="2"/>
  <c r="T9" i="2"/>
  <c r="T11" i="2"/>
  <c r="V13" i="2"/>
  <c r="V14" i="2" s="1"/>
  <c r="V24" i="2" s="1"/>
  <c r="Q28" i="2"/>
  <c r="Q29" i="2"/>
  <c r="Q23" i="2"/>
  <c r="Q30" i="2"/>
  <c r="Q27" i="2"/>
  <c r="AB23" i="2"/>
  <c r="AB30" i="2"/>
  <c r="AB27" i="2"/>
  <c r="V27" i="2"/>
  <c r="W32" i="2"/>
  <c r="W7" i="2"/>
  <c r="AB29" i="2"/>
  <c r="M23" i="2"/>
  <c r="M27" i="2"/>
  <c r="M28" i="2"/>
  <c r="M29" i="2"/>
  <c r="M30" i="2"/>
  <c r="AC29" i="2"/>
  <c r="T27" i="2"/>
  <c r="U13" i="2"/>
  <c r="U14" i="2" s="1"/>
  <c r="H16" i="2"/>
  <c r="H24" i="2"/>
  <c r="D16" i="2"/>
  <c r="D24" i="2"/>
  <c r="F16" i="2"/>
  <c r="F24" i="2"/>
  <c r="E16" i="2"/>
  <c r="E24" i="2"/>
  <c r="I16" i="2"/>
  <c r="I24" i="2"/>
  <c r="Z16" i="2"/>
  <c r="Z18" i="2" s="1"/>
  <c r="Z19" i="2" s="1"/>
  <c r="Z24" i="2"/>
  <c r="Y16" i="2"/>
  <c r="Y18" i="2" s="1"/>
  <c r="Y19" i="2" s="1"/>
  <c r="Y24" i="2"/>
  <c r="AD6" i="2"/>
  <c r="AD7" i="2"/>
  <c r="G16" i="2"/>
  <c r="G25" i="2" s="1"/>
  <c r="AC14" i="2"/>
  <c r="AC24" i="2" s="1"/>
  <c r="C16" i="2"/>
  <c r="C25" i="2" s="1"/>
  <c r="AB14" i="2"/>
  <c r="AB24" i="2" s="1"/>
  <c r="AA16" i="2"/>
  <c r="AA18" i="2" s="1"/>
  <c r="AA19" i="2" s="1"/>
  <c r="AA24" i="2"/>
  <c r="Q48" i="2"/>
  <c r="J16" i="2"/>
  <c r="J24" i="2"/>
  <c r="O16" i="2"/>
  <c r="O24" i="2"/>
  <c r="N16" i="2"/>
  <c r="N24" i="2"/>
  <c r="M39" i="2"/>
  <c r="K16" i="2"/>
  <c r="K24" i="2"/>
  <c r="P16" i="2"/>
  <c r="P24" i="2"/>
  <c r="L16" i="2"/>
  <c r="L24" i="2"/>
  <c r="Q14" i="2"/>
  <c r="Q16" i="2" s="1"/>
  <c r="M14" i="2"/>
  <c r="R25" i="2" l="1"/>
  <c r="R18" i="2"/>
  <c r="AE29" i="2"/>
  <c r="S29" i="2"/>
  <c r="S28" i="2"/>
  <c r="AE28" i="2"/>
  <c r="S30" i="2"/>
  <c r="AE30" i="2"/>
  <c r="S13" i="2"/>
  <c r="AD14" i="2"/>
  <c r="AD24" i="2" s="1"/>
  <c r="AI3" i="2"/>
  <c r="AH7" i="2"/>
  <c r="AH32" i="2"/>
  <c r="AH6" i="2"/>
  <c r="W10" i="2"/>
  <c r="W29" i="2" s="1"/>
  <c r="W8" i="2"/>
  <c r="W11" i="2"/>
  <c r="W30" i="2" s="1"/>
  <c r="W9" i="2"/>
  <c r="W28" i="2" s="1"/>
  <c r="W23" i="2"/>
  <c r="AF7" i="2"/>
  <c r="AF23" i="2" s="1"/>
  <c r="T28" i="2"/>
  <c r="AF9" i="2"/>
  <c r="AF28" i="2" s="1"/>
  <c r="AG8" i="2"/>
  <c r="AG10" i="2"/>
  <c r="AG29" i="2" s="1"/>
  <c r="AG23" i="2"/>
  <c r="AG9" i="2"/>
  <c r="AG28" i="2" s="1"/>
  <c r="AG11" i="2"/>
  <c r="AG30" i="2" s="1"/>
  <c r="AG6" i="2"/>
  <c r="T29" i="2"/>
  <c r="AD23" i="2"/>
  <c r="AD29" i="2"/>
  <c r="AD27" i="2"/>
  <c r="AD28" i="2"/>
  <c r="AD30" i="2"/>
  <c r="T13" i="2"/>
  <c r="T30" i="2"/>
  <c r="AF11" i="2"/>
  <c r="AF30" i="2" s="1"/>
  <c r="U24" i="2"/>
  <c r="K18" i="2"/>
  <c r="K25" i="2"/>
  <c r="N18" i="2"/>
  <c r="N58" i="2" s="1"/>
  <c r="N25" i="2"/>
  <c r="L18" i="2"/>
  <c r="L19" i="2" s="1"/>
  <c r="L25" i="2"/>
  <c r="O18" i="2"/>
  <c r="O19" i="2" s="1"/>
  <c r="O25" i="2"/>
  <c r="D18" i="2"/>
  <c r="D19" i="2" s="1"/>
  <c r="D25" i="2"/>
  <c r="J18" i="2"/>
  <c r="J19" i="2" s="1"/>
  <c r="J25" i="2"/>
  <c r="E18" i="2"/>
  <c r="E19" i="2" s="1"/>
  <c r="E25" i="2"/>
  <c r="F18" i="2"/>
  <c r="F19" i="2" s="1"/>
  <c r="F25" i="2"/>
  <c r="P18" i="2"/>
  <c r="P19" i="2" s="1"/>
  <c r="P25" i="2"/>
  <c r="I18" i="2"/>
  <c r="I19" i="2" s="1"/>
  <c r="I25" i="2"/>
  <c r="H18" i="2"/>
  <c r="H19" i="2" s="1"/>
  <c r="H25" i="2"/>
  <c r="C18" i="2"/>
  <c r="AB16" i="2"/>
  <c r="G18" i="2"/>
  <c r="AC16" i="2"/>
  <c r="N19" i="2"/>
  <c r="M16" i="2"/>
  <c r="AD16" i="2" s="1"/>
  <c r="M24" i="2"/>
  <c r="Q24" i="2"/>
  <c r="R19" i="2" l="1"/>
  <c r="R58" i="2"/>
  <c r="S14" i="2"/>
  <c r="AG27" i="2"/>
  <c r="AG13" i="2"/>
  <c r="AG14" i="2" s="1"/>
  <c r="T14" i="2"/>
  <c r="AH11" i="2"/>
  <c r="AH30" i="2" s="1"/>
  <c r="AH9" i="2"/>
  <c r="AH28" i="2" s="1"/>
  <c r="AH10" i="2"/>
  <c r="AH29" i="2" s="1"/>
  <c r="AH23" i="2"/>
  <c r="AH8" i="2"/>
  <c r="AJ3" i="2"/>
  <c r="AI32" i="2"/>
  <c r="AI7" i="2"/>
  <c r="AF10" i="2"/>
  <c r="AF29" i="2" s="1"/>
  <c r="W13" i="2"/>
  <c r="W14" i="2" s="1"/>
  <c r="W24" i="2" s="1"/>
  <c r="W27" i="2"/>
  <c r="AF8" i="2"/>
  <c r="AF27" i="2" s="1"/>
  <c r="P58" i="2"/>
  <c r="Q18" i="2"/>
  <c r="Q19" i="2" s="1"/>
  <c r="Q25" i="2"/>
  <c r="O58" i="2"/>
  <c r="M18" i="2"/>
  <c r="M19" i="2" s="1"/>
  <c r="M25" i="2"/>
  <c r="K19" i="2"/>
  <c r="G19" i="2"/>
  <c r="AC18" i="2"/>
  <c r="AC19" i="2" s="1"/>
  <c r="C19" i="2"/>
  <c r="AB18" i="2"/>
  <c r="AB19" i="2" s="1"/>
  <c r="S16" i="2" l="1"/>
  <c r="S24" i="2"/>
  <c r="AE24" i="2"/>
  <c r="AI6" i="2"/>
  <c r="AI10" i="2"/>
  <c r="AI29" i="2" s="1"/>
  <c r="AI11" i="2"/>
  <c r="AI30" i="2" s="1"/>
  <c r="AI23" i="2"/>
  <c r="AI9" i="2"/>
  <c r="AI28" i="2" s="1"/>
  <c r="AI8" i="2"/>
  <c r="AF14" i="2"/>
  <c r="AF24" i="2" s="1"/>
  <c r="T24" i="2"/>
  <c r="AF13" i="2"/>
  <c r="AK3" i="2"/>
  <c r="AJ32" i="2"/>
  <c r="AJ7" i="2"/>
  <c r="AJ6" i="2" s="1"/>
  <c r="AG24" i="2"/>
  <c r="AG16" i="2"/>
  <c r="AG17" i="2" s="1"/>
  <c r="AG18" i="2" s="1"/>
  <c r="AG19" i="2" s="1"/>
  <c r="AD18" i="2"/>
  <c r="AD19" i="2" s="1"/>
  <c r="AH27" i="2"/>
  <c r="AH13" i="2"/>
  <c r="AH14" i="2" s="1"/>
  <c r="Q58" i="2"/>
  <c r="S17" i="2" l="1"/>
  <c r="AI27" i="2"/>
  <c r="AI13" i="2"/>
  <c r="AI14" i="2" s="1"/>
  <c r="AL3" i="2"/>
  <c r="AK7" i="2"/>
  <c r="AK32" i="2"/>
  <c r="AJ11" i="2"/>
  <c r="AJ30" i="2" s="1"/>
  <c r="AJ10" i="2"/>
  <c r="AJ29" i="2" s="1"/>
  <c r="AJ23" i="2"/>
  <c r="AJ8" i="2"/>
  <c r="AJ9" i="2"/>
  <c r="AJ28" i="2" s="1"/>
  <c r="AH24" i="2"/>
  <c r="S18" i="2" l="1"/>
  <c r="S25" i="2"/>
  <c r="AK8" i="2"/>
  <c r="AK10" i="2"/>
  <c r="AK29" i="2" s="1"/>
  <c r="AK11" i="2"/>
  <c r="AK30" i="2" s="1"/>
  <c r="AK6" i="2"/>
  <c r="AK23" i="2"/>
  <c r="AK9" i="2"/>
  <c r="AK28" i="2" s="1"/>
  <c r="AI24" i="2"/>
  <c r="AM3" i="2"/>
  <c r="AL7" i="2"/>
  <c r="AL32" i="2"/>
  <c r="AJ13" i="2"/>
  <c r="AJ14" i="2" s="1"/>
  <c r="AJ27" i="2"/>
  <c r="S19" i="2" l="1"/>
  <c r="S39" i="2"/>
  <c r="T15" i="2" s="1"/>
  <c r="T16" i="2" s="1"/>
  <c r="AJ24" i="2"/>
  <c r="AL6" i="2"/>
  <c r="AL23" i="2"/>
  <c r="AL10" i="2"/>
  <c r="AL29" i="2" s="1"/>
  <c r="AL8" i="2"/>
  <c r="AL9" i="2"/>
  <c r="AL28" i="2" s="1"/>
  <c r="AL11" i="2"/>
  <c r="AL30" i="2" s="1"/>
  <c r="AN3" i="2"/>
  <c r="AM32" i="2"/>
  <c r="AM7" i="2"/>
  <c r="AK27" i="2"/>
  <c r="AK13" i="2"/>
  <c r="AK14" i="2" s="1"/>
  <c r="AE39" i="2" l="1"/>
  <c r="AH15" i="2" s="1"/>
  <c r="AH16" i="2" s="1"/>
  <c r="AH17" i="2" s="1"/>
  <c r="AH18" i="2" s="1"/>
  <c r="AH19" i="2" s="1"/>
  <c r="T17" i="2"/>
  <c r="T25" i="2" s="1"/>
  <c r="AK24" i="2"/>
  <c r="AL13" i="2"/>
  <c r="AL14" i="2" s="1"/>
  <c r="AL24" i="2" s="1"/>
  <c r="AL27" i="2"/>
  <c r="AM8" i="2"/>
  <c r="AM11" i="2"/>
  <c r="AM30" i="2" s="1"/>
  <c r="AM10" i="2"/>
  <c r="AM29" i="2" s="1"/>
  <c r="AM23" i="2"/>
  <c r="AM9" i="2"/>
  <c r="AM28" i="2" s="1"/>
  <c r="AM6" i="2"/>
  <c r="AO3" i="2"/>
  <c r="AN7" i="2"/>
  <c r="AN6" i="2" s="1"/>
  <c r="AN32" i="2"/>
  <c r="T18" i="2" l="1"/>
  <c r="AM27" i="2"/>
  <c r="AM13" i="2"/>
  <c r="AM14" i="2" s="1"/>
  <c r="AM24" i="2" s="1"/>
  <c r="AN10" i="2"/>
  <c r="AN29" i="2" s="1"/>
  <c r="AN8" i="2"/>
  <c r="AN11" i="2"/>
  <c r="AN30" i="2" s="1"/>
  <c r="AN23" i="2"/>
  <c r="AN9" i="2"/>
  <c r="AN28" i="2" s="1"/>
  <c r="AP3" i="2"/>
  <c r="AO7" i="2"/>
  <c r="AO32" i="2"/>
  <c r="T39" i="2" l="1"/>
  <c r="U15" i="2" s="1"/>
  <c r="U16" i="2" s="1"/>
  <c r="T19" i="2"/>
  <c r="AN27" i="2"/>
  <c r="AN13" i="2"/>
  <c r="AN14" i="2" s="1"/>
  <c r="AO23" i="2"/>
  <c r="AO6" i="2"/>
  <c r="AO9" i="2"/>
  <c r="AO28" i="2" s="1"/>
  <c r="AO11" i="2"/>
  <c r="AO30" i="2" s="1"/>
  <c r="AO8" i="2"/>
  <c r="AO10" i="2"/>
  <c r="AO29" i="2" s="1"/>
  <c r="AQ3" i="2"/>
  <c r="AP7" i="2"/>
  <c r="AP6" i="2"/>
  <c r="AP32" i="2"/>
  <c r="U17" i="2"/>
  <c r="AO27" i="2" l="1"/>
  <c r="AO13" i="2"/>
  <c r="AO14" i="2" s="1"/>
  <c r="AO24" i="2" s="1"/>
  <c r="AP11" i="2"/>
  <c r="AP30" i="2" s="1"/>
  <c r="AP10" i="2"/>
  <c r="AP29" i="2" s="1"/>
  <c r="AP9" i="2"/>
  <c r="AP28" i="2" s="1"/>
  <c r="AP8" i="2"/>
  <c r="AP23" i="2"/>
  <c r="AN24" i="2"/>
  <c r="AR3" i="2"/>
  <c r="AQ7" i="2"/>
  <c r="AQ32" i="2"/>
  <c r="U25" i="2"/>
  <c r="U18" i="2"/>
  <c r="AP27" i="2" l="1"/>
  <c r="AP13" i="2"/>
  <c r="AP14" i="2" s="1"/>
  <c r="AP24" i="2" s="1"/>
  <c r="AS3" i="2"/>
  <c r="AR32" i="2"/>
  <c r="AR7" i="2"/>
  <c r="AQ6" i="2"/>
  <c r="AQ10" i="2"/>
  <c r="AQ29" i="2" s="1"/>
  <c r="AQ11" i="2"/>
  <c r="AQ30" i="2" s="1"/>
  <c r="AQ23" i="2"/>
  <c r="AQ9" i="2"/>
  <c r="AQ28" i="2" s="1"/>
  <c r="AQ8" i="2"/>
  <c r="U19" i="2"/>
  <c r="U39" i="2"/>
  <c r="AR11" i="2" l="1"/>
  <c r="AR30" i="2" s="1"/>
  <c r="AR8" i="2"/>
  <c r="AR10" i="2"/>
  <c r="AR29" i="2" s="1"/>
  <c r="AR9" i="2"/>
  <c r="AR28" i="2" s="1"/>
  <c r="AR23" i="2"/>
  <c r="AR6" i="2"/>
  <c r="AQ13" i="2"/>
  <c r="AQ14" i="2" s="1"/>
  <c r="AQ24" i="2" s="1"/>
  <c r="AQ27" i="2"/>
  <c r="AT3" i="2"/>
  <c r="AS32" i="2"/>
  <c r="AS7" i="2"/>
  <c r="V15" i="2"/>
  <c r="AS10" i="2" l="1"/>
  <c r="AS29" i="2" s="1"/>
  <c r="AS9" i="2"/>
  <c r="AS28" i="2" s="1"/>
  <c r="AS6" i="2"/>
  <c r="AS8" i="2"/>
  <c r="AS23" i="2"/>
  <c r="AS11" i="2"/>
  <c r="AS30" i="2" s="1"/>
  <c r="AR27" i="2"/>
  <c r="AR13" i="2"/>
  <c r="AR14" i="2" s="1"/>
  <c r="AR24" i="2" s="1"/>
  <c r="AU3" i="2"/>
  <c r="AT32" i="2"/>
  <c r="AT7" i="2"/>
  <c r="V16" i="2"/>
  <c r="AS13" i="2" l="1"/>
  <c r="AS14" i="2" s="1"/>
  <c r="AS24" i="2" s="1"/>
  <c r="AS27" i="2"/>
  <c r="AT8" i="2"/>
  <c r="AT6" i="2"/>
  <c r="AT10" i="2"/>
  <c r="AT29" i="2" s="1"/>
  <c r="AT11" i="2"/>
  <c r="AT30" i="2" s="1"/>
  <c r="AT23" i="2"/>
  <c r="AT9" i="2"/>
  <c r="AT28" i="2" s="1"/>
  <c r="AV3" i="2"/>
  <c r="AU7" i="2"/>
  <c r="AU32" i="2"/>
  <c r="V17" i="2"/>
  <c r="V18" i="2" s="1"/>
  <c r="AT13" i="2" l="1"/>
  <c r="AT14" i="2" s="1"/>
  <c r="AT24" i="2" s="1"/>
  <c r="AT27" i="2"/>
  <c r="AU10" i="2"/>
  <c r="AU29" i="2" s="1"/>
  <c r="AU23" i="2"/>
  <c r="AU8" i="2"/>
  <c r="AU9" i="2"/>
  <c r="AU28" i="2" s="1"/>
  <c r="AU11" i="2"/>
  <c r="AU30" i="2" s="1"/>
  <c r="AU6" i="2"/>
  <c r="AW3" i="2"/>
  <c r="AV7" i="2"/>
  <c r="AV32" i="2"/>
  <c r="V19" i="2"/>
  <c r="V39" i="2"/>
  <c r="V25" i="2"/>
  <c r="AU27" i="2" l="1"/>
  <c r="AU13" i="2"/>
  <c r="AU14" i="2" s="1"/>
  <c r="AU24" i="2" s="1"/>
  <c r="AV23" i="2"/>
  <c r="AV11" i="2"/>
  <c r="AV30" i="2" s="1"/>
  <c r="AV9" i="2"/>
  <c r="AV28" i="2" s="1"/>
  <c r="AV6" i="2"/>
  <c r="AV8" i="2"/>
  <c r="AV10" i="2"/>
  <c r="AV29" i="2" s="1"/>
  <c r="AX3" i="2"/>
  <c r="AW7" i="2"/>
  <c r="AW32" i="2"/>
  <c r="W15" i="2"/>
  <c r="AF15" i="2" s="1"/>
  <c r="AV27" i="2" l="1"/>
  <c r="AV13" i="2"/>
  <c r="AV14" i="2" s="1"/>
  <c r="AV24" i="2" s="1"/>
  <c r="AW6" i="2"/>
  <c r="AW8" i="2"/>
  <c r="AW11" i="2"/>
  <c r="AW30" i="2" s="1"/>
  <c r="AW9" i="2"/>
  <c r="AW28" i="2" s="1"/>
  <c r="AW10" i="2"/>
  <c r="AW29" i="2" s="1"/>
  <c r="AW23" i="2"/>
  <c r="AY3" i="2"/>
  <c r="AX7" i="2"/>
  <c r="AX32" i="2"/>
  <c r="W16" i="2"/>
  <c r="AW27" i="2" l="1"/>
  <c r="AW13" i="2"/>
  <c r="AW14" i="2" s="1"/>
  <c r="AW24" i="2" s="1"/>
  <c r="AX23" i="2"/>
  <c r="AX11" i="2"/>
  <c r="AX30" i="2" s="1"/>
  <c r="AX10" i="2"/>
  <c r="AX29" i="2" s="1"/>
  <c r="AX9" i="2"/>
  <c r="AX28" i="2" s="1"/>
  <c r="AX8" i="2"/>
  <c r="AX6" i="2"/>
  <c r="AY32" i="2"/>
  <c r="AY7" i="2"/>
  <c r="W17" i="2"/>
  <c r="W18" i="2" s="1"/>
  <c r="AF16" i="2"/>
  <c r="AY6" i="2" l="1"/>
  <c r="AY8" i="2"/>
  <c r="AY10" i="2"/>
  <c r="AY29" i="2" s="1"/>
  <c r="AY11" i="2"/>
  <c r="AY30" i="2" s="1"/>
  <c r="AY9" i="2"/>
  <c r="AY28" i="2" s="1"/>
  <c r="AY23" i="2"/>
  <c r="AX13" i="2"/>
  <c r="AX14" i="2" s="1"/>
  <c r="AX24" i="2" s="1"/>
  <c r="AX27" i="2"/>
  <c r="W19" i="2"/>
  <c r="AF18" i="2"/>
  <c r="W39" i="2"/>
  <c r="W25" i="2"/>
  <c r="AF17" i="2"/>
  <c r="AF19" i="2" l="1"/>
  <c r="AF39" i="2"/>
  <c r="AY13" i="2"/>
  <c r="AY14" i="2" s="1"/>
  <c r="AY24" i="2" s="1"/>
  <c r="AY27" i="2"/>
  <c r="AI15" i="2" l="1"/>
  <c r="AI16" i="2" s="1"/>
  <c r="AI17" i="2" s="1"/>
  <c r="AI18" i="2" s="1"/>
  <c r="AI19" i="2" s="1"/>
  <c r="AG39" i="2"/>
  <c r="AH39" i="2" l="1"/>
  <c r="AJ15" i="2"/>
  <c r="AJ16" i="2" s="1"/>
  <c r="AJ17" i="2" s="1"/>
  <c r="AJ18" i="2" s="1"/>
  <c r="AJ19" i="2" s="1"/>
  <c r="AK15" i="2" l="1"/>
  <c r="AK16" i="2" s="1"/>
  <c r="AK17" i="2" s="1"/>
  <c r="AK18" i="2" s="1"/>
  <c r="AI39" i="2"/>
  <c r="AL15" i="2" l="1"/>
  <c r="AL16" i="2" s="1"/>
  <c r="AL17" i="2" s="1"/>
  <c r="AL18" i="2" s="1"/>
  <c r="AL19" i="2" s="1"/>
  <c r="AJ39" i="2"/>
  <c r="AK19" i="2"/>
  <c r="AK39" i="2" l="1"/>
  <c r="AM15" i="2"/>
  <c r="AM16" i="2" s="1"/>
  <c r="AM17" i="2" s="1"/>
  <c r="AM18" i="2" s="1"/>
  <c r="AM19" i="2" l="1"/>
  <c r="AN15" i="2"/>
  <c r="AN16" i="2" s="1"/>
  <c r="AN17" i="2" s="1"/>
  <c r="AN18" i="2" s="1"/>
  <c r="AN19" i="2" s="1"/>
  <c r="AL39" i="2"/>
  <c r="AO15" i="2" l="1"/>
  <c r="AO16" i="2" s="1"/>
  <c r="AO17" i="2" s="1"/>
  <c r="AO18" i="2" s="1"/>
  <c r="AO19" i="2" s="1"/>
  <c r="AM39" i="2"/>
  <c r="AP15" i="2" l="1"/>
  <c r="AP16" i="2" s="1"/>
  <c r="AP17" i="2" s="1"/>
  <c r="AP18" i="2" s="1"/>
  <c r="AN39" i="2"/>
  <c r="AQ15" i="2" l="1"/>
  <c r="AQ16" i="2" s="1"/>
  <c r="AQ17" i="2" s="1"/>
  <c r="AQ18" i="2" s="1"/>
  <c r="AQ19" i="2" s="1"/>
  <c r="AO39" i="2"/>
  <c r="AP19" i="2"/>
  <c r="AP39" i="2" l="1"/>
  <c r="AR15" i="2"/>
  <c r="AR16" i="2" s="1"/>
  <c r="AR17" i="2" s="1"/>
  <c r="AR18" i="2" s="1"/>
  <c r="AR19" i="2" l="1"/>
  <c r="AQ39" i="2"/>
  <c r="AS15" i="2"/>
  <c r="AS16" i="2" s="1"/>
  <c r="AS17" i="2" s="1"/>
  <c r="AS18" i="2" s="1"/>
  <c r="AS19" i="2" s="1"/>
  <c r="AT15" i="2" l="1"/>
  <c r="AT16" i="2" s="1"/>
  <c r="AT17" i="2" s="1"/>
  <c r="AT18" i="2" s="1"/>
  <c r="AT19" i="2" s="1"/>
  <c r="AR39" i="2"/>
  <c r="AU15" i="2" l="1"/>
  <c r="AU16" i="2" s="1"/>
  <c r="AU17" i="2" s="1"/>
  <c r="AU18" i="2" s="1"/>
  <c r="AU19" i="2" s="1"/>
  <c r="AS39" i="2"/>
  <c r="AV15" i="2" l="1"/>
  <c r="AV16" i="2" s="1"/>
  <c r="AT39" i="2"/>
  <c r="AW15" i="2" l="1"/>
  <c r="AW16" i="2" s="1"/>
  <c r="AW17" i="2" s="1"/>
  <c r="AW18" i="2" s="1"/>
  <c r="AW19" i="2" s="1"/>
  <c r="AU39" i="2"/>
  <c r="AV17" i="2"/>
  <c r="AV18" i="2" s="1"/>
  <c r="AV19" i="2" s="1"/>
  <c r="AV39" i="2" l="1"/>
  <c r="AX15" i="2"/>
  <c r="AX16" i="2" s="1"/>
  <c r="AX17" i="2" s="1"/>
  <c r="AX18" i="2" s="1"/>
  <c r="AX19" i="2" s="1"/>
  <c r="AY15" i="2" l="1"/>
  <c r="AY16" i="2" s="1"/>
  <c r="AY17" i="2" s="1"/>
  <c r="AY18" i="2" s="1"/>
  <c r="AW39" i="2"/>
  <c r="AX39" i="2" s="1"/>
  <c r="AY39" i="2" l="1"/>
  <c r="AZ18" i="2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Y43" i="2" s="1"/>
  <c r="Y44" i="2" s="1"/>
  <c r="Y45" i="2" s="1"/>
  <c r="Y47" i="2" s="1"/>
  <c r="AY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Case</author>
  </authors>
  <commentList>
    <comment ref="J3" authorId="0" shapeId="0" xr:uid="{D1576954-66F3-4E70-A577-84FB44D2CE72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Weird seasonality…</t>
        </r>
      </text>
    </comment>
    <comment ref="K24" authorId="0" shapeId="0" xr:uid="{BD8C943C-8BC2-4A75-8A5D-6D147D7B035A}">
      <text>
        <r>
          <rPr>
            <b/>
            <sz val="9"/>
            <color indexed="81"/>
            <rFont val="Tahoma"/>
            <family val="2"/>
          </rPr>
          <t>Josh Case:</t>
        </r>
        <r>
          <rPr>
            <sz val="9"/>
            <color indexed="81"/>
            <rFont val="Tahoma"/>
            <family val="2"/>
          </rPr>
          <t xml:space="preserve">
Weird increase of operations, major drop
 : Probably COVID
</t>
        </r>
      </text>
    </comment>
  </commentList>
</comments>
</file>

<file path=xl/sharedStrings.xml><?xml version="1.0" encoding="utf-8"?>
<sst xmlns="http://schemas.openxmlformats.org/spreadsheetml/2006/main" count="116" uniqueCount="102">
  <si>
    <t>Price</t>
  </si>
  <si>
    <t>Shares</t>
  </si>
  <si>
    <t>MC</t>
  </si>
  <si>
    <t>Cash</t>
  </si>
  <si>
    <t>Debt</t>
  </si>
  <si>
    <t>EV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</si>
  <si>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</si>
  <si>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</si>
  <si>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</si>
  <si>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</si>
  <si>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</si>
  <si>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</si>
  <si>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</si>
  <si>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</si>
  <si>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</si>
  <si>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</si>
  <si>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</si>
  <si>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</si>
  <si>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</si>
  <si>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</si>
  <si>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</si>
  <si>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</si>
  <si>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</si>
  <si>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</si>
  <si>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Transcation Expense</t>
  </si>
  <si>
    <t>Transcation &amp; Credit Lose</t>
  </si>
  <si>
    <t>COGS</t>
  </si>
  <si>
    <t>Gross Profit</t>
  </si>
  <si>
    <t>Revenue Growth Y/Y</t>
  </si>
  <si>
    <t>Customer Support</t>
  </si>
  <si>
    <t>S&amp;M</t>
  </si>
  <si>
    <t>R&amp;D</t>
  </si>
  <si>
    <t>G&amp;A</t>
  </si>
  <si>
    <t>Other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</si>
  <si>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</si>
  <si>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</si>
  <si>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</si>
  <si>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</si>
  <si>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</si>
  <si>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</si>
  <si>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</si>
  <si>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Operating Margin %</t>
  </si>
  <si>
    <t>Gross Margin %</t>
  </si>
  <si>
    <t>A/R</t>
  </si>
  <si>
    <t>Notes</t>
  </si>
  <si>
    <t>Prepaids</t>
  </si>
  <si>
    <t>PP&amp;E</t>
  </si>
  <si>
    <t>Intangibles</t>
  </si>
  <si>
    <t>OA</t>
  </si>
  <si>
    <t>Total Assets</t>
  </si>
  <si>
    <t>A/P</t>
  </si>
  <si>
    <t>Funds Payable</t>
  </si>
  <si>
    <t>A/E</t>
  </si>
  <si>
    <t>D/T</t>
  </si>
  <si>
    <t>Income Payable</t>
  </si>
  <si>
    <t>Total Liabilties</t>
  </si>
  <si>
    <t>Net Cash</t>
  </si>
  <si>
    <t>Model NI</t>
  </si>
  <si>
    <t>Reported NI</t>
  </si>
  <si>
    <t>Transcation &amp; Credit</t>
  </si>
  <si>
    <t>D/A</t>
  </si>
  <si>
    <t>SBC</t>
  </si>
  <si>
    <t>Investments</t>
  </si>
  <si>
    <t>Tax payable</t>
  </si>
  <si>
    <t>OA&amp;L</t>
  </si>
  <si>
    <t>CFFO</t>
  </si>
  <si>
    <t>CapEx</t>
  </si>
  <si>
    <t>Sale of PP&amp;E</t>
  </si>
  <si>
    <t>Principal Loan Receivable</t>
  </si>
  <si>
    <t>Maturity of Investment</t>
  </si>
  <si>
    <t>Acquistions</t>
  </si>
  <si>
    <t>Funds receivable</t>
  </si>
  <si>
    <t>CFFI</t>
  </si>
  <si>
    <t>Issuance of Stock</t>
  </si>
  <si>
    <t>Purchase of Bonds</t>
  </si>
  <si>
    <t>Tax Withholding</t>
  </si>
  <si>
    <t>Borrowings</t>
  </si>
  <si>
    <t>Funds payable</t>
  </si>
  <si>
    <t>CFFF</t>
  </si>
  <si>
    <t>CF</t>
  </si>
  <si>
    <t>Repayments</t>
  </si>
  <si>
    <t>Q118</t>
  </si>
  <si>
    <t>Q218</t>
  </si>
  <si>
    <t>Q318</t>
  </si>
  <si>
    <t>Q418</t>
  </si>
  <si>
    <t>Tax Rate</t>
  </si>
  <si>
    <t>Customer Support Margins</t>
  </si>
  <si>
    <t>S&amp;M Margins</t>
  </si>
  <si>
    <t>R&amp;D Margins</t>
  </si>
  <si>
    <t>G&amp;A Margins</t>
  </si>
  <si>
    <t>ROIC</t>
  </si>
  <si>
    <t>Maturity</t>
  </si>
  <si>
    <t>Discount</t>
  </si>
  <si>
    <t>NPV</t>
  </si>
  <si>
    <t>per share</t>
  </si>
  <si>
    <t>yield</t>
  </si>
  <si>
    <t>curr share</t>
  </si>
  <si>
    <t>Actual</t>
  </si>
  <si>
    <t>R&amp;D Y/Y</t>
  </si>
  <si>
    <t>S&amp;M Y/Y</t>
  </si>
  <si>
    <t>G&amp;A Y/Y</t>
  </si>
  <si>
    <t>Funds 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</si>
</sst>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17369</xdr:colOff>
      <xdr:row>0</xdr:row>
      <xdr:rowOff>0</xdr:rowOff>
    </xdr:from>
    <xdr:to>
      <xdr:col>18</xdr:col>
      <xdr:colOff>17369</xdr:colOff>
      <xdr:row>55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FA50A8-56A6-467A-9465-582B59FB0718}"/>
            </a:ext>
          </a:extLst>
        </xdr:cNvPr>
        <xdr:cNvCxnSpPr/>
      </xdr:nvCxnSpPr>
      <xdr:spPr>
        <a:xfrm>
          <a:off x="12108516" y="0"/>
          <a:ext cx="0" cy="9291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17369</xdr:colOff>
      <xdr:row>0</xdr:row>
      <xdr:rowOff>0</xdr:rowOff>
    </xdr:from>
    <xdr:to>
      <xdr:col>31</xdr:col>
      <xdr:colOff>17369</xdr:colOff>
      <xdr:row>55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65E98DF-8347-4E04-9EF8-D5263ADEBD3F}"/>
            </a:ext>
          </a:extLst>
        </xdr:cNvPr>
        <xdr:cNvCxnSpPr/>
      </xdr:nvCxnSpPr>
      <xdr:spPr>
        <a:xfrm>
          <a:off x="21622310" y="0"/>
          <a:ext cx="0" cy="10061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72D1-2A8B-49F9-8BF4-964FBE7EEF4E}">
  <dimension ref="J4:L9"/>
  <sheetViews>
    <sheetView tabSelected="1" workbookViewId="0">
      <selection activeCell="B11" sqref="B11"/>
    </sheetView>
  </sheetViews>
  <sheetFormatPr defaultRowHeight="14.25" x14ac:dyDescent="0.2"/>
  <cols>
    <col min="12" max="12" width="9" style="2"/>
  </cols>
  <sheetData>
    <row r="4" spans="10:12" x14ac:dyDescent="0.2">
      <c r="J4" t="s">
        <v>0</v>
      </c>
      <c r="K4">
        <v>83.81</v>
      </c>
    </row>
    <row r="5" spans="10:12" x14ac:dyDescent="0.2">
      <c r="J5" t="s">
        <v>1</v>
      </c>
      <c r="K5" s="1">
        <v>1156.475874</v>
      </c>
      <c r="L5" s="2" t="s">
        <v>20</v>
      </c>
    </row>
    <row r="6" spans="10:12" x14ac:dyDescent="0.2">
      <c r="J6" t="s">
        <v>2</v>
      </c>
      <c r="K6" s="1">
        <f>+K4*K5</f>
        <v>96924.242999940005</v>
      </c>
    </row>
    <row r="7" spans="10:12" x14ac:dyDescent="0.2">
      <c r="J7" t="s">
        <v>3</v>
      </c>
      <c r="K7" s="1">
        <f>4583+4723+6270</f>
        <v>15576</v>
      </c>
      <c r="L7" s="2" t="s">
        <v>20</v>
      </c>
    </row>
    <row r="8" spans="10:12" x14ac:dyDescent="0.2">
      <c r="J8" t="s">
        <v>4</v>
      </c>
      <c r="K8" s="1">
        <v>10198</v>
      </c>
      <c r="L8" s="2" t="s">
        <v>20</v>
      </c>
    </row>
    <row r="9" spans="10:12" x14ac:dyDescent="0.2">
      <c r="J9" t="s">
        <v>5</v>
      </c>
      <c r="K9" s="1">
        <f>+K6-K7+K8</f>
        <v>91546.242999940005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DB3E-1A63-4775-9694-FA3ADF136740}">
  <dimension ref="A1:EX91"/>
  <sheetViews>
    <sheetView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P20" sqref="P20"/>
    </sheetView>
  </sheetViews>
  <sheetFormatPr defaultRowHeight="14.25" x14ac:dyDescent="0.2"/>
  <cols>
    <col min="1" max="1" width="4.625" bestFit="1" customWidth="1"/>
    <col min="2" max="2" width="22.5" bestFit="1" customWidth="1"/>
    <col min="3" max="6" width="8.25" customWidth="1"/>
    <col min="19" max="19" width="7.625" customWidth="1"/>
    <col min="25" max="25" width="9.625" customWidth="1"/>
  </cols>
  <sheetData>
    <row r="1" spans="1:51" x14ac:dyDescent="0.2">
      <c r="A1" s="3" t="s">
        <v>7</v>
      </c>
      <c r="R1" t="s">
        <v>97</v>
      </c>
    </row>
    <row r="2" spans="1:51" x14ac:dyDescent="0.2">
      <c r="C2" t="s">
        <v>81</v>
      </c>
      <c r="D2" t="s">
        <v>82</v>
      </c>
      <c r="E2" t="s">
        <v>83</v>
      </c>
      <c r="F2" t="s">
        <v>84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s="1" t="s">
        <v>6</v>
      </c>
      <c r="R2" t="s">
        <v>18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Y2">
        <v>2015</v>
      </c>
      <c r="Z2">
        <f>+Y2+1</f>
        <v>2016</v>
      </c>
      <c r="AA2">
        <f t="shared" ref="AA2:AY2" si="0">+Z2+1</f>
        <v>2017</v>
      </c>
      <c r="AB2">
        <f t="shared" si="0"/>
        <v>2018</v>
      </c>
      <c r="AC2">
        <f t="shared" si="0"/>
        <v>2019</v>
      </c>
      <c r="AD2">
        <f t="shared" si="0"/>
        <v>2020</v>
      </c>
      <c r="AE2">
        <f t="shared" si="0"/>
        <v>2021</v>
      </c>
      <c r="AF2">
        <f t="shared" si="0"/>
        <v>2022</v>
      </c>
      <c r="AG2">
        <f t="shared" si="0"/>
        <v>2023</v>
      </c>
      <c r="AH2">
        <f t="shared" si="0"/>
        <v>2024</v>
      </c>
      <c r="AI2">
        <f t="shared" si="0"/>
        <v>2025</v>
      </c>
      <c r="AJ2">
        <f t="shared" si="0"/>
        <v>2026</v>
      </c>
      <c r="AK2">
        <f t="shared" si="0"/>
        <v>2027</v>
      </c>
      <c r="AL2">
        <f t="shared" si="0"/>
        <v>2028</v>
      </c>
      <c r="AM2">
        <f t="shared" si="0"/>
        <v>2029</v>
      </c>
      <c r="AN2">
        <f t="shared" si="0"/>
        <v>2030</v>
      </c>
      <c r="AO2">
        <f t="shared" si="0"/>
        <v>2031</v>
      </c>
      <c r="AP2">
        <f t="shared" si="0"/>
        <v>2032</v>
      </c>
      <c r="AQ2">
        <f t="shared" si="0"/>
        <v>2033</v>
      </c>
      <c r="AR2">
        <f t="shared" si="0"/>
        <v>2034</v>
      </c>
      <c r="AS2">
        <f t="shared" si="0"/>
        <v>2035</v>
      </c>
      <c r="AT2">
        <f t="shared" si="0"/>
        <v>2036</v>
      </c>
      <c r="AU2">
        <f t="shared" si="0"/>
        <v>2037</v>
      </c>
      <c r="AV2">
        <f t="shared" si="0"/>
        <v>2038</v>
      </c>
      <c r="AW2">
        <f t="shared" si="0"/>
        <v>2039</v>
      </c>
      <c r="AX2">
        <f t="shared" si="0"/>
        <v>2040</v>
      </c>
      <c r="AY2">
        <f t="shared" si="0"/>
        <v>2041</v>
      </c>
    </row>
    <row r="3" spans="1:51" s="4" customFormat="1" ht="15" x14ac:dyDescent="0.25">
      <c r="B3" s="4" t="s">
        <v>23</v>
      </c>
      <c r="C3" s="5">
        <v>3685</v>
      </c>
      <c r="D3" s="5">
        <v>3857</v>
      </c>
      <c r="E3" s="5">
        <v>3683</v>
      </c>
      <c r="F3" s="5">
        <v>4961</v>
      </c>
      <c r="G3" s="5">
        <v>4128</v>
      </c>
      <c r="H3" s="5">
        <v>4305</v>
      </c>
      <c r="I3" s="5">
        <v>4378</v>
      </c>
      <c r="J3" s="5">
        <v>4961</v>
      </c>
      <c r="K3" s="5">
        <v>4618</v>
      </c>
      <c r="L3" s="5">
        <v>5261</v>
      </c>
      <c r="M3" s="5">
        <v>5459</v>
      </c>
      <c r="N3" s="5">
        <v>6116</v>
      </c>
      <c r="O3" s="5">
        <v>6033</v>
      </c>
      <c r="P3" s="5">
        <v>6238</v>
      </c>
      <c r="Q3" s="5">
        <v>6182</v>
      </c>
      <c r="R3" s="5">
        <v>6918</v>
      </c>
      <c r="S3" s="5">
        <f>+N3*1.154</f>
        <v>7057.8639999999996</v>
      </c>
      <c r="T3" s="5">
        <f>+O3*1.14</f>
        <v>6877.619999999999</v>
      </c>
      <c r="U3" s="5">
        <f>+P3*1.117</f>
        <v>6967.8459999999995</v>
      </c>
      <c r="V3" s="5">
        <f>+Q3*1.164</f>
        <v>7195.848</v>
      </c>
      <c r="W3" s="5">
        <f>+V3*1.01</f>
        <v>7267.8064800000002</v>
      </c>
      <c r="Y3" s="5">
        <v>9248</v>
      </c>
      <c r="Z3" s="5">
        <v>10842</v>
      </c>
      <c r="AA3" s="5">
        <v>13094</v>
      </c>
      <c r="AB3" s="5">
        <f>+SUM(C3:F3)</f>
        <v>16186</v>
      </c>
      <c r="AC3" s="5">
        <f>+SUM(G3:J3)</f>
        <v>17772</v>
      </c>
      <c r="AD3" s="5">
        <f>+SUM(K3:N3)</f>
        <v>21454</v>
      </c>
      <c r="AE3" s="5">
        <f>+SUM(O3:R3)</f>
        <v>25371</v>
      </c>
      <c r="AF3" s="5">
        <f>+SUM(T3:W3)</f>
        <v>28309.120479999998</v>
      </c>
      <c r="AG3" s="5">
        <f>+AF3*1.15</f>
        <v>32555.488551999995</v>
      </c>
      <c r="AH3" s="5">
        <f>+AG3*1.15</f>
        <v>37438.811834799992</v>
      </c>
      <c r="AI3" s="5">
        <f t="shared" ref="AI3:AL3" si="1">+AH3*1.15</f>
        <v>43054.633610019984</v>
      </c>
      <c r="AJ3" s="5">
        <f t="shared" si="1"/>
        <v>49512.828651522977</v>
      </c>
      <c r="AK3" s="5">
        <f t="shared" si="1"/>
        <v>56939.752949251422</v>
      </c>
      <c r="AL3" s="5">
        <f t="shared" si="1"/>
        <v>65480.715891639127</v>
      </c>
      <c r="AM3" s="5">
        <f t="shared" ref="AM3:AY3" si="2">+AL3*1.04</f>
        <v>68099.944527304688</v>
      </c>
      <c r="AN3" s="5">
        <f t="shared" si="2"/>
        <v>70823.942308396872</v>
      </c>
      <c r="AO3" s="5">
        <f t="shared" si="2"/>
        <v>73656.900000732756</v>
      </c>
      <c r="AP3" s="5">
        <f t="shared" si="2"/>
        <v>76603.176000762061</v>
      </c>
      <c r="AQ3" s="5">
        <f t="shared" si="2"/>
        <v>79667.30304079254</v>
      </c>
      <c r="AR3" s="5">
        <f t="shared" si="2"/>
        <v>82853.995162424239</v>
      </c>
      <c r="AS3" s="5">
        <f t="shared" si="2"/>
        <v>86168.154968921212</v>
      </c>
      <c r="AT3" s="5">
        <f t="shared" si="2"/>
        <v>89614.881167678061</v>
      </c>
      <c r="AU3" s="5">
        <f t="shared" si="2"/>
        <v>93199.476414385179</v>
      </c>
      <c r="AV3" s="5">
        <f t="shared" si="2"/>
        <v>96927.455470960587</v>
      </c>
      <c r="AW3" s="5">
        <f t="shared" si="2"/>
        <v>100804.55368979901</v>
      </c>
      <c r="AX3" s="5">
        <f t="shared" si="2"/>
        <v>104836.73583739097</v>
      </c>
      <c r="AY3" s="5">
        <f t="shared" si="2"/>
        <v>109030.20527088661</v>
      </c>
    </row>
    <row r="4" spans="1:51" x14ac:dyDescent="0.2">
      <c r="B4" t="s">
        <v>24</v>
      </c>
      <c r="C4" s="1">
        <v>1275</v>
      </c>
      <c r="D4" s="1">
        <v>1362</v>
      </c>
      <c r="E4" s="1">
        <v>1366</v>
      </c>
      <c r="F4" s="1">
        <v>1913</v>
      </c>
      <c r="G4" s="1">
        <v>1549</v>
      </c>
      <c r="H4" s="1">
        <v>1627</v>
      </c>
      <c r="I4" s="1">
        <v>1701</v>
      </c>
      <c r="J4" s="1">
        <v>1913</v>
      </c>
      <c r="K4" s="1">
        <v>1739</v>
      </c>
      <c r="L4" s="1">
        <v>1843</v>
      </c>
      <c r="M4" s="1">
        <v>2022</v>
      </c>
      <c r="N4" s="1">
        <v>2330</v>
      </c>
      <c r="O4" s="1">
        <v>2275</v>
      </c>
      <c r="P4" s="1">
        <v>2524</v>
      </c>
      <c r="Q4" s="1">
        <v>2564</v>
      </c>
      <c r="R4" s="1">
        <v>2952</v>
      </c>
      <c r="Y4" s="1">
        <v>2610</v>
      </c>
      <c r="Z4" s="1">
        <v>3346</v>
      </c>
      <c r="AA4" s="1">
        <v>4419</v>
      </c>
      <c r="AB4" s="1">
        <f t="shared" ref="AB4:AB18" si="3">+SUM(C4:F4)</f>
        <v>5916</v>
      </c>
      <c r="AC4" s="1">
        <f t="shared" ref="AC4:AC18" si="4">+SUM(G4:J4)</f>
        <v>6790</v>
      </c>
      <c r="AD4" s="1">
        <f t="shared" ref="AD4:AD18" si="5">+SUM(K4:N4)</f>
        <v>7934</v>
      </c>
      <c r="AE4" s="1">
        <f t="shared" ref="AE4:AE17" si="6">+SUM(O4:R4)</f>
        <v>10315</v>
      </c>
      <c r="AF4" s="1">
        <f t="shared" ref="AF4:AF18" si="7">+SUM(T4:W4)</f>
        <v>0</v>
      </c>
    </row>
    <row r="5" spans="1:51" x14ac:dyDescent="0.2">
      <c r="B5" t="s">
        <v>25</v>
      </c>
      <c r="C5" s="1">
        <v>305</v>
      </c>
      <c r="D5" s="1">
        <v>334</v>
      </c>
      <c r="E5" s="1">
        <v>295</v>
      </c>
      <c r="F5" s="1">
        <v>381</v>
      </c>
      <c r="G5" s="1">
        <v>341</v>
      </c>
      <c r="H5" s="1">
        <v>318</v>
      </c>
      <c r="I5" s="1">
        <v>340</v>
      </c>
      <c r="J5" s="1">
        <v>381</v>
      </c>
      <c r="K5" s="1">
        <v>591</v>
      </c>
      <c r="L5" s="1">
        <v>440</v>
      </c>
      <c r="M5" s="1">
        <v>344</v>
      </c>
      <c r="N5" s="1">
        <v>366</v>
      </c>
      <c r="O5" s="1">
        <v>273</v>
      </c>
      <c r="P5" s="1">
        <v>169</v>
      </c>
      <c r="Q5" s="1">
        <v>268</v>
      </c>
      <c r="R5" s="1">
        <v>350</v>
      </c>
      <c r="Y5" s="1">
        <v>809</v>
      </c>
      <c r="Z5" s="1">
        <v>1088</v>
      </c>
      <c r="AA5" s="1">
        <v>1011</v>
      </c>
      <c r="AB5" s="1">
        <f t="shared" si="3"/>
        <v>1315</v>
      </c>
      <c r="AC5" s="1">
        <f t="shared" si="4"/>
        <v>1380</v>
      </c>
      <c r="AD5" s="1">
        <f t="shared" si="5"/>
        <v>1741</v>
      </c>
      <c r="AE5" s="1">
        <f t="shared" si="6"/>
        <v>1060</v>
      </c>
      <c r="AF5" s="1">
        <f t="shared" si="7"/>
        <v>0</v>
      </c>
    </row>
    <row r="6" spans="1:51" x14ac:dyDescent="0.2">
      <c r="B6" t="s">
        <v>26</v>
      </c>
      <c r="C6" s="1">
        <f t="shared" ref="C6:P6" si="8">+SUM(C4:C5)</f>
        <v>1580</v>
      </c>
      <c r="D6" s="1">
        <f t="shared" si="8"/>
        <v>1696</v>
      </c>
      <c r="E6" s="1">
        <f t="shared" si="8"/>
        <v>1661</v>
      </c>
      <c r="F6" s="1">
        <f t="shared" si="8"/>
        <v>2294</v>
      </c>
      <c r="G6" s="1">
        <f t="shared" si="8"/>
        <v>1890</v>
      </c>
      <c r="H6" s="1">
        <f t="shared" si="8"/>
        <v>1945</v>
      </c>
      <c r="I6" s="1">
        <f t="shared" si="8"/>
        <v>2041</v>
      </c>
      <c r="J6" s="1">
        <f t="shared" si="8"/>
        <v>2294</v>
      </c>
      <c r="K6" s="1">
        <f t="shared" si="8"/>
        <v>2330</v>
      </c>
      <c r="L6" s="1">
        <f t="shared" si="8"/>
        <v>2283</v>
      </c>
      <c r="M6" s="1">
        <f t="shared" si="8"/>
        <v>2366</v>
      </c>
      <c r="N6" s="1">
        <f t="shared" si="8"/>
        <v>2696</v>
      </c>
      <c r="O6" s="1">
        <f t="shared" si="8"/>
        <v>2548</v>
      </c>
      <c r="P6" s="1">
        <f t="shared" si="8"/>
        <v>2693</v>
      </c>
      <c r="Q6" s="1">
        <f>+SUM(Q4:Q5)</f>
        <v>2832</v>
      </c>
      <c r="R6" s="1">
        <f>+SUM(R4:R5)</f>
        <v>3302</v>
      </c>
      <c r="S6" s="1">
        <f>+S3-S7</f>
        <v>3176.0387999999994</v>
      </c>
      <c r="Y6" s="1">
        <f>+SUM(Y4:Y5)</f>
        <v>3419</v>
      </c>
      <c r="Z6" s="1">
        <f>+SUM(Z4:Z5)</f>
        <v>4434</v>
      </c>
      <c r="AA6" s="1">
        <f>+SUM(AA4:AA5)</f>
        <v>5430</v>
      </c>
      <c r="AB6" s="1">
        <f t="shared" si="3"/>
        <v>7231</v>
      </c>
      <c r="AC6" s="1">
        <f t="shared" si="4"/>
        <v>8170</v>
      </c>
      <c r="AD6" s="1">
        <f t="shared" si="5"/>
        <v>9675</v>
      </c>
      <c r="AE6" s="1">
        <f t="shared" si="6"/>
        <v>11375</v>
      </c>
      <c r="AF6" s="1">
        <f t="shared" si="7"/>
        <v>0</v>
      </c>
      <c r="AG6" s="1">
        <f>+AG3-AG7</f>
        <v>14649.969848399996</v>
      </c>
      <c r="AH6" s="1">
        <f t="shared" ref="AH6:AY6" si="9">+AH3-AH7</f>
        <v>16847.465325659996</v>
      </c>
      <c r="AI6" s="1">
        <f t="shared" si="9"/>
        <v>19374.585124508991</v>
      </c>
      <c r="AJ6" s="1">
        <f t="shared" si="9"/>
        <v>22280.772893185338</v>
      </c>
      <c r="AK6" s="1">
        <f t="shared" si="9"/>
        <v>25622.888827163137</v>
      </c>
      <c r="AL6" s="1">
        <f t="shared" si="9"/>
        <v>29466.322151237604</v>
      </c>
      <c r="AM6" s="1">
        <f t="shared" si="9"/>
        <v>30644.975037287106</v>
      </c>
      <c r="AN6" s="1">
        <f t="shared" si="9"/>
        <v>31870.774038778589</v>
      </c>
      <c r="AO6" s="1">
        <f t="shared" si="9"/>
        <v>33145.605000329735</v>
      </c>
      <c r="AP6" s="1">
        <f t="shared" si="9"/>
        <v>34471.429200342922</v>
      </c>
      <c r="AQ6" s="1">
        <f t="shared" si="9"/>
        <v>35850.286368356639</v>
      </c>
      <c r="AR6" s="1">
        <f t="shared" si="9"/>
        <v>37284.297823090907</v>
      </c>
      <c r="AS6" s="1">
        <f t="shared" si="9"/>
        <v>38775.669736014541</v>
      </c>
      <c r="AT6" s="1">
        <f t="shared" si="9"/>
        <v>40326.696525455125</v>
      </c>
      <c r="AU6" s="1">
        <f t="shared" si="9"/>
        <v>41939.764386473325</v>
      </c>
      <c r="AV6" s="1">
        <f t="shared" si="9"/>
        <v>43617.354961932258</v>
      </c>
      <c r="AW6" s="1">
        <f t="shared" si="9"/>
        <v>45362.049160409551</v>
      </c>
      <c r="AX6" s="1">
        <f t="shared" si="9"/>
        <v>47176.531126825932</v>
      </c>
      <c r="AY6" s="1">
        <f t="shared" si="9"/>
        <v>49063.592371898972</v>
      </c>
    </row>
    <row r="7" spans="1:51" x14ac:dyDescent="0.2">
      <c r="B7" t="s">
        <v>27</v>
      </c>
      <c r="C7" s="1">
        <f t="shared" ref="C7:Q7" si="10">+C3-C6</f>
        <v>2105</v>
      </c>
      <c r="D7" s="1">
        <f t="shared" si="10"/>
        <v>2161</v>
      </c>
      <c r="E7" s="1">
        <f t="shared" si="10"/>
        <v>2022</v>
      </c>
      <c r="F7" s="1">
        <f t="shared" si="10"/>
        <v>2667</v>
      </c>
      <c r="G7" s="1">
        <f t="shared" si="10"/>
        <v>2238</v>
      </c>
      <c r="H7" s="1">
        <f t="shared" si="10"/>
        <v>2360</v>
      </c>
      <c r="I7" s="1">
        <f t="shared" si="10"/>
        <v>2337</v>
      </c>
      <c r="J7" s="1">
        <f t="shared" si="10"/>
        <v>2667</v>
      </c>
      <c r="K7" s="1">
        <f t="shared" si="10"/>
        <v>2288</v>
      </c>
      <c r="L7" s="1">
        <f t="shared" si="10"/>
        <v>2978</v>
      </c>
      <c r="M7" s="1">
        <f t="shared" si="10"/>
        <v>3093</v>
      </c>
      <c r="N7" s="1">
        <f t="shared" si="10"/>
        <v>3420</v>
      </c>
      <c r="O7" s="1">
        <f t="shared" si="10"/>
        <v>3485</v>
      </c>
      <c r="P7" s="1">
        <f t="shared" si="10"/>
        <v>3545</v>
      </c>
      <c r="Q7" s="1">
        <f t="shared" si="10"/>
        <v>3350</v>
      </c>
      <c r="R7" s="1">
        <f>+R3-R6</f>
        <v>3616</v>
      </c>
      <c r="S7" s="1">
        <f>+S3*0.55</f>
        <v>3881.8252000000002</v>
      </c>
      <c r="T7" s="1">
        <f t="shared" ref="T7:W7" si="11">+T3*0.55</f>
        <v>3782.6909999999998</v>
      </c>
      <c r="U7" s="1">
        <f t="shared" si="11"/>
        <v>3832.3153000000002</v>
      </c>
      <c r="V7" s="1">
        <f t="shared" si="11"/>
        <v>3957.7164000000002</v>
      </c>
      <c r="W7" s="1">
        <f t="shared" si="11"/>
        <v>3997.2935640000005</v>
      </c>
      <c r="Y7" s="1">
        <f>+Y3-Y6</f>
        <v>5829</v>
      </c>
      <c r="Z7" s="1">
        <f>+Z3-Z6</f>
        <v>6408</v>
      </c>
      <c r="AA7" s="1">
        <f>+AA3-AA6</f>
        <v>7664</v>
      </c>
      <c r="AB7" s="1">
        <f t="shared" si="3"/>
        <v>8955</v>
      </c>
      <c r="AC7" s="1">
        <f t="shared" si="4"/>
        <v>9602</v>
      </c>
      <c r="AD7" s="1">
        <f t="shared" si="5"/>
        <v>11779</v>
      </c>
      <c r="AE7" s="1">
        <f t="shared" si="6"/>
        <v>13996</v>
      </c>
      <c r="AF7" s="1">
        <f t="shared" si="7"/>
        <v>15570.016264000002</v>
      </c>
      <c r="AG7" s="1">
        <f>+AG3*0.55</f>
        <v>17905.518703599999</v>
      </c>
      <c r="AH7" s="1">
        <f t="shared" ref="AH7:AY7" si="12">+AH3*0.55</f>
        <v>20591.346509139996</v>
      </c>
      <c r="AI7" s="1">
        <f t="shared" si="12"/>
        <v>23680.048485510993</v>
      </c>
      <c r="AJ7" s="1">
        <f t="shared" si="12"/>
        <v>27232.055758337639</v>
      </c>
      <c r="AK7" s="1">
        <f t="shared" si="12"/>
        <v>31316.864122088286</v>
      </c>
      <c r="AL7" s="1">
        <f t="shared" si="12"/>
        <v>36014.393740401523</v>
      </c>
      <c r="AM7" s="1">
        <f t="shared" si="12"/>
        <v>37454.969490017582</v>
      </c>
      <c r="AN7" s="1">
        <f t="shared" si="12"/>
        <v>38953.168269618283</v>
      </c>
      <c r="AO7" s="1">
        <f t="shared" si="12"/>
        <v>40511.295000403021</v>
      </c>
      <c r="AP7" s="1">
        <f t="shared" si="12"/>
        <v>42131.74680041914</v>
      </c>
      <c r="AQ7" s="1">
        <f t="shared" si="12"/>
        <v>43817.016672435901</v>
      </c>
      <c r="AR7" s="1">
        <f t="shared" si="12"/>
        <v>45569.697339333332</v>
      </c>
      <c r="AS7" s="1">
        <f t="shared" si="12"/>
        <v>47392.485232906671</v>
      </c>
      <c r="AT7" s="1">
        <f t="shared" si="12"/>
        <v>49288.184642222936</v>
      </c>
      <c r="AU7" s="1">
        <f t="shared" si="12"/>
        <v>51259.712027911854</v>
      </c>
      <c r="AV7" s="1">
        <f t="shared" si="12"/>
        <v>53310.100509028329</v>
      </c>
      <c r="AW7" s="1">
        <f t="shared" si="12"/>
        <v>55442.504529389458</v>
      </c>
      <c r="AX7" s="1">
        <f t="shared" si="12"/>
        <v>57660.204710565034</v>
      </c>
      <c r="AY7" s="1">
        <f t="shared" si="12"/>
        <v>59966.612898987638</v>
      </c>
    </row>
    <row r="8" spans="1:51" x14ac:dyDescent="0.2">
      <c r="B8" t="s">
        <v>29</v>
      </c>
      <c r="C8" s="1">
        <v>342</v>
      </c>
      <c r="D8" s="1">
        <v>338</v>
      </c>
      <c r="E8" s="1">
        <v>350</v>
      </c>
      <c r="F8" s="1">
        <v>438</v>
      </c>
      <c r="G8" s="1">
        <v>388</v>
      </c>
      <c r="H8" s="1">
        <v>399</v>
      </c>
      <c r="I8" s="1">
        <v>390</v>
      </c>
      <c r="J8" s="1">
        <v>438</v>
      </c>
      <c r="K8" s="1">
        <v>399</v>
      </c>
      <c r="L8" s="1">
        <v>423</v>
      </c>
      <c r="M8" s="1">
        <v>449</v>
      </c>
      <c r="N8" s="1">
        <v>507</v>
      </c>
      <c r="O8" s="1">
        <v>518</v>
      </c>
      <c r="P8" s="1">
        <v>521</v>
      </c>
      <c r="Q8" s="1">
        <v>504</v>
      </c>
      <c r="R8" s="1">
        <v>532</v>
      </c>
      <c r="S8" s="1">
        <f>+S7*0.15</f>
        <v>582.27377999999999</v>
      </c>
      <c r="T8" s="1">
        <f t="shared" ref="T8:W8" si="13">+T7*0.15</f>
        <v>567.40364999999997</v>
      </c>
      <c r="U8" s="1">
        <f t="shared" si="13"/>
        <v>574.84729500000003</v>
      </c>
      <c r="V8" s="1">
        <f t="shared" si="13"/>
        <v>593.65746000000001</v>
      </c>
      <c r="W8" s="1">
        <f t="shared" si="13"/>
        <v>599.5940346000001</v>
      </c>
      <c r="Y8" s="1">
        <v>1110</v>
      </c>
      <c r="Z8" s="1">
        <v>1267</v>
      </c>
      <c r="AA8" s="1">
        <v>1364</v>
      </c>
      <c r="AB8" s="1">
        <f t="shared" si="3"/>
        <v>1468</v>
      </c>
      <c r="AC8" s="1">
        <f t="shared" si="4"/>
        <v>1615</v>
      </c>
      <c r="AD8" s="1">
        <f t="shared" si="5"/>
        <v>1778</v>
      </c>
      <c r="AE8" s="1">
        <f t="shared" si="6"/>
        <v>2075</v>
      </c>
      <c r="AF8" s="1">
        <f t="shared" si="7"/>
        <v>2335.5024396000003</v>
      </c>
      <c r="AG8" s="1">
        <f t="shared" ref="AG8" si="14">+AG7*0.15</f>
        <v>2685.8278055399996</v>
      </c>
      <c r="AH8" s="1">
        <f>+AH7*0.15</f>
        <v>3088.7019763709991</v>
      </c>
      <c r="AI8" s="1">
        <f t="shared" ref="AI8" si="15">+AI7*0.15</f>
        <v>3552.0072728266491</v>
      </c>
      <c r="AJ8" s="1">
        <f t="shared" ref="AJ8" si="16">+AJ7*0.15</f>
        <v>4084.8083637506456</v>
      </c>
      <c r="AK8" s="1">
        <f t="shared" ref="AK8" si="17">+AK7*0.15</f>
        <v>4697.5296183132423</v>
      </c>
      <c r="AL8" s="1">
        <f t="shared" ref="AL8" si="18">+AL7*0.15</f>
        <v>5402.1590610602279</v>
      </c>
      <c r="AM8" s="1">
        <f t="shared" ref="AM8" si="19">+AM7*0.15</f>
        <v>5618.2454235026371</v>
      </c>
      <c r="AN8" s="1">
        <f t="shared" ref="AN8" si="20">+AN7*0.15</f>
        <v>5842.9752404427427</v>
      </c>
      <c r="AO8" s="1">
        <f t="shared" ref="AO8" si="21">+AO7*0.15</f>
        <v>6076.6942500604528</v>
      </c>
      <c r="AP8" s="1">
        <f t="shared" ref="AP8" si="22">+AP7*0.15</f>
        <v>6319.7620200628708</v>
      </c>
      <c r="AQ8" s="1">
        <f t="shared" ref="AQ8" si="23">+AQ7*0.15</f>
        <v>6572.5525008653849</v>
      </c>
      <c r="AR8" s="1">
        <f t="shared" ref="AR8" si="24">+AR7*0.15</f>
        <v>6835.4546008999996</v>
      </c>
      <c r="AS8" s="1">
        <f t="shared" ref="AS8" si="25">+AS7*0.15</f>
        <v>7108.8727849360002</v>
      </c>
      <c r="AT8" s="1">
        <f t="shared" ref="AT8" si="26">+AT7*0.15</f>
        <v>7393.2276963334398</v>
      </c>
      <c r="AU8" s="1">
        <f t="shared" ref="AU8" si="27">+AU7*0.15</f>
        <v>7688.9568041867778</v>
      </c>
      <c r="AV8" s="1">
        <f t="shared" ref="AV8" si="28">+AV7*0.15</f>
        <v>7996.5150763542488</v>
      </c>
      <c r="AW8" s="1">
        <f t="shared" ref="AW8" si="29">+AW7*0.15</f>
        <v>8316.3756794084184</v>
      </c>
      <c r="AX8" s="1">
        <f t="shared" ref="AX8" si="30">+AX7*0.15</f>
        <v>8649.0307065847555</v>
      </c>
      <c r="AY8" s="1">
        <f t="shared" ref="AY8" si="31">+AY7*0.15</f>
        <v>8994.9919348481453</v>
      </c>
    </row>
    <row r="9" spans="1:51" x14ac:dyDescent="0.2">
      <c r="B9" t="s">
        <v>30</v>
      </c>
      <c r="C9" s="1">
        <v>281</v>
      </c>
      <c r="D9" s="1">
        <v>307</v>
      </c>
      <c r="E9" s="1">
        <v>325</v>
      </c>
      <c r="F9" s="1">
        <v>400</v>
      </c>
      <c r="G9" s="1">
        <v>329</v>
      </c>
      <c r="H9" s="1">
        <v>356</v>
      </c>
      <c r="I9" s="1">
        <v>316</v>
      </c>
      <c r="J9" s="1">
        <v>400</v>
      </c>
      <c r="K9" s="1">
        <v>371</v>
      </c>
      <c r="L9" s="1">
        <v>414</v>
      </c>
      <c r="M9" s="1">
        <v>471</v>
      </c>
      <c r="N9" s="1">
        <v>605</v>
      </c>
      <c r="O9" s="1">
        <v>602</v>
      </c>
      <c r="P9" s="1">
        <v>628</v>
      </c>
      <c r="Q9" s="1">
        <v>549</v>
      </c>
      <c r="R9" s="1">
        <v>666</v>
      </c>
      <c r="S9" s="1">
        <f>+S7*0.16</f>
        <v>621.09203200000002</v>
      </c>
      <c r="T9" s="1">
        <f t="shared" ref="T9:W9" si="32">+T7*0.16</f>
        <v>605.23055999999997</v>
      </c>
      <c r="U9" s="1">
        <f t="shared" si="32"/>
        <v>613.17044800000008</v>
      </c>
      <c r="V9" s="1">
        <f t="shared" si="32"/>
        <v>633.23462400000005</v>
      </c>
      <c r="W9" s="1">
        <f t="shared" si="32"/>
        <v>639.56697024000005</v>
      </c>
      <c r="Y9" s="1">
        <v>937</v>
      </c>
      <c r="Z9" s="1">
        <v>969</v>
      </c>
      <c r="AA9" s="1">
        <v>1128</v>
      </c>
      <c r="AB9" s="1">
        <f t="shared" si="3"/>
        <v>1313</v>
      </c>
      <c r="AC9" s="1">
        <f t="shared" si="4"/>
        <v>1401</v>
      </c>
      <c r="AD9" s="1">
        <f t="shared" si="5"/>
        <v>1861</v>
      </c>
      <c r="AE9" s="1">
        <f t="shared" si="6"/>
        <v>2445</v>
      </c>
      <c r="AF9" s="1">
        <f t="shared" si="7"/>
        <v>2491.20260224</v>
      </c>
      <c r="AG9" s="1">
        <f t="shared" ref="AG9:AY9" si="33">+AG7*0.16</f>
        <v>2864.8829925759997</v>
      </c>
      <c r="AH9" s="1">
        <f t="shared" si="33"/>
        <v>3294.6154414623993</v>
      </c>
      <c r="AI9" s="1">
        <f t="shared" si="33"/>
        <v>3788.8077576817591</v>
      </c>
      <c r="AJ9" s="1">
        <f t="shared" si="33"/>
        <v>4357.1289213340224</v>
      </c>
      <c r="AK9" s="1">
        <f t="shared" si="33"/>
        <v>5010.698259534126</v>
      </c>
      <c r="AL9" s="1">
        <f t="shared" si="33"/>
        <v>5762.3029984642435</v>
      </c>
      <c r="AM9" s="1">
        <f t="shared" si="33"/>
        <v>5992.7951184028134</v>
      </c>
      <c r="AN9" s="1">
        <f t="shared" si="33"/>
        <v>6232.5069231389252</v>
      </c>
      <c r="AO9" s="1">
        <f t="shared" si="33"/>
        <v>6481.8072000644834</v>
      </c>
      <c r="AP9" s="1">
        <f t="shared" si="33"/>
        <v>6741.0794880670628</v>
      </c>
      <c r="AQ9" s="1">
        <f t="shared" si="33"/>
        <v>7010.7226675897446</v>
      </c>
      <c r="AR9" s="1">
        <f t="shared" si="33"/>
        <v>7291.1515742933334</v>
      </c>
      <c r="AS9" s="1">
        <f t="shared" si="33"/>
        <v>7582.7976372650674</v>
      </c>
      <c r="AT9" s="1">
        <f t="shared" si="33"/>
        <v>7886.1095427556702</v>
      </c>
      <c r="AU9" s="1">
        <f t="shared" si="33"/>
        <v>8201.5539244658976</v>
      </c>
      <c r="AV9" s="1">
        <f t="shared" si="33"/>
        <v>8529.616081444532</v>
      </c>
      <c r="AW9" s="1">
        <f t="shared" si="33"/>
        <v>8870.8007247023143</v>
      </c>
      <c r="AX9" s="1">
        <f t="shared" si="33"/>
        <v>9225.6327536904064</v>
      </c>
      <c r="AY9" s="1">
        <f t="shared" si="33"/>
        <v>9594.6580638380219</v>
      </c>
    </row>
    <row r="10" spans="1:51" x14ac:dyDescent="0.2">
      <c r="B10" t="s">
        <v>31</v>
      </c>
      <c r="C10" s="1">
        <v>448</v>
      </c>
      <c r="D10" s="1">
        <v>441</v>
      </c>
      <c r="E10" s="1">
        <v>452</v>
      </c>
      <c r="F10" s="1">
        <v>558</v>
      </c>
      <c r="G10" s="1">
        <v>511</v>
      </c>
      <c r="H10" s="1">
        <v>483</v>
      </c>
      <c r="I10" s="1">
        <v>533</v>
      </c>
      <c r="J10" s="1">
        <v>558</v>
      </c>
      <c r="K10" s="1">
        <v>605</v>
      </c>
      <c r="L10" s="1">
        <v>631</v>
      </c>
      <c r="M10" s="1">
        <v>674</v>
      </c>
      <c r="N10" s="1">
        <v>732</v>
      </c>
      <c r="O10" s="1">
        <v>741</v>
      </c>
      <c r="P10" s="1">
        <v>746</v>
      </c>
      <c r="Q10" s="1">
        <v>755</v>
      </c>
      <c r="R10" s="1">
        <v>796</v>
      </c>
      <c r="S10" s="1">
        <f>+S7*0.22</f>
        <v>854.00154400000008</v>
      </c>
      <c r="T10" s="1">
        <f t="shared" ref="T10:W10" si="34">+T7*0.22</f>
        <v>832.19201999999996</v>
      </c>
      <c r="U10" s="1">
        <f t="shared" si="34"/>
        <v>843.10936600000002</v>
      </c>
      <c r="V10" s="1">
        <f t="shared" si="34"/>
        <v>870.69760800000006</v>
      </c>
      <c r="W10" s="1">
        <f t="shared" si="34"/>
        <v>879.40458408000006</v>
      </c>
      <c r="Y10" s="1">
        <v>792</v>
      </c>
      <c r="Z10" s="1">
        <v>834</v>
      </c>
      <c r="AA10" s="1">
        <v>953</v>
      </c>
      <c r="AB10" s="1">
        <f t="shared" si="3"/>
        <v>1899</v>
      </c>
      <c r="AC10" s="1">
        <f t="shared" si="4"/>
        <v>2085</v>
      </c>
      <c r="AD10" s="1">
        <f t="shared" si="5"/>
        <v>2642</v>
      </c>
      <c r="AE10" s="1">
        <f t="shared" si="6"/>
        <v>3038</v>
      </c>
      <c r="AF10" s="1">
        <f t="shared" si="7"/>
        <v>3425.40357808</v>
      </c>
      <c r="AG10" s="1">
        <f t="shared" ref="AG10:AY10" si="35">+AG7*0.22</f>
        <v>3939.2141147919997</v>
      </c>
      <c r="AH10" s="1">
        <f t="shared" si="35"/>
        <v>4530.0962320107992</v>
      </c>
      <c r="AI10" s="1">
        <f t="shared" si="35"/>
        <v>5209.6106668124185</v>
      </c>
      <c r="AJ10" s="1">
        <f t="shared" si="35"/>
        <v>5991.052266834281</v>
      </c>
      <c r="AK10" s="1">
        <f t="shared" si="35"/>
        <v>6889.7101068594229</v>
      </c>
      <c r="AL10" s="1">
        <f t="shared" si="35"/>
        <v>7923.166622888335</v>
      </c>
      <c r="AM10" s="1">
        <f t="shared" si="35"/>
        <v>8240.0932878038675</v>
      </c>
      <c r="AN10" s="1">
        <f t="shared" si="35"/>
        <v>8569.6970193160232</v>
      </c>
      <c r="AO10" s="1">
        <f t="shared" si="35"/>
        <v>8912.4849000886643</v>
      </c>
      <c r="AP10" s="1">
        <f t="shared" si="35"/>
        <v>9268.9842960922106</v>
      </c>
      <c r="AQ10" s="1">
        <f t="shared" si="35"/>
        <v>9639.743667935898</v>
      </c>
      <c r="AR10" s="1">
        <f t="shared" si="35"/>
        <v>10025.333414653333</v>
      </c>
      <c r="AS10" s="1">
        <f t="shared" si="35"/>
        <v>10426.346751239467</v>
      </c>
      <c r="AT10" s="1">
        <f t="shared" si="35"/>
        <v>10843.400621289045</v>
      </c>
      <c r="AU10" s="1">
        <f t="shared" si="35"/>
        <v>11277.136646140609</v>
      </c>
      <c r="AV10" s="1">
        <f t="shared" si="35"/>
        <v>11728.222111986232</v>
      </c>
      <c r="AW10" s="1">
        <f t="shared" si="35"/>
        <v>12197.350996465681</v>
      </c>
      <c r="AX10" s="1">
        <f t="shared" si="35"/>
        <v>12685.245036324308</v>
      </c>
      <c r="AY10" s="1">
        <f t="shared" si="35"/>
        <v>13192.65483777728</v>
      </c>
    </row>
    <row r="11" spans="1:51" x14ac:dyDescent="0.2">
      <c r="B11" t="s">
        <v>32</v>
      </c>
      <c r="C11" s="1">
        <v>347</v>
      </c>
      <c r="D11" s="1">
        <v>387</v>
      </c>
      <c r="E11" s="1">
        <v>377</v>
      </c>
      <c r="F11" s="1">
        <v>472</v>
      </c>
      <c r="G11" s="1">
        <v>419</v>
      </c>
      <c r="H11" s="1">
        <v>419</v>
      </c>
      <c r="I11" s="1">
        <v>401</v>
      </c>
      <c r="J11" s="1">
        <v>472</v>
      </c>
      <c r="K11" s="1">
        <v>486</v>
      </c>
      <c r="L11" s="1">
        <v>512</v>
      </c>
      <c r="M11" s="1">
        <v>503</v>
      </c>
      <c r="N11" s="1">
        <v>569</v>
      </c>
      <c r="O11" s="1">
        <v>524</v>
      </c>
      <c r="P11" s="1">
        <v>522</v>
      </c>
      <c r="Q11" s="1">
        <v>498</v>
      </c>
      <c r="R11" s="1">
        <v>570</v>
      </c>
      <c r="S11" s="1">
        <f>+S7*0.15</f>
        <v>582.27377999999999</v>
      </c>
      <c r="T11" s="1">
        <f t="shared" ref="T11:W11" si="36">+T7*0.15</f>
        <v>567.40364999999997</v>
      </c>
      <c r="U11" s="1">
        <f t="shared" si="36"/>
        <v>574.84729500000003</v>
      </c>
      <c r="V11" s="1">
        <f t="shared" si="36"/>
        <v>593.65746000000001</v>
      </c>
      <c r="W11" s="1">
        <f t="shared" si="36"/>
        <v>599.5940346000001</v>
      </c>
      <c r="Y11" s="1">
        <v>873</v>
      </c>
      <c r="Z11" s="1">
        <v>1028</v>
      </c>
      <c r="AA11" s="1">
        <v>1155</v>
      </c>
      <c r="AB11" s="1">
        <f t="shared" si="3"/>
        <v>1583</v>
      </c>
      <c r="AC11" s="1">
        <f t="shared" si="4"/>
        <v>1711</v>
      </c>
      <c r="AD11" s="1">
        <f t="shared" si="5"/>
        <v>2070</v>
      </c>
      <c r="AE11" s="1">
        <f t="shared" si="6"/>
        <v>2114</v>
      </c>
      <c r="AF11" s="1">
        <f t="shared" si="7"/>
        <v>2335.5024396000003</v>
      </c>
      <c r="AG11" s="1">
        <f t="shared" ref="AG11:AY11" si="37">+AG7*0.15</f>
        <v>2685.8278055399996</v>
      </c>
      <c r="AH11" s="1">
        <f t="shared" si="37"/>
        <v>3088.7019763709991</v>
      </c>
      <c r="AI11" s="1">
        <f t="shared" si="37"/>
        <v>3552.0072728266491</v>
      </c>
      <c r="AJ11" s="1">
        <f t="shared" si="37"/>
        <v>4084.8083637506456</v>
      </c>
      <c r="AK11" s="1">
        <f t="shared" si="37"/>
        <v>4697.5296183132423</v>
      </c>
      <c r="AL11" s="1">
        <f t="shared" si="37"/>
        <v>5402.1590610602279</v>
      </c>
      <c r="AM11" s="1">
        <f t="shared" si="37"/>
        <v>5618.2454235026371</v>
      </c>
      <c r="AN11" s="1">
        <f t="shared" si="37"/>
        <v>5842.9752404427427</v>
      </c>
      <c r="AO11" s="1">
        <f t="shared" si="37"/>
        <v>6076.6942500604528</v>
      </c>
      <c r="AP11" s="1">
        <f t="shared" si="37"/>
        <v>6319.7620200628708</v>
      </c>
      <c r="AQ11" s="1">
        <f t="shared" si="37"/>
        <v>6572.5525008653849</v>
      </c>
      <c r="AR11" s="1">
        <f t="shared" si="37"/>
        <v>6835.4546008999996</v>
      </c>
      <c r="AS11" s="1">
        <f t="shared" si="37"/>
        <v>7108.8727849360002</v>
      </c>
      <c r="AT11" s="1">
        <f t="shared" si="37"/>
        <v>7393.2276963334398</v>
      </c>
      <c r="AU11" s="1">
        <f t="shared" si="37"/>
        <v>7688.9568041867778</v>
      </c>
      <c r="AV11" s="1">
        <f t="shared" si="37"/>
        <v>7996.5150763542488</v>
      </c>
      <c r="AW11" s="1">
        <f t="shared" si="37"/>
        <v>8316.3756794084184</v>
      </c>
      <c r="AX11" s="1">
        <f t="shared" si="37"/>
        <v>8649.0307065847555</v>
      </c>
      <c r="AY11" s="1">
        <f t="shared" si="37"/>
        <v>8994.9919348481453</v>
      </c>
    </row>
    <row r="12" spans="1:51" x14ac:dyDescent="0.2">
      <c r="B12" t="s">
        <v>33</v>
      </c>
      <c r="C12" s="1">
        <v>153</v>
      </c>
      <c r="D12" s="1">
        <v>116</v>
      </c>
      <c r="E12" s="1">
        <v>28</v>
      </c>
      <c r="F12" s="1">
        <v>0</v>
      </c>
      <c r="G12" s="1">
        <v>73</v>
      </c>
      <c r="H12" s="1">
        <v>-2</v>
      </c>
      <c r="I12" s="1">
        <v>0</v>
      </c>
      <c r="J12" s="1">
        <v>0</v>
      </c>
      <c r="K12" s="1">
        <v>29</v>
      </c>
      <c r="L12" s="1">
        <v>47</v>
      </c>
      <c r="M12" s="1">
        <v>19</v>
      </c>
      <c r="N12" s="1">
        <v>44</v>
      </c>
      <c r="O12" s="1">
        <v>58</v>
      </c>
      <c r="P12" s="1">
        <v>1</v>
      </c>
      <c r="Q12" s="1">
        <v>1</v>
      </c>
      <c r="R12" s="1">
        <v>2</v>
      </c>
      <c r="Y12" s="1">
        <v>48</v>
      </c>
      <c r="Z12" s="1">
        <v>0</v>
      </c>
      <c r="AA12" s="1">
        <v>132</v>
      </c>
      <c r="AB12" s="1">
        <f t="shared" si="3"/>
        <v>297</v>
      </c>
      <c r="AC12" s="1">
        <f t="shared" si="4"/>
        <v>71</v>
      </c>
      <c r="AD12" s="1">
        <f t="shared" si="5"/>
        <v>139</v>
      </c>
      <c r="AE12" s="1">
        <f t="shared" si="6"/>
        <v>62</v>
      </c>
      <c r="AF12" s="1">
        <f t="shared" si="7"/>
        <v>0</v>
      </c>
    </row>
    <row r="13" spans="1:51" x14ac:dyDescent="0.2">
      <c r="B13" t="s">
        <v>34</v>
      </c>
      <c r="C13" s="1">
        <f t="shared" ref="C13:Q13" si="38">+SUM(C8:C12)</f>
        <v>1571</v>
      </c>
      <c r="D13" s="1">
        <f t="shared" si="38"/>
        <v>1589</v>
      </c>
      <c r="E13" s="1">
        <f t="shared" si="38"/>
        <v>1532</v>
      </c>
      <c r="F13" s="1">
        <f t="shared" si="38"/>
        <v>1868</v>
      </c>
      <c r="G13" s="1">
        <f t="shared" si="38"/>
        <v>1720</v>
      </c>
      <c r="H13" s="1">
        <f t="shared" si="38"/>
        <v>1655</v>
      </c>
      <c r="I13" s="1">
        <f t="shared" si="38"/>
        <v>1640</v>
      </c>
      <c r="J13" s="1">
        <f t="shared" si="38"/>
        <v>1868</v>
      </c>
      <c r="K13" s="1">
        <f t="shared" si="38"/>
        <v>1890</v>
      </c>
      <c r="L13" s="1">
        <f t="shared" si="38"/>
        <v>2027</v>
      </c>
      <c r="M13" s="1">
        <f t="shared" si="38"/>
        <v>2116</v>
      </c>
      <c r="N13" s="1">
        <f t="shared" si="38"/>
        <v>2457</v>
      </c>
      <c r="O13" s="1">
        <f t="shared" si="38"/>
        <v>2443</v>
      </c>
      <c r="P13" s="1">
        <f t="shared" si="38"/>
        <v>2418</v>
      </c>
      <c r="Q13" s="1">
        <f t="shared" si="38"/>
        <v>2307</v>
      </c>
      <c r="R13" s="1">
        <f t="shared" ref="R13" si="39">+SUM(R8:R12)</f>
        <v>2566</v>
      </c>
      <c r="S13" s="1">
        <f t="shared" ref="S13:W13" si="40">+SUM(S8:S12)</f>
        <v>2639.6411360000002</v>
      </c>
      <c r="T13" s="1">
        <f t="shared" si="40"/>
        <v>2572.2298799999999</v>
      </c>
      <c r="U13" s="1">
        <f t="shared" si="40"/>
        <v>2605.974404</v>
      </c>
      <c r="V13" s="1">
        <f t="shared" si="40"/>
        <v>2691.2471519999999</v>
      </c>
      <c r="W13" s="1">
        <f t="shared" si="40"/>
        <v>2718.1596235200004</v>
      </c>
      <c r="Y13" s="1">
        <f>+SUM(Y8:Y12)</f>
        <v>3760</v>
      </c>
      <c r="Z13" s="1">
        <f>+SUM(Z8:Z12)</f>
        <v>4098</v>
      </c>
      <c r="AA13" s="1">
        <f>+SUM(AA8:AA12)</f>
        <v>4732</v>
      </c>
      <c r="AB13" s="1">
        <f t="shared" si="3"/>
        <v>6560</v>
      </c>
      <c r="AC13" s="1">
        <f>+SUM(G13:J13)</f>
        <v>6883</v>
      </c>
      <c r="AD13" s="1">
        <f>+SUM(K13:N13)</f>
        <v>8490</v>
      </c>
      <c r="AE13" s="1">
        <f t="shared" si="6"/>
        <v>9734</v>
      </c>
      <c r="AF13" s="1">
        <f t="shared" si="7"/>
        <v>10587.611059520001</v>
      </c>
      <c r="AG13" s="1">
        <f t="shared" ref="AG13" si="41">+SUM(AG8:AG12)</f>
        <v>12175.752718447999</v>
      </c>
      <c r="AH13" s="1">
        <f t="shared" ref="AH13" si="42">+SUM(AH8:AH12)</f>
        <v>14002.115626215198</v>
      </c>
      <c r="AI13" s="1">
        <f t="shared" ref="AI13" si="43">+SUM(AI8:AI12)</f>
        <v>16102.432970147476</v>
      </c>
      <c r="AJ13" s="1">
        <f t="shared" ref="AJ13" si="44">+SUM(AJ8:AJ12)</f>
        <v>18517.797915669595</v>
      </c>
      <c r="AK13" s="1">
        <f t="shared" ref="AK13" si="45">+SUM(AK8:AK12)</f>
        <v>21295.467603020032</v>
      </c>
      <c r="AL13" s="1">
        <f t="shared" ref="AL13" si="46">+SUM(AL8:AL12)</f>
        <v>24489.787743473033</v>
      </c>
      <c r="AM13" s="1">
        <f t="shared" ref="AM13" si="47">+SUM(AM8:AM12)</f>
        <v>25469.379253211955</v>
      </c>
      <c r="AN13" s="1">
        <f t="shared" ref="AN13" si="48">+SUM(AN8:AN12)</f>
        <v>26488.154423340435</v>
      </c>
      <c r="AO13" s="1">
        <f t="shared" ref="AO13" si="49">+SUM(AO8:AO12)</f>
        <v>27547.680600274052</v>
      </c>
      <c r="AP13" s="1">
        <f t="shared" ref="AP13" si="50">+SUM(AP8:AP12)</f>
        <v>28649.587824285012</v>
      </c>
      <c r="AQ13" s="1">
        <f t="shared" ref="AQ13" si="51">+SUM(AQ8:AQ12)</f>
        <v>29795.571337256413</v>
      </c>
      <c r="AR13" s="1">
        <f t="shared" ref="AR13" si="52">+SUM(AR8:AR12)</f>
        <v>30987.394190746669</v>
      </c>
      <c r="AS13" s="1">
        <f t="shared" ref="AS13" si="53">+SUM(AS8:AS12)</f>
        <v>32226.889958376534</v>
      </c>
      <c r="AT13" s="1">
        <f t="shared" ref="AT13" si="54">+SUM(AT8:AT12)</f>
        <v>33515.965556711591</v>
      </c>
      <c r="AU13" s="1">
        <f t="shared" ref="AU13" si="55">+SUM(AU8:AU12)</f>
        <v>34856.604178980058</v>
      </c>
      <c r="AV13" s="1">
        <f t="shared" ref="AV13" si="56">+SUM(AV8:AV12)</f>
        <v>36250.868346139257</v>
      </c>
      <c r="AW13" s="1">
        <f t="shared" ref="AW13" si="57">+SUM(AW8:AW12)</f>
        <v>37700.903079984826</v>
      </c>
      <c r="AX13" s="1">
        <f t="shared" ref="AX13" si="58">+SUM(AX8:AX12)</f>
        <v>39208.939203184229</v>
      </c>
      <c r="AY13" s="1">
        <f t="shared" ref="AY13" si="59">+SUM(AY8:AY12)</f>
        <v>40777.296771311594</v>
      </c>
    </row>
    <row r="14" spans="1:51" x14ac:dyDescent="0.2">
      <c r="B14" t="s">
        <v>35</v>
      </c>
      <c r="C14" s="1">
        <f t="shared" ref="C14:Q14" si="60">+C7-C13</f>
        <v>534</v>
      </c>
      <c r="D14" s="1">
        <f t="shared" si="60"/>
        <v>572</v>
      </c>
      <c r="E14" s="1">
        <f t="shared" si="60"/>
        <v>490</v>
      </c>
      <c r="F14" s="1">
        <f t="shared" si="60"/>
        <v>799</v>
      </c>
      <c r="G14" s="1">
        <f t="shared" si="60"/>
        <v>518</v>
      </c>
      <c r="H14" s="1">
        <f t="shared" si="60"/>
        <v>705</v>
      </c>
      <c r="I14" s="1">
        <f t="shared" si="60"/>
        <v>697</v>
      </c>
      <c r="J14" s="1">
        <f t="shared" si="60"/>
        <v>799</v>
      </c>
      <c r="K14" s="1">
        <f t="shared" si="60"/>
        <v>398</v>
      </c>
      <c r="L14" s="1">
        <f t="shared" si="60"/>
        <v>951</v>
      </c>
      <c r="M14" s="1">
        <f t="shared" si="60"/>
        <v>977</v>
      </c>
      <c r="N14" s="1">
        <f t="shared" si="60"/>
        <v>963</v>
      </c>
      <c r="O14" s="1">
        <f t="shared" si="60"/>
        <v>1042</v>
      </c>
      <c r="P14" s="1">
        <f t="shared" si="60"/>
        <v>1127</v>
      </c>
      <c r="Q14" s="1">
        <f t="shared" si="60"/>
        <v>1043</v>
      </c>
      <c r="R14" s="1">
        <f t="shared" ref="R14" si="61">+R7-R13</f>
        <v>1050</v>
      </c>
      <c r="S14" s="1">
        <f t="shared" ref="S14:W14" si="62">+S7-S13</f>
        <v>1242.184064</v>
      </c>
      <c r="T14" s="1">
        <f t="shared" si="62"/>
        <v>1210.4611199999999</v>
      </c>
      <c r="U14" s="1">
        <f t="shared" si="62"/>
        <v>1226.3408960000002</v>
      </c>
      <c r="V14" s="1">
        <f t="shared" si="62"/>
        <v>1266.4692480000003</v>
      </c>
      <c r="W14" s="1">
        <f t="shared" si="62"/>
        <v>1279.1339404800001</v>
      </c>
      <c r="Y14" s="1">
        <f>+Y7-Y13</f>
        <v>2069</v>
      </c>
      <c r="Z14" s="1">
        <f>+Z7-Z13</f>
        <v>2310</v>
      </c>
      <c r="AA14" s="1">
        <f>+AA7-AA13</f>
        <v>2932</v>
      </c>
      <c r="AB14" s="1">
        <f t="shared" si="3"/>
        <v>2395</v>
      </c>
      <c r="AC14" s="1">
        <f t="shared" si="4"/>
        <v>2719</v>
      </c>
      <c r="AD14" s="1">
        <f>+SUM(K14:N14)</f>
        <v>3289</v>
      </c>
      <c r="AE14" s="1">
        <f t="shared" si="6"/>
        <v>4262</v>
      </c>
      <c r="AF14" s="1">
        <f t="shared" si="7"/>
        <v>4982.405204480001</v>
      </c>
      <c r="AG14" s="1">
        <f t="shared" ref="AG14" si="63">+AG7-AG13</f>
        <v>5729.7659851520002</v>
      </c>
      <c r="AH14" s="1">
        <f t="shared" ref="AH14" si="64">+AH7-AH13</f>
        <v>6589.2308829247977</v>
      </c>
      <c r="AI14" s="1">
        <f t="shared" ref="AI14" si="65">+AI7-AI13</f>
        <v>7577.6155153635173</v>
      </c>
      <c r="AJ14" s="1">
        <f t="shared" ref="AJ14" si="66">+AJ7-AJ13</f>
        <v>8714.2578426680448</v>
      </c>
      <c r="AK14" s="1">
        <f t="shared" ref="AK14" si="67">+AK7-AK13</f>
        <v>10021.396519068254</v>
      </c>
      <c r="AL14" s="1">
        <f t="shared" ref="AL14" si="68">+AL7-AL13</f>
        <v>11524.605996928491</v>
      </c>
      <c r="AM14" s="1">
        <f t="shared" ref="AM14" si="69">+AM7-AM13</f>
        <v>11985.590236805627</v>
      </c>
      <c r="AN14" s="1">
        <f t="shared" ref="AN14" si="70">+AN7-AN13</f>
        <v>12465.013846277849</v>
      </c>
      <c r="AO14" s="1">
        <f t="shared" ref="AO14" si="71">+AO7-AO13</f>
        <v>12963.614400128969</v>
      </c>
      <c r="AP14" s="1">
        <f t="shared" ref="AP14" si="72">+AP7-AP13</f>
        <v>13482.158976134127</v>
      </c>
      <c r="AQ14" s="1">
        <f t="shared" ref="AQ14" si="73">+AQ7-AQ13</f>
        <v>14021.445335179487</v>
      </c>
      <c r="AR14" s="1">
        <f t="shared" ref="AR14" si="74">+AR7-AR13</f>
        <v>14582.303148586663</v>
      </c>
      <c r="AS14" s="1">
        <f t="shared" ref="AS14" si="75">+AS7-AS13</f>
        <v>15165.595274530137</v>
      </c>
      <c r="AT14" s="1">
        <f t="shared" ref="AT14" si="76">+AT7-AT13</f>
        <v>15772.219085511344</v>
      </c>
      <c r="AU14" s="1">
        <f t="shared" ref="AU14" si="77">+AU7-AU13</f>
        <v>16403.107848931795</v>
      </c>
      <c r="AV14" s="1">
        <f t="shared" ref="AV14" si="78">+AV7-AV13</f>
        <v>17059.232162889071</v>
      </c>
      <c r="AW14" s="1">
        <f t="shared" ref="AW14" si="79">+AW7-AW13</f>
        <v>17741.601449404632</v>
      </c>
      <c r="AX14" s="1">
        <f t="shared" ref="AX14" si="80">+AX7-AX13</f>
        <v>18451.265507380806</v>
      </c>
      <c r="AY14" s="1">
        <f t="shared" ref="AY14" si="81">+AY7-AY13</f>
        <v>19189.316127676044</v>
      </c>
    </row>
    <row r="15" spans="1:51" x14ac:dyDescent="0.2">
      <c r="B15" t="s">
        <v>36</v>
      </c>
      <c r="C15" s="1">
        <v>14</v>
      </c>
      <c r="D15" s="1">
        <v>37</v>
      </c>
      <c r="E15" s="1">
        <v>43</v>
      </c>
      <c r="F15" s="1">
        <v>55</v>
      </c>
      <c r="G15" s="1">
        <v>199</v>
      </c>
      <c r="H15" s="1">
        <v>238</v>
      </c>
      <c r="I15" s="1">
        <v>-213</v>
      </c>
      <c r="J15" s="1">
        <v>55</v>
      </c>
      <c r="K15" s="1">
        <v>-135</v>
      </c>
      <c r="L15" s="1">
        <v>848</v>
      </c>
      <c r="M15" s="1">
        <v>167</v>
      </c>
      <c r="N15" s="1">
        <v>896</v>
      </c>
      <c r="O15" s="1">
        <v>-170</v>
      </c>
      <c r="P15" s="1">
        <v>229</v>
      </c>
      <c r="Q15" s="1">
        <v>122</v>
      </c>
      <c r="R15" s="1">
        <v>-344</v>
      </c>
      <c r="S15" s="1">
        <f>+Q39*$Y$40</f>
        <v>157.24799999999999</v>
      </c>
      <c r="T15" s="1">
        <f t="shared" ref="T15:W15" si="82">+S39*$Y$40</f>
        <v>173.62135514879998</v>
      </c>
      <c r="U15" s="1">
        <f t="shared" si="82"/>
        <v>189.81512010804093</v>
      </c>
      <c r="V15" s="1">
        <f t="shared" si="82"/>
        <v>206.384145496505</v>
      </c>
      <c r="W15" s="1">
        <f t="shared" si="82"/>
        <v>223.61653020041413</v>
      </c>
      <c r="Y15" s="1">
        <v>27</v>
      </c>
      <c r="Z15" s="1">
        <v>45</v>
      </c>
      <c r="AA15" s="1">
        <v>73</v>
      </c>
      <c r="AB15" s="1">
        <f t="shared" si="3"/>
        <v>149</v>
      </c>
      <c r="AC15" s="1">
        <f t="shared" si="4"/>
        <v>279</v>
      </c>
      <c r="AD15" s="1">
        <f t="shared" si="5"/>
        <v>1776</v>
      </c>
      <c r="AE15" s="1">
        <f t="shared" si="6"/>
        <v>-163</v>
      </c>
      <c r="AF15" s="1">
        <f>+SUM(T15:W15)</f>
        <v>793.43715095376001</v>
      </c>
      <c r="AG15">
        <f>+AD39*$Y$40</f>
        <v>173.62135514879998</v>
      </c>
      <c r="AH15">
        <f t="shared" ref="AH15:AY15" si="83">+AE39*$Y$40</f>
        <v>227.81835514880001</v>
      </c>
      <c r="AI15">
        <f t="shared" si="83"/>
        <v>295.39571070737503</v>
      </c>
      <c r="AJ15">
        <f t="shared" si="83"/>
        <v>366.46068750991606</v>
      </c>
      <c r="AK15">
        <f t="shared" si="83"/>
        <v>448.52432623784603</v>
      </c>
      <c r="AL15">
        <f t="shared" si="83"/>
        <v>543.29963537728747</v>
      </c>
      <c r="AM15">
        <f t="shared" si="83"/>
        <v>652.61332504356972</v>
      </c>
      <c r="AN15">
        <f t="shared" si="83"/>
        <v>778.65023217936459</v>
      </c>
      <c r="AO15">
        <f t="shared" si="83"/>
        <v>923.92368018106163</v>
      </c>
      <c r="AP15">
        <f t="shared" si="83"/>
        <v>1076.0623746586023</v>
      </c>
      <c r="AQ15">
        <f t="shared" si="83"/>
        <v>1235.4896028350702</v>
      </c>
      <c r="AR15">
        <f t="shared" si="83"/>
        <v>1402.6677862458423</v>
      </c>
      <c r="AS15">
        <f t="shared" si="83"/>
        <v>1577.9196548666851</v>
      </c>
      <c r="AT15">
        <f t="shared" si="83"/>
        <v>1761.5826376505042</v>
      </c>
      <c r="AU15">
        <f t="shared" si="83"/>
        <v>1954.0097177640178</v>
      </c>
      <c r="AV15">
        <f t="shared" si="83"/>
        <v>2155.5681504840963</v>
      </c>
      <c r="AW15">
        <f t="shared" si="83"/>
        <v>2366.6400556275189</v>
      </c>
      <c r="AX15">
        <f t="shared" si="83"/>
        <v>2587.6230368954034</v>
      </c>
      <c r="AY15">
        <f t="shared" si="83"/>
        <v>2818.9308030677894</v>
      </c>
    </row>
    <row r="16" spans="1:51" x14ac:dyDescent="0.2">
      <c r="B16" t="s">
        <v>37</v>
      </c>
      <c r="C16" s="1">
        <f t="shared" ref="C16:Q16" si="84">+SUM(C14:C15)</f>
        <v>548</v>
      </c>
      <c r="D16" s="1">
        <f t="shared" si="84"/>
        <v>609</v>
      </c>
      <c r="E16" s="1">
        <f t="shared" si="84"/>
        <v>533</v>
      </c>
      <c r="F16" s="1">
        <f t="shared" si="84"/>
        <v>854</v>
      </c>
      <c r="G16" s="1">
        <f t="shared" si="84"/>
        <v>717</v>
      </c>
      <c r="H16" s="1">
        <f t="shared" si="84"/>
        <v>943</v>
      </c>
      <c r="I16" s="1">
        <f t="shared" si="84"/>
        <v>484</v>
      </c>
      <c r="J16" s="1">
        <f t="shared" si="84"/>
        <v>854</v>
      </c>
      <c r="K16" s="1">
        <f t="shared" si="84"/>
        <v>263</v>
      </c>
      <c r="L16" s="1">
        <f t="shared" si="84"/>
        <v>1799</v>
      </c>
      <c r="M16" s="1">
        <f t="shared" si="84"/>
        <v>1144</v>
      </c>
      <c r="N16" s="1">
        <f t="shared" si="84"/>
        <v>1859</v>
      </c>
      <c r="O16" s="1">
        <f t="shared" si="84"/>
        <v>872</v>
      </c>
      <c r="P16" s="1">
        <f t="shared" si="84"/>
        <v>1356</v>
      </c>
      <c r="Q16" s="1">
        <f t="shared" si="84"/>
        <v>1165</v>
      </c>
      <c r="R16" s="1">
        <f>+SUM(R14:R15)</f>
        <v>706</v>
      </c>
      <c r="S16" s="1">
        <f t="shared" ref="S16:W16" si="85">+SUM(S14:S15)</f>
        <v>1399.4320640000001</v>
      </c>
      <c r="T16" s="1">
        <f t="shared" si="85"/>
        <v>1384.0824751487999</v>
      </c>
      <c r="U16" s="1">
        <f t="shared" si="85"/>
        <v>1416.1560161080411</v>
      </c>
      <c r="V16" s="1">
        <f t="shared" si="85"/>
        <v>1472.8533934965053</v>
      </c>
      <c r="W16" s="1">
        <f t="shared" si="85"/>
        <v>1502.7504706804143</v>
      </c>
      <c r="Y16" s="1">
        <f>+SUM(Y14:Y15)</f>
        <v>2096</v>
      </c>
      <c r="Z16" s="1">
        <f>+SUM(Z14:Z15)</f>
        <v>2355</v>
      </c>
      <c r="AA16" s="1">
        <f>+SUM(AA14:AA15)</f>
        <v>3005</v>
      </c>
      <c r="AB16" s="1">
        <f t="shared" si="3"/>
        <v>2544</v>
      </c>
      <c r="AC16" s="1">
        <f t="shared" si="4"/>
        <v>2998</v>
      </c>
      <c r="AD16" s="1">
        <f t="shared" si="5"/>
        <v>5065</v>
      </c>
      <c r="AE16" s="1">
        <f t="shared" si="6"/>
        <v>4099</v>
      </c>
      <c r="AF16" s="1">
        <f t="shared" si="7"/>
        <v>5775.8423554337605</v>
      </c>
      <c r="AG16" s="1">
        <f>+AG14+AG15</f>
        <v>5903.3873403008001</v>
      </c>
      <c r="AH16" s="1">
        <f t="shared" ref="AH16:AY16" si="86">+AH14+AH15</f>
        <v>6817.0492380735977</v>
      </c>
      <c r="AI16" s="1">
        <f t="shared" si="86"/>
        <v>7873.011226070892</v>
      </c>
      <c r="AJ16" s="1">
        <f t="shared" si="86"/>
        <v>9080.7185301779609</v>
      </c>
      <c r="AK16" s="1">
        <f t="shared" si="86"/>
        <v>10469.9208453061</v>
      </c>
      <c r="AL16" s="1">
        <f t="shared" si="86"/>
        <v>12067.905632305778</v>
      </c>
      <c r="AM16" s="1">
        <f t="shared" si="86"/>
        <v>12638.203561849197</v>
      </c>
      <c r="AN16" s="1">
        <f t="shared" si="86"/>
        <v>13243.664078457214</v>
      </c>
      <c r="AO16" s="1">
        <f t="shared" si="86"/>
        <v>13887.538080310031</v>
      </c>
      <c r="AP16" s="1">
        <f t="shared" si="86"/>
        <v>14558.22135079273</v>
      </c>
      <c r="AQ16" s="1">
        <f t="shared" si="86"/>
        <v>15256.934938014558</v>
      </c>
      <c r="AR16" s="1">
        <f t="shared" si="86"/>
        <v>15984.970934832505</v>
      </c>
      <c r="AS16" s="1">
        <f t="shared" si="86"/>
        <v>16743.514929396821</v>
      </c>
      <c r="AT16" s="1">
        <f t="shared" si="86"/>
        <v>17533.801723161847</v>
      </c>
      <c r="AU16" s="1">
        <f t="shared" si="86"/>
        <v>18357.117566695812</v>
      </c>
      <c r="AV16" s="1">
        <f t="shared" si="86"/>
        <v>19214.800313373169</v>
      </c>
      <c r="AW16" s="1">
        <f t="shared" si="86"/>
        <v>20108.241505032151</v>
      </c>
      <c r="AX16" s="1">
        <f t="shared" si="86"/>
        <v>21038.888544276208</v>
      </c>
      <c r="AY16" s="1">
        <f t="shared" si="86"/>
        <v>22008.246930743833</v>
      </c>
    </row>
    <row r="17" spans="2:154" x14ac:dyDescent="0.2">
      <c r="B17" t="s">
        <v>38</v>
      </c>
      <c r="C17">
        <v>37</v>
      </c>
      <c r="D17">
        <v>83</v>
      </c>
      <c r="E17">
        <v>97</v>
      </c>
      <c r="F17">
        <v>347</v>
      </c>
      <c r="G17">
        <v>50</v>
      </c>
      <c r="H17">
        <v>120</v>
      </c>
      <c r="I17">
        <v>22</v>
      </c>
      <c r="J17">
        <v>347</v>
      </c>
      <c r="K17">
        <v>179</v>
      </c>
      <c r="L17">
        <v>269</v>
      </c>
      <c r="M17">
        <v>123</v>
      </c>
      <c r="N17">
        <v>292</v>
      </c>
      <c r="O17">
        <v>-225</v>
      </c>
      <c r="P17">
        <v>172</v>
      </c>
      <c r="Q17">
        <v>78</v>
      </c>
      <c r="R17">
        <v>-95</v>
      </c>
      <c r="S17" s="1">
        <f>+S16*0.1</f>
        <v>139.94320640000001</v>
      </c>
      <c r="T17" s="1">
        <f t="shared" ref="T17:W17" si="87">+T16*0.1</f>
        <v>138.40824751488</v>
      </c>
      <c r="U17" s="1">
        <f t="shared" si="87"/>
        <v>141.61560161080411</v>
      </c>
      <c r="V17" s="1">
        <f t="shared" si="87"/>
        <v>147.28533934965054</v>
      </c>
      <c r="W17" s="1">
        <f t="shared" si="87"/>
        <v>150.27504706804143</v>
      </c>
      <c r="Y17">
        <v>260</v>
      </c>
      <c r="Z17">
        <v>230</v>
      </c>
      <c r="AA17">
        <v>405</v>
      </c>
      <c r="AB17" s="1">
        <f t="shared" si="3"/>
        <v>564</v>
      </c>
      <c r="AC17" s="1">
        <f t="shared" si="4"/>
        <v>539</v>
      </c>
      <c r="AD17" s="1">
        <f t="shared" si="5"/>
        <v>863</v>
      </c>
      <c r="AE17" s="1">
        <f t="shared" si="6"/>
        <v>-70</v>
      </c>
      <c r="AF17" s="1">
        <f t="shared" si="7"/>
        <v>577.58423554337605</v>
      </c>
      <c r="AG17" s="1">
        <f>+AG16*0.074</f>
        <v>436.85066318225921</v>
      </c>
      <c r="AH17" s="1">
        <f t="shared" ref="AH17:AY17" si="88">+AH16*0.074</f>
        <v>504.46164361744621</v>
      </c>
      <c r="AI17" s="1">
        <f t="shared" si="88"/>
        <v>582.60283072924597</v>
      </c>
      <c r="AJ17" s="1">
        <f t="shared" si="88"/>
        <v>671.97317123316907</v>
      </c>
      <c r="AK17" s="1">
        <f t="shared" si="88"/>
        <v>774.77414255265137</v>
      </c>
      <c r="AL17" s="1">
        <f t="shared" si="88"/>
        <v>893.02501679062755</v>
      </c>
      <c r="AM17" s="1">
        <f t="shared" si="88"/>
        <v>935.22706357684058</v>
      </c>
      <c r="AN17" s="1">
        <f t="shared" si="88"/>
        <v>980.03114180583373</v>
      </c>
      <c r="AO17" s="1">
        <f t="shared" si="88"/>
        <v>1027.6778179429423</v>
      </c>
      <c r="AP17" s="1">
        <f t="shared" si="88"/>
        <v>1077.308379958662</v>
      </c>
      <c r="AQ17" s="1">
        <f t="shared" si="88"/>
        <v>1129.0131854130773</v>
      </c>
      <c r="AR17" s="1">
        <f t="shared" si="88"/>
        <v>1182.8878491776054</v>
      </c>
      <c r="AS17" s="1">
        <f t="shared" si="88"/>
        <v>1239.0201047753646</v>
      </c>
      <c r="AT17" s="1">
        <f t="shared" si="88"/>
        <v>1297.5013275139765</v>
      </c>
      <c r="AU17" s="1">
        <f t="shared" si="88"/>
        <v>1358.42669993549</v>
      </c>
      <c r="AV17" s="1">
        <f t="shared" si="88"/>
        <v>1421.8952231896144</v>
      </c>
      <c r="AW17" s="1">
        <f t="shared" si="88"/>
        <v>1488.0098713723792</v>
      </c>
      <c r="AX17" s="1">
        <f t="shared" si="88"/>
        <v>1556.8777522764392</v>
      </c>
      <c r="AY17" s="1">
        <f t="shared" si="88"/>
        <v>1628.6102728750436</v>
      </c>
    </row>
    <row r="18" spans="2:154" s="4" customFormat="1" ht="15" x14ac:dyDescent="0.25">
      <c r="B18" s="4" t="s">
        <v>39</v>
      </c>
      <c r="C18" s="5">
        <f t="shared" ref="C18:Q18" si="89">+C16-C17</f>
        <v>511</v>
      </c>
      <c r="D18" s="5">
        <f t="shared" si="89"/>
        <v>526</v>
      </c>
      <c r="E18" s="5">
        <f t="shared" si="89"/>
        <v>436</v>
      </c>
      <c r="F18" s="5">
        <f t="shared" si="89"/>
        <v>507</v>
      </c>
      <c r="G18" s="5">
        <f t="shared" si="89"/>
        <v>667</v>
      </c>
      <c r="H18" s="5">
        <f t="shared" si="89"/>
        <v>823</v>
      </c>
      <c r="I18" s="5">
        <f t="shared" si="89"/>
        <v>462</v>
      </c>
      <c r="J18" s="5">
        <f t="shared" si="89"/>
        <v>507</v>
      </c>
      <c r="K18" s="5">
        <f t="shared" si="89"/>
        <v>84</v>
      </c>
      <c r="L18" s="5">
        <f t="shared" si="89"/>
        <v>1530</v>
      </c>
      <c r="M18" s="5">
        <f t="shared" si="89"/>
        <v>1021</v>
      </c>
      <c r="N18" s="5">
        <f t="shared" si="89"/>
        <v>1567</v>
      </c>
      <c r="O18" s="5">
        <f t="shared" si="89"/>
        <v>1097</v>
      </c>
      <c r="P18" s="5">
        <f t="shared" si="89"/>
        <v>1184</v>
      </c>
      <c r="Q18" s="5">
        <f t="shared" si="89"/>
        <v>1087</v>
      </c>
      <c r="R18" s="5">
        <f t="shared" ref="R18" si="90">+R16-R17</f>
        <v>801</v>
      </c>
      <c r="S18" s="5">
        <f t="shared" ref="S18:W18" si="91">+S16-S17</f>
        <v>1259.4888576000001</v>
      </c>
      <c r="T18" s="5">
        <f t="shared" si="91"/>
        <v>1245.6742276339198</v>
      </c>
      <c r="U18" s="5">
        <f t="shared" si="91"/>
        <v>1274.540414497237</v>
      </c>
      <c r="V18" s="5">
        <f t="shared" si="91"/>
        <v>1325.5680541468548</v>
      </c>
      <c r="W18" s="5">
        <f t="shared" si="91"/>
        <v>1352.4754236123729</v>
      </c>
      <c r="Y18" s="5">
        <f>+Y16-Y17</f>
        <v>1836</v>
      </c>
      <c r="Z18" s="5">
        <f>+Z16-Z17</f>
        <v>2125</v>
      </c>
      <c r="AA18" s="5">
        <f>+AA16-AA17</f>
        <v>2600</v>
      </c>
      <c r="AB18" s="5">
        <f t="shared" si="3"/>
        <v>1980</v>
      </c>
      <c r="AC18" s="5">
        <f t="shared" si="4"/>
        <v>2459</v>
      </c>
      <c r="AD18" s="5">
        <f t="shared" si="5"/>
        <v>4202</v>
      </c>
      <c r="AE18" s="5">
        <f>+SUM(O18:R18)</f>
        <v>4169</v>
      </c>
      <c r="AF18" s="5">
        <f t="shared" si="7"/>
        <v>5198.2581198903845</v>
      </c>
      <c r="AG18" s="5">
        <f>+AG16-AG17</f>
        <v>5466.5366771185409</v>
      </c>
      <c r="AH18" s="5">
        <f t="shared" ref="AH18:AY18" si="92">+AH16-AH17</f>
        <v>6312.5875944561512</v>
      </c>
      <c r="AI18" s="5">
        <f t="shared" si="92"/>
        <v>7290.4083953416457</v>
      </c>
      <c r="AJ18" s="5">
        <f t="shared" si="92"/>
        <v>8408.7453589447923</v>
      </c>
      <c r="AK18" s="5">
        <f t="shared" si="92"/>
        <v>9695.1467027534491</v>
      </c>
      <c r="AL18" s="5">
        <f t="shared" si="92"/>
        <v>11174.880615515151</v>
      </c>
      <c r="AM18" s="5">
        <f t="shared" si="92"/>
        <v>11702.976498272357</v>
      </c>
      <c r="AN18" s="5">
        <f t="shared" si="92"/>
        <v>12263.63293665138</v>
      </c>
      <c r="AO18" s="5">
        <f t="shared" si="92"/>
        <v>12859.860262367089</v>
      </c>
      <c r="AP18" s="5">
        <f t="shared" si="92"/>
        <v>13480.912970834068</v>
      </c>
      <c r="AQ18" s="5">
        <f t="shared" si="92"/>
        <v>14127.92175260148</v>
      </c>
      <c r="AR18" s="5">
        <f t="shared" si="92"/>
        <v>14802.0830856549</v>
      </c>
      <c r="AS18" s="5">
        <f t="shared" si="92"/>
        <v>15504.494824621455</v>
      </c>
      <c r="AT18" s="5">
        <f t="shared" si="92"/>
        <v>16236.30039564787</v>
      </c>
      <c r="AU18" s="5">
        <f t="shared" si="92"/>
        <v>16998.69086676032</v>
      </c>
      <c r="AV18" s="5">
        <f t="shared" si="92"/>
        <v>17792.905090183554</v>
      </c>
      <c r="AW18" s="5">
        <f t="shared" si="92"/>
        <v>18620.231633659772</v>
      </c>
      <c r="AX18" s="5">
        <f t="shared" si="92"/>
        <v>19482.010791999768</v>
      </c>
      <c r="AY18" s="5">
        <f t="shared" si="92"/>
        <v>20379.636657868788</v>
      </c>
      <c r="AZ18" s="4">
        <f>+AY18*(1+$Y$41)</f>
        <v>20094.321744658624</v>
      </c>
      <c r="BA18" s="4">
        <f t="shared" ref="BA18:DL18" si="93">+AZ18*(1+$Y$41)</f>
        <v>19813.001240233403</v>
      </c>
      <c r="BB18" s="4">
        <f t="shared" si="93"/>
        <v>19535.619222870137</v>
      </c>
      <c r="BC18" s="4">
        <f t="shared" si="93"/>
        <v>19262.120553749955</v>
      </c>
      <c r="BD18" s="4">
        <f t="shared" si="93"/>
        <v>18992.450865997456</v>
      </c>
      <c r="BE18" s="4">
        <f t="shared" si="93"/>
        <v>18726.556553873492</v>
      </c>
      <c r="BF18" s="4">
        <f t="shared" si="93"/>
        <v>18464.384762119262</v>
      </c>
      <c r="BG18" s="4">
        <f t="shared" si="93"/>
        <v>18205.883375449594</v>
      </c>
      <c r="BH18" s="4">
        <f t="shared" si="93"/>
        <v>17951.0010081933</v>
      </c>
      <c r="BI18" s="4">
        <f t="shared" si="93"/>
        <v>17699.686994078595</v>
      </c>
      <c r="BJ18" s="4">
        <f t="shared" si="93"/>
        <v>17451.891376161493</v>
      </c>
      <c r="BK18" s="4">
        <f t="shared" si="93"/>
        <v>17207.564896895234</v>
      </c>
      <c r="BL18" s="4">
        <f t="shared" si="93"/>
        <v>16966.658988338699</v>
      </c>
      <c r="BM18" s="4">
        <f t="shared" si="93"/>
        <v>16729.125762501957</v>
      </c>
      <c r="BN18" s="4">
        <f t="shared" si="93"/>
        <v>16494.918001826929</v>
      </c>
      <c r="BO18" s="4">
        <f t="shared" si="93"/>
        <v>16263.989149801351</v>
      </c>
      <c r="BP18" s="4">
        <f t="shared" si="93"/>
        <v>16036.293301704132</v>
      </c>
      <c r="BQ18" s="4">
        <f t="shared" si="93"/>
        <v>15811.785195480274</v>
      </c>
      <c r="BR18" s="4">
        <f t="shared" si="93"/>
        <v>15590.420202743549</v>
      </c>
      <c r="BS18" s="4">
        <f t="shared" si="93"/>
        <v>15372.154319905139</v>
      </c>
      <c r="BT18" s="4">
        <f t="shared" si="93"/>
        <v>15156.944159426468</v>
      </c>
      <c r="BU18" s="4">
        <f t="shared" si="93"/>
        <v>14944.746941194497</v>
      </c>
      <c r="BV18" s="4">
        <f t="shared" si="93"/>
        <v>14735.520484017774</v>
      </c>
      <c r="BW18" s="4">
        <f t="shared" si="93"/>
        <v>14529.223197241525</v>
      </c>
      <c r="BX18" s="4">
        <f t="shared" si="93"/>
        <v>14325.814072480143</v>
      </c>
      <c r="BY18" s="4">
        <f t="shared" si="93"/>
        <v>14125.252675465421</v>
      </c>
      <c r="BZ18" s="4">
        <f t="shared" si="93"/>
        <v>13927.499138008905</v>
      </c>
      <c r="CA18" s="4">
        <f t="shared" si="93"/>
        <v>13732.51415007678</v>
      </c>
      <c r="CB18" s="4">
        <f t="shared" si="93"/>
        <v>13540.258951975706</v>
      </c>
      <c r="CC18" s="4">
        <f t="shared" si="93"/>
        <v>13350.695326648045</v>
      </c>
      <c r="CD18" s="4">
        <f t="shared" si="93"/>
        <v>13163.785592074972</v>
      </c>
      <c r="CE18" s="4">
        <f t="shared" si="93"/>
        <v>12979.492593785923</v>
      </c>
      <c r="CF18" s="4">
        <f t="shared" si="93"/>
        <v>12797.779697472919</v>
      </c>
      <c r="CG18" s="4">
        <f t="shared" si="93"/>
        <v>12618.610781708298</v>
      </c>
      <c r="CH18" s="4">
        <f t="shared" si="93"/>
        <v>12441.950230764382</v>
      </c>
      <c r="CI18" s="4">
        <f t="shared" si="93"/>
        <v>12267.76292753368</v>
      </c>
      <c r="CJ18" s="4">
        <f t="shared" si="93"/>
        <v>12096.014246548209</v>
      </c>
      <c r="CK18" s="4">
        <f t="shared" si="93"/>
        <v>11926.670047096535</v>
      </c>
      <c r="CL18" s="4">
        <f t="shared" si="93"/>
        <v>11759.696666437183</v>
      </c>
      <c r="CM18" s="4">
        <f t="shared" si="93"/>
        <v>11595.060913107061</v>
      </c>
      <c r="CN18" s="4">
        <f t="shared" si="93"/>
        <v>11432.730060323562</v>
      </c>
      <c r="CO18" s="4">
        <f t="shared" si="93"/>
        <v>11272.671839479031</v>
      </c>
      <c r="CP18" s="4">
        <f t="shared" si="93"/>
        <v>11114.854433726325</v>
      </c>
      <c r="CQ18" s="4">
        <f t="shared" si="93"/>
        <v>10959.246471654156</v>
      </c>
      <c r="CR18" s="4">
        <f t="shared" si="93"/>
        <v>10805.817021050998</v>
      </c>
      <c r="CS18" s="4">
        <f t="shared" si="93"/>
        <v>10654.535582756283</v>
      </c>
      <c r="CT18" s="4">
        <f t="shared" si="93"/>
        <v>10505.372084597695</v>
      </c>
      <c r="CU18" s="4">
        <f t="shared" si="93"/>
        <v>10358.296875413327</v>
      </c>
      <c r="CV18" s="4">
        <f t="shared" si="93"/>
        <v>10213.280719157541</v>
      </c>
      <c r="CW18" s="4">
        <f t="shared" si="93"/>
        <v>10070.294789089336</v>
      </c>
      <c r="CX18" s="4">
        <f t="shared" si="93"/>
        <v>9929.310662042084</v>
      </c>
      <c r="CY18" s="4">
        <f t="shared" si="93"/>
        <v>9790.3003127734955</v>
      </c>
      <c r="CZ18" s="4">
        <f t="shared" si="93"/>
        <v>9653.2361083946671</v>
      </c>
      <c r="DA18" s="4">
        <f t="shared" si="93"/>
        <v>9518.090802877141</v>
      </c>
      <c r="DB18" s="4">
        <f t="shared" si="93"/>
        <v>9384.8375316368601</v>
      </c>
      <c r="DC18" s="4">
        <f t="shared" si="93"/>
        <v>9253.4498061939448</v>
      </c>
      <c r="DD18" s="4">
        <f t="shared" si="93"/>
        <v>9123.9015089072291</v>
      </c>
      <c r="DE18" s="4">
        <f t="shared" si="93"/>
        <v>8996.1668877825286</v>
      </c>
      <c r="DF18" s="4">
        <f t="shared" si="93"/>
        <v>8870.2205513535737</v>
      </c>
      <c r="DG18" s="4">
        <f t="shared" si="93"/>
        <v>8746.0374636346241</v>
      </c>
      <c r="DH18" s="4">
        <f t="shared" si="93"/>
        <v>8623.5929391437385</v>
      </c>
      <c r="DI18" s="4">
        <f t="shared" si="93"/>
        <v>8502.8626379957259</v>
      </c>
      <c r="DJ18" s="4">
        <f t="shared" si="93"/>
        <v>8383.8225610637855</v>
      </c>
      <c r="DK18" s="4">
        <f t="shared" si="93"/>
        <v>8266.4490452088921</v>
      </c>
      <c r="DL18" s="4">
        <f t="shared" si="93"/>
        <v>8150.7187585759675</v>
      </c>
      <c r="DM18" s="4">
        <f t="shared" ref="DM18:EX18" si="94">+DL18*(1+$Y$41)</f>
        <v>8036.6086959559043</v>
      </c>
      <c r="DN18" s="4">
        <f t="shared" si="94"/>
        <v>7924.0961742125219</v>
      </c>
      <c r="DO18" s="4">
        <f t="shared" si="94"/>
        <v>7813.1588277735464</v>
      </c>
      <c r="DP18" s="4">
        <f t="shared" si="94"/>
        <v>7703.7746041847167</v>
      </c>
      <c r="DQ18" s="4">
        <f t="shared" si="94"/>
        <v>7595.9217597261304</v>
      </c>
      <c r="DR18" s="4">
        <f t="shared" si="94"/>
        <v>7489.5788550899642</v>
      </c>
      <c r="DS18" s="4">
        <f t="shared" si="94"/>
        <v>7384.7247511187043</v>
      </c>
      <c r="DT18" s="4">
        <f t="shared" si="94"/>
        <v>7281.3386046030419</v>
      </c>
      <c r="DU18" s="4">
        <f t="shared" si="94"/>
        <v>7179.3998641385988</v>
      </c>
      <c r="DV18" s="4">
        <f t="shared" si="94"/>
        <v>7078.888266040658</v>
      </c>
      <c r="DW18" s="4">
        <f t="shared" si="94"/>
        <v>6979.7838303160888</v>
      </c>
      <c r="DX18" s="4">
        <f t="shared" si="94"/>
        <v>6882.0668566916638</v>
      </c>
      <c r="DY18" s="4">
        <f t="shared" si="94"/>
        <v>6785.7179206979808</v>
      </c>
      <c r="DZ18" s="4">
        <f t="shared" si="94"/>
        <v>6690.7178698082089</v>
      </c>
      <c r="EA18" s="4">
        <f t="shared" si="94"/>
        <v>6597.0478196308941</v>
      </c>
      <c r="EB18" s="4">
        <f t="shared" si="94"/>
        <v>6504.6891501560613</v>
      </c>
      <c r="EC18" s="4">
        <f t="shared" si="94"/>
        <v>6413.6235020538761</v>
      </c>
      <c r="ED18" s="4">
        <f t="shared" si="94"/>
        <v>6323.8327730251222</v>
      </c>
      <c r="EE18" s="4">
        <f t="shared" si="94"/>
        <v>6235.2991142027704</v>
      </c>
      <c r="EF18" s="4">
        <f t="shared" si="94"/>
        <v>6148.0049266039314</v>
      </c>
      <c r="EG18" s="4">
        <f t="shared" si="94"/>
        <v>6061.9328576314765</v>
      </c>
      <c r="EH18" s="4">
        <f t="shared" si="94"/>
        <v>5977.0657976246357</v>
      </c>
      <c r="EI18" s="4">
        <f t="shared" si="94"/>
        <v>5893.386876457891</v>
      </c>
      <c r="EJ18" s="4">
        <f t="shared" si="94"/>
        <v>5810.8794601874806</v>
      </c>
      <c r="EK18" s="4">
        <f t="shared" si="94"/>
        <v>5729.5271477448559</v>
      </c>
      <c r="EL18" s="4">
        <f t="shared" si="94"/>
        <v>5649.3137676764281</v>
      </c>
      <c r="EM18" s="4">
        <f t="shared" si="94"/>
        <v>5570.223374928958</v>
      </c>
      <c r="EN18" s="4">
        <f t="shared" si="94"/>
        <v>5492.2402476799525</v>
      </c>
      <c r="EO18" s="4">
        <f t="shared" si="94"/>
        <v>5415.3488842124334</v>
      </c>
      <c r="EP18" s="4">
        <f t="shared" si="94"/>
        <v>5339.5339998334593</v>
      </c>
      <c r="EQ18" s="4">
        <f t="shared" si="94"/>
        <v>5264.7805238357905</v>
      </c>
      <c r="ER18" s="4">
        <f t="shared" si="94"/>
        <v>5191.0735965020895</v>
      </c>
      <c r="ES18" s="4">
        <f t="shared" si="94"/>
        <v>5118.3985661510605</v>
      </c>
      <c r="ET18" s="4">
        <f t="shared" si="94"/>
        <v>5046.740986224946</v>
      </c>
      <c r="EU18" s="4">
        <f t="shared" si="94"/>
        <v>4976.0866124177965</v>
      </c>
      <c r="EV18" s="4">
        <f t="shared" si="94"/>
        <v>4906.4213998439473</v>
      </c>
      <c r="EW18" s="4">
        <f t="shared" si="94"/>
        <v>4837.7315002461319</v>
      </c>
      <c r="EX18" s="4">
        <f t="shared" si="94"/>
        <v>4770.003259242686</v>
      </c>
    </row>
    <row r="19" spans="2:154" x14ac:dyDescent="0.2">
      <c r="B19" t="s">
        <v>40</v>
      </c>
      <c r="C19" s="7">
        <f t="shared" ref="C19:S19" si="95">+C18/C20</f>
        <v>0.41988496302382911</v>
      </c>
      <c r="D19" s="7">
        <f t="shared" si="95"/>
        <v>0.43760399334442596</v>
      </c>
      <c r="E19" s="7">
        <f t="shared" si="95"/>
        <v>0.36363636363636365</v>
      </c>
      <c r="F19" s="7">
        <f t="shared" si="95"/>
        <v>0.42712721145745575</v>
      </c>
      <c r="G19" s="7">
        <f t="shared" si="95"/>
        <v>0.56144781144781142</v>
      </c>
      <c r="H19" s="7">
        <f t="shared" si="95"/>
        <v>0.69334456613310869</v>
      </c>
      <c r="I19" s="7">
        <f t="shared" si="95"/>
        <v>0.3888888888888889</v>
      </c>
      <c r="J19" s="7">
        <f t="shared" si="95"/>
        <v>0.42712721145745575</v>
      </c>
      <c r="K19" s="7">
        <f t="shared" si="95"/>
        <v>7.0886075949367092E-2</v>
      </c>
      <c r="L19" s="7">
        <f t="shared" si="95"/>
        <v>1.2922297297297298</v>
      </c>
      <c r="M19" s="7">
        <f t="shared" si="95"/>
        <v>0.85798319327731087</v>
      </c>
      <c r="N19" s="7">
        <f t="shared" si="95"/>
        <v>1.3157010915197314</v>
      </c>
      <c r="O19" s="7">
        <f t="shared" si="95"/>
        <v>0.92184873949579826</v>
      </c>
      <c r="P19" s="7">
        <f t="shared" si="95"/>
        <v>0.99831365935919059</v>
      </c>
      <c r="Q19" s="7">
        <f t="shared" si="95"/>
        <v>0.91575400168491994</v>
      </c>
      <c r="R19" s="7">
        <f t="shared" ref="R19" si="96">+R18/R20</f>
        <v>0.67709213863060014</v>
      </c>
      <c r="S19" s="7">
        <f t="shared" si="95"/>
        <v>1.0610689617523168</v>
      </c>
      <c r="T19" s="7">
        <f t="shared" ref="T19:W19" si="97">+T18/T20</f>
        <v>1.0494306888238583</v>
      </c>
      <c r="U19" s="7">
        <f t="shared" si="97"/>
        <v>1.0737492961223563</v>
      </c>
      <c r="V19" s="7">
        <f t="shared" si="97"/>
        <v>1.1167380405617986</v>
      </c>
      <c r="W19" s="7">
        <f t="shared" si="97"/>
        <v>1.1394064225883511</v>
      </c>
      <c r="Y19" s="7">
        <f t="shared" ref="Y19:AF19" si="98">+Y18/Y20</f>
        <v>1.4938974776240845</v>
      </c>
      <c r="Z19" s="7">
        <f t="shared" si="98"/>
        <v>1.7446633825944171</v>
      </c>
      <c r="AA19" s="7">
        <f t="shared" si="98"/>
        <v>2.1294021294021293</v>
      </c>
      <c r="AB19" s="7">
        <f t="shared" si="98"/>
        <v>1.6482830385015608</v>
      </c>
      <c r="AC19" s="7">
        <f t="shared" si="98"/>
        <v>2.070736842105263</v>
      </c>
      <c r="AD19" s="7">
        <f t="shared" si="98"/>
        <v>3.5385263157894737</v>
      </c>
      <c r="AE19" s="7">
        <f t="shared" si="98"/>
        <v>3.5136957437842393</v>
      </c>
      <c r="AF19" s="7">
        <f t="shared" si="98"/>
        <v>4.379324448096364</v>
      </c>
      <c r="AG19" s="7">
        <f t="shared" ref="AG19:AY19" si="99">+AG18/AG20</f>
        <v>4.6053383968985182</v>
      </c>
      <c r="AH19" s="7">
        <f t="shared" si="99"/>
        <v>5.3181024384634803</v>
      </c>
      <c r="AI19" s="7">
        <f t="shared" si="99"/>
        <v>6.1418773339019763</v>
      </c>
      <c r="AJ19" s="7">
        <f t="shared" si="99"/>
        <v>7.0840314734160001</v>
      </c>
      <c r="AK19" s="7">
        <f t="shared" si="99"/>
        <v>8.1677731278462087</v>
      </c>
      <c r="AL19" s="7">
        <f t="shared" si="99"/>
        <v>9.4143897350590997</v>
      </c>
      <c r="AM19" s="7">
        <f t="shared" si="99"/>
        <v>9.8592893835487416</v>
      </c>
      <c r="AN19" s="7">
        <f t="shared" si="99"/>
        <v>10.331619997178922</v>
      </c>
      <c r="AO19" s="7">
        <f t="shared" si="99"/>
        <v>10.833917659955425</v>
      </c>
      <c r="AP19" s="7">
        <f t="shared" si="99"/>
        <v>11.357129714266275</v>
      </c>
      <c r="AQ19" s="7">
        <f t="shared" si="99"/>
        <v>11.902208721652469</v>
      </c>
      <c r="AR19" s="7">
        <f t="shared" si="99"/>
        <v>12.470162666937574</v>
      </c>
      <c r="AS19" s="7">
        <f t="shared" si="99"/>
        <v>13.061916448712262</v>
      </c>
      <c r="AT19" s="7">
        <f t="shared" si="99"/>
        <v>13.678433357748837</v>
      </c>
      <c r="AU19" s="7">
        <f t="shared" si="99"/>
        <v>14.320716821196562</v>
      </c>
      <c r="AV19" s="7">
        <f t="shared" si="99"/>
        <v>14.989810522479827</v>
      </c>
      <c r="AW19" s="7">
        <f t="shared" si="99"/>
        <v>15.686800028357011</v>
      </c>
      <c r="AX19" s="7">
        <f t="shared" si="99"/>
        <v>16.412814483571836</v>
      </c>
      <c r="AY19" s="7">
        <f t="shared" si="99"/>
        <v>17.169028355407573</v>
      </c>
    </row>
    <row r="20" spans="2:154" x14ac:dyDescent="0.2">
      <c r="B20" t="s">
        <v>1</v>
      </c>
      <c r="C20" s="1">
        <v>1217</v>
      </c>
      <c r="D20" s="1">
        <v>1202</v>
      </c>
      <c r="E20" s="1">
        <v>1199</v>
      </c>
      <c r="F20" s="1">
        <v>1187</v>
      </c>
      <c r="G20" s="1">
        <v>1188</v>
      </c>
      <c r="H20" s="1">
        <v>1187</v>
      </c>
      <c r="I20" s="1">
        <v>1188</v>
      </c>
      <c r="J20" s="1">
        <v>1187</v>
      </c>
      <c r="K20" s="1">
        <v>1185</v>
      </c>
      <c r="L20" s="1">
        <v>1184</v>
      </c>
      <c r="M20" s="1">
        <v>1190</v>
      </c>
      <c r="N20" s="1">
        <v>1191</v>
      </c>
      <c r="O20" s="1">
        <v>1190</v>
      </c>
      <c r="P20" s="1">
        <v>1186</v>
      </c>
      <c r="Q20" s="1">
        <v>1187</v>
      </c>
      <c r="R20" s="1">
        <v>1183</v>
      </c>
      <c r="S20" s="1">
        <v>1187</v>
      </c>
      <c r="T20" s="1">
        <v>1187</v>
      </c>
      <c r="U20" s="1">
        <v>1187</v>
      </c>
      <c r="V20" s="1">
        <v>1187</v>
      </c>
      <c r="W20" s="1">
        <v>1187</v>
      </c>
      <c r="Y20" s="1">
        <v>1229</v>
      </c>
      <c r="Z20" s="1">
        <v>1218</v>
      </c>
      <c r="AA20" s="1">
        <v>1221</v>
      </c>
      <c r="AB20" s="1">
        <f>+AVERAGE(C20:F20)</f>
        <v>1201.25</v>
      </c>
      <c r="AC20" s="1">
        <f>+AVERAGE(G20:J20)</f>
        <v>1187.5</v>
      </c>
      <c r="AD20" s="1">
        <f>+AVERAGE(K20:N20)</f>
        <v>1187.5</v>
      </c>
      <c r="AE20" s="1">
        <f>+AVERAGE(O20:R20)</f>
        <v>1186.5</v>
      </c>
      <c r="AF20" s="1">
        <v>1187</v>
      </c>
      <c r="AG20" s="1">
        <v>1187</v>
      </c>
      <c r="AH20" s="1">
        <v>1187</v>
      </c>
      <c r="AI20" s="1">
        <v>1187</v>
      </c>
      <c r="AJ20" s="1">
        <v>1187</v>
      </c>
      <c r="AK20" s="1">
        <v>1187</v>
      </c>
      <c r="AL20" s="1">
        <v>1187</v>
      </c>
      <c r="AM20" s="1">
        <v>1187</v>
      </c>
      <c r="AN20" s="1">
        <v>1187</v>
      </c>
      <c r="AO20" s="1">
        <v>1187</v>
      </c>
      <c r="AP20" s="1">
        <v>1187</v>
      </c>
      <c r="AQ20" s="1">
        <v>1187</v>
      </c>
      <c r="AR20" s="1">
        <v>1187</v>
      </c>
      <c r="AS20" s="1">
        <v>1187</v>
      </c>
      <c r="AT20" s="1">
        <v>1187</v>
      </c>
      <c r="AU20" s="1">
        <v>1187</v>
      </c>
      <c r="AV20" s="1">
        <v>1187</v>
      </c>
      <c r="AW20" s="1">
        <v>1187</v>
      </c>
      <c r="AX20" s="1">
        <v>1187</v>
      </c>
      <c r="AY20" s="1">
        <v>1187</v>
      </c>
    </row>
    <row r="23" spans="2:154" x14ac:dyDescent="0.2">
      <c r="B23" t="s">
        <v>42</v>
      </c>
      <c r="C23" s="6">
        <f t="shared" ref="C23:H23" si="100">+C7/C3</f>
        <v>0.57123473541383984</v>
      </c>
      <c r="D23" s="6">
        <f t="shared" si="100"/>
        <v>0.56028001037075448</v>
      </c>
      <c r="E23" s="6">
        <f t="shared" si="100"/>
        <v>0.54900896008688571</v>
      </c>
      <c r="F23" s="6">
        <f t="shared" si="100"/>
        <v>0.53759322717194113</v>
      </c>
      <c r="G23" s="6">
        <f t="shared" si="100"/>
        <v>0.54215116279069764</v>
      </c>
      <c r="H23" s="6">
        <f t="shared" si="100"/>
        <v>0.54819976771196288</v>
      </c>
      <c r="I23" s="6">
        <f t="shared" ref="I23:J23" si="101">+I7/I3</f>
        <v>0.5338053905893102</v>
      </c>
      <c r="J23" s="6">
        <f t="shared" si="101"/>
        <v>0.53759322717194113</v>
      </c>
      <c r="K23" s="6">
        <f t="shared" ref="K23:L23" si="102">+K7/K3</f>
        <v>0.49545257687310523</v>
      </c>
      <c r="L23" s="6">
        <f t="shared" si="102"/>
        <v>0.56605208135335483</v>
      </c>
      <c r="M23" s="6">
        <f t="shared" ref="M23:R23" si="103">+M7/M3</f>
        <v>0.56658728704891004</v>
      </c>
      <c r="N23" s="6">
        <f t="shared" si="103"/>
        <v>0.55918901242642249</v>
      </c>
      <c r="O23" s="6">
        <f t="shared" si="103"/>
        <v>0.5776562241007791</v>
      </c>
      <c r="P23" s="6">
        <f t="shared" si="103"/>
        <v>0.56829111894838091</v>
      </c>
      <c r="Q23" s="6">
        <f t="shared" si="103"/>
        <v>0.54189582659333546</v>
      </c>
      <c r="R23" s="6">
        <f t="shared" si="103"/>
        <v>0.52269442035270308</v>
      </c>
      <c r="S23" s="6">
        <f t="shared" ref="S23:W23" si="104">+S7/S3</f>
        <v>0.55000000000000004</v>
      </c>
      <c r="T23" s="6">
        <f t="shared" si="104"/>
        <v>0.55000000000000004</v>
      </c>
      <c r="U23" s="6">
        <f t="shared" si="104"/>
        <v>0.55000000000000004</v>
      </c>
      <c r="V23" s="6">
        <f t="shared" si="104"/>
        <v>0.55000000000000004</v>
      </c>
      <c r="W23" s="6">
        <f t="shared" si="104"/>
        <v>0.55000000000000004</v>
      </c>
      <c r="Y23" s="6">
        <f t="shared" ref="Y23:AA23" si="105">+Y7/Y3</f>
        <v>0.63029844290657444</v>
      </c>
      <c r="Z23" s="6">
        <f t="shared" si="105"/>
        <v>0.59103486441615938</v>
      </c>
      <c r="AA23" s="6">
        <f t="shared" si="105"/>
        <v>0.58530624713609292</v>
      </c>
      <c r="AB23" s="6">
        <f t="shared" ref="AB23:AD23" si="106">+AB7/AB3</f>
        <v>0.55325590016063264</v>
      </c>
      <c r="AC23" s="6">
        <f t="shared" si="106"/>
        <v>0.54028809363042984</v>
      </c>
      <c r="AD23" s="6">
        <f t="shared" si="106"/>
        <v>0.54903514496131256</v>
      </c>
      <c r="AE23" s="6">
        <f t="shared" ref="AE23:AF23" si="107">+AE7/AE3</f>
        <v>0.55165346261479642</v>
      </c>
      <c r="AF23" s="6">
        <f t="shared" si="107"/>
        <v>0.55000000000000016</v>
      </c>
      <c r="AG23" s="6">
        <f t="shared" ref="AG23:AY23" si="108">+AG7/AG3</f>
        <v>0.55000000000000004</v>
      </c>
      <c r="AH23" s="6">
        <f t="shared" si="108"/>
        <v>0.55000000000000004</v>
      </c>
      <c r="AI23" s="6">
        <f t="shared" si="108"/>
        <v>0.55000000000000004</v>
      </c>
      <c r="AJ23" s="6">
        <f t="shared" si="108"/>
        <v>0.55000000000000004</v>
      </c>
      <c r="AK23" s="6">
        <f t="shared" si="108"/>
        <v>0.55000000000000004</v>
      </c>
      <c r="AL23" s="6">
        <f t="shared" si="108"/>
        <v>0.55000000000000004</v>
      </c>
      <c r="AM23" s="6">
        <f t="shared" si="108"/>
        <v>0.55000000000000004</v>
      </c>
      <c r="AN23" s="6">
        <f t="shared" si="108"/>
        <v>0.55000000000000004</v>
      </c>
      <c r="AO23" s="6">
        <f t="shared" si="108"/>
        <v>0.55000000000000004</v>
      </c>
      <c r="AP23" s="6">
        <f t="shared" si="108"/>
        <v>0.55000000000000004</v>
      </c>
      <c r="AQ23" s="6">
        <f t="shared" si="108"/>
        <v>0.55000000000000004</v>
      </c>
      <c r="AR23" s="6">
        <f t="shared" si="108"/>
        <v>0.55000000000000004</v>
      </c>
      <c r="AS23" s="6">
        <f t="shared" si="108"/>
        <v>0.55000000000000004</v>
      </c>
      <c r="AT23" s="6">
        <f t="shared" si="108"/>
        <v>0.55000000000000004</v>
      </c>
      <c r="AU23" s="6">
        <f t="shared" si="108"/>
        <v>0.55000000000000004</v>
      </c>
      <c r="AV23" s="6">
        <f t="shared" si="108"/>
        <v>0.55000000000000004</v>
      </c>
      <c r="AW23" s="6">
        <f t="shared" si="108"/>
        <v>0.55000000000000004</v>
      </c>
      <c r="AX23" s="6">
        <f t="shared" si="108"/>
        <v>0.55000000000000004</v>
      </c>
      <c r="AY23" s="6">
        <f t="shared" si="108"/>
        <v>0.55000000000000004</v>
      </c>
    </row>
    <row r="24" spans="2:154" x14ac:dyDescent="0.2">
      <c r="B24" t="s">
        <v>41</v>
      </c>
      <c r="C24" s="6">
        <f t="shared" ref="C24:H24" si="109">+C14/C3</f>
        <v>0.14491180461329714</v>
      </c>
      <c r="D24" s="6">
        <f t="shared" si="109"/>
        <v>0.14830178895514648</v>
      </c>
      <c r="E24" s="6">
        <f t="shared" si="109"/>
        <v>0.13304371436329079</v>
      </c>
      <c r="F24" s="6">
        <f t="shared" si="109"/>
        <v>0.16105623866156016</v>
      </c>
      <c r="G24" s="6">
        <f t="shared" si="109"/>
        <v>0.12548449612403101</v>
      </c>
      <c r="H24" s="6">
        <f t="shared" si="109"/>
        <v>0.16376306620209058</v>
      </c>
      <c r="I24" s="6">
        <f t="shared" ref="I24:J24" si="110">+I14/I3</f>
        <v>0.15920511649154864</v>
      </c>
      <c r="J24" s="6">
        <f t="shared" si="110"/>
        <v>0.16105623866156016</v>
      </c>
      <c r="K24" s="6">
        <f t="shared" ref="K24:L24" si="111">+K14/K3</f>
        <v>8.6184495452576879E-2</v>
      </c>
      <c r="L24" s="6">
        <f t="shared" si="111"/>
        <v>0.18076411328644745</v>
      </c>
      <c r="M24" s="6">
        <f t="shared" ref="M24:R24" si="112">+M14/M3</f>
        <v>0.17897050741894119</v>
      </c>
      <c r="N24" s="6">
        <f t="shared" si="112"/>
        <v>0.15745585349901897</v>
      </c>
      <c r="O24" s="6">
        <f t="shared" si="112"/>
        <v>0.17271672468092159</v>
      </c>
      <c r="P24" s="6">
        <f t="shared" si="112"/>
        <v>0.18066688041038795</v>
      </c>
      <c r="Q24" s="6">
        <f t="shared" si="112"/>
        <v>0.16871562601099968</v>
      </c>
      <c r="R24" s="6">
        <f t="shared" si="112"/>
        <v>0.15177797051170858</v>
      </c>
      <c r="S24" s="6">
        <f t="shared" ref="S24:W24" si="113">+S14/S3</f>
        <v>0.17600000000000002</v>
      </c>
      <c r="T24" s="6">
        <f t="shared" si="113"/>
        <v>0.17600000000000002</v>
      </c>
      <c r="U24" s="6">
        <f t="shared" si="113"/>
        <v>0.17600000000000005</v>
      </c>
      <c r="V24" s="6">
        <f t="shared" si="113"/>
        <v>0.17600000000000005</v>
      </c>
      <c r="W24" s="6">
        <f t="shared" si="113"/>
        <v>0.17600000000000002</v>
      </c>
      <c r="Y24" s="6">
        <f t="shared" ref="Y24:AA24" si="114">+Y14/Y3</f>
        <v>0.22372404844290658</v>
      </c>
      <c r="Z24" s="6">
        <f t="shared" si="114"/>
        <v>0.21306032097399003</v>
      </c>
      <c r="AA24" s="6">
        <f t="shared" si="114"/>
        <v>0.22391935237513366</v>
      </c>
      <c r="AB24" s="6">
        <f t="shared" ref="AB24:AD24" si="115">+AB14/AB3</f>
        <v>0.14796737921660694</v>
      </c>
      <c r="AC24" s="6">
        <f t="shared" si="115"/>
        <v>0.15299347287868556</v>
      </c>
      <c r="AD24" s="6">
        <f t="shared" si="115"/>
        <v>0.15330474503589075</v>
      </c>
      <c r="AE24" s="6">
        <f t="shared" ref="AE24:AF24" si="116">+AE14/AE3</f>
        <v>0.16798707185369122</v>
      </c>
      <c r="AF24" s="6">
        <f t="shared" si="116"/>
        <v>0.17600000000000005</v>
      </c>
      <c r="AG24" s="6">
        <f t="shared" ref="AG24:AY24" si="117">+AG14/AG3</f>
        <v>0.17600000000000005</v>
      </c>
      <c r="AH24" s="6">
        <f t="shared" si="117"/>
        <v>0.17599999999999999</v>
      </c>
      <c r="AI24" s="6">
        <f t="shared" si="117"/>
        <v>0.17599999999999999</v>
      </c>
      <c r="AJ24" s="6">
        <f t="shared" si="117"/>
        <v>0.17600000000000002</v>
      </c>
      <c r="AK24" s="6">
        <f t="shared" si="117"/>
        <v>0.17600000000000007</v>
      </c>
      <c r="AL24" s="6">
        <f t="shared" si="117"/>
        <v>0.17600000000000007</v>
      </c>
      <c r="AM24" s="6">
        <f t="shared" si="117"/>
        <v>0.17600000000000002</v>
      </c>
      <c r="AN24" s="6">
        <f t="shared" si="117"/>
        <v>0.17599999999999999</v>
      </c>
      <c r="AO24" s="6">
        <f t="shared" si="117"/>
        <v>0.17600000000000005</v>
      </c>
      <c r="AP24" s="6">
        <f t="shared" si="117"/>
        <v>0.17600000000000007</v>
      </c>
      <c r="AQ24" s="6">
        <f t="shared" si="117"/>
        <v>0.17599999999999999</v>
      </c>
      <c r="AR24" s="6">
        <f t="shared" si="117"/>
        <v>0.17599999999999996</v>
      </c>
      <c r="AS24" s="6">
        <f t="shared" si="117"/>
        <v>0.17600000000000005</v>
      </c>
      <c r="AT24" s="6">
        <f t="shared" si="117"/>
        <v>0.17600000000000007</v>
      </c>
      <c r="AU24" s="6">
        <f t="shared" si="117"/>
        <v>0.17600000000000005</v>
      </c>
      <c r="AV24" s="6">
        <f t="shared" si="117"/>
        <v>0.17600000000000007</v>
      </c>
      <c r="AW24" s="6">
        <f t="shared" si="117"/>
        <v>0.17600000000000007</v>
      </c>
      <c r="AX24" s="6">
        <f t="shared" si="117"/>
        <v>0.17599999999999996</v>
      </c>
      <c r="AY24" s="6">
        <f t="shared" si="117"/>
        <v>0.17600000000000002</v>
      </c>
    </row>
    <row r="25" spans="2:154" x14ac:dyDescent="0.2">
      <c r="B25" t="s">
        <v>85</v>
      </c>
      <c r="C25" s="6">
        <f t="shared" ref="C25:P25" si="118">+C17/C16</f>
        <v>6.7518248175182483E-2</v>
      </c>
      <c r="D25" s="6">
        <f t="shared" si="118"/>
        <v>0.13628899835796388</v>
      </c>
      <c r="E25" s="6">
        <f t="shared" si="118"/>
        <v>0.18198874296435272</v>
      </c>
      <c r="F25" s="6">
        <f t="shared" si="118"/>
        <v>0.40632318501170961</v>
      </c>
      <c r="G25" s="6">
        <f t="shared" si="118"/>
        <v>6.9735006973500699E-2</v>
      </c>
      <c r="H25" s="6">
        <f t="shared" si="118"/>
        <v>0.12725344644750794</v>
      </c>
      <c r="I25" s="6">
        <f t="shared" si="118"/>
        <v>4.5454545454545456E-2</v>
      </c>
      <c r="J25" s="6">
        <f t="shared" si="118"/>
        <v>0.40632318501170961</v>
      </c>
      <c r="K25" s="6">
        <f t="shared" si="118"/>
        <v>0.68060836501901145</v>
      </c>
      <c r="L25" s="6">
        <f t="shared" si="118"/>
        <v>0.14952751528627015</v>
      </c>
      <c r="M25" s="6">
        <f t="shared" si="118"/>
        <v>0.10751748251748251</v>
      </c>
      <c r="N25" s="6">
        <f t="shared" si="118"/>
        <v>0.15707369553523401</v>
      </c>
      <c r="O25" s="6">
        <f t="shared" si="118"/>
        <v>-0.2580275229357798</v>
      </c>
      <c r="P25" s="6">
        <f t="shared" si="118"/>
        <v>0.12684365781710916</v>
      </c>
      <c r="Q25" s="6">
        <f>+Q17/Q16</f>
        <v>6.6952789699570817E-2</v>
      </c>
      <c r="R25" s="6">
        <f>+R17/R16</f>
        <v>-0.13456090651558072</v>
      </c>
      <c r="S25" s="6">
        <f t="shared" ref="S25:W25" si="119">+S17/S16</f>
        <v>0.1</v>
      </c>
      <c r="T25" s="6">
        <f t="shared" si="119"/>
        <v>0.1</v>
      </c>
      <c r="U25" s="6">
        <f t="shared" si="119"/>
        <v>0.1</v>
      </c>
      <c r="V25" s="6">
        <f t="shared" si="119"/>
        <v>0.1</v>
      </c>
      <c r="W25" s="6">
        <f t="shared" si="119"/>
        <v>0.1</v>
      </c>
      <c r="Y25" s="6"/>
      <c r="Z25" s="6"/>
      <c r="AA25" s="6"/>
      <c r="AB25" s="6"/>
      <c r="AC25" s="6"/>
      <c r="AD25" s="6"/>
      <c r="AE25" s="6"/>
      <c r="AF25" s="6"/>
    </row>
    <row r="26" spans="2:154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Y26" s="6"/>
      <c r="Z26" s="6"/>
      <c r="AA26" s="6"/>
      <c r="AB26" s="6"/>
      <c r="AC26" s="6"/>
      <c r="AD26" s="6"/>
      <c r="AE26" s="6"/>
      <c r="AF26" s="6"/>
    </row>
    <row r="27" spans="2:154" x14ac:dyDescent="0.2">
      <c r="B27" t="s">
        <v>86</v>
      </c>
      <c r="C27" s="6">
        <f>+C8/C7</f>
        <v>0.16247030878859858</v>
      </c>
      <c r="D27" s="6">
        <f t="shared" ref="D27:Q27" si="120">+D8/D7</f>
        <v>0.15640906987505784</v>
      </c>
      <c r="E27" s="6">
        <f t="shared" si="120"/>
        <v>0.17309594460929772</v>
      </c>
      <c r="F27" s="6">
        <f t="shared" si="120"/>
        <v>0.16422947131608548</v>
      </c>
      <c r="G27" s="6">
        <f t="shared" si="120"/>
        <v>0.17336907953529937</v>
      </c>
      <c r="H27" s="6">
        <f t="shared" si="120"/>
        <v>0.16906779661016949</v>
      </c>
      <c r="I27" s="6">
        <f t="shared" si="120"/>
        <v>0.1668806161745828</v>
      </c>
      <c r="J27" s="6">
        <f t="shared" si="120"/>
        <v>0.16422947131608548</v>
      </c>
      <c r="K27" s="6">
        <f t="shared" si="120"/>
        <v>0.1743881118881119</v>
      </c>
      <c r="L27" s="6">
        <f t="shared" si="120"/>
        <v>0.14204163868368033</v>
      </c>
      <c r="M27" s="6">
        <f t="shared" si="120"/>
        <v>0.14516650501131587</v>
      </c>
      <c r="N27" s="6">
        <f t="shared" si="120"/>
        <v>0.14824561403508771</v>
      </c>
      <c r="O27" s="6">
        <f t="shared" si="120"/>
        <v>0.14863701578192254</v>
      </c>
      <c r="P27" s="6">
        <f t="shared" si="120"/>
        <v>0.14696755994358252</v>
      </c>
      <c r="Q27" s="6">
        <f t="shared" si="120"/>
        <v>0.15044776119402986</v>
      </c>
      <c r="R27" s="6">
        <f>+R8/R7</f>
        <v>0.14712389380530974</v>
      </c>
      <c r="S27" s="6">
        <f t="shared" ref="S27:W27" si="121">+S8/S7</f>
        <v>0.15</v>
      </c>
      <c r="T27" s="6">
        <f t="shared" si="121"/>
        <v>0.15</v>
      </c>
      <c r="U27" s="6">
        <f t="shared" si="121"/>
        <v>0.15</v>
      </c>
      <c r="V27" s="6">
        <f t="shared" si="121"/>
        <v>0.15</v>
      </c>
      <c r="W27" s="6">
        <f t="shared" si="121"/>
        <v>0.15</v>
      </c>
      <c r="Y27" s="6">
        <f t="shared" ref="Y27:AD27" si="122">+Y8/Y7</f>
        <v>0.19042717447246527</v>
      </c>
      <c r="Z27" s="6">
        <f t="shared" si="122"/>
        <v>0.19772159800249689</v>
      </c>
      <c r="AA27" s="6">
        <f t="shared" si="122"/>
        <v>0.17797494780793319</v>
      </c>
      <c r="AB27" s="6">
        <f t="shared" si="122"/>
        <v>0.16393076493579006</v>
      </c>
      <c r="AC27" s="6">
        <f t="shared" si="122"/>
        <v>0.16819412622370339</v>
      </c>
      <c r="AD27" s="6">
        <f t="shared" si="122"/>
        <v>0.15094659988114442</v>
      </c>
      <c r="AE27" s="6">
        <f t="shared" ref="AE27:AF27" si="123">+AE8/AE7</f>
        <v>0.14825664475564446</v>
      </c>
      <c r="AF27" s="6">
        <f t="shared" si="123"/>
        <v>0.15</v>
      </c>
      <c r="AG27" s="6">
        <f t="shared" ref="AG27:AY27" si="124">+AG8/AG7</f>
        <v>0.15</v>
      </c>
      <c r="AH27" s="6">
        <f t="shared" si="124"/>
        <v>0.15</v>
      </c>
      <c r="AI27" s="6">
        <f t="shared" si="124"/>
        <v>0.15</v>
      </c>
      <c r="AJ27" s="6">
        <f t="shared" si="124"/>
        <v>0.15</v>
      </c>
      <c r="AK27" s="6">
        <f t="shared" si="124"/>
        <v>0.15</v>
      </c>
      <c r="AL27" s="6">
        <f t="shared" si="124"/>
        <v>0.15</v>
      </c>
      <c r="AM27" s="6">
        <f t="shared" si="124"/>
        <v>0.15</v>
      </c>
      <c r="AN27" s="6">
        <f t="shared" si="124"/>
        <v>0.15</v>
      </c>
      <c r="AO27" s="6">
        <f t="shared" si="124"/>
        <v>0.15</v>
      </c>
      <c r="AP27" s="6">
        <f t="shared" si="124"/>
        <v>0.15</v>
      </c>
      <c r="AQ27" s="6">
        <f t="shared" si="124"/>
        <v>0.15</v>
      </c>
      <c r="AR27" s="6">
        <f t="shared" si="124"/>
        <v>0.15</v>
      </c>
      <c r="AS27" s="6">
        <f t="shared" si="124"/>
        <v>0.15</v>
      </c>
      <c r="AT27" s="6">
        <f t="shared" si="124"/>
        <v>0.15</v>
      </c>
      <c r="AU27" s="6">
        <f t="shared" si="124"/>
        <v>0.15</v>
      </c>
      <c r="AV27" s="6">
        <f t="shared" si="124"/>
        <v>0.15</v>
      </c>
      <c r="AW27" s="6">
        <f t="shared" si="124"/>
        <v>0.15</v>
      </c>
      <c r="AX27" s="6">
        <f t="shared" si="124"/>
        <v>0.15</v>
      </c>
      <c r="AY27" s="6">
        <f t="shared" si="124"/>
        <v>0.15</v>
      </c>
    </row>
    <row r="28" spans="2:154" x14ac:dyDescent="0.2">
      <c r="B28" t="s">
        <v>87</v>
      </c>
      <c r="C28" s="6">
        <f>+C9/C7</f>
        <v>0.13349168646080761</v>
      </c>
      <c r="D28" s="6">
        <f t="shared" ref="D28:Q28" si="125">+D9/D7</f>
        <v>0.14206385932438687</v>
      </c>
      <c r="E28" s="6">
        <f t="shared" si="125"/>
        <v>0.16073194856577647</v>
      </c>
      <c r="F28" s="6">
        <f t="shared" si="125"/>
        <v>0.14998125234345708</v>
      </c>
      <c r="G28" s="6">
        <f t="shared" si="125"/>
        <v>0.14700625558534405</v>
      </c>
      <c r="H28" s="6">
        <f t="shared" si="125"/>
        <v>0.15084745762711865</v>
      </c>
      <c r="I28" s="6">
        <f t="shared" si="125"/>
        <v>0.13521608900299528</v>
      </c>
      <c r="J28" s="6">
        <f t="shared" si="125"/>
        <v>0.14998125234345708</v>
      </c>
      <c r="K28" s="6">
        <f t="shared" si="125"/>
        <v>0.16215034965034966</v>
      </c>
      <c r="L28" s="6">
        <f t="shared" si="125"/>
        <v>0.13901947615849564</v>
      </c>
      <c r="M28" s="6">
        <f t="shared" si="125"/>
        <v>0.15227934044616878</v>
      </c>
      <c r="N28" s="6">
        <f t="shared" si="125"/>
        <v>0.17690058479532164</v>
      </c>
      <c r="O28" s="6">
        <f t="shared" si="125"/>
        <v>0.17274031563845049</v>
      </c>
      <c r="P28" s="6">
        <f t="shared" si="125"/>
        <v>0.17715091678420311</v>
      </c>
      <c r="Q28" s="6">
        <f t="shared" si="125"/>
        <v>0.16388059701492538</v>
      </c>
      <c r="R28" s="6">
        <f>+R9/R7</f>
        <v>0.18418141592920353</v>
      </c>
      <c r="S28" s="6">
        <f t="shared" ref="S28:W28" si="126">+S9/S7</f>
        <v>0.16</v>
      </c>
      <c r="T28" s="6">
        <f t="shared" si="126"/>
        <v>0.16</v>
      </c>
      <c r="U28" s="6">
        <f t="shared" si="126"/>
        <v>0.16</v>
      </c>
      <c r="V28" s="6">
        <f t="shared" si="126"/>
        <v>0.16</v>
      </c>
      <c r="W28" s="6">
        <f t="shared" si="126"/>
        <v>0.16</v>
      </c>
      <c r="Y28" s="6">
        <f t="shared" ref="Y28:AD28" si="127">+Y9/Y7</f>
        <v>0.1607479842168468</v>
      </c>
      <c r="Z28" s="6">
        <f t="shared" si="127"/>
        <v>0.15121722846441948</v>
      </c>
      <c r="AA28" s="6">
        <f t="shared" si="127"/>
        <v>0.14718162839248433</v>
      </c>
      <c r="AB28" s="6">
        <f t="shared" si="127"/>
        <v>0.1466219988833054</v>
      </c>
      <c r="AC28" s="6">
        <f t="shared" si="127"/>
        <v>0.14590710268694021</v>
      </c>
      <c r="AD28" s="6">
        <f t="shared" si="127"/>
        <v>0.1579930384582732</v>
      </c>
      <c r="AE28" s="6">
        <f t="shared" ref="AE28:AF28" si="128">+AE9/AE7</f>
        <v>0.17469276936267505</v>
      </c>
      <c r="AF28" s="6">
        <f t="shared" si="128"/>
        <v>0.15999999999999998</v>
      </c>
      <c r="AG28" s="6">
        <f t="shared" ref="AG28:AY28" si="129">+AG9/AG7</f>
        <v>0.16</v>
      </c>
      <c r="AH28" s="6">
        <f t="shared" si="129"/>
        <v>0.16</v>
      </c>
      <c r="AI28" s="6">
        <f t="shared" si="129"/>
        <v>0.16</v>
      </c>
      <c r="AJ28" s="6">
        <f t="shared" si="129"/>
        <v>0.16</v>
      </c>
      <c r="AK28" s="6">
        <f t="shared" si="129"/>
        <v>0.16</v>
      </c>
      <c r="AL28" s="6">
        <f t="shared" si="129"/>
        <v>0.16</v>
      </c>
      <c r="AM28" s="6">
        <f t="shared" si="129"/>
        <v>0.16</v>
      </c>
      <c r="AN28" s="6">
        <f t="shared" si="129"/>
        <v>0.16</v>
      </c>
      <c r="AO28" s="6">
        <f t="shared" si="129"/>
        <v>0.16</v>
      </c>
      <c r="AP28" s="6">
        <f t="shared" si="129"/>
        <v>0.16</v>
      </c>
      <c r="AQ28" s="6">
        <f t="shared" si="129"/>
        <v>0.16</v>
      </c>
      <c r="AR28" s="6">
        <f t="shared" si="129"/>
        <v>0.16</v>
      </c>
      <c r="AS28" s="6">
        <f t="shared" si="129"/>
        <v>0.16</v>
      </c>
      <c r="AT28" s="6">
        <f t="shared" si="129"/>
        <v>0.16</v>
      </c>
      <c r="AU28" s="6">
        <f t="shared" si="129"/>
        <v>0.16000000000000003</v>
      </c>
      <c r="AV28" s="6">
        <f t="shared" si="129"/>
        <v>0.15999999999999998</v>
      </c>
      <c r="AW28" s="6">
        <f t="shared" si="129"/>
        <v>0.16</v>
      </c>
      <c r="AX28" s="6">
        <f t="shared" si="129"/>
        <v>0.16</v>
      </c>
      <c r="AY28" s="6">
        <f t="shared" si="129"/>
        <v>0.16</v>
      </c>
    </row>
    <row r="29" spans="2:154" x14ac:dyDescent="0.2">
      <c r="B29" t="s">
        <v>88</v>
      </c>
      <c r="C29" s="6">
        <f>+C10/C7</f>
        <v>0.21282660332541567</v>
      </c>
      <c r="D29" s="6">
        <f t="shared" ref="D29:Q29" si="130">+D10/D7</f>
        <v>0.20407218880148079</v>
      </c>
      <c r="E29" s="6">
        <f t="shared" si="130"/>
        <v>0.22354104846686448</v>
      </c>
      <c r="F29" s="6">
        <f t="shared" si="130"/>
        <v>0.20922384701912261</v>
      </c>
      <c r="G29" s="6">
        <f t="shared" si="130"/>
        <v>0.22832886505808758</v>
      </c>
      <c r="H29" s="6">
        <f t="shared" si="130"/>
        <v>0.20466101694915254</v>
      </c>
      <c r="I29" s="6">
        <f t="shared" si="130"/>
        <v>0.22807017543859648</v>
      </c>
      <c r="J29" s="6">
        <f t="shared" si="130"/>
        <v>0.20922384701912261</v>
      </c>
      <c r="K29" s="6">
        <f t="shared" si="130"/>
        <v>0.26442307692307693</v>
      </c>
      <c r="L29" s="6">
        <f t="shared" si="130"/>
        <v>0.21188717259905976</v>
      </c>
      <c r="M29" s="6">
        <f t="shared" si="130"/>
        <v>0.21791141286776591</v>
      </c>
      <c r="N29" s="6">
        <f t="shared" si="130"/>
        <v>0.21403508771929824</v>
      </c>
      <c r="O29" s="6">
        <f t="shared" si="130"/>
        <v>0.21262553802008607</v>
      </c>
      <c r="P29" s="6">
        <f t="shared" si="130"/>
        <v>0.21043723554301833</v>
      </c>
      <c r="Q29" s="6">
        <f t="shared" si="130"/>
        <v>0.2253731343283582</v>
      </c>
      <c r="R29" s="6">
        <f>+R10/R7</f>
        <v>0.22013274336283187</v>
      </c>
      <c r="S29" s="6">
        <f t="shared" ref="S29:W29" si="131">+S10/S7</f>
        <v>0.22</v>
      </c>
      <c r="T29" s="6">
        <f t="shared" si="131"/>
        <v>0.22</v>
      </c>
      <c r="U29" s="6">
        <f t="shared" si="131"/>
        <v>0.22</v>
      </c>
      <c r="V29" s="6">
        <f t="shared" si="131"/>
        <v>0.22</v>
      </c>
      <c r="W29" s="6">
        <f t="shared" si="131"/>
        <v>0.22</v>
      </c>
      <c r="Y29" s="6">
        <f t="shared" ref="Y29:AD29" si="132">+Y10/Y7</f>
        <v>0.13587236232629954</v>
      </c>
      <c r="Z29" s="6">
        <f t="shared" si="132"/>
        <v>0.13014981273408241</v>
      </c>
      <c r="AA29" s="6">
        <f t="shared" si="132"/>
        <v>0.12434759916492694</v>
      </c>
      <c r="AB29" s="6">
        <f t="shared" si="132"/>
        <v>0.21206030150753769</v>
      </c>
      <c r="AC29" s="6">
        <f t="shared" si="132"/>
        <v>0.21714226202874401</v>
      </c>
      <c r="AD29" s="6">
        <f t="shared" si="132"/>
        <v>0.22429747856354529</v>
      </c>
      <c r="AE29" s="6">
        <f t="shared" ref="AE29:AF29" si="133">+AE10/AE7</f>
        <v>0.21706201771934838</v>
      </c>
      <c r="AF29" s="6">
        <f t="shared" si="133"/>
        <v>0.21999999999999997</v>
      </c>
      <c r="AG29" s="6">
        <f t="shared" ref="AG29:AY29" si="134">+AG10/AG7</f>
        <v>0.22</v>
      </c>
      <c r="AH29" s="6">
        <f t="shared" si="134"/>
        <v>0.22</v>
      </c>
      <c r="AI29" s="6">
        <f t="shared" si="134"/>
        <v>0.22</v>
      </c>
      <c r="AJ29" s="6">
        <f t="shared" si="134"/>
        <v>0.22</v>
      </c>
      <c r="AK29" s="6">
        <f t="shared" si="134"/>
        <v>0.22</v>
      </c>
      <c r="AL29" s="6">
        <f t="shared" si="134"/>
        <v>0.22</v>
      </c>
      <c r="AM29" s="6">
        <f t="shared" si="134"/>
        <v>0.21999999999999997</v>
      </c>
      <c r="AN29" s="6">
        <f t="shared" si="134"/>
        <v>0.22000000000000003</v>
      </c>
      <c r="AO29" s="6">
        <f t="shared" si="134"/>
        <v>0.22</v>
      </c>
      <c r="AP29" s="6">
        <f t="shared" si="134"/>
        <v>0.22</v>
      </c>
      <c r="AQ29" s="6">
        <f t="shared" si="134"/>
        <v>0.22</v>
      </c>
      <c r="AR29" s="6">
        <f t="shared" si="134"/>
        <v>0.22</v>
      </c>
      <c r="AS29" s="6">
        <f t="shared" si="134"/>
        <v>0.22</v>
      </c>
      <c r="AT29" s="6">
        <f t="shared" si="134"/>
        <v>0.22</v>
      </c>
      <c r="AU29" s="6">
        <f t="shared" si="134"/>
        <v>0.22000000000000003</v>
      </c>
      <c r="AV29" s="6">
        <f t="shared" si="134"/>
        <v>0.21999999999999997</v>
      </c>
      <c r="AW29" s="6">
        <f t="shared" si="134"/>
        <v>0.22</v>
      </c>
      <c r="AX29" s="6">
        <f t="shared" si="134"/>
        <v>0.22</v>
      </c>
      <c r="AY29" s="6">
        <f t="shared" si="134"/>
        <v>0.22</v>
      </c>
    </row>
    <row r="30" spans="2:154" x14ac:dyDescent="0.2">
      <c r="B30" t="s">
        <v>89</v>
      </c>
      <c r="C30" s="6">
        <f>+C11/C7</f>
        <v>0.16484560570071258</v>
      </c>
      <c r="D30" s="6">
        <f t="shared" ref="D30:Q30" si="135">+D11/D7</f>
        <v>0.17908375751966682</v>
      </c>
      <c r="E30" s="6">
        <f t="shared" si="135"/>
        <v>0.18644906033630068</v>
      </c>
      <c r="F30" s="6">
        <f t="shared" si="135"/>
        <v>0.17697787776527935</v>
      </c>
      <c r="G30" s="6">
        <f t="shared" si="135"/>
        <v>0.1872207327971403</v>
      </c>
      <c r="H30" s="6">
        <f t="shared" si="135"/>
        <v>0.17754237288135594</v>
      </c>
      <c r="I30" s="6">
        <f t="shared" si="135"/>
        <v>0.17158750534873771</v>
      </c>
      <c r="J30" s="6">
        <f t="shared" si="135"/>
        <v>0.17697787776527935</v>
      </c>
      <c r="K30" s="6">
        <f t="shared" si="135"/>
        <v>0.21241258741258742</v>
      </c>
      <c r="L30" s="6">
        <f t="shared" si="135"/>
        <v>0.17192746809939558</v>
      </c>
      <c r="M30" s="6">
        <f t="shared" si="135"/>
        <v>0.1626252828968639</v>
      </c>
      <c r="N30" s="6">
        <f t="shared" si="135"/>
        <v>0.16637426900584795</v>
      </c>
      <c r="O30" s="6">
        <f t="shared" si="135"/>
        <v>0.15035868005738881</v>
      </c>
      <c r="P30" s="6">
        <f t="shared" si="135"/>
        <v>0.1472496473906911</v>
      </c>
      <c r="Q30" s="6">
        <f t="shared" si="135"/>
        <v>0.14865671641791045</v>
      </c>
      <c r="R30" s="6">
        <f>+R11/R7</f>
        <v>0.15763274336283187</v>
      </c>
      <c r="S30" s="6">
        <f t="shared" ref="S30:W30" si="136">+S11/S7</f>
        <v>0.15</v>
      </c>
      <c r="T30" s="6">
        <f t="shared" si="136"/>
        <v>0.15</v>
      </c>
      <c r="U30" s="6">
        <f t="shared" si="136"/>
        <v>0.15</v>
      </c>
      <c r="V30" s="6">
        <f t="shared" si="136"/>
        <v>0.15</v>
      </c>
      <c r="W30" s="6">
        <f t="shared" si="136"/>
        <v>0.15</v>
      </c>
      <c r="Y30" s="6">
        <f t="shared" ref="Y30:AD30" si="137">+Y11/Y7</f>
        <v>0.14976839938239836</v>
      </c>
      <c r="Z30" s="6">
        <f t="shared" si="137"/>
        <v>0.16042446941323346</v>
      </c>
      <c r="AA30" s="6">
        <f t="shared" si="137"/>
        <v>0.1507045929018789</v>
      </c>
      <c r="AB30" s="6">
        <f t="shared" si="137"/>
        <v>0.17677275265214965</v>
      </c>
      <c r="AC30" s="6">
        <f t="shared" si="137"/>
        <v>0.17819204332430744</v>
      </c>
      <c r="AD30" s="6">
        <f t="shared" si="137"/>
        <v>0.17573648017658544</v>
      </c>
      <c r="AE30" s="6">
        <f t="shared" ref="AE30:AF30" si="138">+AE11/AE7</f>
        <v>0.15104315518719635</v>
      </c>
      <c r="AF30" s="6">
        <f t="shared" si="138"/>
        <v>0.15</v>
      </c>
      <c r="AG30" s="6">
        <f t="shared" ref="AG30:AY30" si="139">+AG11/AG7</f>
        <v>0.15</v>
      </c>
      <c r="AH30" s="6">
        <f t="shared" si="139"/>
        <v>0.15</v>
      </c>
      <c r="AI30" s="6">
        <f t="shared" si="139"/>
        <v>0.15</v>
      </c>
      <c r="AJ30" s="6">
        <f t="shared" si="139"/>
        <v>0.15</v>
      </c>
      <c r="AK30" s="6">
        <f t="shared" si="139"/>
        <v>0.15</v>
      </c>
      <c r="AL30" s="6">
        <f t="shared" si="139"/>
        <v>0.15</v>
      </c>
      <c r="AM30" s="6">
        <f t="shared" si="139"/>
        <v>0.15</v>
      </c>
      <c r="AN30" s="6">
        <f t="shared" si="139"/>
        <v>0.15</v>
      </c>
      <c r="AO30" s="6">
        <f t="shared" si="139"/>
        <v>0.15</v>
      </c>
      <c r="AP30" s="6">
        <f t="shared" si="139"/>
        <v>0.15</v>
      </c>
      <c r="AQ30" s="6">
        <f t="shared" si="139"/>
        <v>0.15</v>
      </c>
      <c r="AR30" s="6">
        <f t="shared" si="139"/>
        <v>0.15</v>
      </c>
      <c r="AS30" s="6">
        <f t="shared" si="139"/>
        <v>0.15</v>
      </c>
      <c r="AT30" s="6">
        <f t="shared" si="139"/>
        <v>0.15</v>
      </c>
      <c r="AU30" s="6">
        <f t="shared" si="139"/>
        <v>0.15</v>
      </c>
      <c r="AV30" s="6">
        <f t="shared" si="139"/>
        <v>0.15</v>
      </c>
      <c r="AW30" s="6">
        <f t="shared" si="139"/>
        <v>0.15</v>
      </c>
      <c r="AX30" s="6">
        <f t="shared" si="139"/>
        <v>0.15</v>
      </c>
      <c r="AY30" s="6">
        <f t="shared" si="139"/>
        <v>0.15</v>
      </c>
    </row>
    <row r="31" spans="2:154" x14ac:dyDescent="0.2"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Y31" s="6"/>
      <c r="Z31" s="6"/>
      <c r="AA31" s="6"/>
      <c r="AB31" s="6"/>
      <c r="AC31" s="6"/>
      <c r="AD31" s="6"/>
      <c r="AE31" s="6"/>
      <c r="AF31" s="6"/>
    </row>
    <row r="32" spans="2:154" x14ac:dyDescent="0.2">
      <c r="B32" t="s">
        <v>28</v>
      </c>
      <c r="G32" s="6">
        <f t="shared" ref="G32:R32" si="140">+G3/C3-1</f>
        <v>0.12021709633649924</v>
      </c>
      <c r="H32" s="6">
        <f t="shared" si="140"/>
        <v>0.11615245009074404</v>
      </c>
      <c r="I32" s="6">
        <f t="shared" si="140"/>
        <v>0.18870486016834098</v>
      </c>
      <c r="J32" s="6">
        <f>+J3/F3-1</f>
        <v>0</v>
      </c>
      <c r="K32" s="6">
        <f t="shared" si="140"/>
        <v>0.118701550387597</v>
      </c>
      <c r="L32" s="6">
        <f t="shared" si="140"/>
        <v>0.22206736353077816</v>
      </c>
      <c r="M32" s="6">
        <f t="shared" si="140"/>
        <v>0.24691640018273175</v>
      </c>
      <c r="N32" s="6">
        <f t="shared" si="140"/>
        <v>0.23281596452328168</v>
      </c>
      <c r="O32" s="6">
        <f t="shared" si="140"/>
        <v>0.30640970116933741</v>
      </c>
      <c r="P32" s="6">
        <f t="shared" si="140"/>
        <v>0.18570613951720216</v>
      </c>
      <c r="Q32" s="6">
        <f t="shared" si="140"/>
        <v>0.13244183916468222</v>
      </c>
      <c r="R32" s="6">
        <f>+R3/N3-1</f>
        <v>0.13113145846958796</v>
      </c>
      <c r="S32" s="6">
        <f>+S3/N3-1</f>
        <v>0.15399999999999991</v>
      </c>
      <c r="T32" s="6">
        <f>+T3/O3-1</f>
        <v>0.1399999999999999</v>
      </c>
      <c r="U32" s="6">
        <f>+U3/P3-1</f>
        <v>0.11699999999999999</v>
      </c>
      <c r="V32" s="6">
        <f>+V3/Q3-1</f>
        <v>0.16399999999999992</v>
      </c>
      <c r="W32" s="6">
        <f>+W3/S3-1</f>
        <v>2.9745894791965544E-2</v>
      </c>
      <c r="Z32" s="6">
        <f t="shared" ref="Z32:AY32" si="141">+Z3/Y3-1</f>
        <v>0.17236159169550169</v>
      </c>
      <c r="AA32" s="6">
        <f t="shared" si="141"/>
        <v>0.20771075447334431</v>
      </c>
      <c r="AB32" s="6">
        <f t="shared" si="141"/>
        <v>0.23613868947609595</v>
      </c>
      <c r="AC32" s="6">
        <f t="shared" si="141"/>
        <v>9.7985913752625775E-2</v>
      </c>
      <c r="AD32" s="6">
        <f t="shared" si="141"/>
        <v>0.20717983344586988</v>
      </c>
      <c r="AE32" s="6">
        <f>+AE3/AD3-1</f>
        <v>0.18257667567819524</v>
      </c>
      <c r="AF32" s="6">
        <f t="shared" si="141"/>
        <v>0.11580625438492764</v>
      </c>
      <c r="AG32" s="6">
        <f t="shared" si="141"/>
        <v>0.14999999999999991</v>
      </c>
      <c r="AH32" s="6">
        <f t="shared" si="141"/>
        <v>0.14999999999999991</v>
      </c>
      <c r="AI32" s="6">
        <f t="shared" si="141"/>
        <v>0.14999999999999991</v>
      </c>
      <c r="AJ32" s="6">
        <f t="shared" si="141"/>
        <v>0.14999999999999991</v>
      </c>
      <c r="AK32" s="6">
        <f t="shared" si="141"/>
        <v>0.14999999999999991</v>
      </c>
      <c r="AL32" s="6">
        <f t="shared" si="141"/>
        <v>0.14999999999999991</v>
      </c>
      <c r="AM32" s="6">
        <f t="shared" si="141"/>
        <v>4.0000000000000036E-2</v>
      </c>
      <c r="AN32" s="6">
        <f t="shared" si="141"/>
        <v>4.0000000000000036E-2</v>
      </c>
      <c r="AO32" s="6">
        <f t="shared" si="141"/>
        <v>4.0000000000000036E-2</v>
      </c>
      <c r="AP32" s="6">
        <f t="shared" si="141"/>
        <v>4.0000000000000036E-2</v>
      </c>
      <c r="AQ32" s="6">
        <f t="shared" si="141"/>
        <v>4.0000000000000036E-2</v>
      </c>
      <c r="AR32" s="6">
        <f t="shared" si="141"/>
        <v>4.0000000000000036E-2</v>
      </c>
      <c r="AS32" s="6">
        <f t="shared" si="141"/>
        <v>4.0000000000000036E-2</v>
      </c>
      <c r="AT32" s="6">
        <f t="shared" si="141"/>
        <v>4.0000000000000036E-2</v>
      </c>
      <c r="AU32" s="6">
        <f t="shared" si="141"/>
        <v>4.0000000000000036E-2</v>
      </c>
      <c r="AV32" s="6">
        <f t="shared" si="141"/>
        <v>4.0000000000000036E-2</v>
      </c>
      <c r="AW32" s="6">
        <f t="shared" si="141"/>
        <v>4.0000000000000036E-2</v>
      </c>
      <c r="AX32" s="6">
        <f t="shared" si="141"/>
        <v>4.0000000000000036E-2</v>
      </c>
      <c r="AY32" s="6">
        <f t="shared" si="141"/>
        <v>4.0000000000000036E-2</v>
      </c>
    </row>
    <row r="33" spans="2:51" x14ac:dyDescent="0.2">
      <c r="B33" t="s">
        <v>99</v>
      </c>
      <c r="G33" s="6">
        <f t="shared" ref="G33:Q35" si="142">+G9/C9-1</f>
        <v>0.17081850533807819</v>
      </c>
      <c r="H33" s="6">
        <f t="shared" si="142"/>
        <v>0.15960912052117271</v>
      </c>
      <c r="I33" s="6">
        <f t="shared" si="142"/>
        <v>-2.7692307692307683E-2</v>
      </c>
      <c r="J33" s="6">
        <f t="shared" si="142"/>
        <v>0</v>
      </c>
      <c r="K33" s="6">
        <f t="shared" si="142"/>
        <v>0.12765957446808507</v>
      </c>
      <c r="L33" s="6">
        <f t="shared" si="142"/>
        <v>0.16292134831460681</v>
      </c>
      <c r="M33" s="6">
        <f t="shared" si="142"/>
        <v>0.490506329113924</v>
      </c>
      <c r="N33" s="6">
        <f t="shared" si="142"/>
        <v>0.51249999999999996</v>
      </c>
      <c r="O33" s="6">
        <f t="shared" si="142"/>
        <v>0.62264150943396235</v>
      </c>
      <c r="P33" s="6">
        <f t="shared" si="142"/>
        <v>0.51690821256038655</v>
      </c>
      <c r="Q33" s="6">
        <f>+Q9/M9-1</f>
        <v>0.16560509554140124</v>
      </c>
      <c r="R33" s="6">
        <f>+R9/N9-1</f>
        <v>0.1008264462809918</v>
      </c>
      <c r="S33" s="6"/>
      <c r="T33" s="6"/>
      <c r="U33" s="6"/>
      <c r="V33" s="6"/>
      <c r="W33" s="6"/>
      <c r="Y33" s="6"/>
      <c r="Z33" s="6"/>
      <c r="AA33" s="6"/>
      <c r="AB33" s="6"/>
      <c r="AC33" s="6"/>
      <c r="AD33" s="6"/>
      <c r="AE33" s="6"/>
      <c r="AF33" s="6"/>
    </row>
    <row r="34" spans="2:51" x14ac:dyDescent="0.2">
      <c r="B34" t="s">
        <v>98</v>
      </c>
      <c r="G34" s="6">
        <f t="shared" si="142"/>
        <v>0.140625</v>
      </c>
      <c r="H34" s="6">
        <f t="shared" si="142"/>
        <v>9.5238095238095344E-2</v>
      </c>
      <c r="I34" s="6">
        <f t="shared" si="142"/>
        <v>0.17920353982300874</v>
      </c>
      <c r="J34" s="6">
        <f t="shared" si="142"/>
        <v>0</v>
      </c>
      <c r="K34" s="6">
        <f t="shared" si="142"/>
        <v>0.18395303326810186</v>
      </c>
      <c r="L34" s="6">
        <f t="shared" si="142"/>
        <v>0.30641821946169778</v>
      </c>
      <c r="M34" s="6">
        <f t="shared" si="142"/>
        <v>0.26454033771106933</v>
      </c>
      <c r="N34" s="6">
        <f t="shared" si="142"/>
        <v>0.31182795698924726</v>
      </c>
      <c r="O34" s="6">
        <f t="shared" si="142"/>
        <v>0.22479338842975216</v>
      </c>
      <c r="P34" s="6">
        <f t="shared" si="142"/>
        <v>0.1822503961965134</v>
      </c>
      <c r="Q34" s="6">
        <f t="shared" si="142"/>
        <v>0.12017804154302669</v>
      </c>
      <c r="R34" s="6">
        <f>+R10/N10-1</f>
        <v>8.7431693989071135E-2</v>
      </c>
      <c r="S34" s="6"/>
      <c r="T34" s="6"/>
      <c r="U34" s="6"/>
      <c r="V34" s="6"/>
      <c r="W34" s="6"/>
      <c r="Y34" s="6"/>
      <c r="Z34" s="6"/>
      <c r="AA34" s="6"/>
      <c r="AB34" s="6"/>
      <c r="AC34" s="6"/>
      <c r="AD34" s="6"/>
      <c r="AE34" s="6"/>
      <c r="AF34" s="6"/>
    </row>
    <row r="35" spans="2:51" x14ac:dyDescent="0.2">
      <c r="B35" t="s">
        <v>100</v>
      </c>
      <c r="G35" s="6">
        <f t="shared" si="142"/>
        <v>0.20749279538904908</v>
      </c>
      <c r="H35" s="6">
        <f t="shared" si="142"/>
        <v>8.2687338501292063E-2</v>
      </c>
      <c r="I35" s="6">
        <f t="shared" si="142"/>
        <v>6.3660477453580944E-2</v>
      </c>
      <c r="J35" s="6">
        <f t="shared" si="142"/>
        <v>0</v>
      </c>
      <c r="K35" s="6">
        <f t="shared" si="142"/>
        <v>0.15990453460620535</v>
      </c>
      <c r="L35" s="6">
        <f t="shared" si="142"/>
        <v>0.22195704057279242</v>
      </c>
      <c r="M35" s="6">
        <f t="shared" si="142"/>
        <v>0.25436408977556102</v>
      </c>
      <c r="N35" s="6">
        <f t="shared" si="142"/>
        <v>0.20550847457627119</v>
      </c>
      <c r="O35" s="6">
        <f t="shared" si="142"/>
        <v>7.8189300411522611E-2</v>
      </c>
      <c r="P35" s="6">
        <f t="shared" si="142"/>
        <v>1.953125E-2</v>
      </c>
      <c r="Q35" s="6">
        <f t="shared" si="142"/>
        <v>-9.9403578528827197E-3</v>
      </c>
      <c r="R35" s="6">
        <f>+R11/N11-1</f>
        <v>1.7574692442883233E-3</v>
      </c>
      <c r="S35" s="6"/>
      <c r="T35" s="6"/>
      <c r="U35" s="6"/>
      <c r="V35" s="6"/>
      <c r="W35" s="6"/>
      <c r="Y35" s="6"/>
      <c r="Z35" s="6"/>
      <c r="AA35" s="6"/>
      <c r="AB35" s="6"/>
      <c r="AC35" s="6"/>
      <c r="AD35" s="6"/>
      <c r="AE35" s="6"/>
      <c r="AF35" s="6"/>
    </row>
    <row r="39" spans="2:51" s="4" customFormat="1" ht="15" x14ac:dyDescent="0.25">
      <c r="B39" s="4" t="s">
        <v>56</v>
      </c>
      <c r="M39" s="5">
        <f t="shared" ref="M39:R39" si="143">+M40-M55</f>
        <v>10233</v>
      </c>
      <c r="N39" s="5">
        <f t="shared" si="143"/>
        <v>10233</v>
      </c>
      <c r="O39" s="5">
        <f t="shared" si="143"/>
        <v>10138</v>
      </c>
      <c r="P39" s="5">
        <f t="shared" si="143"/>
        <v>10418</v>
      </c>
      <c r="Q39" s="5">
        <f t="shared" si="143"/>
        <v>12096</v>
      </c>
      <c r="R39" s="5">
        <f t="shared" si="143"/>
        <v>8248</v>
      </c>
      <c r="S39" s="5">
        <f>+S18+Q39</f>
        <v>13355.488857599999</v>
      </c>
      <c r="T39" s="5">
        <f t="shared" ref="T39:W39" si="144">+T18+S39</f>
        <v>14601.163085233919</v>
      </c>
      <c r="U39" s="5">
        <f t="shared" si="144"/>
        <v>15875.703499731155</v>
      </c>
      <c r="V39" s="5">
        <f t="shared" si="144"/>
        <v>17201.27155387801</v>
      </c>
      <c r="W39" s="5">
        <f t="shared" si="144"/>
        <v>18553.746977490384</v>
      </c>
      <c r="AD39" s="4">
        <v>13355.488857599999</v>
      </c>
      <c r="AE39" s="5">
        <f>+AD39+AE18</f>
        <v>17524.488857600001</v>
      </c>
      <c r="AF39" s="5">
        <f t="shared" ref="AF39:AY39" si="145">+AE39+AF18</f>
        <v>22722.746977490388</v>
      </c>
      <c r="AG39" s="5">
        <f t="shared" si="145"/>
        <v>28189.283654608927</v>
      </c>
      <c r="AH39" s="5">
        <f t="shared" si="145"/>
        <v>34501.87124906508</v>
      </c>
      <c r="AI39" s="5">
        <f t="shared" si="145"/>
        <v>41792.279644406728</v>
      </c>
      <c r="AJ39" s="5">
        <f t="shared" si="145"/>
        <v>50201.025003351519</v>
      </c>
      <c r="AK39" s="5">
        <f t="shared" si="145"/>
        <v>59896.171706104971</v>
      </c>
      <c r="AL39" s="5">
        <f t="shared" si="145"/>
        <v>71071.052321620125</v>
      </c>
      <c r="AM39" s="5">
        <f t="shared" si="145"/>
        <v>82774.028819892483</v>
      </c>
      <c r="AN39" s="5">
        <f t="shared" si="145"/>
        <v>95037.661756543865</v>
      </c>
      <c r="AO39" s="5">
        <f t="shared" si="145"/>
        <v>107897.52201891095</v>
      </c>
      <c r="AP39" s="5">
        <f t="shared" si="145"/>
        <v>121378.43498974502</v>
      </c>
      <c r="AQ39" s="5">
        <f t="shared" si="145"/>
        <v>135506.35674234648</v>
      </c>
      <c r="AR39" s="5">
        <f t="shared" si="145"/>
        <v>150308.43982800137</v>
      </c>
      <c r="AS39" s="5">
        <f t="shared" si="145"/>
        <v>165812.93465262282</v>
      </c>
      <c r="AT39" s="5">
        <f t="shared" si="145"/>
        <v>182049.2350482707</v>
      </c>
      <c r="AU39" s="5">
        <f t="shared" si="145"/>
        <v>199047.92591503102</v>
      </c>
      <c r="AV39" s="5">
        <f t="shared" si="145"/>
        <v>216840.83100521457</v>
      </c>
      <c r="AW39" s="5">
        <f t="shared" si="145"/>
        <v>235461.06263887434</v>
      </c>
      <c r="AX39" s="5">
        <f t="shared" si="145"/>
        <v>254943.07343087409</v>
      </c>
      <c r="AY39" s="5">
        <f t="shared" si="145"/>
        <v>275322.7100887429</v>
      </c>
    </row>
    <row r="40" spans="2:51" x14ac:dyDescent="0.2">
      <c r="B40" t="s">
        <v>3</v>
      </c>
      <c r="M40" s="1">
        <f>4794+8289+6089</f>
        <v>19172</v>
      </c>
      <c r="N40" s="1">
        <f>4794+8289+6089</f>
        <v>19172</v>
      </c>
      <c r="O40" s="1">
        <f>5717+7369+5994</f>
        <v>19080</v>
      </c>
      <c r="P40" s="1">
        <f>5745+6650+6968</f>
        <v>19363</v>
      </c>
      <c r="Q40" s="1">
        <f>7782+5510+6753</f>
        <v>20045</v>
      </c>
      <c r="R40" s="1">
        <f>5197+4303+6797</f>
        <v>16297</v>
      </c>
      <c r="X40" t="s">
        <v>90</v>
      </c>
      <c r="Y40" s="6">
        <v>1.2999999999999999E-2</v>
      </c>
    </row>
    <row r="41" spans="2:51" x14ac:dyDescent="0.2">
      <c r="B41" t="s">
        <v>43</v>
      </c>
      <c r="M41" s="1">
        <v>577</v>
      </c>
      <c r="N41" s="1">
        <v>577</v>
      </c>
      <c r="O41" s="1">
        <v>674</v>
      </c>
      <c r="P41" s="1">
        <v>693</v>
      </c>
      <c r="Q41" s="1">
        <v>736</v>
      </c>
      <c r="R41" s="1">
        <v>800</v>
      </c>
      <c r="X41" t="s">
        <v>91</v>
      </c>
      <c r="Y41" s="8">
        <v>-1.4E-2</v>
      </c>
    </row>
    <row r="42" spans="2:51" x14ac:dyDescent="0.2">
      <c r="B42" t="s">
        <v>44</v>
      </c>
      <c r="M42" s="1">
        <v>2769</v>
      </c>
      <c r="N42" s="1">
        <v>2769</v>
      </c>
      <c r="O42" s="1">
        <v>2731</v>
      </c>
      <c r="P42" s="1">
        <v>3283</v>
      </c>
      <c r="Q42" s="1">
        <v>3713</v>
      </c>
      <c r="R42" s="1">
        <v>4846</v>
      </c>
      <c r="X42" t="s">
        <v>92</v>
      </c>
      <c r="Y42" s="6">
        <v>0.06</v>
      </c>
    </row>
    <row r="43" spans="2:51" x14ac:dyDescent="0.2">
      <c r="B43" t="s">
        <v>101</v>
      </c>
      <c r="M43" s="1">
        <v>33418</v>
      </c>
      <c r="N43" s="1">
        <v>33418</v>
      </c>
      <c r="O43" s="1">
        <v>35623</v>
      </c>
      <c r="P43" s="1">
        <v>35670</v>
      </c>
      <c r="Q43" s="1">
        <v>35104</v>
      </c>
      <c r="R43" s="1">
        <v>36141</v>
      </c>
      <c r="X43" t="s">
        <v>93</v>
      </c>
      <c r="Y43" s="1">
        <f>+NPV(Y42,AE18:EX18)+AD18</f>
        <v>211066.70049711704</v>
      </c>
    </row>
    <row r="44" spans="2:51" x14ac:dyDescent="0.2">
      <c r="B44" t="s">
        <v>45</v>
      </c>
      <c r="M44" s="1">
        <v>1148</v>
      </c>
      <c r="N44" s="1">
        <v>1148</v>
      </c>
      <c r="O44" s="1">
        <v>1318</v>
      </c>
      <c r="P44" s="1">
        <v>1190</v>
      </c>
      <c r="Q44" s="1">
        <v>1285</v>
      </c>
      <c r="R44" s="1">
        <v>1287</v>
      </c>
      <c r="X44" t="s">
        <v>3</v>
      </c>
      <c r="Y44" s="1">
        <f>+Y43+12096</f>
        <v>223162.70049711704</v>
      </c>
    </row>
    <row r="45" spans="2:51" x14ac:dyDescent="0.2">
      <c r="B45" t="s">
        <v>46</v>
      </c>
      <c r="M45" s="1">
        <v>1807</v>
      </c>
      <c r="N45" s="1">
        <v>1807</v>
      </c>
      <c r="O45" s="1">
        <v>1806</v>
      </c>
      <c r="P45" s="1">
        <v>1848</v>
      </c>
      <c r="Q45" s="1">
        <v>1900</v>
      </c>
      <c r="R45" s="1">
        <v>1909</v>
      </c>
      <c r="X45" t="s">
        <v>94</v>
      </c>
      <c r="Y45">
        <f>+Y44/1174.93</f>
        <v>189.93701794755179</v>
      </c>
    </row>
    <row r="46" spans="2:51" x14ac:dyDescent="0.2">
      <c r="B46" t="s">
        <v>47</v>
      </c>
      <c r="M46" s="1">
        <f>9135+1048</f>
        <v>10183</v>
      </c>
      <c r="N46" s="1">
        <f>9135+1048</f>
        <v>10183</v>
      </c>
      <c r="O46" s="1">
        <f>9117+938</f>
        <v>10055</v>
      </c>
      <c r="P46" s="1">
        <f>9564+920</f>
        <v>10484</v>
      </c>
      <c r="Q46" s="1">
        <f>9550+808</f>
        <v>10358</v>
      </c>
      <c r="R46" s="1">
        <f>11454+1332</f>
        <v>12786</v>
      </c>
      <c r="X46" t="s">
        <v>96</v>
      </c>
      <c r="Y46">
        <v>102.31</v>
      </c>
    </row>
    <row r="47" spans="2:51" x14ac:dyDescent="0.2">
      <c r="B47" t="s">
        <v>48</v>
      </c>
      <c r="M47" s="1">
        <v>1305</v>
      </c>
      <c r="N47" s="1">
        <v>1305</v>
      </c>
      <c r="O47" s="1">
        <v>1230</v>
      </c>
      <c r="P47" s="1">
        <v>1285</v>
      </c>
      <c r="Q47" s="1">
        <v>1393</v>
      </c>
      <c r="R47" s="1">
        <v>1737</v>
      </c>
      <c r="X47" t="s">
        <v>95</v>
      </c>
      <c r="Y47" s="6">
        <f>+Y45/Y46-1</f>
        <v>0.856485367486578</v>
      </c>
    </row>
    <row r="48" spans="2:51" x14ac:dyDescent="0.2">
      <c r="B48" t="s">
        <v>49</v>
      </c>
      <c r="M48" s="1">
        <f t="shared" ref="M48:R48" si="146">+SUM(M40:M47)</f>
        <v>70379</v>
      </c>
      <c r="N48" s="1">
        <f t="shared" si="146"/>
        <v>70379</v>
      </c>
      <c r="O48" s="1">
        <f t="shared" si="146"/>
        <v>72517</v>
      </c>
      <c r="P48" s="1">
        <f t="shared" si="146"/>
        <v>73816</v>
      </c>
      <c r="Q48" s="1">
        <f t="shared" si="146"/>
        <v>74534</v>
      </c>
      <c r="R48" s="1">
        <f t="shared" si="146"/>
        <v>75803</v>
      </c>
    </row>
    <row r="50" spans="2:18" x14ac:dyDescent="0.2">
      <c r="B50" t="s">
        <v>50</v>
      </c>
      <c r="M50" s="1">
        <v>252</v>
      </c>
      <c r="N50" s="1">
        <v>252</v>
      </c>
      <c r="O50" s="1">
        <v>191</v>
      </c>
      <c r="P50" s="1">
        <v>260</v>
      </c>
      <c r="Q50" s="1">
        <v>186</v>
      </c>
      <c r="R50" s="1">
        <v>197</v>
      </c>
    </row>
    <row r="51" spans="2:18" x14ac:dyDescent="0.2">
      <c r="B51" t="s">
        <v>51</v>
      </c>
      <c r="M51" s="1">
        <v>35418</v>
      </c>
      <c r="N51" s="1">
        <v>35418</v>
      </c>
      <c r="O51" s="1">
        <v>38323</v>
      </c>
      <c r="P51" s="1">
        <v>38370</v>
      </c>
      <c r="Q51" s="1">
        <v>37804</v>
      </c>
      <c r="R51" s="1">
        <v>38841</v>
      </c>
    </row>
    <row r="52" spans="2:18" x14ac:dyDescent="0.2">
      <c r="B52" t="s">
        <v>52</v>
      </c>
      <c r="M52" s="1">
        <v>2648</v>
      </c>
      <c r="N52" s="1">
        <v>2648</v>
      </c>
      <c r="O52" s="1">
        <v>2731</v>
      </c>
      <c r="P52" s="1">
        <v>2489</v>
      </c>
      <c r="Q52" s="1">
        <v>3554</v>
      </c>
      <c r="R52" s="1">
        <v>3755</v>
      </c>
    </row>
    <row r="53" spans="2:18" x14ac:dyDescent="0.2">
      <c r="B53" t="s">
        <v>54</v>
      </c>
      <c r="M53" s="1">
        <v>129</v>
      </c>
      <c r="N53" s="1">
        <v>129</v>
      </c>
      <c r="O53" s="1">
        <v>95</v>
      </c>
      <c r="P53" s="1">
        <v>149</v>
      </c>
      <c r="Q53" s="1">
        <v>151</v>
      </c>
      <c r="R53" s="1">
        <v>236</v>
      </c>
    </row>
    <row r="54" spans="2:18" x14ac:dyDescent="0.2">
      <c r="B54" t="s">
        <v>53</v>
      </c>
      <c r="M54" s="1">
        <v>2930</v>
      </c>
      <c r="N54" s="1">
        <v>2930</v>
      </c>
      <c r="O54" s="1">
        <v>2794</v>
      </c>
      <c r="P54" s="1">
        <v>2698</v>
      </c>
      <c r="Q54" s="1">
        <v>2800</v>
      </c>
      <c r="R54" s="1">
        <v>2998</v>
      </c>
    </row>
    <row r="55" spans="2:18" x14ac:dyDescent="0.2">
      <c r="B55" t="s">
        <v>4</v>
      </c>
      <c r="M55" s="1">
        <v>8939</v>
      </c>
      <c r="N55" s="1">
        <v>8939</v>
      </c>
      <c r="O55" s="1">
        <v>8942</v>
      </c>
      <c r="P55" s="1">
        <v>8945</v>
      </c>
      <c r="Q55" s="1">
        <v>7949</v>
      </c>
      <c r="R55" s="1">
        <v>8049</v>
      </c>
    </row>
    <row r="56" spans="2:18" x14ac:dyDescent="0.2">
      <c r="B56" t="s">
        <v>55</v>
      </c>
      <c r="M56" s="1">
        <f t="shared" ref="M56:R56" si="147">+SUM(M50:M55)</f>
        <v>50316</v>
      </c>
      <c r="N56" s="1">
        <f t="shared" si="147"/>
        <v>50316</v>
      </c>
      <c r="O56" s="1">
        <f t="shared" si="147"/>
        <v>53076</v>
      </c>
      <c r="P56" s="1">
        <f t="shared" si="147"/>
        <v>52911</v>
      </c>
      <c r="Q56" s="1">
        <f t="shared" si="147"/>
        <v>52444</v>
      </c>
      <c r="R56" s="1">
        <f t="shared" si="147"/>
        <v>54076</v>
      </c>
    </row>
    <row r="58" spans="2:18" x14ac:dyDescent="0.2">
      <c r="B58" t="s">
        <v>57</v>
      </c>
      <c r="M58" s="1"/>
      <c r="N58" s="1">
        <f>+N18</f>
        <v>1567</v>
      </c>
      <c r="O58" s="1">
        <f>+O18</f>
        <v>1097</v>
      </c>
      <c r="P58" s="1">
        <f>+P18</f>
        <v>1184</v>
      </c>
      <c r="Q58" s="1">
        <f>+Q18</f>
        <v>1087</v>
      </c>
      <c r="R58" s="1">
        <f>+R18</f>
        <v>801</v>
      </c>
    </row>
    <row r="59" spans="2:18" s="1" customFormat="1" x14ac:dyDescent="0.2">
      <c r="B59" s="1" t="s">
        <v>58</v>
      </c>
      <c r="N59" s="1">
        <v>1567</v>
      </c>
      <c r="O59" s="1">
        <v>1097</v>
      </c>
      <c r="P59" s="1">
        <v>2281</v>
      </c>
      <c r="Q59" s="1">
        <v>3368</v>
      </c>
      <c r="R59" s="1">
        <v>801</v>
      </c>
    </row>
    <row r="60" spans="2:18" x14ac:dyDescent="0.2">
      <c r="B60" t="s">
        <v>59</v>
      </c>
      <c r="N60" s="1">
        <v>366</v>
      </c>
      <c r="O60" s="1">
        <v>273</v>
      </c>
      <c r="P60" s="1">
        <v>442</v>
      </c>
      <c r="Q60" s="1">
        <v>710</v>
      </c>
      <c r="R60" s="1">
        <v>350</v>
      </c>
    </row>
    <row r="61" spans="2:18" x14ac:dyDescent="0.2">
      <c r="B61" t="s">
        <v>60</v>
      </c>
      <c r="N61" s="1">
        <v>301</v>
      </c>
      <c r="O61" s="1">
        <v>300</v>
      </c>
      <c r="P61" s="1">
        <v>616</v>
      </c>
      <c r="Q61" s="1">
        <v>939</v>
      </c>
      <c r="R61" s="1">
        <v>326</v>
      </c>
    </row>
    <row r="62" spans="2:18" x14ac:dyDescent="0.2">
      <c r="B62" t="s">
        <v>61</v>
      </c>
      <c r="N62" s="1">
        <v>377</v>
      </c>
      <c r="O62" s="1">
        <v>368</v>
      </c>
      <c r="P62" s="1">
        <v>758</v>
      </c>
      <c r="Q62" s="1">
        <v>1058</v>
      </c>
      <c r="R62" s="1">
        <v>318</v>
      </c>
    </row>
    <row r="63" spans="2:18" x14ac:dyDescent="0.2">
      <c r="B63" t="s">
        <v>53</v>
      </c>
      <c r="N63" s="1">
        <v>191</v>
      </c>
      <c r="O63" s="1">
        <v>0</v>
      </c>
      <c r="P63" s="1">
        <v>-103</v>
      </c>
      <c r="Q63" s="1">
        <v>-175</v>
      </c>
      <c r="R63" s="1">
        <v>-307</v>
      </c>
    </row>
    <row r="64" spans="2:18" x14ac:dyDescent="0.2">
      <c r="B64" t="s">
        <v>62</v>
      </c>
      <c r="N64" s="1">
        <v>-941</v>
      </c>
      <c r="O64" s="1">
        <v>120</v>
      </c>
      <c r="P64" s="1">
        <v>-163</v>
      </c>
      <c r="Q64" s="1">
        <v>-336</v>
      </c>
      <c r="R64" s="1">
        <v>290</v>
      </c>
    </row>
    <row r="65" spans="2:18" x14ac:dyDescent="0.2">
      <c r="B65" t="s">
        <v>33</v>
      </c>
      <c r="N65" s="1">
        <v>37</v>
      </c>
      <c r="O65" s="1">
        <v>51</v>
      </c>
      <c r="P65" s="1">
        <v>77</v>
      </c>
      <c r="Q65" s="1">
        <v>92</v>
      </c>
      <c r="R65" s="1">
        <v>8</v>
      </c>
    </row>
    <row r="66" spans="2:18" x14ac:dyDescent="0.2">
      <c r="B66" t="s">
        <v>43</v>
      </c>
      <c r="N66" s="1">
        <v>-107</v>
      </c>
      <c r="O66" s="1">
        <v>-97</v>
      </c>
      <c r="P66" s="1">
        <v>-112</v>
      </c>
      <c r="Q66" s="1">
        <v>-155</v>
      </c>
      <c r="R66" s="1">
        <v>-67</v>
      </c>
    </row>
    <row r="67" spans="2:18" x14ac:dyDescent="0.2">
      <c r="B67" t="s">
        <v>50</v>
      </c>
      <c r="N67" s="1">
        <v>89</v>
      </c>
      <c r="O67" s="1">
        <v>-34</v>
      </c>
      <c r="P67" s="1">
        <v>41</v>
      </c>
      <c r="Q67" s="1">
        <v>-50</v>
      </c>
      <c r="R67" s="1">
        <v>19</v>
      </c>
    </row>
    <row r="68" spans="2:18" x14ac:dyDescent="0.2">
      <c r="B68" t="s">
        <v>63</v>
      </c>
      <c r="N68" s="1">
        <v>-115</v>
      </c>
      <c r="O68" s="1">
        <v>-33</v>
      </c>
      <c r="P68" s="1">
        <v>20</v>
      </c>
      <c r="Q68" s="1">
        <v>18</v>
      </c>
      <c r="R68" s="1">
        <v>55</v>
      </c>
    </row>
    <row r="69" spans="2:18" x14ac:dyDescent="0.2">
      <c r="B69" t="s">
        <v>64</v>
      </c>
      <c r="N69" s="1">
        <v>-398</v>
      </c>
      <c r="O69" s="1">
        <v>-287</v>
      </c>
      <c r="P69" s="1">
        <v>-793</v>
      </c>
      <c r="Q69" s="1">
        <v>-892</v>
      </c>
      <c r="R69" s="1">
        <v>-30</v>
      </c>
    </row>
    <row r="70" spans="2:18" s="4" customFormat="1" ht="15" x14ac:dyDescent="0.25">
      <c r="B70" s="4" t="s">
        <v>65</v>
      </c>
      <c r="N70" s="5">
        <f>+SUM(N59:N69)</f>
        <v>1367</v>
      </c>
      <c r="O70" s="5">
        <f>+SUM(O59:O69)</f>
        <v>1758</v>
      </c>
      <c r="P70" s="5">
        <f>+SUM(P59:P69)</f>
        <v>3064</v>
      </c>
      <c r="Q70" s="5">
        <f>+SUM(Q59:Q69)</f>
        <v>4577</v>
      </c>
      <c r="R70" s="5">
        <f>+SUM(R59:R69)</f>
        <v>1763</v>
      </c>
    </row>
    <row r="72" spans="2:18" x14ac:dyDescent="0.2">
      <c r="B72" t="s">
        <v>66</v>
      </c>
      <c r="N72" s="1">
        <v>-226</v>
      </c>
      <c r="O72" s="1">
        <v>-221</v>
      </c>
      <c r="P72" s="1">
        <v>-468</v>
      </c>
      <c r="Q72" s="1">
        <v>-692</v>
      </c>
      <c r="R72" s="1">
        <v>-213</v>
      </c>
    </row>
    <row r="73" spans="2:18" x14ac:dyDescent="0.2">
      <c r="B73" t="s">
        <v>67</v>
      </c>
      <c r="N73" s="1">
        <v>0</v>
      </c>
      <c r="O73" s="1">
        <v>0</v>
      </c>
      <c r="P73" s="1">
        <v>1</v>
      </c>
      <c r="Q73" s="1">
        <v>3</v>
      </c>
      <c r="R73" s="1">
        <v>2</v>
      </c>
    </row>
    <row r="74" spans="2:18" x14ac:dyDescent="0.2">
      <c r="B74" t="s">
        <v>68</v>
      </c>
      <c r="N74" s="1">
        <v>-229</v>
      </c>
      <c r="O74" s="1">
        <v>75</v>
      </c>
      <c r="P74" s="1">
        <v>-316</v>
      </c>
      <c r="Q74" s="1">
        <v>-643</v>
      </c>
      <c r="R74" s="1">
        <v>-951</v>
      </c>
    </row>
    <row r="75" spans="2:18" x14ac:dyDescent="0.2">
      <c r="B75" t="s">
        <v>62</v>
      </c>
      <c r="N75" s="1">
        <v>-13180</v>
      </c>
      <c r="O75" s="1">
        <v>-10975</v>
      </c>
      <c r="P75" s="1">
        <v>-20240</v>
      </c>
      <c r="Q75" s="1">
        <v>-30905</v>
      </c>
      <c r="R75" s="1">
        <v>-9211</v>
      </c>
    </row>
    <row r="76" spans="2:18" x14ac:dyDescent="0.2">
      <c r="B76" t="s">
        <v>69</v>
      </c>
      <c r="N76" s="1">
        <v>11175</v>
      </c>
      <c r="O76" s="1">
        <v>9718</v>
      </c>
      <c r="P76" s="1">
        <v>18683</v>
      </c>
      <c r="Q76" s="1">
        <v>30390</v>
      </c>
      <c r="R76" s="1">
        <v>9308</v>
      </c>
    </row>
    <row r="77" spans="2:18" x14ac:dyDescent="0.2">
      <c r="B77" t="s">
        <v>70</v>
      </c>
      <c r="N77" s="1">
        <v>0</v>
      </c>
      <c r="O77" s="1">
        <v>0</v>
      </c>
      <c r="P77" s="1">
        <v>-469</v>
      </c>
      <c r="Q77" s="1">
        <v>-469</v>
      </c>
      <c r="R77" s="1">
        <v>-2294</v>
      </c>
    </row>
    <row r="78" spans="2:18" x14ac:dyDescent="0.2">
      <c r="B78" t="s">
        <v>71</v>
      </c>
      <c r="N78" s="1">
        <v>-474</v>
      </c>
      <c r="O78" s="1">
        <v>-180</v>
      </c>
      <c r="P78" s="1">
        <v>127</v>
      </c>
      <c r="Q78" s="1">
        <v>-37</v>
      </c>
      <c r="R78" s="1">
        <v>230</v>
      </c>
    </row>
    <row r="79" spans="2:18" s="4" customFormat="1" ht="15" x14ac:dyDescent="0.25">
      <c r="B79" s="4" t="s">
        <v>72</v>
      </c>
      <c r="N79" s="5">
        <f>+SUM(N72:N78)</f>
        <v>-2934</v>
      </c>
      <c r="O79" s="5">
        <f>+SUM(O72:O78)</f>
        <v>-1583</v>
      </c>
      <c r="P79" s="5">
        <f>+SUM(P72:P78)</f>
        <v>-2682</v>
      </c>
      <c r="Q79" s="5">
        <f>+SUM(Q72:Q78)</f>
        <v>-2353</v>
      </c>
      <c r="R79" s="5">
        <f>+SUM(R72:R78)</f>
        <v>-3129</v>
      </c>
    </row>
    <row r="80" spans="2:18" x14ac:dyDescent="0.2">
      <c r="M80" s="1"/>
      <c r="N80" s="1"/>
      <c r="O80" s="1"/>
      <c r="P80" s="1"/>
      <c r="Q80" s="1"/>
      <c r="R80" s="1"/>
    </row>
    <row r="81" spans="2:18" x14ac:dyDescent="0.2">
      <c r="B81" t="s">
        <v>73</v>
      </c>
      <c r="M81" s="1"/>
      <c r="N81" s="1">
        <v>65</v>
      </c>
      <c r="O81" s="1">
        <v>2</v>
      </c>
      <c r="P81" s="1">
        <v>89</v>
      </c>
      <c r="Q81" s="1">
        <v>90</v>
      </c>
      <c r="R81" s="1">
        <v>72</v>
      </c>
    </row>
    <row r="82" spans="2:18" x14ac:dyDescent="0.2">
      <c r="B82" t="s">
        <v>74</v>
      </c>
      <c r="M82" s="1"/>
      <c r="N82" s="1">
        <v>-265</v>
      </c>
      <c r="O82" s="1">
        <v>-1323</v>
      </c>
      <c r="P82" s="1">
        <v>-1523</v>
      </c>
      <c r="Q82" s="1">
        <v>-1873</v>
      </c>
      <c r="R82" s="1">
        <v>-1500</v>
      </c>
    </row>
    <row r="83" spans="2:18" x14ac:dyDescent="0.2">
      <c r="B83" t="s">
        <v>75</v>
      </c>
      <c r="M83" s="1"/>
      <c r="N83" s="1">
        <v>-58</v>
      </c>
      <c r="O83" s="1">
        <v>-863</v>
      </c>
      <c r="P83" s="1">
        <v>-940</v>
      </c>
      <c r="Q83" s="1">
        <v>-978</v>
      </c>
      <c r="R83" s="1">
        <v>-58</v>
      </c>
    </row>
    <row r="84" spans="2:18" x14ac:dyDescent="0.2">
      <c r="B84" t="s">
        <v>76</v>
      </c>
      <c r="M84" s="1"/>
      <c r="N84" s="1">
        <v>0</v>
      </c>
      <c r="O84" s="1">
        <v>0</v>
      </c>
      <c r="P84" s="1">
        <v>0</v>
      </c>
      <c r="Q84" s="1">
        <v>0</v>
      </c>
      <c r="R84" s="1">
        <v>272</v>
      </c>
    </row>
    <row r="85" spans="2:18" x14ac:dyDescent="0.2">
      <c r="B85" t="s">
        <v>80</v>
      </c>
      <c r="M85" s="1"/>
      <c r="N85" s="1">
        <v>0</v>
      </c>
      <c r="O85" s="1">
        <v>0</v>
      </c>
      <c r="P85" s="1">
        <v>0</v>
      </c>
      <c r="Q85" s="1">
        <v>0</v>
      </c>
      <c r="R85" s="1">
        <v>-361</v>
      </c>
    </row>
    <row r="86" spans="2:18" x14ac:dyDescent="0.2">
      <c r="B86" t="s">
        <v>77</v>
      </c>
      <c r="M86" s="1"/>
      <c r="N86" s="1">
        <v>2657</v>
      </c>
      <c r="O86" s="1">
        <v>3011</v>
      </c>
      <c r="P86" s="1">
        <v>3004</v>
      </c>
      <c r="Q86" s="1">
        <v>2575</v>
      </c>
      <c r="R86" s="1">
        <v>997</v>
      </c>
    </row>
    <row r="87" spans="2:18" x14ac:dyDescent="0.2">
      <c r="B87" t="s">
        <v>33</v>
      </c>
      <c r="M87" s="1"/>
      <c r="N87" s="1">
        <v>-37</v>
      </c>
      <c r="O87" s="1">
        <v>0</v>
      </c>
      <c r="P87" s="1">
        <v>0</v>
      </c>
      <c r="Q87" s="1">
        <v>0</v>
      </c>
      <c r="R87" s="1">
        <v>0</v>
      </c>
    </row>
    <row r="88" spans="2:18" s="4" customFormat="1" ht="15" x14ac:dyDescent="0.25">
      <c r="B88" s="4" t="s">
        <v>78</v>
      </c>
      <c r="M88" s="5"/>
      <c r="N88" s="5">
        <f>+SUM(N81:N87)</f>
        <v>2362</v>
      </c>
      <c r="O88" s="5">
        <f>+SUM(O81:O87)</f>
        <v>827</v>
      </c>
      <c r="P88" s="5">
        <f>+SUM(P81:P87)</f>
        <v>630</v>
      </c>
      <c r="Q88" s="5">
        <f>+SUM(Q81:Q87)</f>
        <v>-186</v>
      </c>
      <c r="R88" s="5">
        <f>+SUM(R81:R87)</f>
        <v>-578</v>
      </c>
    </row>
    <row r="89" spans="2:18" s="4" customFormat="1" ht="15" x14ac:dyDescent="0.25">
      <c r="B89" s="4" t="s">
        <v>79</v>
      </c>
      <c r="M89" s="5"/>
      <c r="N89" s="5">
        <f>+N88+N79+N70</f>
        <v>795</v>
      </c>
      <c r="O89" s="5">
        <f>+O88+O79+O70</f>
        <v>1002</v>
      </c>
      <c r="P89" s="5">
        <f>+P88+P79+P70</f>
        <v>1012</v>
      </c>
      <c r="Q89" s="5">
        <f>+Q88+Q79+Q70</f>
        <v>2038</v>
      </c>
      <c r="R89" s="5">
        <f>+R88+R79+R70</f>
        <v>-1944</v>
      </c>
    </row>
    <row r="90" spans="2:18" x14ac:dyDescent="0.2">
      <c r="M90" s="1"/>
      <c r="N90" s="1"/>
      <c r="O90" s="1"/>
      <c r="P90" s="1"/>
      <c r="Q90" s="1"/>
      <c r="R90" s="1"/>
    </row>
    <row r="91" spans="2:18" x14ac:dyDescent="0.2">
      <c r="R91" s="1"/>
    </row>
  </sheetData>
  <hyperlinks>
    <hyperlink ref="A1" location="Main!A1" display="Main" xr:uid="{5F977FDE-7F08-4B2E-A8DC-4B1583167E77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2022-01-14T01:49:10Z</dcterms:created>
  <dcterms:modified xsi:type="dcterms:W3CDTF">2022-10-13T00:42:50Z</dcterms:modified>
</cp:coreProperties>
</file>