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DD35F1A8-FD6E-4287-8762-3C587961E956}" xr6:coauthVersionLast="47" xr6:coauthVersionMax="47" xr10:uidLastSave="{00000000-0000-0000-0000-000000000000}"/>
  <bookViews>
    <workbookView xWindow="30330" yWindow="840" windowWidth="17025" windowHeight="14175" activeTab="1" xr2:uid="{5C7CBD16-9AAB-49C9-A0C4-2ADA15622804}"/>
  </bookViews>
  <sheets>
    <sheet name="Main" sheetId="1" r:id="rId1"/>
    <sheet name="tucatinib" sheetId="2" r:id="rId2"/>
    <sheet name="HER2CLIMB-05" sheetId="4" r:id="rId3"/>
    <sheet name="Mode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L7" i="1"/>
  <c r="P6" i="3"/>
  <c r="Q24" i="3" s="1"/>
  <c r="R24" i="3"/>
  <c r="Q22" i="3"/>
  <c r="R22" i="3"/>
  <c r="Q21" i="3"/>
  <c r="R21" i="3"/>
  <c r="Q20" i="3"/>
  <c r="R20" i="3"/>
  <c r="Q17" i="3"/>
  <c r="R17" i="3"/>
  <c r="Q16" i="3"/>
  <c r="R16" i="3"/>
  <c r="Q14" i="3"/>
  <c r="R14" i="3"/>
  <c r="P11" i="3"/>
  <c r="Q11" i="3"/>
  <c r="Q12" i="3" s="1"/>
  <c r="R12" i="3"/>
  <c r="R11" i="3"/>
  <c r="P8" i="3"/>
  <c r="P20" i="3" s="1"/>
  <c r="Q8" i="3"/>
  <c r="R8" i="3"/>
  <c r="Q6" i="3"/>
  <c r="R6" i="3"/>
  <c r="Q2" i="3"/>
  <c r="R2" i="3" s="1"/>
  <c r="S2" i="3" s="1"/>
  <c r="T2" i="3" s="1"/>
  <c r="U2" i="3" s="1"/>
  <c r="V2" i="3" s="1"/>
  <c r="W2" i="3" s="1"/>
  <c r="X2" i="3" s="1"/>
  <c r="Y2" i="3" s="1"/>
  <c r="P12" i="3" l="1"/>
  <c r="L6" i="1"/>
  <c r="P14" i="3" l="1"/>
  <c r="P21" i="3"/>
  <c r="P16" i="3" l="1"/>
  <c r="P17" i="3" s="1"/>
  <c r="P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C9" authorId="0" shapeId="0" xr:uid="{208B247A-A2AB-4EA3-AE6C-D38BFBD8A4EF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Can’t remove cancer tumor w/ surgery
</t>
        </r>
      </text>
    </comment>
    <comment ref="B13" authorId="0" shapeId="0" xr:uid="{64144C57-7B2C-415C-9002-00C7E91DF5F0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Screening Contrast brain magnetic resonance imaging(MRI)
</t>
        </r>
      </text>
    </comment>
  </commentList>
</comments>
</file>

<file path=xl/sharedStrings.xml><?xml version="1.0" encoding="utf-8"?>
<sst xmlns="http://schemas.openxmlformats.org/spreadsheetml/2006/main" count="117" uniqueCount="103">
  <si>
    <t>Price</t>
  </si>
  <si>
    <t>Shares</t>
  </si>
  <si>
    <t>MC</t>
  </si>
  <si>
    <t>Cash</t>
  </si>
  <si>
    <t>Debt</t>
  </si>
  <si>
    <t>EV</t>
  </si>
  <si>
    <t>Q421</t>
  </si>
  <si>
    <t>Brand</t>
  </si>
  <si>
    <t>Generic</t>
  </si>
  <si>
    <t>Indication</t>
  </si>
  <si>
    <t>Phase</t>
  </si>
  <si>
    <t>Economics</t>
  </si>
  <si>
    <t>MOA</t>
  </si>
  <si>
    <t>IP</t>
  </si>
  <si>
    <t>III</t>
  </si>
  <si>
    <t>TUKYSA</t>
  </si>
  <si>
    <t>HER2CLIMB-05</t>
  </si>
  <si>
    <t>Clinical Trials</t>
  </si>
  <si>
    <t>Metastatic HER2-positive Breast Cancer</t>
  </si>
  <si>
    <t>SEA-CD40</t>
  </si>
  <si>
    <t>Metastatic Pancreatic Cancer</t>
  </si>
  <si>
    <t>I</t>
  </si>
  <si>
    <t>Q120</t>
  </si>
  <si>
    <t>Q220</t>
  </si>
  <si>
    <t>Q320</t>
  </si>
  <si>
    <t>Q420</t>
  </si>
  <si>
    <t>Q121</t>
  </si>
  <si>
    <t>Q221</t>
  </si>
  <si>
    <t>Q321</t>
  </si>
  <si>
    <t>Q122</t>
  </si>
  <si>
    <t>Q222</t>
  </si>
  <si>
    <t>Q322</t>
  </si>
  <si>
    <t>Q422</t>
  </si>
  <si>
    <t>Revenue</t>
  </si>
  <si>
    <t>Net Product Sales</t>
  </si>
  <si>
    <t>Royalty Revenue</t>
  </si>
  <si>
    <t>Collaboration</t>
  </si>
  <si>
    <t>COGS</t>
  </si>
  <si>
    <t>Gross Profit</t>
  </si>
  <si>
    <t>sG&amp;A</t>
  </si>
  <si>
    <t>Operating Costs</t>
  </si>
  <si>
    <t>R&amp;D</t>
  </si>
  <si>
    <t>Other income</t>
  </si>
  <si>
    <t>Pretax Income</t>
  </si>
  <si>
    <t>Taxes</t>
  </si>
  <si>
    <t>Net Income</t>
  </si>
  <si>
    <t>EPS</t>
  </si>
  <si>
    <t>Gross Margin %</t>
  </si>
  <si>
    <t>Operating Margin %</t>
  </si>
  <si>
    <t>Tax Rate %</t>
  </si>
  <si>
    <t>Revenue Growth Y/Y</t>
  </si>
  <si>
    <t>Operating Income</t>
  </si>
  <si>
    <t>TUKYSA maintained a survival benefit compared to patients on control therapy</t>
  </si>
  <si>
    <t>potentially support registration under FDA accelerated aproval pathway</t>
  </si>
  <si>
    <t>Trial</t>
  </si>
  <si>
    <t>n</t>
  </si>
  <si>
    <t>Main</t>
  </si>
  <si>
    <t>Tucatinib</t>
  </si>
  <si>
    <t>"HER2CLIMB" stable and active brain metastases</t>
  </si>
  <si>
    <t>Phase II "MOUNTAINEER" positive metastatic colorectal cancer - n = 117 - results Q222</t>
  </si>
  <si>
    <t>NCT05132582</t>
  </si>
  <si>
    <t>NCT03043313</t>
  </si>
  <si>
    <t>CT First Record</t>
  </si>
  <si>
    <t>Intervention</t>
  </si>
  <si>
    <t>Placebo</t>
  </si>
  <si>
    <t>Primary Endpoint</t>
  </si>
  <si>
    <t>tucatinib</t>
  </si>
  <si>
    <t>Secondary Endpoints</t>
  </si>
  <si>
    <t>Overall survival @ Year 5</t>
  </si>
  <si>
    <t>Time to deterioration of health-related quality of life(HRQoL) @ Year 3</t>
  </si>
  <si>
    <t>Central Nervous System @ Year 3</t>
  </si>
  <si>
    <t>Progrerssion-free Survival rate(PFS) @ Year 3</t>
  </si>
  <si>
    <t>PFS according to RECIST v1.1</t>
  </si>
  <si>
    <t>Incidence of adverse events (Aes) @ month 18</t>
  </si>
  <si>
    <t>Incidence of laboratory abnormalities @ month 18</t>
  </si>
  <si>
    <t>Dose alternations @ month 18</t>
  </si>
  <si>
    <t>Trastuzumab - 6mg IV or 600mg injected under skin, every 21 days</t>
  </si>
  <si>
    <t>Tucatinib - 300mg orally twice, daily</t>
  </si>
  <si>
    <t>Pertuzumab - 420mg IV, every 21 days</t>
  </si>
  <si>
    <t>Combination of Trastuzumab + Pertuzumab -- 600mg of both &amp; 20,000 units of hyaluronidase injected, every 21 days</t>
  </si>
  <si>
    <t>Inclusion Criteria</t>
  </si>
  <si>
    <t xml:space="preserve"> &lt;= 18 years, all genders</t>
  </si>
  <si>
    <t>Confirmed HER2+ Breast Cancer</t>
  </si>
  <si>
    <t>Unresectable metastatic disease</t>
  </si>
  <si>
    <t>Known hormone receptor</t>
  </si>
  <si>
    <t>ECOG Performance Status of 0 or 1</t>
  </si>
  <si>
    <t>CNS Inclusions</t>
  </si>
  <si>
    <t>Untreated Brain metastases</t>
  </si>
  <si>
    <t>Previous treated Brain Metastases</t>
  </si>
  <si>
    <t>Received 21 day cycle of trastuzumab, pertuzumab, and taxane. no evidence of disease progression</t>
  </si>
  <si>
    <t>No evidence of brain metastases</t>
  </si>
  <si>
    <t>Sites</t>
  </si>
  <si>
    <t>NCT</t>
  </si>
  <si>
    <t>Study Director:  Melanie Smitt, MD</t>
  </si>
  <si>
    <t>Clay B Siegall Ph.D - CEO</t>
  </si>
  <si>
    <t>8. All US based</t>
  </si>
  <si>
    <t>SAP</t>
  </si>
  <si>
    <t>NCT02614794</t>
  </si>
  <si>
    <t>Metastatic Cancer</t>
  </si>
  <si>
    <t>Phase III "HER2CLIMB-05" HER2-positive breast metastatic cancer - n = 650 - results Q122</t>
  </si>
  <si>
    <t>Mechanism</t>
  </si>
  <si>
    <t>HER2 Tyrosine Kinase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</si>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</sst>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3" fontId="0" fillId="0" borderId="0" xfId="0" applyNumberFormat="1" applyFont="1"/>
    <xf numFmtId="0" fontId="3" fillId="0" borderId="0" xfId="1"/>
    <xf numFmtId="0" fontId="0" fillId="0" borderId="0" xfId="0" applyBorder="1"/>
    <xf numFmtId="0" fontId="3" fillId="0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6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4FE-50F1-45A1-B2E3-C9CA7F17287A}">
  <sheetPr codeName="Sheet1"/>
  <dimension ref="B2:M16"/>
  <sheetViews>
    <sheetView workbookViewId="0">
      <selection activeCell="L9" sqref="L9"/>
    </sheetView>
  </sheetViews>
  <sheetFormatPr defaultRowHeight="14.25" x14ac:dyDescent="0.2"/>
  <cols>
    <col min="3" max="3" width="9.875" bestFit="1" customWidth="1"/>
    <col min="4" max="5" width="34.375" bestFit="1" customWidth="1"/>
    <col min="7" max="7" width="10.125" bestFit="1" customWidth="1"/>
  </cols>
  <sheetData>
    <row r="2" spans="2:13" ht="15" thickBot="1" x14ac:dyDescent="0.25"/>
    <row r="3" spans="2:13" ht="15" thickBot="1" x14ac:dyDescent="0.25">
      <c r="B3" s="18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20" t="s">
        <v>13</v>
      </c>
    </row>
    <row r="4" spans="2:13" x14ac:dyDescent="0.2">
      <c r="B4" s="14" t="s">
        <v>15</v>
      </c>
      <c r="C4" s="12" t="s">
        <v>66</v>
      </c>
      <c r="D4" s="11" t="s">
        <v>18</v>
      </c>
      <c r="E4" s="11" t="s">
        <v>14</v>
      </c>
      <c r="F4" s="11"/>
      <c r="G4" s="11"/>
      <c r="H4" s="15"/>
      <c r="K4" t="s">
        <v>0</v>
      </c>
      <c r="L4">
        <v>123.44</v>
      </c>
    </row>
    <row r="5" spans="2:13" x14ac:dyDescent="0.2">
      <c r="B5" s="14"/>
      <c r="C5" s="11"/>
      <c r="D5" s="11"/>
      <c r="E5" s="11"/>
      <c r="F5" s="11"/>
      <c r="G5" s="11"/>
      <c r="H5" s="15"/>
      <c r="K5" t="s">
        <v>1</v>
      </c>
      <c r="L5" s="1">
        <v>183.62606400000001</v>
      </c>
      <c r="M5" t="s">
        <v>6</v>
      </c>
    </row>
    <row r="6" spans="2:13" x14ac:dyDescent="0.2">
      <c r="B6" s="14"/>
      <c r="C6" s="11"/>
      <c r="D6" s="11"/>
      <c r="E6" s="11"/>
      <c r="F6" s="11"/>
      <c r="G6" s="11"/>
      <c r="H6" s="15"/>
      <c r="K6" t="s">
        <v>2</v>
      </c>
      <c r="L6" s="1">
        <f>+L4*L5</f>
        <v>22666.80134016</v>
      </c>
    </row>
    <row r="7" spans="2:13" x14ac:dyDescent="0.2">
      <c r="B7" s="14" t="s">
        <v>19</v>
      </c>
      <c r="C7" s="11"/>
      <c r="D7" s="11" t="s">
        <v>20</v>
      </c>
      <c r="E7" s="11" t="s">
        <v>21</v>
      </c>
      <c r="F7" s="11"/>
      <c r="G7" s="11"/>
      <c r="H7" s="15"/>
      <c r="K7" t="s">
        <v>3</v>
      </c>
      <c r="L7" s="1">
        <f>424.834+1735.202</f>
        <v>2160.0360000000001</v>
      </c>
      <c r="M7" t="s">
        <v>6</v>
      </c>
    </row>
    <row r="8" spans="2:13" x14ac:dyDescent="0.2">
      <c r="B8" s="16"/>
      <c r="C8" s="13"/>
      <c r="D8" s="13"/>
      <c r="E8" s="13"/>
      <c r="F8" s="13"/>
      <c r="G8" s="13"/>
      <c r="H8" s="17"/>
      <c r="K8" t="s">
        <v>4</v>
      </c>
      <c r="L8" s="1">
        <v>0</v>
      </c>
      <c r="M8" t="s">
        <v>6</v>
      </c>
    </row>
    <row r="9" spans="2:13" x14ac:dyDescent="0.2">
      <c r="K9" t="s">
        <v>5</v>
      </c>
      <c r="L9" s="1">
        <f>+L6+L7-L8</f>
        <v>24826.83734016</v>
      </c>
    </row>
    <row r="15" spans="2:13" x14ac:dyDescent="0.2">
      <c r="B15" t="s">
        <v>94</v>
      </c>
    </row>
    <row r="16" spans="2:13" x14ac:dyDescent="0.2">
      <c r="B16" t="s">
        <v>93</v>
      </c>
    </row>
  </sheetData>
  <hyperlinks>
    <hyperlink ref="C4" location="trastuzjmab!A1" display="trastuzjmab" xr:uid="{E443A818-9C38-416A-818D-CA48D5439E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D38C-B769-49A4-B5FB-E92A5849F5B7}">
  <sheetPr codeName="Sheet2"/>
  <dimension ref="A1:C18"/>
  <sheetViews>
    <sheetView tabSelected="1" workbookViewId="0">
      <selection activeCell="C13" sqref="C13"/>
    </sheetView>
  </sheetViews>
  <sheetFormatPr defaultRowHeight="14.25" x14ac:dyDescent="0.2"/>
  <cols>
    <col min="1" max="1" width="4.625" bestFit="1" customWidth="1"/>
    <col min="2" max="2" width="12.625" bestFit="1" customWidth="1"/>
  </cols>
  <sheetData>
    <row r="1" spans="1:3" x14ac:dyDescent="0.2">
      <c r="A1" s="10" t="s">
        <v>56</v>
      </c>
    </row>
    <row r="2" spans="1:3" x14ac:dyDescent="0.2">
      <c r="B2" t="s">
        <v>7</v>
      </c>
      <c r="C2" t="s">
        <v>15</v>
      </c>
    </row>
    <row r="3" spans="1:3" x14ac:dyDescent="0.2">
      <c r="B3" t="s">
        <v>8</v>
      </c>
      <c r="C3" t="s">
        <v>57</v>
      </c>
    </row>
    <row r="4" spans="1:3" x14ac:dyDescent="0.2">
      <c r="B4" t="s">
        <v>9</v>
      </c>
      <c r="C4" t="s">
        <v>98</v>
      </c>
    </row>
    <row r="5" spans="1:3" x14ac:dyDescent="0.2">
      <c r="B5" t="s">
        <v>100</v>
      </c>
      <c r="C5" t="s">
        <v>101</v>
      </c>
    </row>
    <row r="6" spans="1:3" x14ac:dyDescent="0.2">
      <c r="B6" t="s">
        <v>11</v>
      </c>
    </row>
    <row r="7" spans="1:3" x14ac:dyDescent="0.2">
      <c r="B7" t="s">
        <v>17</v>
      </c>
    </row>
    <row r="9" spans="1:3" ht="15" x14ac:dyDescent="0.25">
      <c r="B9" t="s">
        <v>97</v>
      </c>
      <c r="C9" s="3" t="s">
        <v>58</v>
      </c>
    </row>
    <row r="10" spans="1:3" x14ac:dyDescent="0.2">
      <c r="C10" t="s">
        <v>52</v>
      </c>
    </row>
    <row r="13" spans="1:3" ht="15" x14ac:dyDescent="0.25">
      <c r="B13" t="s">
        <v>61</v>
      </c>
      <c r="C13" s="3" t="s">
        <v>59</v>
      </c>
    </row>
    <row r="14" spans="1:3" x14ac:dyDescent="0.2">
      <c r="C14" t="s">
        <v>53</v>
      </c>
    </row>
    <row r="17" spans="2:3" ht="15" x14ac:dyDescent="0.25">
      <c r="B17" s="10" t="s">
        <v>60</v>
      </c>
      <c r="C17" s="3" t="s">
        <v>99</v>
      </c>
    </row>
    <row r="18" spans="2:3" x14ac:dyDescent="0.2">
      <c r="C18" t="s">
        <v>102</v>
      </c>
    </row>
  </sheetData>
  <hyperlinks>
    <hyperlink ref="A1" location="Main!A1" display="Main" xr:uid="{5E291624-1185-46AF-8A86-97A8F70EB0CD}"/>
    <hyperlink ref="B17" location="'HER2CLIMB-05'!A1" display="NCT05132582" xr:uid="{04BF0F7C-4B4D-4DE7-B1E2-89A133071D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B515-25D1-4E75-8888-CE0A393C24C4}">
  <sheetPr codeName="Sheet3"/>
  <dimension ref="A1:C35"/>
  <sheetViews>
    <sheetView zoomScaleNormal="100" workbookViewId="0">
      <selection activeCell="C15" sqref="C15"/>
    </sheetView>
  </sheetViews>
  <sheetFormatPr defaultRowHeight="14.25" x14ac:dyDescent="0.2"/>
  <cols>
    <col min="1" max="1" width="4.625" bestFit="1" customWidth="1"/>
    <col min="2" max="2" width="18.5" bestFit="1" customWidth="1"/>
    <col min="3" max="3" width="28" customWidth="1"/>
  </cols>
  <sheetData>
    <row r="1" spans="1:3" x14ac:dyDescent="0.2">
      <c r="A1" s="10" t="s">
        <v>56</v>
      </c>
    </row>
    <row r="2" spans="1:3" x14ac:dyDescent="0.2">
      <c r="A2" s="10"/>
      <c r="B2" t="s">
        <v>92</v>
      </c>
      <c r="C2" s="22" t="s">
        <v>60</v>
      </c>
    </row>
    <row r="3" spans="1:3" x14ac:dyDescent="0.2">
      <c r="B3" t="s">
        <v>54</v>
      </c>
      <c r="C3" t="s">
        <v>16</v>
      </c>
    </row>
    <row r="4" spans="1:3" x14ac:dyDescent="0.2">
      <c r="B4" t="s">
        <v>55</v>
      </c>
      <c r="C4">
        <v>650</v>
      </c>
    </row>
    <row r="5" spans="1:3" x14ac:dyDescent="0.2">
      <c r="B5" t="s">
        <v>62</v>
      </c>
      <c r="C5" s="21">
        <v>44524</v>
      </c>
    </row>
    <row r="6" spans="1:3" x14ac:dyDescent="0.2">
      <c r="B6" t="s">
        <v>10</v>
      </c>
      <c r="C6" t="s">
        <v>14</v>
      </c>
    </row>
    <row r="7" spans="1:3" x14ac:dyDescent="0.2">
      <c r="B7" t="s">
        <v>80</v>
      </c>
      <c r="C7" t="s">
        <v>81</v>
      </c>
    </row>
    <row r="8" spans="1:3" x14ac:dyDescent="0.2">
      <c r="C8" t="s">
        <v>82</v>
      </c>
    </row>
    <row r="9" spans="1:3" x14ac:dyDescent="0.2">
      <c r="C9" t="s">
        <v>83</v>
      </c>
    </row>
    <row r="10" spans="1:3" x14ac:dyDescent="0.2">
      <c r="C10" t="s">
        <v>89</v>
      </c>
    </row>
    <row r="11" spans="1:3" x14ac:dyDescent="0.2">
      <c r="C11" t="s">
        <v>84</v>
      </c>
    </row>
    <row r="12" spans="1:3" x14ac:dyDescent="0.2">
      <c r="C12" t="s">
        <v>85</v>
      </c>
    </row>
    <row r="13" spans="1:3" x14ac:dyDescent="0.2">
      <c r="B13" t="s">
        <v>86</v>
      </c>
      <c r="C13" t="s">
        <v>90</v>
      </c>
    </row>
    <row r="14" spans="1:3" x14ac:dyDescent="0.2">
      <c r="C14" t="s">
        <v>87</v>
      </c>
    </row>
    <row r="15" spans="1:3" x14ac:dyDescent="0.2">
      <c r="C15" t="s">
        <v>88</v>
      </c>
    </row>
    <row r="18" spans="2:3" x14ac:dyDescent="0.2">
      <c r="B18" t="s">
        <v>91</v>
      </c>
      <c r="C18" s="23" t="s">
        <v>95</v>
      </c>
    </row>
    <row r="20" spans="2:3" x14ac:dyDescent="0.2">
      <c r="B20" t="s">
        <v>63</v>
      </c>
      <c r="C20" t="s">
        <v>77</v>
      </c>
    </row>
    <row r="21" spans="2:3" x14ac:dyDescent="0.2">
      <c r="C21" t="s">
        <v>76</v>
      </c>
    </row>
    <row r="22" spans="2:3" x14ac:dyDescent="0.2">
      <c r="C22" t="s">
        <v>78</v>
      </c>
    </row>
    <row r="23" spans="2:3" x14ac:dyDescent="0.2">
      <c r="C23" t="s">
        <v>79</v>
      </c>
    </row>
    <row r="24" spans="2:3" x14ac:dyDescent="0.2">
      <c r="C24" t="s">
        <v>64</v>
      </c>
    </row>
    <row r="26" spans="2:3" x14ac:dyDescent="0.2">
      <c r="B26" t="s">
        <v>65</v>
      </c>
      <c r="C26" t="s">
        <v>71</v>
      </c>
    </row>
    <row r="27" spans="2:3" x14ac:dyDescent="0.2">
      <c r="B27" t="s">
        <v>67</v>
      </c>
      <c r="C27" t="s">
        <v>68</v>
      </c>
    </row>
    <row r="28" spans="2:3" x14ac:dyDescent="0.2">
      <c r="C28" t="s">
        <v>72</v>
      </c>
    </row>
    <row r="29" spans="2:3" x14ac:dyDescent="0.2">
      <c r="C29" t="s">
        <v>69</v>
      </c>
    </row>
    <row r="30" spans="2:3" x14ac:dyDescent="0.2">
      <c r="C30" t="s">
        <v>70</v>
      </c>
    </row>
    <row r="31" spans="2:3" x14ac:dyDescent="0.2">
      <c r="C31" t="s">
        <v>73</v>
      </c>
    </row>
    <row r="32" spans="2:3" x14ac:dyDescent="0.2">
      <c r="C32" t="s">
        <v>74</v>
      </c>
    </row>
    <row r="33" spans="2:3" x14ac:dyDescent="0.2">
      <c r="C33" t="s">
        <v>75</v>
      </c>
    </row>
    <row r="35" spans="2:3" x14ac:dyDescent="0.2">
      <c r="B35" t="s">
        <v>96</v>
      </c>
    </row>
  </sheetData>
  <hyperlinks>
    <hyperlink ref="A1" location="Main!A1" display="Main" xr:uid="{54D6ED0E-2DD0-4538-81BB-F6D8FF2DD52D}"/>
  </hyperlink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3615-A347-433E-9EC4-FCAA1735A394}">
  <sheetPr codeName="Sheet4"/>
  <dimension ref="A1:Y24"/>
  <sheetViews>
    <sheetView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4.25" x14ac:dyDescent="0.2"/>
  <cols>
    <col min="1" max="1" width="4.625" bestFit="1" customWidth="1"/>
    <col min="2" max="2" width="18" bestFit="1" customWidth="1"/>
    <col min="15" max="15" width="8.375" customWidth="1"/>
  </cols>
  <sheetData>
    <row r="1" spans="1:25" x14ac:dyDescent="0.2">
      <c r="A1" s="10" t="s">
        <v>56</v>
      </c>
    </row>
    <row r="2" spans="1:25" x14ac:dyDescent="0.2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6</v>
      </c>
      <c r="K2" t="s">
        <v>29</v>
      </c>
      <c r="L2" t="s">
        <v>30</v>
      </c>
      <c r="M2" t="s">
        <v>31</v>
      </c>
      <c r="N2" t="s">
        <v>32</v>
      </c>
      <c r="P2">
        <v>2019</v>
      </c>
      <c r="Q2">
        <f>+P2+1</f>
        <v>2020</v>
      </c>
      <c r="R2">
        <f>+Q2+1</f>
        <v>2021</v>
      </c>
      <c r="S2">
        <f t="shared" ref="S2:Y2" si="0">+R2+1</f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</row>
    <row r="3" spans="1:25" s="4" customFormat="1" x14ac:dyDescent="0.2">
      <c r="B3" s="4" t="s">
        <v>34</v>
      </c>
      <c r="P3" s="9">
        <v>627.97699999999998</v>
      </c>
      <c r="Q3" s="9">
        <v>1000.598</v>
      </c>
      <c r="R3" s="9">
        <v>1385.566</v>
      </c>
    </row>
    <row r="4" spans="1:25" s="4" customFormat="1" x14ac:dyDescent="0.2">
      <c r="B4" s="4" t="s">
        <v>35</v>
      </c>
      <c r="P4" s="9">
        <v>138.49100000000001</v>
      </c>
      <c r="Q4" s="9">
        <v>126.756</v>
      </c>
      <c r="R4" s="9">
        <v>150.523</v>
      </c>
    </row>
    <row r="5" spans="1:25" s="4" customFormat="1" x14ac:dyDescent="0.2">
      <c r="B5" s="4" t="s">
        <v>36</v>
      </c>
      <c r="P5" s="9">
        <v>150.24600000000001</v>
      </c>
      <c r="Q5" s="9">
        <v>1048.182</v>
      </c>
      <c r="R5" s="9">
        <v>38.281999999999996</v>
      </c>
    </row>
    <row r="6" spans="1:25" s="5" customFormat="1" ht="15" x14ac:dyDescent="0.25">
      <c r="B6" s="5" t="s">
        <v>33</v>
      </c>
      <c r="P6" s="6">
        <f>+SUM(P3:P5)</f>
        <v>916.71399999999994</v>
      </c>
      <c r="Q6" s="6">
        <f>+SUM(Q3:Q5)</f>
        <v>2175.5360000000001</v>
      </c>
      <c r="R6" s="6">
        <f>+SUM(R3:R5)</f>
        <v>1574.3709999999999</v>
      </c>
    </row>
    <row r="7" spans="1:25" x14ac:dyDescent="0.2">
      <c r="B7" t="s">
        <v>37</v>
      </c>
      <c r="P7" s="9">
        <v>43.951999999999998</v>
      </c>
      <c r="Q7" s="9">
        <v>217.721</v>
      </c>
      <c r="R7" s="9">
        <v>311.565</v>
      </c>
    </row>
    <row r="8" spans="1:25" x14ac:dyDescent="0.2">
      <c r="B8" t="s">
        <v>38</v>
      </c>
      <c r="P8" s="9">
        <f>+P6-P7</f>
        <v>872.76199999999994</v>
      </c>
      <c r="Q8" s="9">
        <f>+Q6-Q7</f>
        <v>1957.8150000000001</v>
      </c>
      <c r="R8" s="9">
        <f>+R6-R7</f>
        <v>1262.8059999999998</v>
      </c>
    </row>
    <row r="9" spans="1:25" x14ac:dyDescent="0.2">
      <c r="B9" t="s">
        <v>41</v>
      </c>
      <c r="P9" s="9">
        <v>719.37400000000002</v>
      </c>
      <c r="Q9" s="9">
        <v>827.12900000000002</v>
      </c>
      <c r="R9" s="9">
        <v>1228.672</v>
      </c>
    </row>
    <row r="10" spans="1:25" x14ac:dyDescent="0.2">
      <c r="B10" t="s">
        <v>39</v>
      </c>
      <c r="P10" s="9">
        <v>373.93200000000002</v>
      </c>
      <c r="Q10" s="9">
        <v>533.83500000000004</v>
      </c>
      <c r="R10" s="9">
        <v>716.19</v>
      </c>
    </row>
    <row r="11" spans="1:25" x14ac:dyDescent="0.2">
      <c r="B11" t="s">
        <v>40</v>
      </c>
      <c r="P11" s="9">
        <f>+SUM(P9:P10)</f>
        <v>1093.306</v>
      </c>
      <c r="Q11" s="9">
        <f>+SUM(Q9:Q10)</f>
        <v>1360.9639999999999</v>
      </c>
      <c r="R11" s="9">
        <f>+SUM(R9:R10)</f>
        <v>1944.8620000000001</v>
      </c>
    </row>
    <row r="12" spans="1:25" x14ac:dyDescent="0.2">
      <c r="B12" t="s">
        <v>51</v>
      </c>
      <c r="P12" s="9">
        <f>+P8-P11</f>
        <v>-220.5440000000001</v>
      </c>
      <c r="Q12" s="9">
        <f>+Q8-Q11</f>
        <v>596.85100000000011</v>
      </c>
      <c r="R12" s="9">
        <f>+R8-R11</f>
        <v>-682.05600000000027</v>
      </c>
    </row>
    <row r="13" spans="1:25" x14ac:dyDescent="0.2">
      <c r="B13" t="s">
        <v>42</v>
      </c>
      <c r="P13" s="9">
        <v>61.895000000000003</v>
      </c>
      <c r="Q13" s="9">
        <v>18.849</v>
      </c>
      <c r="R13" s="9">
        <v>6.351</v>
      </c>
    </row>
    <row r="14" spans="1:25" x14ac:dyDescent="0.2">
      <c r="B14" t="s">
        <v>43</v>
      </c>
      <c r="P14" s="9">
        <f>+P12+P13</f>
        <v>-158.64900000000009</v>
      </c>
      <c r="Q14" s="9">
        <f>+Q12+Q13</f>
        <v>615.70000000000016</v>
      </c>
      <c r="R14" s="9">
        <f>+R12+R13</f>
        <v>-675.70500000000027</v>
      </c>
    </row>
    <row r="15" spans="1:25" x14ac:dyDescent="0.2">
      <c r="B15" t="s">
        <v>44</v>
      </c>
      <c r="P15" s="9">
        <v>0</v>
      </c>
      <c r="Q15" s="9">
        <v>2.0310000000000001</v>
      </c>
      <c r="R15" s="9">
        <v>-1.234</v>
      </c>
    </row>
    <row r="16" spans="1:25" s="2" customFormat="1" ht="15" x14ac:dyDescent="0.25">
      <c r="B16" s="2" t="s">
        <v>45</v>
      </c>
      <c r="P16" s="6">
        <f>+P14-P15</f>
        <v>-158.64900000000009</v>
      </c>
      <c r="Q16" s="6">
        <f>+Q14-Q15</f>
        <v>613.66900000000021</v>
      </c>
      <c r="R16" s="6">
        <f>+R14-R15</f>
        <v>-674.47100000000023</v>
      </c>
    </row>
    <row r="17" spans="2:18" x14ac:dyDescent="0.2">
      <c r="B17" t="s">
        <v>46</v>
      </c>
      <c r="P17" s="7">
        <f>+P16/P18</f>
        <v>-0.95861581408838836</v>
      </c>
      <c r="Q17" s="7">
        <f>+Q16/Q18</f>
        <v>3.3664989823739497</v>
      </c>
      <c r="R17" s="7">
        <f>+R16/R18</f>
        <v>-3.7049074969238895</v>
      </c>
    </row>
    <row r="18" spans="2:18" x14ac:dyDescent="0.2">
      <c r="B18" t="s">
        <v>1</v>
      </c>
      <c r="P18" s="1">
        <v>165.49799999999999</v>
      </c>
      <c r="Q18" s="1">
        <v>182.28700000000001</v>
      </c>
      <c r="R18" s="1">
        <v>182.048</v>
      </c>
    </row>
    <row r="20" spans="2:18" x14ac:dyDescent="0.2">
      <c r="B20" t="s">
        <v>47</v>
      </c>
      <c r="P20" s="8">
        <f>+P8/P6</f>
        <v>0.95205483935011359</v>
      </c>
      <c r="Q20" s="8">
        <f>+Q8/Q6</f>
        <v>0.89992305344521994</v>
      </c>
      <c r="R20" s="8">
        <f>+R8/R6</f>
        <v>0.80210191879804693</v>
      </c>
    </row>
    <row r="21" spans="2:18" x14ac:dyDescent="0.2">
      <c r="B21" t="s">
        <v>48</v>
      </c>
      <c r="P21" s="8">
        <f>+P12/P6</f>
        <v>-0.24058103181581181</v>
      </c>
      <c r="Q21" s="8">
        <f>+Q12/Q6</f>
        <v>0.27434664376962742</v>
      </c>
      <c r="R21" s="8">
        <f>+R12/R6</f>
        <v>-0.43322444328560444</v>
      </c>
    </row>
    <row r="22" spans="2:18" x14ac:dyDescent="0.2">
      <c r="B22" t="s">
        <v>49</v>
      </c>
      <c r="P22" s="8">
        <f>+P15/P14</f>
        <v>0</v>
      </c>
      <c r="Q22" s="8">
        <f>+Q15/Q14</f>
        <v>3.2986844242325801E-3</v>
      </c>
      <c r="R22" s="8">
        <f>+R15/R14</f>
        <v>1.8262407411518333E-3</v>
      </c>
    </row>
    <row r="24" spans="2:18" x14ac:dyDescent="0.2">
      <c r="B24" t="s">
        <v>50</v>
      </c>
      <c r="Q24" s="8">
        <f>+Q6/P6-1</f>
        <v>1.3731894571262142</v>
      </c>
      <c r="R24" s="8">
        <f>+R6/Q6-1</f>
        <v>-0.27632960337130719</v>
      </c>
    </row>
  </sheetData>
  <hyperlinks>
    <hyperlink ref="A1" location="Main!A1" display="Main" xr:uid="{29657815-69D8-4DA3-9698-223CB4B0E1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tucatinib</vt:lpstr>
      <vt:lpstr>HER2CLIMB-05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2022-02-22T22:19:15Z</dcterms:created>
  <dcterms:modified xsi:type="dcterms:W3CDTF">2022-02-24T07:22:38Z</dcterms:modified>
</cp:coreProperties>
</file>