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 Case\Documents\xl\"/>
    </mc:Choice>
  </mc:AlternateContent>
  <xr:revisionPtr revIDLastSave="0" documentId="8_{6B315DAD-2634-4398-89E5-2510A325A4F8}" xr6:coauthVersionLast="47" xr6:coauthVersionMax="47" xr10:uidLastSave="{00000000-0000-0000-0000-000000000000}"/>
  <bookViews>
    <workbookView xWindow="-120" yWindow="-120" windowWidth="29040" windowHeight="16440" activeTab="1" xr2:uid="{644AECF9-F1DF-47E9-BED1-C9B635645D6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2" l="1"/>
  <c r="O8" i="2" s="1"/>
  <c r="O4" i="2"/>
  <c r="O5" i="2" s="1"/>
  <c r="O11" i="2"/>
  <c r="P16" i="2"/>
  <c r="P15" i="2"/>
  <c r="P12" i="2"/>
  <c r="P10" i="2"/>
  <c r="P11" i="2"/>
  <c r="P7" i="2"/>
  <c r="P8" i="2" s="1"/>
  <c r="P4" i="2"/>
  <c r="P5" i="2" s="1"/>
  <c r="P9" i="2" s="1"/>
  <c r="O2" i="2"/>
  <c r="P2" i="2" s="1"/>
  <c r="Q2" i="2" s="1"/>
  <c r="R2" i="2" s="1"/>
  <c r="S2" i="2" s="1"/>
  <c r="T2" i="2" s="1"/>
  <c r="N2" i="2"/>
  <c r="L9" i="1"/>
  <c r="L8" i="1"/>
  <c r="L7" i="1"/>
  <c r="L10" i="1"/>
  <c r="O9" i="2" l="1"/>
  <c r="O12" i="2" s="1"/>
  <c r="O15" i="2" s="1"/>
  <c r="O16" i="2" s="1"/>
</calcChain>
</file>

<file path=xl/sharedStrings.xml><?xml version="1.0" encoding="utf-8"?>
<sst xmlns="http://schemas.openxmlformats.org/spreadsheetml/2006/main" count="26" uniqueCount="24">
  <si>
    <t>Price</t>
  </si>
  <si>
    <t>S/O</t>
  </si>
  <si>
    <t>MC</t>
  </si>
  <si>
    <t>Cash</t>
  </si>
  <si>
    <t>Debt</t>
  </si>
  <si>
    <t>EV</t>
  </si>
  <si>
    <t>Q421</t>
  </si>
  <si>
    <t>Main</t>
  </si>
  <si>
    <t>Revenue</t>
  </si>
  <si>
    <t>COGS</t>
  </si>
  <si>
    <t>Gross Profit</t>
  </si>
  <si>
    <t>sG&amp;A</t>
  </si>
  <si>
    <t>Operating Income</t>
  </si>
  <si>
    <t>Other Expenses</t>
  </si>
  <si>
    <t>Operating Expenses</t>
  </si>
  <si>
    <t>Other Income</t>
  </si>
  <si>
    <t>Interest Expense</t>
  </si>
  <si>
    <t>Pretax Income</t>
  </si>
  <si>
    <t>Tax</t>
  </si>
  <si>
    <t>Net Income</t>
  </si>
  <si>
    <t>Discontinued Projects + NI</t>
  </si>
  <si>
    <t>Shares</t>
  </si>
  <si>
    <t>EPS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</si>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</sst>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0" fontId="1" fillId="0" borderId="0" xfId="0" applyFont="1"/>
    <xf numFmtId="3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3B6D6-3A08-41DA-BF14-8AC6CF922116}">
  <dimension ref="K5:M10"/>
  <sheetViews>
    <sheetView workbookViewId="0">
      <selection activeCell="L10" sqref="L10"/>
    </sheetView>
  </sheetViews>
  <sheetFormatPr defaultRowHeight="15" x14ac:dyDescent="0.25"/>
  <cols>
    <col min="13" max="13" width="9.140625" style="2"/>
  </cols>
  <sheetData>
    <row r="5" spans="11:13" x14ac:dyDescent="0.25">
      <c r="K5" t="s">
        <v>0</v>
      </c>
      <c r="L5">
        <v>156.36000000000001</v>
      </c>
    </row>
    <row r="6" spans="11:13" x14ac:dyDescent="0.25">
      <c r="K6" t="s">
        <v>1</v>
      </c>
      <c r="L6" s="1">
        <v>55.155000000000001</v>
      </c>
      <c r="M6" s="2" t="s">
        <v>6</v>
      </c>
    </row>
    <row r="7" spans="11:13" x14ac:dyDescent="0.25">
      <c r="K7" t="s">
        <v>2</v>
      </c>
      <c r="L7" s="1">
        <f>+L5*L6</f>
        <v>8624.0358000000015</v>
      </c>
    </row>
    <row r="8" spans="11:13" x14ac:dyDescent="0.25">
      <c r="K8" t="s">
        <v>3</v>
      </c>
      <c r="L8" s="1">
        <f>244.1+207</f>
        <v>451.1</v>
      </c>
      <c r="M8" s="2" t="s">
        <v>6</v>
      </c>
    </row>
    <row r="9" spans="11:13" x14ac:dyDescent="0.25">
      <c r="K9" t="s">
        <v>4</v>
      </c>
      <c r="L9" s="1">
        <f>57.8+2236.7</f>
        <v>2294.5</v>
      </c>
      <c r="M9" s="2" t="s">
        <v>6</v>
      </c>
    </row>
    <row r="10" spans="11:13" x14ac:dyDescent="0.25">
      <c r="K10" t="s">
        <v>5</v>
      </c>
      <c r="L10" s="1">
        <f>+L7-L8+L9</f>
        <v>10467.435800000001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B1C39-9C38-4A3B-803D-0DF2F4FCB3D0}">
  <dimension ref="A1:T1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11" sqref="O11"/>
    </sheetView>
  </sheetViews>
  <sheetFormatPr defaultRowHeight="15" x14ac:dyDescent="0.25"/>
  <cols>
    <col min="2" max="2" width="18.85546875" bestFit="1" customWidth="1"/>
  </cols>
  <sheetData>
    <row r="1" spans="1:20" x14ac:dyDescent="0.25">
      <c r="A1" s="3" t="s">
        <v>7</v>
      </c>
    </row>
    <row r="2" spans="1:20" x14ac:dyDescent="0.25">
      <c r="M2">
        <v>2018</v>
      </c>
      <c r="N2">
        <f>+M2+1</f>
        <v>2019</v>
      </c>
      <c r="O2">
        <f t="shared" ref="O2:T2" si="0">+N2+1</f>
        <v>2020</v>
      </c>
      <c r="P2">
        <f t="shared" si="0"/>
        <v>2021</v>
      </c>
      <c r="Q2">
        <f t="shared" si="0"/>
        <v>2022</v>
      </c>
      <c r="R2">
        <f t="shared" si="0"/>
        <v>2023</v>
      </c>
      <c r="S2">
        <f t="shared" si="0"/>
        <v>2024</v>
      </c>
      <c r="T2">
        <f t="shared" si="0"/>
        <v>2025</v>
      </c>
    </row>
    <row r="3" spans="1:20" s="4" customFormat="1" x14ac:dyDescent="0.25">
      <c r="B3" s="4" t="s">
        <v>8</v>
      </c>
      <c r="O3" s="5">
        <v>4131</v>
      </c>
      <c r="P3" s="5">
        <v>4925</v>
      </c>
    </row>
    <row r="4" spans="1:20" x14ac:dyDescent="0.25">
      <c r="B4" t="s">
        <v>9</v>
      </c>
      <c r="O4" s="1">
        <f>2768.6+16</f>
        <v>2784.6</v>
      </c>
      <c r="P4" s="1">
        <f>3431.3+24.7</f>
        <v>3456</v>
      </c>
    </row>
    <row r="5" spans="1:20" x14ac:dyDescent="0.25">
      <c r="B5" t="s">
        <v>10</v>
      </c>
      <c r="O5" s="1">
        <f>+O3-O4</f>
        <v>1346.4</v>
      </c>
      <c r="P5" s="1">
        <f>+P3-P4</f>
        <v>1469</v>
      </c>
    </row>
    <row r="6" spans="1:20" x14ac:dyDescent="0.25">
      <c r="B6" t="s">
        <v>11</v>
      </c>
      <c r="O6" s="1">
        <v>757.8</v>
      </c>
      <c r="P6" s="1">
        <v>743.5</v>
      </c>
    </row>
    <row r="7" spans="1:20" x14ac:dyDescent="0.25">
      <c r="B7" t="s">
        <v>13</v>
      </c>
      <c r="O7" s="1">
        <f>0.8+3.2</f>
        <v>4</v>
      </c>
      <c r="P7" s="1">
        <f>4.3+-1.8</f>
        <v>2.5</v>
      </c>
    </row>
    <row r="8" spans="1:20" x14ac:dyDescent="0.25">
      <c r="B8" t="s">
        <v>14</v>
      </c>
      <c r="O8" s="1">
        <f>+O6+O7</f>
        <v>761.8</v>
      </c>
      <c r="P8" s="1">
        <f>+P6+P7</f>
        <v>746</v>
      </c>
    </row>
    <row r="9" spans="1:20" x14ac:dyDescent="0.25">
      <c r="B9" t="s">
        <v>12</v>
      </c>
      <c r="O9" s="1">
        <f>+O5-O8</f>
        <v>584.60000000000014</v>
      </c>
      <c r="P9" s="1">
        <f>+P5-P8</f>
        <v>723</v>
      </c>
    </row>
    <row r="10" spans="1:20" x14ac:dyDescent="0.25">
      <c r="B10" t="s">
        <v>15</v>
      </c>
      <c r="O10" s="1" t="s">
        <v>23</v>
      </c>
      <c r="P10" s="1">
        <f>+-14.4+-18.6</f>
        <v>-33</v>
      </c>
    </row>
    <row r="11" spans="1:20" x14ac:dyDescent="0.25">
      <c r="B11" t="s">
        <v>16</v>
      </c>
      <c r="O11" s="1">
        <f>78.9</f>
        <v>78.900000000000006</v>
      </c>
      <c r="P11" s="1">
        <f>78.9</f>
        <v>78.900000000000006</v>
      </c>
    </row>
    <row r="12" spans="1:20" x14ac:dyDescent="0.25">
      <c r="B12" t="s">
        <v>17</v>
      </c>
      <c r="O12" s="1" t="e">
        <f>+O9-O10-O11</f>
        <v>#VALUE!</v>
      </c>
      <c r="P12" s="1">
        <f>+P9-P10-P11</f>
        <v>677.1</v>
      </c>
    </row>
    <row r="13" spans="1:20" x14ac:dyDescent="0.25">
      <c r="B13" t="s">
        <v>18</v>
      </c>
      <c r="O13" s="1">
        <v>159.80000000000001</v>
      </c>
      <c r="P13" s="1">
        <v>159.80000000000001</v>
      </c>
    </row>
    <row r="14" spans="1:20" x14ac:dyDescent="0.25">
      <c r="B14" t="s">
        <v>20</v>
      </c>
      <c r="O14" s="1">
        <v>4.8</v>
      </c>
      <c r="P14" s="1">
        <v>4.8</v>
      </c>
    </row>
    <row r="15" spans="1:20" s="4" customFormat="1" x14ac:dyDescent="0.25">
      <c r="B15" s="4" t="s">
        <v>19</v>
      </c>
      <c r="O15" s="5" t="e">
        <f>+O12-O14-O13</f>
        <v>#VALUE!</v>
      </c>
      <c r="P15" s="5">
        <f>+P12-P14-P13</f>
        <v>512.5</v>
      </c>
    </row>
    <row r="16" spans="1:20" x14ac:dyDescent="0.25">
      <c r="B16" t="s">
        <v>21</v>
      </c>
      <c r="O16" s="1" t="e">
        <f>+O15*O17</f>
        <v>#VALUE!</v>
      </c>
      <c r="P16" s="1">
        <f>+P15*P17</f>
        <v>4592</v>
      </c>
    </row>
    <row r="17" spans="2:16" x14ac:dyDescent="0.25">
      <c r="B17" t="s">
        <v>22</v>
      </c>
      <c r="O17">
        <v>8.9600000000000009</v>
      </c>
      <c r="P17">
        <v>8.9600000000000009</v>
      </c>
    </row>
  </sheetData>
  <hyperlinks>
    <hyperlink ref="A1" location="Main!A1" display="Main" xr:uid="{88868167-BE41-429A-9121-16A3AED7DF1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2021-12-16T05:12:31Z</dcterms:created>
  <dcterms:modified xsi:type="dcterms:W3CDTF">2021-12-16T05:39:26Z</dcterms:modified>
</cp:coreProperties>
</file>