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6AF31559-8682-4A29-BBC2-1EC31F926EFC}" xr6:coauthVersionLast="47" xr6:coauthVersionMax="47" xr10:uidLastSave="{00000000-0000-0000-0000-000000000000}"/>
  <bookViews>
    <workbookView xWindow="12825" yWindow="1305" windowWidth="10650" windowHeight="13905" activeTab="1" xr2:uid="{2700B05C-5CA5-46AF-A280-93062DAE60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9" i="2" l="1"/>
  <c r="U99" i="2"/>
  <c r="T99" i="2"/>
  <c r="T89" i="2"/>
  <c r="U89" i="2"/>
  <c r="V89" i="2"/>
  <c r="T63" i="2"/>
  <c r="U63" i="2"/>
  <c r="V63" i="2"/>
  <c r="U34" i="2"/>
  <c r="V34" i="2"/>
  <c r="U60" i="2"/>
  <c r="U61" i="2" s="1"/>
  <c r="V61" i="2"/>
  <c r="V60" i="2"/>
  <c r="U59" i="2"/>
  <c r="V59" i="2"/>
  <c r="U42" i="2"/>
  <c r="U35" i="2"/>
  <c r="V42" i="2"/>
  <c r="V35" i="2"/>
  <c r="T19" i="2"/>
  <c r="U19" i="2"/>
  <c r="V19" i="2"/>
  <c r="V17" i="2"/>
  <c r="U17" i="2"/>
  <c r="T17" i="2"/>
  <c r="T12" i="2"/>
  <c r="U12" i="2"/>
  <c r="V12" i="2"/>
  <c r="T7" i="2"/>
  <c r="U7" i="2"/>
  <c r="U31" i="2" s="1"/>
  <c r="V7" i="2"/>
  <c r="U2" i="2"/>
  <c r="V2" i="2" s="1"/>
  <c r="W2" i="2" s="1"/>
  <c r="X2" i="2" s="1"/>
  <c r="Y2" i="2" s="1"/>
  <c r="Z2" i="2" s="1"/>
  <c r="AA2" i="2" s="1"/>
  <c r="AB2" i="2" s="1"/>
  <c r="AC2" i="2" s="1"/>
  <c r="AD2" i="2" s="1"/>
  <c r="K14" i="1"/>
  <c r="K12" i="1"/>
  <c r="K11" i="1"/>
  <c r="V45" i="2" l="1"/>
  <c r="V13" i="2"/>
  <c r="V26" i="2" s="1"/>
  <c r="U45" i="2"/>
  <c r="T13" i="2"/>
  <c r="V31" i="2"/>
  <c r="U13" i="2"/>
  <c r="V18" i="2" l="1"/>
  <c r="V27" i="2" s="1"/>
  <c r="V20" i="2"/>
  <c r="T26" i="2"/>
  <c r="T18" i="2"/>
  <c r="U18" i="2"/>
  <c r="U26" i="2"/>
  <c r="V28" i="2" l="1"/>
  <c r="V22" i="2"/>
  <c r="V23" i="2" s="1"/>
  <c r="U20" i="2"/>
  <c r="U27" i="2"/>
  <c r="T27" i="2"/>
  <c r="T20" i="2"/>
  <c r="T22" i="2" l="1"/>
  <c r="T23" i="2" s="1"/>
  <c r="T28" i="2"/>
  <c r="U22" i="2"/>
  <c r="U23" i="2" s="1"/>
  <c r="U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U60" authorId="0" shapeId="0" xr:uid="{096BE80B-FD98-4912-9308-32E89107CCC6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Apparently there's a shareholders deficiet</t>
        </r>
      </text>
    </comment>
  </commentList>
</comments>
</file>

<file path=xl/sharedStrings.xml><?xml version="1.0" encoding="utf-8"?>
<sst xmlns="http://schemas.openxmlformats.org/spreadsheetml/2006/main" count="120" uniqueCount="107">
  <si>
    <t>Price</t>
  </si>
  <si>
    <t>Shares</t>
  </si>
  <si>
    <t>MC</t>
  </si>
  <si>
    <t>Cash</t>
  </si>
  <si>
    <t>Debt</t>
  </si>
  <si>
    <t>EV</t>
  </si>
  <si>
    <t>Q421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</si>
  <si>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</si>
  <si>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</si>
  <si>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</si>
  <si>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</si>
  <si>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</si>
  <si>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</si>
  <si>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</si>
  <si>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</si>
  <si>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</si>
  <si>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</si>
  <si>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</si>
  <si>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</si>
  <si>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</si>
  <si>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</si>
  <si>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</si>
  <si>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</si>
  <si>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Subscriptions</t>
  </si>
  <si>
    <t>Financial Tech</t>
  </si>
  <si>
    <t>Hardware</t>
  </si>
  <si>
    <t>Professional Services</t>
  </si>
  <si>
    <t>Revenue</t>
  </si>
  <si>
    <t>COGS</t>
  </si>
  <si>
    <t>Cost of Subscription</t>
  </si>
  <si>
    <t>Cost of Fintech</t>
  </si>
  <si>
    <t>Cost of Hardware</t>
  </si>
  <si>
    <t>Cost of Services</t>
  </si>
  <si>
    <t>Gross Profit</t>
  </si>
  <si>
    <t>S&amp;M</t>
  </si>
  <si>
    <t>R&amp;D</t>
  </si>
  <si>
    <t>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</si>
  <si>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</si>
  <si>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</si>
  <si>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</si>
  <si>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</si>
  <si>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</si>
  <si>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</si>
  <si>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</si>
  <si>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</si>
  <si>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</si>
  <si>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</si>
  <si>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Revenue Growth Y/Y</t>
  </si>
  <si>
    <t>A/R</t>
  </si>
  <si>
    <t>Inventory</t>
  </si>
  <si>
    <t>D/R</t>
  </si>
  <si>
    <t>Deferred costs</t>
  </si>
  <si>
    <t>Prepaids</t>
  </si>
  <si>
    <t>PP&amp;E</t>
  </si>
  <si>
    <t>Operating Lease</t>
  </si>
  <si>
    <t>Intangibles</t>
  </si>
  <si>
    <t>NC Deferred Costs</t>
  </si>
  <si>
    <t>ONCA</t>
  </si>
  <si>
    <t>Total Assets</t>
  </si>
  <si>
    <t>Net Cash</t>
  </si>
  <si>
    <t>A/P</t>
  </si>
  <si>
    <t>Accured Expense</t>
  </si>
  <si>
    <t>Derivative Liability</t>
  </si>
  <si>
    <t>Warrant Purchases : Common</t>
  </si>
  <si>
    <t>Warrant Purchases : Preferred</t>
  </si>
  <si>
    <t>NC D/R</t>
  </si>
  <si>
    <t>NC Operating Lease</t>
  </si>
  <si>
    <t>OLTL</t>
  </si>
  <si>
    <t>Total Liabilties</t>
  </si>
  <si>
    <t>NC Deferred Rent</t>
  </si>
  <si>
    <t>S/E</t>
  </si>
  <si>
    <t>L + S/E</t>
  </si>
  <si>
    <t>Model NI</t>
  </si>
  <si>
    <t>Reported NI</t>
  </si>
  <si>
    <t>D/a</t>
  </si>
  <si>
    <t>SBC</t>
  </si>
  <si>
    <t>D/effer Costs Amoritzation</t>
  </si>
  <si>
    <t>Fiar Value of Derivative</t>
  </si>
  <si>
    <t>Fair value of Warrant</t>
  </si>
  <si>
    <t>D/T</t>
  </si>
  <si>
    <t>Debt Extinguishmnet</t>
  </si>
  <si>
    <t>Credit loss</t>
  </si>
  <si>
    <t>Interest on Notes</t>
  </si>
  <si>
    <t>Charitable Contribution</t>
  </si>
  <si>
    <t>Contingent Consideration</t>
  </si>
  <si>
    <t>NonCash Items</t>
  </si>
  <si>
    <t>Merchant Cash Made</t>
  </si>
  <si>
    <t>Merchant Cash Repaid</t>
  </si>
  <si>
    <t>Deferred Costs</t>
  </si>
  <si>
    <t>Accured Expenses</t>
  </si>
  <si>
    <t>Operating Lease L</t>
  </si>
  <si>
    <t>Operating Lease A</t>
  </si>
  <si>
    <t>Other</t>
  </si>
  <si>
    <t>CFFO</t>
  </si>
  <si>
    <t>Customer Funds</t>
  </si>
  <si>
    <t>Acquistions</t>
  </si>
  <si>
    <t>Capitzlied Software</t>
  </si>
  <si>
    <t>Capex</t>
  </si>
  <si>
    <t>Sale of Marketable Securities</t>
  </si>
  <si>
    <t>Maturity of Maretable Securities</t>
  </si>
  <si>
    <t>Purchase of Marketable Securities</t>
  </si>
  <si>
    <t>CFFI</t>
  </si>
  <si>
    <t>Issuance of Common Stock</t>
  </si>
  <si>
    <t>Deferred Offering Costs</t>
  </si>
  <si>
    <t>Proceeds from Borrowings</t>
  </si>
  <si>
    <t>Repayments of Borrowings</t>
  </si>
  <si>
    <t>Extinguishmnet of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</si>
</sst>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B2E4-2470-4E42-AC8E-AA5DE7E7D72F}">
  <dimension ref="J9:L14"/>
  <sheetViews>
    <sheetView topLeftCell="E1" workbookViewId="0">
      <selection activeCell="I8" sqref="I8"/>
    </sheetView>
  </sheetViews>
  <sheetFormatPr defaultRowHeight="14.25" x14ac:dyDescent="0.2"/>
  <cols>
    <col min="12" max="12" width="9" style="2"/>
  </cols>
  <sheetData>
    <row r="9" spans="10:12" x14ac:dyDescent="0.2">
      <c r="J9" t="s">
        <v>0</v>
      </c>
      <c r="K9">
        <v>18.260000000000002</v>
      </c>
    </row>
    <row r="10" spans="10:12" x14ac:dyDescent="0.2">
      <c r="J10" t="s">
        <v>1</v>
      </c>
      <c r="K10" s="1">
        <v>230.94184100000001</v>
      </c>
      <c r="L10" s="2" t="s">
        <v>6</v>
      </c>
    </row>
    <row r="11" spans="10:12" x14ac:dyDescent="0.2">
      <c r="J11" t="s">
        <v>2</v>
      </c>
      <c r="K11" s="1">
        <f>+K9*K10</f>
        <v>4216.9980166600008</v>
      </c>
    </row>
    <row r="12" spans="10:12" x14ac:dyDescent="0.2">
      <c r="J12" t="s">
        <v>3</v>
      </c>
      <c r="K12" s="1">
        <f>809+457+8+1</f>
        <v>1275</v>
      </c>
      <c r="L12" s="2" t="s">
        <v>6</v>
      </c>
    </row>
    <row r="13" spans="10:12" x14ac:dyDescent="0.2">
      <c r="J13" t="s">
        <v>4</v>
      </c>
      <c r="K13" s="1">
        <v>0</v>
      </c>
      <c r="L13" s="2" t="s">
        <v>6</v>
      </c>
    </row>
    <row r="14" spans="10:12" x14ac:dyDescent="0.2">
      <c r="J14" t="s">
        <v>5</v>
      </c>
      <c r="K14" s="1">
        <f>+K11-K12+K13</f>
        <v>2941.9980166600008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15D5-6117-4C0C-880A-5D3963DF714E}">
  <dimension ref="A1:AD105"/>
  <sheetViews>
    <sheetView tabSelected="1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W14" sqref="W14"/>
    </sheetView>
  </sheetViews>
  <sheetFormatPr defaultRowHeight="14.25" x14ac:dyDescent="0.2"/>
  <cols>
    <col min="1" max="1" width="4.625" bestFit="1" customWidth="1"/>
    <col min="2" max="2" width="18.875" bestFit="1" customWidth="1"/>
  </cols>
  <sheetData>
    <row r="1" spans="1:30" x14ac:dyDescent="0.2">
      <c r="A1" s="3" t="s">
        <v>7</v>
      </c>
    </row>
    <row r="2" spans="1:30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6</v>
      </c>
      <c r="O2" t="s">
        <v>19</v>
      </c>
      <c r="P2" t="s">
        <v>20</v>
      </c>
      <c r="Q2" t="s">
        <v>21</v>
      </c>
      <c r="R2" t="s">
        <v>22</v>
      </c>
      <c r="T2">
        <v>2019</v>
      </c>
      <c r="U2">
        <f t="shared" ref="U2:AD2" si="0">+T2+1</f>
        <v>2020</v>
      </c>
      <c r="V2">
        <f t="shared" si="0"/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</row>
    <row r="3" spans="1:30" x14ac:dyDescent="0.2">
      <c r="B3" t="s">
        <v>23</v>
      </c>
      <c r="T3" s="1">
        <v>62</v>
      </c>
      <c r="U3" s="1">
        <v>101</v>
      </c>
      <c r="V3" s="1">
        <v>169</v>
      </c>
    </row>
    <row r="4" spans="1:30" x14ac:dyDescent="0.2">
      <c r="B4" t="s">
        <v>24</v>
      </c>
      <c r="T4" s="1">
        <v>532</v>
      </c>
      <c r="U4" s="1">
        <v>644</v>
      </c>
      <c r="V4" s="1">
        <v>1406</v>
      </c>
    </row>
    <row r="5" spans="1:30" x14ac:dyDescent="0.2">
      <c r="B5" t="s">
        <v>25</v>
      </c>
      <c r="T5" s="1">
        <v>55</v>
      </c>
      <c r="U5" s="1">
        <v>64</v>
      </c>
      <c r="V5" s="1">
        <v>112</v>
      </c>
    </row>
    <row r="6" spans="1:30" x14ac:dyDescent="0.2">
      <c r="B6" t="s">
        <v>26</v>
      </c>
      <c r="T6" s="1">
        <v>16</v>
      </c>
      <c r="U6" s="1">
        <v>14</v>
      </c>
      <c r="V6" s="1">
        <v>18</v>
      </c>
    </row>
    <row r="7" spans="1:30" s="4" customFormat="1" ht="15" x14ac:dyDescent="0.25">
      <c r="B7" s="4" t="s">
        <v>27</v>
      </c>
      <c r="T7" s="6">
        <f>+SUM(T3:T6)</f>
        <v>665</v>
      </c>
      <c r="U7" s="6">
        <f>+SUM(U3:U6)</f>
        <v>823</v>
      </c>
      <c r="V7" s="6">
        <f>+SUM(V3:V6)</f>
        <v>1705</v>
      </c>
    </row>
    <row r="8" spans="1:30" x14ac:dyDescent="0.2">
      <c r="B8" t="s">
        <v>29</v>
      </c>
      <c r="T8" s="1">
        <v>25</v>
      </c>
      <c r="U8" s="1">
        <v>40</v>
      </c>
      <c r="V8" s="1">
        <v>63</v>
      </c>
    </row>
    <row r="9" spans="1:30" x14ac:dyDescent="0.2">
      <c r="B9" t="s">
        <v>30</v>
      </c>
      <c r="T9" s="1">
        <v>453</v>
      </c>
      <c r="U9" s="1">
        <v>509</v>
      </c>
      <c r="V9" s="1">
        <v>1120</v>
      </c>
    </row>
    <row r="10" spans="1:30" x14ac:dyDescent="0.2">
      <c r="B10" t="s">
        <v>31</v>
      </c>
      <c r="T10" s="1">
        <v>82</v>
      </c>
      <c r="U10" s="1">
        <v>85</v>
      </c>
      <c r="V10" s="1">
        <v>152</v>
      </c>
    </row>
    <row r="11" spans="1:30" x14ac:dyDescent="0.2">
      <c r="B11" t="s">
        <v>32</v>
      </c>
      <c r="T11" s="1">
        <v>41</v>
      </c>
      <c r="U11" s="1">
        <v>45</v>
      </c>
      <c r="V11" s="1">
        <v>52</v>
      </c>
    </row>
    <row r="12" spans="1:30" x14ac:dyDescent="0.2">
      <c r="B12" t="s">
        <v>28</v>
      </c>
      <c r="T12" s="1">
        <f>+SUM(T8:T11)</f>
        <v>601</v>
      </c>
      <c r="U12" s="1">
        <f>+SUM(U8:U11)</f>
        <v>679</v>
      </c>
      <c r="V12" s="1">
        <f>+SUM(V8:V11)</f>
        <v>1387</v>
      </c>
    </row>
    <row r="13" spans="1:30" x14ac:dyDescent="0.2">
      <c r="B13" t="s">
        <v>33</v>
      </c>
      <c r="T13" s="1">
        <f>+T7-T12</f>
        <v>64</v>
      </c>
      <c r="U13" s="1">
        <f>+U7-U12</f>
        <v>144</v>
      </c>
      <c r="V13" s="1">
        <f>+V7-V12</f>
        <v>318</v>
      </c>
    </row>
    <row r="14" spans="1:30" x14ac:dyDescent="0.2">
      <c r="B14" t="s">
        <v>34</v>
      </c>
      <c r="T14" s="1">
        <v>128</v>
      </c>
      <c r="U14" s="1">
        <v>138</v>
      </c>
      <c r="V14" s="1">
        <v>190</v>
      </c>
    </row>
    <row r="15" spans="1:30" x14ac:dyDescent="0.2">
      <c r="B15" t="s">
        <v>35</v>
      </c>
      <c r="T15" s="1">
        <v>64</v>
      </c>
      <c r="U15" s="1">
        <v>109</v>
      </c>
      <c r="V15" s="1">
        <v>163</v>
      </c>
    </row>
    <row r="16" spans="1:30" x14ac:dyDescent="0.2">
      <c r="B16" t="s">
        <v>36</v>
      </c>
      <c r="T16" s="1">
        <v>83</v>
      </c>
      <c r="U16" s="1">
        <v>113</v>
      </c>
      <c r="V16" s="1">
        <v>189</v>
      </c>
    </row>
    <row r="17" spans="2:22" x14ac:dyDescent="0.2">
      <c r="B17" t="s">
        <v>37</v>
      </c>
      <c r="T17" s="1">
        <f>+SUM(T14:T16)</f>
        <v>275</v>
      </c>
      <c r="U17" s="1">
        <f>+SUM(U14:U16)</f>
        <v>360</v>
      </c>
      <c r="V17" s="1">
        <f>+SUM(V14:V16)</f>
        <v>542</v>
      </c>
    </row>
    <row r="18" spans="2:22" x14ac:dyDescent="0.2">
      <c r="B18" t="s">
        <v>38</v>
      </c>
      <c r="T18" s="1">
        <f>+T13-T17</f>
        <v>-211</v>
      </c>
      <c r="U18" s="1">
        <f>+U13-U17</f>
        <v>-216</v>
      </c>
      <c r="V18" s="1">
        <f>+V13-V17</f>
        <v>-224</v>
      </c>
    </row>
    <row r="19" spans="2:22" x14ac:dyDescent="0.2">
      <c r="B19" t="s">
        <v>39</v>
      </c>
      <c r="T19" s="1">
        <f>2+-1</f>
        <v>1</v>
      </c>
      <c r="U19" s="1">
        <f>1+-13+-8+-7+-1</f>
        <v>-28</v>
      </c>
      <c r="V19" s="1">
        <f>+-12+-97+-103+-50</f>
        <v>-262</v>
      </c>
    </row>
    <row r="20" spans="2:22" x14ac:dyDescent="0.2">
      <c r="B20" t="s">
        <v>40</v>
      </c>
      <c r="T20" s="1">
        <f>+T18+T19</f>
        <v>-210</v>
      </c>
      <c r="U20" s="1">
        <f>+U18+U19</f>
        <v>-244</v>
      </c>
      <c r="V20" s="1">
        <f>+V18+V19</f>
        <v>-486</v>
      </c>
    </row>
    <row r="21" spans="2:22" x14ac:dyDescent="0.2">
      <c r="B21" t="s">
        <v>41</v>
      </c>
      <c r="T21" s="1">
        <v>-3</v>
      </c>
      <c r="U21" s="1"/>
      <c r="V21" s="1">
        <v>-3</v>
      </c>
    </row>
    <row r="22" spans="2:22" s="4" customFormat="1" ht="15" x14ac:dyDescent="0.25">
      <c r="B22" s="4" t="s">
        <v>42</v>
      </c>
      <c r="T22" s="6">
        <f>+T20-T21</f>
        <v>-207</v>
      </c>
      <c r="U22" s="6">
        <f>+U20-U21</f>
        <v>-244</v>
      </c>
      <c r="V22" s="6">
        <f>+V20-V21</f>
        <v>-483</v>
      </c>
    </row>
    <row r="23" spans="2:22" x14ac:dyDescent="0.2">
      <c r="B23" t="s">
        <v>43</v>
      </c>
      <c r="T23" s="5">
        <f>+T22/T24</f>
        <v>-1.0625169879206884</v>
      </c>
      <c r="U23" s="5">
        <f>+U22/U24</f>
        <v>-1.2201039223515862</v>
      </c>
      <c r="V23" s="5">
        <f>+V22/V24</f>
        <v>-1.6679098235126602</v>
      </c>
    </row>
    <row r="24" spans="2:22" x14ac:dyDescent="0.2">
      <c r="B24" t="s">
        <v>1</v>
      </c>
      <c r="T24">
        <v>194.8204145</v>
      </c>
      <c r="U24">
        <v>199.98296500000001</v>
      </c>
      <c r="V24">
        <v>289.584001</v>
      </c>
    </row>
    <row r="26" spans="2:22" x14ac:dyDescent="0.2">
      <c r="B26" t="s">
        <v>44</v>
      </c>
      <c r="T26" s="7">
        <f t="shared" ref="T26:U26" si="1">+T13/T7</f>
        <v>9.6240601503759404E-2</v>
      </c>
      <c r="U26" s="7">
        <f t="shared" si="1"/>
        <v>0.17496962332928312</v>
      </c>
      <c r="V26" s="7">
        <f>+V13/V7</f>
        <v>0.18651026392961878</v>
      </c>
    </row>
    <row r="27" spans="2:22" x14ac:dyDescent="0.2">
      <c r="B27" t="s">
        <v>45</v>
      </c>
      <c r="T27" s="7">
        <f t="shared" ref="T27:U27" si="2">+T18/T7</f>
        <v>-0.31729323308270679</v>
      </c>
      <c r="U27" s="7">
        <f t="shared" si="2"/>
        <v>-0.26245443499392468</v>
      </c>
      <c r="V27" s="7">
        <f>+V18/V7</f>
        <v>-0.1313782991202346</v>
      </c>
    </row>
    <row r="28" spans="2:22" x14ac:dyDescent="0.2">
      <c r="B28" t="s">
        <v>46</v>
      </c>
      <c r="T28" s="7">
        <f t="shared" ref="T28:U28" si="3">+T21/T20</f>
        <v>1.4285714285714285E-2</v>
      </c>
      <c r="U28" s="7">
        <f t="shared" si="3"/>
        <v>0</v>
      </c>
      <c r="V28" s="7">
        <f>+V21/V20</f>
        <v>6.1728395061728392E-3</v>
      </c>
    </row>
    <row r="31" spans="2:22" x14ac:dyDescent="0.2">
      <c r="B31" t="s">
        <v>47</v>
      </c>
      <c r="U31" s="7">
        <f>+U7/T7-1</f>
        <v>0.23759398496240602</v>
      </c>
      <c r="V31" s="7">
        <f>+V7/U7-1</f>
        <v>1.0716889428918592</v>
      </c>
    </row>
    <row r="34" spans="2:22" s="4" customFormat="1" ht="15" x14ac:dyDescent="0.25">
      <c r="B34" s="4" t="s">
        <v>59</v>
      </c>
      <c r="U34" s="4">
        <f>+U35-U51</f>
        <v>413</v>
      </c>
      <c r="V34" s="4">
        <f>+V35-V51</f>
        <v>1275</v>
      </c>
    </row>
    <row r="35" spans="2:22" x14ac:dyDescent="0.2">
      <c r="B35" t="s">
        <v>3</v>
      </c>
      <c r="U35">
        <f>582+1+2</f>
        <v>585</v>
      </c>
      <c r="V35">
        <f>809+457+8+1</f>
        <v>1275</v>
      </c>
    </row>
    <row r="36" spans="2:22" x14ac:dyDescent="0.2">
      <c r="B36" t="s">
        <v>48</v>
      </c>
      <c r="U36">
        <v>33</v>
      </c>
      <c r="V36">
        <v>55</v>
      </c>
    </row>
    <row r="37" spans="2:22" x14ac:dyDescent="0.2">
      <c r="B37" t="s">
        <v>49</v>
      </c>
      <c r="U37">
        <v>19</v>
      </c>
      <c r="V37">
        <v>42</v>
      </c>
    </row>
    <row r="38" spans="2:22" x14ac:dyDescent="0.2">
      <c r="B38" t="s">
        <v>51</v>
      </c>
      <c r="U38">
        <v>17</v>
      </c>
      <c r="V38">
        <v>30</v>
      </c>
    </row>
    <row r="39" spans="2:22" x14ac:dyDescent="0.2">
      <c r="B39" t="s">
        <v>52</v>
      </c>
      <c r="U39">
        <v>22</v>
      </c>
      <c r="V39">
        <v>92</v>
      </c>
    </row>
    <row r="40" spans="2:22" x14ac:dyDescent="0.2">
      <c r="B40" t="s">
        <v>53</v>
      </c>
      <c r="U40">
        <v>44</v>
      </c>
      <c r="V40">
        <v>41</v>
      </c>
    </row>
    <row r="41" spans="2:22" x14ac:dyDescent="0.2">
      <c r="B41" t="s">
        <v>54</v>
      </c>
      <c r="V41">
        <v>79</v>
      </c>
    </row>
    <row r="42" spans="2:22" x14ac:dyDescent="0.2">
      <c r="B42" t="s">
        <v>55</v>
      </c>
      <c r="U42">
        <f>7+36</f>
        <v>43</v>
      </c>
      <c r="V42">
        <f>16+74</f>
        <v>90</v>
      </c>
    </row>
    <row r="43" spans="2:22" x14ac:dyDescent="0.2">
      <c r="B43" t="s">
        <v>56</v>
      </c>
      <c r="U43">
        <v>12</v>
      </c>
      <c r="V43">
        <v>25</v>
      </c>
    </row>
    <row r="44" spans="2:22" x14ac:dyDescent="0.2">
      <c r="B44" t="s">
        <v>57</v>
      </c>
      <c r="U44">
        <v>1</v>
      </c>
      <c r="V44">
        <v>6</v>
      </c>
    </row>
    <row r="45" spans="2:22" x14ac:dyDescent="0.2">
      <c r="B45" t="s">
        <v>58</v>
      </c>
      <c r="U45">
        <f>+SUM(U35:U44)</f>
        <v>776</v>
      </c>
      <c r="V45">
        <f>+SUM(V35:V44)</f>
        <v>1735</v>
      </c>
    </row>
    <row r="47" spans="2:22" x14ac:dyDescent="0.2">
      <c r="B47" t="s">
        <v>60</v>
      </c>
      <c r="U47">
        <v>30</v>
      </c>
      <c r="V47">
        <v>40</v>
      </c>
    </row>
    <row r="48" spans="2:22" x14ac:dyDescent="0.2">
      <c r="B48" t="s">
        <v>54</v>
      </c>
      <c r="V48">
        <v>22</v>
      </c>
    </row>
    <row r="49" spans="2:22" x14ac:dyDescent="0.2">
      <c r="B49" t="s">
        <v>50</v>
      </c>
      <c r="U49">
        <v>43</v>
      </c>
      <c r="V49">
        <v>44</v>
      </c>
    </row>
    <row r="50" spans="2:22" x14ac:dyDescent="0.2">
      <c r="B50" t="s">
        <v>61</v>
      </c>
      <c r="U50">
        <v>63</v>
      </c>
      <c r="V50">
        <v>246</v>
      </c>
    </row>
    <row r="51" spans="2:22" x14ac:dyDescent="0.2">
      <c r="B51" t="s">
        <v>4</v>
      </c>
      <c r="U51">
        <v>172</v>
      </c>
    </row>
    <row r="52" spans="2:22" x14ac:dyDescent="0.2">
      <c r="B52" t="s">
        <v>62</v>
      </c>
      <c r="U52">
        <v>37</v>
      </c>
    </row>
    <row r="53" spans="2:22" x14ac:dyDescent="0.2">
      <c r="B53" t="s">
        <v>64</v>
      </c>
      <c r="U53">
        <v>11</v>
      </c>
    </row>
    <row r="54" spans="2:22" x14ac:dyDescent="0.2">
      <c r="B54" t="s">
        <v>63</v>
      </c>
      <c r="V54">
        <v>181</v>
      </c>
    </row>
    <row r="55" spans="2:22" x14ac:dyDescent="0.2">
      <c r="B55" t="s">
        <v>65</v>
      </c>
      <c r="U55">
        <v>16</v>
      </c>
      <c r="V55">
        <v>12</v>
      </c>
    </row>
    <row r="56" spans="2:22" x14ac:dyDescent="0.2">
      <c r="B56" t="s">
        <v>66</v>
      </c>
      <c r="V56">
        <v>77</v>
      </c>
    </row>
    <row r="57" spans="2:22" x14ac:dyDescent="0.2">
      <c r="B57" t="s">
        <v>69</v>
      </c>
      <c r="U57">
        <v>19</v>
      </c>
    </row>
    <row r="58" spans="2:22" x14ac:dyDescent="0.2">
      <c r="B58" t="s">
        <v>67</v>
      </c>
      <c r="U58">
        <v>7</v>
      </c>
      <c r="V58">
        <v>22</v>
      </c>
    </row>
    <row r="59" spans="2:22" x14ac:dyDescent="0.2">
      <c r="B59" t="s">
        <v>68</v>
      </c>
      <c r="U59">
        <f>+SUM(U47:U58)</f>
        <v>398</v>
      </c>
      <c r="V59">
        <f>+SUM(V47:V58)</f>
        <v>644</v>
      </c>
    </row>
    <row r="60" spans="2:22" x14ac:dyDescent="0.2">
      <c r="B60" t="s">
        <v>70</v>
      </c>
      <c r="U60">
        <f>+U45-U59</f>
        <v>378</v>
      </c>
      <c r="V60">
        <f>+V45-V59</f>
        <v>1091</v>
      </c>
    </row>
    <row r="61" spans="2:22" x14ac:dyDescent="0.2">
      <c r="B61" t="s">
        <v>71</v>
      </c>
      <c r="U61">
        <f>+SUM(U59:U60)</f>
        <v>776</v>
      </c>
      <c r="V61">
        <f>+SUM(V59:V60)</f>
        <v>1735</v>
      </c>
    </row>
    <row r="63" spans="2:22" x14ac:dyDescent="0.2">
      <c r="B63" t="s">
        <v>72</v>
      </c>
      <c r="T63" s="1">
        <f>+T22</f>
        <v>-207</v>
      </c>
      <c r="U63" s="1">
        <f>+U22</f>
        <v>-244</v>
      </c>
      <c r="V63" s="1">
        <f>+V22</f>
        <v>-483</v>
      </c>
    </row>
    <row r="64" spans="2:22" x14ac:dyDescent="0.2">
      <c r="B64" t="s">
        <v>73</v>
      </c>
      <c r="T64">
        <v>-209</v>
      </c>
      <c r="U64">
        <v>-248</v>
      </c>
      <c r="V64">
        <v>-487</v>
      </c>
    </row>
    <row r="65" spans="2:22" x14ac:dyDescent="0.2">
      <c r="B65" t="s">
        <v>74</v>
      </c>
      <c r="T65">
        <v>7</v>
      </c>
      <c r="U65">
        <v>27</v>
      </c>
      <c r="V65">
        <v>21</v>
      </c>
    </row>
    <row r="66" spans="2:22" x14ac:dyDescent="0.2">
      <c r="B66" t="s">
        <v>75</v>
      </c>
      <c r="T66">
        <v>34</v>
      </c>
      <c r="U66">
        <v>86</v>
      </c>
      <c r="V66">
        <v>140</v>
      </c>
    </row>
    <row r="67" spans="2:22" x14ac:dyDescent="0.2">
      <c r="B67" t="s">
        <v>76</v>
      </c>
      <c r="U67">
        <v>15</v>
      </c>
      <c r="V67">
        <v>30</v>
      </c>
    </row>
    <row r="68" spans="2:22" x14ac:dyDescent="0.2">
      <c r="B68" t="s">
        <v>77</v>
      </c>
      <c r="U68">
        <v>7</v>
      </c>
      <c r="V68">
        <v>103</v>
      </c>
    </row>
    <row r="69" spans="2:22" x14ac:dyDescent="0.2">
      <c r="B69" t="s">
        <v>78</v>
      </c>
      <c r="T69">
        <v>1</v>
      </c>
      <c r="U69">
        <v>8</v>
      </c>
      <c r="V69">
        <v>97</v>
      </c>
    </row>
    <row r="70" spans="2:22" x14ac:dyDescent="0.2">
      <c r="B70" t="s">
        <v>79</v>
      </c>
      <c r="T70">
        <v>-3</v>
      </c>
      <c r="V70">
        <v>-3</v>
      </c>
    </row>
    <row r="71" spans="2:22" x14ac:dyDescent="0.2">
      <c r="B71" t="s">
        <v>80</v>
      </c>
      <c r="V71">
        <v>50</v>
      </c>
    </row>
    <row r="72" spans="2:22" x14ac:dyDescent="0.2">
      <c r="B72" t="s">
        <v>81</v>
      </c>
      <c r="V72">
        <v>4</v>
      </c>
    </row>
    <row r="73" spans="2:22" x14ac:dyDescent="0.2">
      <c r="B73" t="s">
        <v>82</v>
      </c>
      <c r="U73">
        <v>8</v>
      </c>
      <c r="V73">
        <v>12</v>
      </c>
    </row>
    <row r="74" spans="2:22" x14ac:dyDescent="0.2">
      <c r="B74" t="s">
        <v>83</v>
      </c>
      <c r="V74">
        <v>19</v>
      </c>
    </row>
    <row r="75" spans="2:22" x14ac:dyDescent="0.2">
      <c r="B75" t="s">
        <v>84</v>
      </c>
      <c r="V75">
        <v>3</v>
      </c>
    </row>
    <row r="76" spans="2:22" x14ac:dyDescent="0.2">
      <c r="B76" t="s">
        <v>85</v>
      </c>
      <c r="V76">
        <v>2</v>
      </c>
    </row>
    <row r="77" spans="2:22" x14ac:dyDescent="0.2">
      <c r="B77" t="s">
        <v>48</v>
      </c>
      <c r="T77">
        <v>-4</v>
      </c>
      <c r="U77">
        <v>-13</v>
      </c>
      <c r="V77">
        <v>-23</v>
      </c>
    </row>
    <row r="78" spans="2:22" x14ac:dyDescent="0.2">
      <c r="B78" t="s">
        <v>86</v>
      </c>
      <c r="T78">
        <v>-22</v>
      </c>
    </row>
    <row r="79" spans="2:22" x14ac:dyDescent="0.2">
      <c r="B79" t="s">
        <v>87</v>
      </c>
      <c r="T79">
        <v>13</v>
      </c>
      <c r="U79">
        <v>9</v>
      </c>
      <c r="V79">
        <v>1</v>
      </c>
    </row>
    <row r="80" spans="2:22" x14ac:dyDescent="0.2">
      <c r="B80" t="s">
        <v>52</v>
      </c>
      <c r="T80">
        <v>-24</v>
      </c>
      <c r="U80">
        <v>18</v>
      </c>
      <c r="V80">
        <v>-45</v>
      </c>
    </row>
    <row r="81" spans="2:22" x14ac:dyDescent="0.2">
      <c r="B81" t="s">
        <v>88</v>
      </c>
      <c r="U81">
        <v>-25</v>
      </c>
      <c r="V81">
        <v>-56</v>
      </c>
    </row>
    <row r="82" spans="2:22" x14ac:dyDescent="0.2">
      <c r="B82" t="s">
        <v>49</v>
      </c>
      <c r="T82">
        <v>-7</v>
      </c>
      <c r="U82">
        <v>-4</v>
      </c>
      <c r="V82">
        <v>-23</v>
      </c>
    </row>
    <row r="83" spans="2:22" x14ac:dyDescent="0.2">
      <c r="B83" t="s">
        <v>91</v>
      </c>
      <c r="V83">
        <v>16</v>
      </c>
    </row>
    <row r="84" spans="2:22" x14ac:dyDescent="0.2">
      <c r="B84" t="s">
        <v>60</v>
      </c>
      <c r="T84">
        <v>15</v>
      </c>
      <c r="U84">
        <v>-6</v>
      </c>
      <c r="V84">
        <v>15</v>
      </c>
    </row>
    <row r="85" spans="2:22" x14ac:dyDescent="0.2">
      <c r="B85" t="s">
        <v>89</v>
      </c>
      <c r="T85">
        <v>22</v>
      </c>
      <c r="U85">
        <v>-3</v>
      </c>
      <c r="V85">
        <v>145</v>
      </c>
    </row>
    <row r="86" spans="2:22" x14ac:dyDescent="0.2">
      <c r="B86" t="s">
        <v>50</v>
      </c>
      <c r="T86">
        <v>23</v>
      </c>
      <c r="U86">
        <v>-8</v>
      </c>
      <c r="V86">
        <v>-2</v>
      </c>
    </row>
    <row r="87" spans="2:22" x14ac:dyDescent="0.2">
      <c r="B87" t="s">
        <v>90</v>
      </c>
      <c r="V87">
        <v>-16</v>
      </c>
    </row>
    <row r="88" spans="2:22" x14ac:dyDescent="0.2">
      <c r="B88" t="s">
        <v>92</v>
      </c>
      <c r="T88">
        <v>28</v>
      </c>
      <c r="U88">
        <v>4</v>
      </c>
      <c r="V88">
        <v>-1</v>
      </c>
    </row>
    <row r="89" spans="2:22" s="4" customFormat="1" ht="15" x14ac:dyDescent="0.25">
      <c r="B89" s="4" t="s">
        <v>93</v>
      </c>
      <c r="T89" s="4">
        <f>+SUM(T64:T88)</f>
        <v>-126</v>
      </c>
      <c r="U89" s="4">
        <f>+SUM(U64:U88)</f>
        <v>-125</v>
      </c>
      <c r="V89" s="4">
        <f>+SUM(V64:V88)</f>
        <v>2</v>
      </c>
    </row>
    <row r="91" spans="2:22" x14ac:dyDescent="0.2">
      <c r="B91" t="s">
        <v>95</v>
      </c>
      <c r="T91">
        <v>-41</v>
      </c>
      <c r="V91">
        <v>-26</v>
      </c>
    </row>
    <row r="92" spans="2:22" x14ac:dyDescent="0.2">
      <c r="B92" t="s">
        <v>94</v>
      </c>
      <c r="T92">
        <v>8</v>
      </c>
    </row>
    <row r="93" spans="2:22" x14ac:dyDescent="0.2">
      <c r="B93" t="s">
        <v>96</v>
      </c>
      <c r="T93">
        <v>-6</v>
      </c>
      <c r="V93">
        <v>-7</v>
      </c>
    </row>
    <row r="94" spans="2:22" x14ac:dyDescent="0.2">
      <c r="B94" t="s">
        <v>97</v>
      </c>
      <c r="T94">
        <v>-9</v>
      </c>
      <c r="V94">
        <v>-12</v>
      </c>
    </row>
    <row r="95" spans="2:22" x14ac:dyDescent="0.2">
      <c r="B95" t="s">
        <v>100</v>
      </c>
      <c r="U95">
        <v>-8</v>
      </c>
      <c r="V95">
        <v>-469</v>
      </c>
    </row>
    <row r="96" spans="2:22" x14ac:dyDescent="0.2">
      <c r="B96" t="s">
        <v>98</v>
      </c>
      <c r="U96">
        <v>-28</v>
      </c>
      <c r="V96">
        <v>5</v>
      </c>
    </row>
    <row r="97" spans="2:22" x14ac:dyDescent="0.2">
      <c r="B97" t="s">
        <v>99</v>
      </c>
      <c r="V97">
        <v>5</v>
      </c>
    </row>
    <row r="98" spans="2:22" x14ac:dyDescent="0.2">
      <c r="B98" t="s">
        <v>92</v>
      </c>
      <c r="T98">
        <v>1</v>
      </c>
      <c r="V98">
        <v>1</v>
      </c>
    </row>
    <row r="99" spans="2:22" s="4" customFormat="1" ht="15" x14ac:dyDescent="0.25">
      <c r="B99" s="4" t="s">
        <v>101</v>
      </c>
      <c r="T99" s="4">
        <f>+SUM(T91:T98)</f>
        <v>-47</v>
      </c>
      <c r="U99" s="4">
        <f>+SUM(U91:U98)</f>
        <v>-36</v>
      </c>
      <c r="V99" s="4">
        <f>+SUM(V91:V98)</f>
        <v>-503</v>
      </c>
    </row>
    <row r="101" spans="2:22" x14ac:dyDescent="0.2">
      <c r="B101" t="s">
        <v>102</v>
      </c>
    </row>
    <row r="102" spans="2:22" x14ac:dyDescent="0.2">
      <c r="B102" t="s">
        <v>103</v>
      </c>
    </row>
    <row r="103" spans="2:22" x14ac:dyDescent="0.2">
      <c r="B103" t="s">
        <v>104</v>
      </c>
    </row>
    <row r="104" spans="2:22" x14ac:dyDescent="0.2">
      <c r="B104" t="s">
        <v>105</v>
      </c>
    </row>
    <row r="105" spans="2:22" x14ac:dyDescent="0.2">
      <c r="B105" t="s">
        <v>106</v>
      </c>
    </row>
  </sheetData>
  <hyperlinks>
    <hyperlink ref="A1" location="Main!A1" display="Main" xr:uid="{C4C8E55A-877D-4A61-85BC-5E3F6D7DC8B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2022-05-04T22:42:45Z</dcterms:created>
  <dcterms:modified xsi:type="dcterms:W3CDTF">2022-05-04T23:47:34Z</dcterms:modified>
</cp:coreProperties>
</file>