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29D02727-1D19-4F25-9D29-2CCA462403E2}" xr6:coauthVersionLast="47" xr6:coauthVersionMax="47" xr10:uidLastSave="{00000000-0000-0000-0000-000000000000}"/>
  <bookViews>
    <workbookView xWindow="-120" yWindow="-120" windowWidth="29040" windowHeight="16440" activeTab="1" xr2:uid="{415827F5-5FD3-4709-9EA3-0F033142A1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" l="1"/>
  <c r="J11" i="2"/>
  <c r="J6" i="2"/>
  <c r="J8" i="2" s="1"/>
  <c r="J22" i="2" l="1"/>
  <c r="J12" i="2"/>
  <c r="J23" i="2" l="1"/>
  <c r="J14" i="2"/>
  <c r="J24" i="2" l="1"/>
  <c r="J18" i="2"/>
  <c r="J19" i="2" s="1"/>
  <c r="R26" i="2" l="1"/>
  <c r="S26" i="2"/>
  <c r="R24" i="2"/>
  <c r="Q24" i="2"/>
  <c r="R23" i="2"/>
  <c r="Q23" i="2"/>
  <c r="R22" i="2"/>
  <c r="Q22" i="2"/>
  <c r="S24" i="2"/>
  <c r="S23" i="2"/>
  <c r="S22" i="2"/>
  <c r="Q13" i="2"/>
  <c r="Q11" i="2"/>
  <c r="Q6" i="2"/>
  <c r="Q8" i="2" s="1"/>
  <c r="Q12" i="2" s="1"/>
  <c r="R13" i="2"/>
  <c r="R11" i="2"/>
  <c r="R6" i="2"/>
  <c r="R8" i="2" s="1"/>
  <c r="S19" i="2"/>
  <c r="S18" i="2"/>
  <c r="S13" i="2"/>
  <c r="S11" i="2"/>
  <c r="S6" i="2"/>
  <c r="S8" i="2" s="1"/>
  <c r="S12" i="2" s="1"/>
  <c r="S14" i="2" s="1"/>
  <c r="Q2" i="2"/>
  <c r="R2" i="2" s="1"/>
  <c r="S2" i="2" s="1"/>
  <c r="T2" i="2" s="1"/>
  <c r="U2" i="2" s="1"/>
  <c r="V2" i="2" s="1"/>
  <c r="W2" i="2" s="1"/>
  <c r="X2" i="2" s="1"/>
  <c r="J15" i="1"/>
  <c r="J18" i="1"/>
  <c r="J17" i="1"/>
  <c r="J16" i="1"/>
  <c r="J14" i="1"/>
  <c r="Q14" i="2" l="1"/>
  <c r="Q18" i="2" s="1"/>
  <c r="Q19" i="2" s="1"/>
  <c r="R12" i="2"/>
  <c r="R14" i="2" s="1"/>
  <c r="R18" i="2" s="1"/>
  <c r="R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B17" authorId="0" shapeId="0" xr:uid="{CFB25966-A6A7-48FD-85F2-CA9B818A61F6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Redeemable Noncontrolling Interest</t>
        </r>
      </text>
    </comment>
  </commentList>
</comments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<sst xmlns="http://schemas.openxmlformats.org/spreadsheetml/2006/main" count="44" uniqueCount="40">
  <si>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</si>
  <si>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</si>
  <si>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</si>
  <si>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</si>
  <si>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EV</t>
  </si>
  <si>
    <t>Debt</t>
  </si>
  <si>
    <t>Q421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</si>
  <si>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</si>
  <si>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</si>
  <si>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</si>
  <si>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</si>
  <si>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</si>
  <si>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</si>
  <si>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</si>
  <si>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</si>
  <si>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</si>
  <si>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</si>
  <si>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</si>
  <si>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Advertising</t>
  </si>
  <si>
    <t>Distriubtion</t>
  </si>
  <si>
    <t>Other</t>
  </si>
  <si>
    <t>Revenue</t>
  </si>
  <si>
    <t>Cost of Operations</t>
  </si>
  <si>
    <t>Gross Profit</t>
  </si>
  <si>
    <t>sG&amp;A</t>
  </si>
  <si>
    <t>Gain on Disposition</t>
  </si>
  <si>
    <t>Operating Expenses</t>
  </si>
  <si>
    <t>Operating Income</t>
  </si>
  <si>
    <t>Other Income</t>
  </si>
  <si>
    <t>Pretax Income</t>
  </si>
  <si>
    <t>Taxes</t>
  </si>
  <si>
    <t>NI</t>
  </si>
  <si>
    <t>Net Income</t>
  </si>
  <si>
    <t>EPS</t>
  </si>
  <si>
    <t>Main</t>
  </si>
  <si>
    <t>RNI</t>
  </si>
  <si>
    <t>Gross Margin %</t>
  </si>
  <si>
    <t>Operating Margin %</t>
  </si>
  <si>
    <t>Tax Rate %</t>
  </si>
  <si>
    <t>Revenue Growth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</si>
</sst>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A7B0-7CE4-4C32-8616-CD9B1B836EE8}">
  <dimension ref="G13:K18"/>
  <sheetViews>
    <sheetView workbookViewId="0">
      <selection activeCell="L9" sqref="L9"/>
    </sheetView>
  </sheetViews>
  <sheetFormatPr defaultRowHeight="14.25" x14ac:dyDescent="0.2"/>
  <cols>
    <col min="7" max="7" width="9" style="2"/>
  </cols>
  <sheetData>
    <row r="13" spans="9:11" x14ac:dyDescent="0.2">
      <c r="I13" t="s">
        <v>0</v>
      </c>
      <c r="J13">
        <v>24.88</v>
      </c>
      <c r="K13" s="2"/>
    </row>
    <row r="14" spans="9:11" x14ac:dyDescent="0.2">
      <c r="I14" t="s">
        <v>1</v>
      </c>
      <c r="J14" s="1">
        <f>169.580151+6.511917+330.153753</f>
        <v>506.24582099999998</v>
      </c>
      <c r="K14" s="2" t="s">
        <v>6</v>
      </c>
    </row>
    <row r="15" spans="9:11" x14ac:dyDescent="0.2">
      <c r="I15" t="s">
        <v>2</v>
      </c>
      <c r="J15" s="1">
        <f>+J13*J14</f>
        <v>12595.396026479999</v>
      </c>
      <c r="K15" s="2"/>
    </row>
    <row r="16" spans="9:11" x14ac:dyDescent="0.2">
      <c r="I16" t="s">
        <v>3</v>
      </c>
      <c r="J16" s="1">
        <f>3905+543</f>
        <v>4448</v>
      </c>
      <c r="K16" s="2" t="s">
        <v>6</v>
      </c>
    </row>
    <row r="17" spans="9:11" x14ac:dyDescent="0.2">
      <c r="I17" t="s">
        <v>5</v>
      </c>
      <c r="J17" s="1">
        <f>339+14420</f>
        <v>14759</v>
      </c>
      <c r="K17" s="2" t="s">
        <v>6</v>
      </c>
    </row>
    <row r="18" spans="9:11" x14ac:dyDescent="0.2">
      <c r="I18" t="s">
        <v>4</v>
      </c>
      <c r="J18" s="1">
        <f>+J15-J16+J17</f>
        <v>22906.396026479997</v>
      </c>
      <c r="K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0B6-B67C-4DEC-85EA-79EF70052128}">
  <dimension ref="A1:X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39" sqref="Q39"/>
    </sheetView>
  </sheetViews>
  <sheetFormatPr defaultRowHeight="14.25" x14ac:dyDescent="0.2"/>
  <cols>
    <col min="1" max="1" width="4.625" bestFit="1" customWidth="1"/>
    <col min="2" max="2" width="17.75" bestFit="1" customWidth="1"/>
  </cols>
  <sheetData>
    <row r="1" spans="1:24" x14ac:dyDescent="0.2">
      <c r="A1" s="3" t="s">
        <v>34</v>
      </c>
    </row>
    <row r="2" spans="1:24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14</v>
      </c>
      <c r="L2" t="s">
        <v>15</v>
      </c>
      <c r="M2" t="s">
        <v>16</v>
      </c>
      <c r="N2" t="s">
        <v>17</v>
      </c>
      <c r="P2">
        <v>2018</v>
      </c>
      <c r="Q2">
        <f>+P2+1</f>
        <v>2019</v>
      </c>
      <c r="R2">
        <f t="shared" ref="R2:X2" si="0">+Q2+1</f>
        <v>2020</v>
      </c>
      <c r="S2">
        <f t="shared" si="0"/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</row>
    <row r="3" spans="1:24" x14ac:dyDescent="0.2">
      <c r="B3" t="s">
        <v>18</v>
      </c>
      <c r="J3" s="1">
        <v>1705</v>
      </c>
      <c r="Q3" s="1">
        <v>6044</v>
      </c>
      <c r="R3" s="1">
        <v>5583</v>
      </c>
      <c r="S3" s="1">
        <v>6215</v>
      </c>
    </row>
    <row r="4" spans="1:24" x14ac:dyDescent="0.2">
      <c r="B4" t="s">
        <v>19</v>
      </c>
      <c r="J4" s="1">
        <v>1352</v>
      </c>
      <c r="Q4" s="1">
        <v>4835</v>
      </c>
      <c r="R4" s="1">
        <v>4866</v>
      </c>
      <c r="S4" s="1">
        <v>5409</v>
      </c>
    </row>
    <row r="5" spans="1:24" x14ac:dyDescent="0.2">
      <c r="B5" t="s">
        <v>20</v>
      </c>
      <c r="J5" s="1">
        <v>130</v>
      </c>
      <c r="Q5" s="1">
        <v>265</v>
      </c>
      <c r="R5" s="1">
        <v>222</v>
      </c>
      <c r="S5" s="1">
        <v>567</v>
      </c>
    </row>
    <row r="6" spans="1:24" s="4" customFormat="1" ht="15" x14ac:dyDescent="0.25">
      <c r="B6" s="4" t="s">
        <v>21</v>
      </c>
      <c r="J6" s="6">
        <f>+SUM(J3:J5)</f>
        <v>3187</v>
      </c>
      <c r="Q6" s="6">
        <f>+SUM(Q3:Q5)</f>
        <v>11144</v>
      </c>
      <c r="R6" s="6">
        <f>+SUM(R3:R5)</f>
        <v>10671</v>
      </c>
      <c r="S6" s="6">
        <f>+SUM(S3:S5)</f>
        <v>12191</v>
      </c>
    </row>
    <row r="7" spans="1:24" x14ac:dyDescent="0.2">
      <c r="B7" t="s">
        <v>22</v>
      </c>
      <c r="J7" s="1">
        <v>1067</v>
      </c>
      <c r="Q7" s="1">
        <v>3819</v>
      </c>
      <c r="R7" s="1">
        <v>3860</v>
      </c>
      <c r="S7" s="1">
        <v>4620</v>
      </c>
    </row>
    <row r="8" spans="1:24" x14ac:dyDescent="0.2">
      <c r="B8" t="s">
        <v>23</v>
      </c>
      <c r="J8" s="1">
        <f>+J6-J7</f>
        <v>2120</v>
      </c>
      <c r="Q8" s="1">
        <f>+Q6-Q7</f>
        <v>7325</v>
      </c>
      <c r="R8" s="1">
        <f>+R6-R7</f>
        <v>6811</v>
      </c>
      <c r="S8" s="1">
        <f>+S6-S7</f>
        <v>7571</v>
      </c>
    </row>
    <row r="9" spans="1:24" x14ac:dyDescent="0.2">
      <c r="B9" t="s">
        <v>24</v>
      </c>
      <c r="J9" s="1">
        <v>1069</v>
      </c>
      <c r="Q9" s="1">
        <v>2788</v>
      </c>
      <c r="R9" s="1">
        <v>2722</v>
      </c>
      <c r="S9" s="1">
        <v>4016</v>
      </c>
    </row>
    <row r="10" spans="1:24" x14ac:dyDescent="0.2">
      <c r="B10" t="s">
        <v>25</v>
      </c>
      <c r="J10" s="1">
        <v>1</v>
      </c>
      <c r="Q10" s="1"/>
      <c r="R10" s="1"/>
      <c r="S10" s="1">
        <v>-71</v>
      </c>
    </row>
    <row r="11" spans="1:24" x14ac:dyDescent="0.2">
      <c r="B11" t="s">
        <v>26</v>
      </c>
      <c r="J11" s="1">
        <f>+SUM(J9:J10)</f>
        <v>1070</v>
      </c>
      <c r="Q11" s="1">
        <f>+SUM(Q9:Q10)</f>
        <v>2788</v>
      </c>
      <c r="R11" s="1">
        <f>+SUM(R9:R10)</f>
        <v>2722</v>
      </c>
      <c r="S11" s="1">
        <f>+SUM(S9:S10)</f>
        <v>3945</v>
      </c>
    </row>
    <row r="12" spans="1:24" x14ac:dyDescent="0.2">
      <c r="B12" t="s">
        <v>27</v>
      </c>
      <c r="J12" s="1">
        <f>+J8-J11</f>
        <v>1050</v>
      </c>
      <c r="Q12" s="1">
        <f>+Q8-Q11</f>
        <v>4537</v>
      </c>
      <c r="R12" s="1">
        <f>+R8-R11</f>
        <v>4089</v>
      </c>
      <c r="S12" s="1">
        <f>+S8-S11</f>
        <v>3626</v>
      </c>
    </row>
    <row r="13" spans="1:24" x14ac:dyDescent="0.2">
      <c r="B13" t="s">
        <v>28</v>
      </c>
      <c r="J13" s="1">
        <f>+-154+2+-173</f>
        <v>-325</v>
      </c>
      <c r="Q13" s="1">
        <f>+-677+-28+-2+-8</f>
        <v>-715</v>
      </c>
      <c r="R13" s="1">
        <f>+-648+-76+-105+42</f>
        <v>-787</v>
      </c>
      <c r="S13" s="1">
        <f>+-633+-10+-18+82</f>
        <v>-579</v>
      </c>
    </row>
    <row r="14" spans="1:24" x14ac:dyDescent="0.2">
      <c r="B14" t="s">
        <v>29</v>
      </c>
      <c r="J14" s="1">
        <f>+J12+J13</f>
        <v>725</v>
      </c>
      <c r="Q14" s="1">
        <f>+Q12+Q13</f>
        <v>3822</v>
      </c>
      <c r="R14" s="1">
        <f>+R12+R13</f>
        <v>3302</v>
      </c>
      <c r="S14" s="1">
        <f>+S12+S13</f>
        <v>3047</v>
      </c>
    </row>
    <row r="15" spans="1:24" x14ac:dyDescent="0.2">
      <c r="B15" t="s">
        <v>30</v>
      </c>
      <c r="J15" s="1">
        <v>92</v>
      </c>
      <c r="Q15" s="1">
        <v>81</v>
      </c>
      <c r="R15" s="1">
        <v>373</v>
      </c>
      <c r="S15" s="1">
        <v>236</v>
      </c>
    </row>
    <row r="16" spans="1:24" x14ac:dyDescent="0.2">
      <c r="B16" t="s">
        <v>31</v>
      </c>
      <c r="J16" s="1">
        <v>-22</v>
      </c>
      <c r="Q16" s="1">
        <v>-128</v>
      </c>
      <c r="R16" s="1">
        <v>-124</v>
      </c>
      <c r="S16" s="1">
        <v>-138</v>
      </c>
    </row>
    <row r="17" spans="2:19" x14ac:dyDescent="0.2">
      <c r="B17" t="s">
        <v>35</v>
      </c>
      <c r="J17" s="1">
        <v>-31</v>
      </c>
      <c r="Q17" s="1">
        <v>-16</v>
      </c>
      <c r="R17" s="1">
        <v>-12</v>
      </c>
      <c r="S17" s="1">
        <v>-53</v>
      </c>
    </row>
    <row r="18" spans="2:19" s="4" customFormat="1" ht="15" x14ac:dyDescent="0.25">
      <c r="B18" s="4" t="s">
        <v>32</v>
      </c>
      <c r="J18" s="6">
        <f>+J14-J15+J16+J17</f>
        <v>580</v>
      </c>
      <c r="Q18" s="6">
        <f>+Q14-Q15+Q16+Q17</f>
        <v>3597</v>
      </c>
      <c r="R18" s="6">
        <f>+R14-R15+R16+R17</f>
        <v>2793</v>
      </c>
      <c r="S18" s="6">
        <f>+S14-S15+S16+S17</f>
        <v>2620</v>
      </c>
    </row>
    <row r="19" spans="2:19" x14ac:dyDescent="0.2">
      <c r="B19" t="s">
        <v>33</v>
      </c>
      <c r="J19" s="5">
        <f>+J18/J20</f>
        <v>0.87481146304675717</v>
      </c>
      <c r="Q19" s="5">
        <f>+Q18/Q20</f>
        <v>5.0590717299578056</v>
      </c>
      <c r="R19" s="5">
        <f>+R18/R20</f>
        <v>4.15625</v>
      </c>
      <c r="S19" s="5">
        <f>+S18/S20</f>
        <v>3.9457831325301207</v>
      </c>
    </row>
    <row r="20" spans="2:19" x14ac:dyDescent="0.2">
      <c r="B20" t="s">
        <v>1</v>
      </c>
      <c r="J20">
        <v>663</v>
      </c>
      <c r="Q20">
        <v>711</v>
      </c>
      <c r="R20">
        <v>672</v>
      </c>
      <c r="S20">
        <v>664</v>
      </c>
    </row>
    <row r="22" spans="2:19" x14ac:dyDescent="0.2">
      <c r="B22" t="s">
        <v>36</v>
      </c>
      <c r="J22" s="7">
        <f t="shared" ref="J22" si="1">+J8/J6</f>
        <v>0.66520238468779413</v>
      </c>
      <c r="Q22" s="7">
        <f t="shared" ref="Q22:R22" si="2">+Q8/Q6</f>
        <v>0.65730437903804739</v>
      </c>
      <c r="R22" s="7">
        <f t="shared" si="2"/>
        <v>0.63827195201949205</v>
      </c>
      <c r="S22" s="7">
        <f>+S8/S6</f>
        <v>0.62103190878516934</v>
      </c>
    </row>
    <row r="23" spans="2:19" x14ac:dyDescent="0.2">
      <c r="B23" t="s">
        <v>37</v>
      </c>
      <c r="J23" s="7">
        <f t="shared" ref="J23" si="3">+J12/J6</f>
        <v>0.32946344524631316</v>
      </c>
      <c r="Q23" s="7">
        <f t="shared" ref="Q23:R23" si="4">+Q12/Q6</f>
        <v>0.40712491026561376</v>
      </c>
      <c r="R23" s="7">
        <f t="shared" si="4"/>
        <v>0.38318807984256398</v>
      </c>
      <c r="S23" s="7">
        <f>+S12/S6</f>
        <v>0.29743253219588223</v>
      </c>
    </row>
    <row r="24" spans="2:19" x14ac:dyDescent="0.2">
      <c r="B24" t="s">
        <v>38</v>
      </c>
      <c r="J24" s="7">
        <f t="shared" ref="J24" si="5">+J15/J14</f>
        <v>0.12689655172413794</v>
      </c>
      <c r="Q24" s="7">
        <f t="shared" ref="Q24:R24" si="6">+Q15/Q14</f>
        <v>2.119309262166405E-2</v>
      </c>
      <c r="R24" s="7">
        <f t="shared" si="6"/>
        <v>0.11296184130829801</v>
      </c>
      <c r="S24" s="7">
        <f>+S15/S14</f>
        <v>7.7453232687889728E-2</v>
      </c>
    </row>
    <row r="26" spans="2:19" x14ac:dyDescent="0.2">
      <c r="B26" t="s">
        <v>39</v>
      </c>
      <c r="R26" s="7">
        <f>+R6/Q6-1</f>
        <v>-4.2444364680545577E-2</v>
      </c>
      <c r="S26" s="7">
        <f>+S6/R6-1</f>
        <v>0.14244213288351615</v>
      </c>
    </row>
  </sheetData>
  <hyperlinks>
    <hyperlink ref="A1" location="Main!A1" display="Main" xr:uid="{6A555AE5-4F98-47AA-9A70-DDF9BCF0C0F4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2022-04-17T19:18:44Z</dcterms:created>
  <dcterms:modified xsi:type="dcterms:W3CDTF">2022-04-27T17:39:10Z</dcterms:modified>
</cp:coreProperties>
</file>