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A3FA06BB-C387-43A6-A7AC-7D99CE5E2B3F}" xr6:coauthVersionLast="47" xr6:coauthVersionMax="47" xr10:uidLastSave="{00000000-0000-0000-0000-000000000000}"/>
  <bookViews>
    <workbookView xWindow="-120" yWindow="-120" windowWidth="29040" windowHeight="16440" activeTab="1" xr2:uid="{F6D677B0-F058-456D-92DE-AB901D56F0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" i="2" l="1"/>
  <c r="S23" i="2"/>
  <c r="G35" i="2"/>
  <c r="S32" i="2"/>
  <c r="R30" i="2"/>
  <c r="R29" i="2"/>
  <c r="R28" i="2"/>
  <c r="R13" i="2"/>
  <c r="R18" i="2"/>
  <c r="R15" i="2"/>
  <c r="T32" i="2"/>
  <c r="S30" i="2"/>
  <c r="S29" i="2"/>
  <c r="S28" i="2"/>
  <c r="T30" i="2"/>
  <c r="T29" i="2"/>
  <c r="T28" i="2"/>
  <c r="T13" i="2"/>
  <c r="S13" i="2"/>
  <c r="S25" i="2"/>
  <c r="T25" i="2"/>
  <c r="T26" i="2"/>
  <c r="T24" i="2"/>
  <c r="T22" i="2"/>
  <c r="T21" i="2"/>
  <c r="T20" i="2"/>
  <c r="T19" i="2"/>
  <c r="T18" i="2"/>
  <c r="T17" i="2"/>
  <c r="T16" i="2"/>
  <c r="T15" i="2"/>
  <c r="T14" i="2"/>
  <c r="T11" i="2"/>
  <c r="T10" i="2"/>
  <c r="T9" i="2"/>
  <c r="T8" i="2"/>
  <c r="T7" i="2"/>
  <c r="T6" i="2"/>
  <c r="T5" i="2"/>
  <c r="T4" i="2"/>
  <c r="T3" i="2"/>
  <c r="S26" i="2"/>
  <c r="S24" i="2"/>
  <c r="S22" i="2"/>
  <c r="S21" i="2"/>
  <c r="S20" i="2"/>
  <c r="S19" i="2"/>
  <c r="S18" i="2"/>
  <c r="S17" i="2"/>
  <c r="S16" i="2"/>
  <c r="S15" i="2"/>
  <c r="S14" i="2"/>
  <c r="S11" i="2"/>
  <c r="S10" i="2"/>
  <c r="S9" i="2"/>
  <c r="S8" i="2"/>
  <c r="S7" i="2"/>
  <c r="S6" i="2"/>
  <c r="S5" i="2"/>
  <c r="S4" i="2"/>
  <c r="S3" i="2"/>
  <c r="C13" i="2"/>
  <c r="G13" i="2"/>
  <c r="C88" i="2"/>
  <c r="C78" i="2"/>
  <c r="C72" i="2"/>
  <c r="G88" i="2"/>
  <c r="G78" i="2"/>
  <c r="G72" i="2"/>
  <c r="C18" i="2"/>
  <c r="C15" i="2"/>
  <c r="C19" i="2" s="1"/>
  <c r="C21" i="2" s="1"/>
  <c r="C24" i="2" s="1"/>
  <c r="C25" i="2" s="1"/>
  <c r="J25" i="2"/>
  <c r="I25" i="2"/>
  <c r="H25" i="2"/>
  <c r="F25" i="2"/>
  <c r="E25" i="2"/>
  <c r="D25" i="2"/>
  <c r="G15" i="2"/>
  <c r="G18" i="2"/>
  <c r="G48" i="2"/>
  <c r="G41" i="2"/>
  <c r="G52" i="2"/>
  <c r="G43" i="2"/>
  <c r="H34" i="2"/>
  <c r="D13" i="2"/>
  <c r="D15" i="2" s="1"/>
  <c r="H13" i="2"/>
  <c r="H15" i="2" s="1"/>
  <c r="H28" i="2" s="1"/>
  <c r="D88" i="2"/>
  <c r="D78" i="2"/>
  <c r="D72" i="2"/>
  <c r="H88" i="2"/>
  <c r="H78" i="2"/>
  <c r="H72" i="2"/>
  <c r="D18" i="2"/>
  <c r="H18" i="2"/>
  <c r="H48" i="2"/>
  <c r="H41" i="2"/>
  <c r="H35" i="2"/>
  <c r="H52" i="2"/>
  <c r="H43" i="2"/>
  <c r="E13" i="2"/>
  <c r="I13" i="2"/>
  <c r="E88" i="2"/>
  <c r="E78" i="2"/>
  <c r="E72" i="2"/>
  <c r="F72" i="2"/>
  <c r="J72" i="2"/>
  <c r="I72" i="2"/>
  <c r="I88" i="2"/>
  <c r="I78" i="2"/>
  <c r="E18" i="2"/>
  <c r="E15" i="2"/>
  <c r="E28" i="2" s="1"/>
  <c r="I32" i="2"/>
  <c r="I18" i="2"/>
  <c r="I15" i="2"/>
  <c r="I28" i="2" s="1"/>
  <c r="I48" i="2"/>
  <c r="I35" i="2"/>
  <c r="I34" i="2" s="1"/>
  <c r="I41" i="2"/>
  <c r="I52" i="2"/>
  <c r="F13" i="2"/>
  <c r="F15" i="2" s="1"/>
  <c r="J13" i="2"/>
  <c r="F88" i="2"/>
  <c r="F78" i="2"/>
  <c r="J88" i="2"/>
  <c r="J78" i="2"/>
  <c r="F48" i="2"/>
  <c r="F34" i="2" s="1"/>
  <c r="J41" i="2"/>
  <c r="J43" i="2" s="1"/>
  <c r="F41" i="2"/>
  <c r="F43" i="2" s="1"/>
  <c r="J48" i="2"/>
  <c r="J34" i="2" s="1"/>
  <c r="F18" i="2"/>
  <c r="J20" i="2"/>
  <c r="J18" i="2"/>
  <c r="R2" i="2"/>
  <c r="S2" i="2" s="1"/>
  <c r="T2" i="2" s="1"/>
  <c r="U2" i="2" s="1"/>
  <c r="V2" i="2" s="1"/>
  <c r="W2" i="2" s="1"/>
  <c r="X2" i="2" s="1"/>
  <c r="Y2" i="2" s="1"/>
  <c r="Z2" i="2" s="1"/>
  <c r="G13" i="1"/>
  <c r="G12" i="1"/>
  <c r="G10" i="1"/>
  <c r="R19" i="2" l="1"/>
  <c r="R21" i="2" s="1"/>
  <c r="R24" i="2" s="1"/>
  <c r="R25" i="2" s="1"/>
  <c r="C28" i="2"/>
  <c r="C29" i="2"/>
  <c r="C30" i="2"/>
  <c r="G32" i="2"/>
  <c r="C54" i="2"/>
  <c r="C89" i="2"/>
  <c r="G89" i="2"/>
  <c r="G28" i="2"/>
  <c r="G19" i="2"/>
  <c r="G34" i="2"/>
  <c r="D19" i="2"/>
  <c r="D28" i="2"/>
  <c r="H32" i="2"/>
  <c r="D89" i="2"/>
  <c r="H89" i="2"/>
  <c r="H19" i="2"/>
  <c r="E89" i="2"/>
  <c r="J32" i="2"/>
  <c r="I19" i="2"/>
  <c r="I89" i="2"/>
  <c r="E19" i="2"/>
  <c r="I43" i="2"/>
  <c r="J15" i="2"/>
  <c r="J28" i="2" s="1"/>
  <c r="F52" i="2"/>
  <c r="J89" i="2"/>
  <c r="J52" i="2"/>
  <c r="F89" i="2"/>
  <c r="F19" i="2"/>
  <c r="F29" i="2" s="1"/>
  <c r="F28" i="2"/>
  <c r="G21" i="2" l="1"/>
  <c r="G29" i="2"/>
  <c r="D21" i="2"/>
  <c r="D29" i="2"/>
  <c r="H21" i="2"/>
  <c r="H29" i="2"/>
  <c r="E21" i="2"/>
  <c r="E29" i="2"/>
  <c r="I21" i="2"/>
  <c r="I29" i="2"/>
  <c r="J19" i="2"/>
  <c r="F21" i="2"/>
  <c r="F30" i="2" s="1"/>
  <c r="G24" i="2" l="1"/>
  <c r="G30" i="2"/>
  <c r="D24" i="2"/>
  <c r="D54" i="2" s="1"/>
  <c r="D30" i="2"/>
  <c r="H24" i="2"/>
  <c r="H54" i="2" s="1"/>
  <c r="H30" i="2"/>
  <c r="J21" i="2"/>
  <c r="J29" i="2"/>
  <c r="I24" i="2"/>
  <c r="I30" i="2"/>
  <c r="E24" i="2"/>
  <c r="E30" i="2"/>
  <c r="F24" i="2"/>
  <c r="G54" i="2" l="1"/>
  <c r="G25" i="2"/>
  <c r="E54" i="2"/>
  <c r="I54" i="2"/>
  <c r="J24" i="2"/>
  <c r="J30" i="2"/>
  <c r="F54" i="2"/>
  <c r="J54" i="2" l="1"/>
</calcChain>
</file>

<file path=xl/sharedStrings.xml><?xml version="1.0" encoding="utf-8"?>
<sst xmlns="http://schemas.openxmlformats.org/spreadsheetml/2006/main" count="100" uniqueCount="83">
  <si>
    <t>Price</t>
  </si>
  <si>
    <t>Shares</t>
  </si>
  <si>
    <t>MC</t>
  </si>
  <si>
    <t>Cash</t>
  </si>
  <si>
    <t>Debt</t>
  </si>
  <si>
    <t>EV</t>
  </si>
  <si>
    <t>Q421</t>
  </si>
  <si>
    <t>Main</t>
  </si>
  <si>
    <t>Q120</t>
  </si>
  <si>
    <t>Q220</t>
  </si>
  <si>
    <t>Q320</t>
  </si>
  <si>
    <t>Q420</t>
  </si>
  <si>
    <t>Q121</t>
  </si>
  <si>
    <t>Q221</t>
  </si>
  <si>
    <t>Q321</t>
  </si>
  <si>
    <t>Q222</t>
  </si>
  <si>
    <t>Q322</t>
  </si>
  <si>
    <t>Q422</t>
  </si>
  <si>
    <t>Revenue</t>
  </si>
  <si>
    <t>Costs of Operation</t>
  </si>
  <si>
    <t>Gross Profit</t>
  </si>
  <si>
    <t>sG&amp;A</t>
  </si>
  <si>
    <t>Loss on Diverstitures</t>
  </si>
  <si>
    <t>Operating Expenses</t>
  </si>
  <si>
    <t>Operating Income</t>
  </si>
  <si>
    <t>Other Income</t>
  </si>
  <si>
    <t>Taxes</t>
  </si>
  <si>
    <t>Pretax Income</t>
  </si>
  <si>
    <t>NI</t>
  </si>
  <si>
    <t>EPS</t>
  </si>
  <si>
    <t>Net Income</t>
  </si>
  <si>
    <t>Gross Margin %</t>
  </si>
  <si>
    <t>Operating Margin %</t>
  </si>
  <si>
    <t>Tax Rate %</t>
  </si>
  <si>
    <t>Revenue Y/Y</t>
  </si>
  <si>
    <t>Receivables</t>
  </si>
  <si>
    <t>Other</t>
  </si>
  <si>
    <t>Intangibles</t>
  </si>
  <si>
    <t>OLTA</t>
  </si>
  <si>
    <t>Total Assets</t>
  </si>
  <si>
    <t>PP&amp;E</t>
  </si>
  <si>
    <t>Net Cash</t>
  </si>
  <si>
    <t>A/P</t>
  </si>
  <si>
    <t>Total Liaibilties</t>
  </si>
  <si>
    <t>Model NI</t>
  </si>
  <si>
    <t>Reported NI</t>
  </si>
  <si>
    <t>D/A</t>
  </si>
  <si>
    <t>Extinguishment of Debt</t>
  </si>
  <si>
    <t>A/L Changes</t>
  </si>
  <si>
    <t>CFFO</t>
  </si>
  <si>
    <t>Acquisitions</t>
  </si>
  <si>
    <t>Capex</t>
  </si>
  <si>
    <t>Divested Cash</t>
  </si>
  <si>
    <t>CFFI</t>
  </si>
  <si>
    <t>New Borrowings</t>
  </si>
  <si>
    <t>Debt Repayments</t>
  </si>
  <si>
    <t>Preniums</t>
  </si>
  <si>
    <t>Stock Repurchases</t>
  </si>
  <si>
    <t>Dividends</t>
  </si>
  <si>
    <t>Exercised Options</t>
  </si>
  <si>
    <t>Equity Based Compensation</t>
  </si>
  <si>
    <t>CFFF</t>
  </si>
  <si>
    <t>CF</t>
  </si>
  <si>
    <t>Commerical</t>
  </si>
  <si>
    <t>Residential</t>
  </si>
  <si>
    <t>Indsutrial</t>
  </si>
  <si>
    <t>Other Collection</t>
  </si>
  <si>
    <t>Landfill</t>
  </si>
  <si>
    <t>Transfer</t>
  </si>
  <si>
    <t>Recycling</t>
  </si>
  <si>
    <t>Elimated Companies</t>
  </si>
  <si>
    <t>Parts&amp;Supplies</t>
  </si>
  <si>
    <t>OA</t>
  </si>
  <si>
    <t>Accured Liabilties</t>
  </si>
  <si>
    <t>D/R</t>
  </si>
  <si>
    <t>D/T</t>
  </si>
  <si>
    <t>Enviromental Remediation</t>
  </si>
  <si>
    <t>Bad Debt</t>
  </si>
  <si>
    <t>Disposal of Asset</t>
  </si>
  <si>
    <t>Equity Based Comp</t>
  </si>
  <si>
    <t>Impairments</t>
  </si>
  <si>
    <t>Unconsolidated Entities</t>
  </si>
  <si>
    <t>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</si>
</sst>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2C77-B21F-4514-838D-F79E2F022418}">
  <dimension ref="F8:H13"/>
  <sheetViews>
    <sheetView workbookViewId="0">
      <selection activeCell="E20" sqref="E20:F24"/>
    </sheetView>
  </sheetViews>
  <sheetFormatPr defaultRowHeight="14.25" x14ac:dyDescent="0.2"/>
  <cols>
    <col min="8" max="8" width="9" style="2"/>
  </cols>
  <sheetData>
    <row r="8" spans="6:8" x14ac:dyDescent="0.2">
      <c r="F8" t="s">
        <v>0</v>
      </c>
      <c r="G8">
        <v>159.16</v>
      </c>
    </row>
    <row r="9" spans="6:8" x14ac:dyDescent="0.2">
      <c r="F9" t="s">
        <v>1</v>
      </c>
      <c r="G9" s="1">
        <v>414.58671800000002</v>
      </c>
      <c r="H9" s="2" t="s">
        <v>6</v>
      </c>
    </row>
    <row r="10" spans="6:8" x14ac:dyDescent="0.2">
      <c r="F10" t="s">
        <v>2</v>
      </c>
      <c r="G10" s="1">
        <f>+G8*G9</f>
        <v>65985.622036879999</v>
      </c>
    </row>
    <row r="11" spans="6:8" x14ac:dyDescent="0.2">
      <c r="F11" t="s">
        <v>3</v>
      </c>
      <c r="G11" s="1">
        <v>118</v>
      </c>
      <c r="H11" s="2" t="s">
        <v>6</v>
      </c>
    </row>
    <row r="12" spans="6:8" x14ac:dyDescent="0.2">
      <c r="F12" t="s">
        <v>4</v>
      </c>
      <c r="G12" s="1">
        <f>708+12697</f>
        <v>13405</v>
      </c>
      <c r="H12" s="2" t="s">
        <v>6</v>
      </c>
    </row>
    <row r="13" spans="6:8" x14ac:dyDescent="0.2">
      <c r="F13" t="s">
        <v>5</v>
      </c>
      <c r="G13" s="1">
        <f>+G10-G11+G12</f>
        <v>79272.622036879999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993D-0756-4346-A0C6-1EDAA9611E28}">
  <dimension ref="A1:Z8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2" sqref="M22"/>
    </sheetView>
  </sheetViews>
  <sheetFormatPr defaultRowHeight="14.25" x14ac:dyDescent="0.2"/>
  <cols>
    <col min="1" max="1" width="4.625" bestFit="1" customWidth="1"/>
    <col min="2" max="2" width="18.375" bestFit="1" customWidth="1"/>
  </cols>
  <sheetData>
    <row r="1" spans="1:26" x14ac:dyDescent="0.2">
      <c r="A1" s="3" t="s">
        <v>7</v>
      </c>
    </row>
    <row r="2" spans="1:26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6</v>
      </c>
      <c r="K2" t="s">
        <v>15</v>
      </c>
      <c r="L2" t="s">
        <v>16</v>
      </c>
      <c r="M2" t="s">
        <v>17</v>
      </c>
      <c r="Q2">
        <v>2018</v>
      </c>
      <c r="R2">
        <f>+Q2+1</f>
        <v>2019</v>
      </c>
      <c r="S2">
        <f t="shared" ref="S2:Z2" si="0">+R2+1</f>
        <v>2020</v>
      </c>
      <c r="T2">
        <f t="shared" si="0"/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</row>
    <row r="3" spans="1:26" x14ac:dyDescent="0.2">
      <c r="B3" t="s">
        <v>63</v>
      </c>
      <c r="C3" s="1">
        <v>1063</v>
      </c>
      <c r="D3" s="1">
        <v>928</v>
      </c>
      <c r="E3" s="1">
        <v>1025</v>
      </c>
      <c r="F3" s="1">
        <v>1086</v>
      </c>
      <c r="G3" s="1">
        <v>1131</v>
      </c>
      <c r="H3" s="1">
        <v>1178</v>
      </c>
      <c r="I3" s="1">
        <v>1214</v>
      </c>
      <c r="J3" s="1">
        <v>1237</v>
      </c>
      <c r="R3" s="1">
        <v>4229</v>
      </c>
      <c r="S3" s="1">
        <f>+SUM(C3:F3)</f>
        <v>4102</v>
      </c>
      <c r="T3" s="1">
        <f>+SUM(G3:J3)</f>
        <v>4760</v>
      </c>
    </row>
    <row r="4" spans="1:26" x14ac:dyDescent="0.2">
      <c r="B4" t="s">
        <v>64</v>
      </c>
      <c r="C4" s="1">
        <v>650</v>
      </c>
      <c r="D4" s="1">
        <v>657</v>
      </c>
      <c r="E4" s="1">
        <v>662</v>
      </c>
      <c r="F4" s="1">
        <v>747</v>
      </c>
      <c r="G4" s="1">
        <v>782</v>
      </c>
      <c r="H4" s="1">
        <v>794</v>
      </c>
      <c r="I4" s="1">
        <v>795</v>
      </c>
      <c r="J4" s="1">
        <v>801</v>
      </c>
      <c r="R4" s="1">
        <v>2613</v>
      </c>
      <c r="S4" s="1">
        <f t="shared" ref="R4:S24" si="1">+SUM(C4:F4)</f>
        <v>2716</v>
      </c>
      <c r="T4" s="1">
        <f t="shared" ref="T4:T24" si="2">+SUM(G4:J4)</f>
        <v>3172</v>
      </c>
    </row>
    <row r="5" spans="1:26" x14ac:dyDescent="0.2">
      <c r="B5" t="s">
        <v>65</v>
      </c>
      <c r="C5" s="1">
        <v>693</v>
      </c>
      <c r="D5" s="1">
        <v>625</v>
      </c>
      <c r="E5" s="1">
        <v>709</v>
      </c>
      <c r="F5" s="1">
        <v>743</v>
      </c>
      <c r="G5" s="1">
        <v>743</v>
      </c>
      <c r="H5" s="1">
        <v>811</v>
      </c>
      <c r="I5" s="1">
        <v>829</v>
      </c>
      <c r="J5" s="1">
        <v>827</v>
      </c>
      <c r="R5" s="1">
        <v>2916</v>
      </c>
      <c r="S5" s="1">
        <f t="shared" si="1"/>
        <v>2770</v>
      </c>
      <c r="T5" s="1">
        <f t="shared" si="2"/>
        <v>3210</v>
      </c>
    </row>
    <row r="6" spans="1:26" x14ac:dyDescent="0.2">
      <c r="B6" t="s">
        <v>66</v>
      </c>
      <c r="C6" s="1">
        <v>112</v>
      </c>
      <c r="D6" s="1">
        <v>115</v>
      </c>
      <c r="E6" s="1">
        <v>120</v>
      </c>
      <c r="F6" s="1">
        <v>118</v>
      </c>
      <c r="G6" s="1">
        <v>116</v>
      </c>
      <c r="H6" s="1">
        <v>135</v>
      </c>
      <c r="I6" s="1">
        <v>140</v>
      </c>
      <c r="J6" s="1">
        <v>142</v>
      </c>
      <c r="R6" s="1">
        <v>482</v>
      </c>
      <c r="S6" s="1">
        <f t="shared" si="1"/>
        <v>465</v>
      </c>
      <c r="T6" s="1">
        <f t="shared" si="2"/>
        <v>533</v>
      </c>
    </row>
    <row r="7" spans="1:26" x14ac:dyDescent="0.2">
      <c r="B7" t="s">
        <v>67</v>
      </c>
      <c r="C7" s="1">
        <v>887</v>
      </c>
      <c r="D7" s="1">
        <v>874</v>
      </c>
      <c r="E7" s="1">
        <v>946</v>
      </c>
      <c r="F7" s="1">
        <v>960</v>
      </c>
      <c r="G7" s="1">
        <v>915</v>
      </c>
      <c r="H7" s="1">
        <v>1075</v>
      </c>
      <c r="I7" s="1">
        <v>1100</v>
      </c>
      <c r="J7" s="1">
        <v>1063</v>
      </c>
      <c r="R7" s="1">
        <v>3846</v>
      </c>
      <c r="S7" s="1">
        <f t="shared" si="1"/>
        <v>3667</v>
      </c>
      <c r="T7" s="1">
        <f t="shared" si="2"/>
        <v>4153</v>
      </c>
    </row>
    <row r="8" spans="1:26" x14ac:dyDescent="0.2">
      <c r="B8" t="s">
        <v>68</v>
      </c>
      <c r="C8" s="1">
        <v>441</v>
      </c>
      <c r="D8" s="1">
        <v>439</v>
      </c>
      <c r="E8" s="1">
        <v>482</v>
      </c>
      <c r="F8" s="1">
        <v>493</v>
      </c>
      <c r="G8" s="1">
        <v>465</v>
      </c>
      <c r="H8" s="1">
        <v>532</v>
      </c>
      <c r="I8" s="1">
        <v>550</v>
      </c>
      <c r="J8" s="1">
        <v>525</v>
      </c>
      <c r="R8" s="1">
        <v>1820</v>
      </c>
      <c r="S8" s="1">
        <f t="shared" si="1"/>
        <v>1855</v>
      </c>
      <c r="T8" s="1">
        <f t="shared" si="2"/>
        <v>2072</v>
      </c>
    </row>
    <row r="9" spans="1:26" x14ac:dyDescent="0.2">
      <c r="B9" t="s">
        <v>69</v>
      </c>
      <c r="C9" s="1">
        <v>254</v>
      </c>
      <c r="D9" s="1">
        <v>275</v>
      </c>
      <c r="E9" s="1">
        <v>290</v>
      </c>
      <c r="F9" s="1">
        <v>308</v>
      </c>
      <c r="G9" s="1">
        <v>342</v>
      </c>
      <c r="H9" s="1">
        <v>397</v>
      </c>
      <c r="I9" s="1">
        <v>464</v>
      </c>
      <c r="J9" s="1">
        <v>478</v>
      </c>
      <c r="R9" s="1">
        <v>1040</v>
      </c>
      <c r="S9" s="1">
        <f t="shared" si="1"/>
        <v>1127</v>
      </c>
      <c r="T9" s="1">
        <f t="shared" si="2"/>
        <v>1681</v>
      </c>
    </row>
    <row r="10" spans="1:26" x14ac:dyDescent="0.2">
      <c r="B10" t="s">
        <v>36</v>
      </c>
      <c r="C10" s="1">
        <v>430</v>
      </c>
      <c r="D10" s="1">
        <v>409</v>
      </c>
      <c r="E10" s="1">
        <v>458</v>
      </c>
      <c r="F10" s="1">
        <v>479</v>
      </c>
      <c r="G10" s="1">
        <v>477</v>
      </c>
      <c r="H10" s="1">
        <v>513</v>
      </c>
      <c r="I10" s="1">
        <v>551</v>
      </c>
      <c r="J10" s="1">
        <v>571</v>
      </c>
      <c r="R10" s="1">
        <v>1758</v>
      </c>
      <c r="S10" s="1">
        <f t="shared" si="1"/>
        <v>1776</v>
      </c>
      <c r="T10" s="1">
        <f t="shared" si="2"/>
        <v>2112</v>
      </c>
    </row>
    <row r="11" spans="1:26" x14ac:dyDescent="0.2">
      <c r="B11" t="s">
        <v>70</v>
      </c>
      <c r="C11" s="1">
        <v>-801</v>
      </c>
      <c r="D11" s="1">
        <v>-761</v>
      </c>
      <c r="E11" s="1">
        <v>-831</v>
      </c>
      <c r="F11" s="1">
        <v>-867</v>
      </c>
      <c r="G11" s="1">
        <v>-859</v>
      </c>
      <c r="H11" s="1">
        <v>-959</v>
      </c>
      <c r="I11" s="1">
        <v>-978</v>
      </c>
      <c r="J11" s="1">
        <v>-966</v>
      </c>
      <c r="R11" s="1">
        <v>-3249</v>
      </c>
      <c r="S11" s="1">
        <f t="shared" si="1"/>
        <v>-3260</v>
      </c>
      <c r="T11" s="1">
        <f t="shared" si="2"/>
        <v>-3762</v>
      </c>
    </row>
    <row r="12" spans="1:26" x14ac:dyDescent="0.2">
      <c r="S12" s="1"/>
      <c r="T12" s="1"/>
    </row>
    <row r="13" spans="1:26" s="5" customFormat="1" ht="15" x14ac:dyDescent="0.25">
      <c r="B13" s="5" t="s">
        <v>18</v>
      </c>
      <c r="C13" s="6">
        <f>+SUM(C3:C11)</f>
        <v>3729</v>
      </c>
      <c r="D13" s="6">
        <f>+SUM(D3:D11)</f>
        <v>3561</v>
      </c>
      <c r="E13" s="6">
        <f>+SUM(E3:E11)</f>
        <v>3861</v>
      </c>
      <c r="F13" s="6">
        <f>+SUM(F3:F11)</f>
        <v>4067</v>
      </c>
      <c r="G13" s="6">
        <f>+SUM(G3:G11)</f>
        <v>4112</v>
      </c>
      <c r="H13" s="6">
        <f>+SUM(H3:H11)</f>
        <v>4476</v>
      </c>
      <c r="I13" s="6">
        <f>+SUM(I3:I11)</f>
        <v>4665</v>
      </c>
      <c r="J13" s="6">
        <f>+SUM(J3:J11)</f>
        <v>4678</v>
      </c>
      <c r="R13" s="6">
        <f>+SUM(R3:R11)</f>
        <v>15455</v>
      </c>
      <c r="S13" s="6">
        <f>+SUM(C13:F13)</f>
        <v>15218</v>
      </c>
      <c r="T13" s="6">
        <f>+SUM(G13:J13)</f>
        <v>17931</v>
      </c>
    </row>
    <row r="14" spans="1:26" x14ac:dyDescent="0.2">
      <c r="B14" t="s">
        <v>19</v>
      </c>
      <c r="C14" s="1">
        <v>2329</v>
      </c>
      <c r="D14" s="1">
        <v>2180</v>
      </c>
      <c r="E14" s="1">
        <v>2332</v>
      </c>
      <c r="F14" s="1">
        <v>2500</v>
      </c>
      <c r="G14" s="1">
        <v>2514</v>
      </c>
      <c r="H14" s="1">
        <v>2736</v>
      </c>
      <c r="I14" s="1">
        <v>2906</v>
      </c>
      <c r="J14" s="1">
        <v>2955</v>
      </c>
      <c r="R14" s="1">
        <v>9496</v>
      </c>
      <c r="S14" s="1">
        <f t="shared" si="1"/>
        <v>9341</v>
      </c>
      <c r="T14" s="1">
        <f t="shared" si="2"/>
        <v>11111</v>
      </c>
    </row>
    <row r="15" spans="1:26" x14ac:dyDescent="0.2">
      <c r="B15" t="s">
        <v>20</v>
      </c>
      <c r="C15" s="1">
        <f>+C13-C14</f>
        <v>1400</v>
      </c>
      <c r="D15" s="1">
        <f>+D13-D14</f>
        <v>1381</v>
      </c>
      <c r="E15" s="1">
        <f>+E13-E14</f>
        <v>1529</v>
      </c>
      <c r="F15" s="1">
        <f>+F13-F14</f>
        <v>1567</v>
      </c>
      <c r="G15" s="1">
        <f>+G13-G14</f>
        <v>1598</v>
      </c>
      <c r="H15" s="1">
        <f>+H13-H14</f>
        <v>1740</v>
      </c>
      <c r="I15" s="1">
        <f>+I13-I14</f>
        <v>1759</v>
      </c>
      <c r="J15" s="1">
        <f>+J13-J14</f>
        <v>1723</v>
      </c>
      <c r="R15" s="1">
        <f>+R13-R14</f>
        <v>5959</v>
      </c>
      <c r="S15" s="1">
        <f t="shared" si="1"/>
        <v>5877</v>
      </c>
      <c r="T15" s="1">
        <f t="shared" si="2"/>
        <v>6820</v>
      </c>
    </row>
    <row r="16" spans="1:26" x14ac:dyDescent="0.2">
      <c r="B16" t="s">
        <v>21</v>
      </c>
      <c r="C16" s="1">
        <v>425</v>
      </c>
      <c r="D16" s="1">
        <v>377</v>
      </c>
      <c r="E16" s="1">
        <v>416</v>
      </c>
      <c r="F16" s="1">
        <v>510</v>
      </c>
      <c r="G16" s="1">
        <v>458</v>
      </c>
      <c r="H16" s="1">
        <v>445</v>
      </c>
      <c r="I16" s="1">
        <v>469</v>
      </c>
      <c r="J16" s="1">
        <v>492</v>
      </c>
      <c r="R16" s="1">
        <v>1631</v>
      </c>
      <c r="S16" s="1">
        <f t="shared" si="1"/>
        <v>1728</v>
      </c>
      <c r="T16" s="1">
        <f t="shared" si="2"/>
        <v>1864</v>
      </c>
    </row>
    <row r="17" spans="2:20" x14ac:dyDescent="0.2">
      <c r="B17" t="s">
        <v>22</v>
      </c>
      <c r="C17" s="1"/>
      <c r="D17" s="1">
        <v>61</v>
      </c>
      <c r="E17" s="1">
        <v>7</v>
      </c>
      <c r="F17" s="1">
        <v>-33</v>
      </c>
      <c r="G17" s="1">
        <v>17</v>
      </c>
      <c r="H17" s="1"/>
      <c r="I17" s="1">
        <v>-34</v>
      </c>
      <c r="J17" s="1">
        <v>1</v>
      </c>
      <c r="R17" s="1">
        <v>42</v>
      </c>
      <c r="S17" s="1">
        <f t="shared" si="1"/>
        <v>35</v>
      </c>
      <c r="T17" s="1">
        <f t="shared" si="2"/>
        <v>-16</v>
      </c>
    </row>
    <row r="18" spans="2:20" x14ac:dyDescent="0.2">
      <c r="B18" t="s">
        <v>23</v>
      </c>
      <c r="C18" s="1">
        <f>+SUM(C16:C17)</f>
        <v>425</v>
      </c>
      <c r="D18" s="1">
        <f>+SUM(D16:D17)</f>
        <v>438</v>
      </c>
      <c r="E18" s="1">
        <f>+SUM(E16:E17)</f>
        <v>423</v>
      </c>
      <c r="F18" s="1">
        <f>+SUM(F16:F17)</f>
        <v>477</v>
      </c>
      <c r="G18" s="1">
        <f>+SUM(G16:G17)</f>
        <v>475</v>
      </c>
      <c r="H18" s="1">
        <f>+SUM(H16:H17)</f>
        <v>445</v>
      </c>
      <c r="I18" s="1">
        <f>+SUM(I16:I17)</f>
        <v>435</v>
      </c>
      <c r="J18" s="1">
        <f>+SUM(J16:J17)</f>
        <v>493</v>
      </c>
      <c r="R18" s="1">
        <f>+SUM(R16:R17)</f>
        <v>1673</v>
      </c>
      <c r="S18" s="1">
        <f t="shared" si="1"/>
        <v>1763</v>
      </c>
      <c r="T18" s="1">
        <f t="shared" si="2"/>
        <v>1848</v>
      </c>
    </row>
    <row r="19" spans="2:20" x14ac:dyDescent="0.2">
      <c r="B19" t="s">
        <v>24</v>
      </c>
      <c r="C19" s="1">
        <f>+C15-C18</f>
        <v>975</v>
      </c>
      <c r="D19" s="1">
        <f>+D15-D18</f>
        <v>943</v>
      </c>
      <c r="E19" s="1">
        <f>+E15-E18</f>
        <v>1106</v>
      </c>
      <c r="F19" s="1">
        <f>+F15-F18</f>
        <v>1090</v>
      </c>
      <c r="G19" s="1">
        <f>+G15-G18</f>
        <v>1123</v>
      </c>
      <c r="H19" s="1">
        <f>+H15-H18</f>
        <v>1295</v>
      </c>
      <c r="I19" s="1">
        <f>+I15-I18</f>
        <v>1324</v>
      </c>
      <c r="J19" s="1">
        <f>+J15-J18</f>
        <v>1230</v>
      </c>
      <c r="R19" s="1">
        <f>+R15-R18</f>
        <v>4286</v>
      </c>
      <c r="S19" s="1">
        <f t="shared" si="1"/>
        <v>4114</v>
      </c>
      <c r="T19" s="1">
        <f t="shared" si="2"/>
        <v>4972</v>
      </c>
    </row>
    <row r="20" spans="2:20" x14ac:dyDescent="0.2">
      <c r="B20" t="s">
        <v>25</v>
      </c>
      <c r="C20" s="1">
        <v>-138</v>
      </c>
      <c r="D20" s="1">
        <v>-132</v>
      </c>
      <c r="E20" s="1">
        <v>-164</v>
      </c>
      <c r="F20" s="1">
        <v>-107</v>
      </c>
      <c r="G20" s="1">
        <v>-105</v>
      </c>
      <c r="H20" s="1">
        <v>-335</v>
      </c>
      <c r="I20" s="1">
        <v>-100</v>
      </c>
      <c r="J20" s="1">
        <f>+-83+-2+9</f>
        <v>-76</v>
      </c>
      <c r="R20" s="1">
        <v>-601</v>
      </c>
      <c r="S20" s="1">
        <f t="shared" si="1"/>
        <v>-541</v>
      </c>
      <c r="T20" s="1">
        <f t="shared" si="2"/>
        <v>-616</v>
      </c>
    </row>
    <row r="21" spans="2:20" x14ac:dyDescent="0.2">
      <c r="B21" t="s">
        <v>27</v>
      </c>
      <c r="C21" s="1">
        <f>+C19+C20</f>
        <v>837</v>
      </c>
      <c r="D21" s="1">
        <f>+D19+D20</f>
        <v>811</v>
      </c>
      <c r="E21" s="1">
        <f>+E19+E20</f>
        <v>942</v>
      </c>
      <c r="F21" s="1">
        <f>+F19+F20</f>
        <v>983</v>
      </c>
      <c r="G21" s="1">
        <f>+G19+G20</f>
        <v>1018</v>
      </c>
      <c r="H21" s="1">
        <f>+H19+H20</f>
        <v>960</v>
      </c>
      <c r="I21" s="1">
        <f>+I19+I20</f>
        <v>1224</v>
      </c>
      <c r="J21" s="1">
        <f>+J19+J20</f>
        <v>1154</v>
      </c>
      <c r="R21" s="1">
        <f>+R19+R20</f>
        <v>3685</v>
      </c>
      <c r="S21" s="1">
        <f t="shared" si="1"/>
        <v>3573</v>
      </c>
      <c r="T21" s="1">
        <f t="shared" si="2"/>
        <v>4356</v>
      </c>
    </row>
    <row r="22" spans="2:20" x14ac:dyDescent="0.2">
      <c r="B22" t="s">
        <v>26</v>
      </c>
      <c r="C22" s="1">
        <v>74</v>
      </c>
      <c r="D22" s="1">
        <v>88</v>
      </c>
      <c r="E22" s="1">
        <v>126</v>
      </c>
      <c r="F22" s="1">
        <v>109</v>
      </c>
      <c r="G22" s="1">
        <v>124</v>
      </c>
      <c r="H22" s="1">
        <v>105</v>
      </c>
      <c r="I22" s="1">
        <v>706</v>
      </c>
      <c r="J22" s="1">
        <v>136</v>
      </c>
      <c r="R22" s="1">
        <v>434</v>
      </c>
      <c r="S22" s="1">
        <f t="shared" si="1"/>
        <v>397</v>
      </c>
      <c r="T22" s="1">
        <f t="shared" si="2"/>
        <v>1071</v>
      </c>
    </row>
    <row r="23" spans="2:20" x14ac:dyDescent="0.2">
      <c r="B23" t="s">
        <v>28</v>
      </c>
      <c r="C23" s="1"/>
      <c r="D23" s="1"/>
      <c r="E23" s="1"/>
      <c r="F23" s="1"/>
      <c r="G23" s="1"/>
      <c r="H23" s="1"/>
      <c r="I23" s="1">
        <v>1</v>
      </c>
      <c r="J23" s="1"/>
      <c r="R23" s="4">
        <v>1</v>
      </c>
      <c r="S23" s="4">
        <f>+SUM(C23:F23)</f>
        <v>0</v>
      </c>
      <c r="T23" s="4">
        <f>+SUM(G23:J23)</f>
        <v>1</v>
      </c>
    </row>
    <row r="24" spans="2:20" s="5" customFormat="1" ht="15" x14ac:dyDescent="0.25">
      <c r="B24" s="5" t="s">
        <v>30</v>
      </c>
      <c r="C24" s="6">
        <f>+C21-C22-C23</f>
        <v>763</v>
      </c>
      <c r="D24" s="6">
        <f>+D21-D22-D23</f>
        <v>723</v>
      </c>
      <c r="E24" s="6">
        <f>+E21-E22-E23</f>
        <v>816</v>
      </c>
      <c r="F24" s="6">
        <f>+F21-F22-F23</f>
        <v>874</v>
      </c>
      <c r="G24" s="6">
        <f>+G21-G22-G23</f>
        <v>894</v>
      </c>
      <c r="H24" s="6">
        <f>+H21-H22-H23</f>
        <v>855</v>
      </c>
      <c r="I24" s="6">
        <f>+I21-I22-I23</f>
        <v>517</v>
      </c>
      <c r="J24" s="6">
        <f>+J21-J22-J23</f>
        <v>1018</v>
      </c>
      <c r="R24" s="6">
        <f>+R21-R22-R23</f>
        <v>3250</v>
      </c>
      <c r="S24" s="6">
        <f t="shared" si="1"/>
        <v>3176</v>
      </c>
      <c r="T24" s="6">
        <f t="shared" si="2"/>
        <v>3284</v>
      </c>
    </row>
    <row r="25" spans="2:20" x14ac:dyDescent="0.2">
      <c r="B25" t="s">
        <v>29</v>
      </c>
      <c r="C25" s="4">
        <f>+C24/C26</f>
        <v>1.7893996247654784</v>
      </c>
      <c r="D25" s="4">
        <f>+D24/D26</f>
        <v>1.7055909412597312</v>
      </c>
      <c r="E25" s="4">
        <f>+E24/E26</f>
        <v>1.9218087611869994</v>
      </c>
      <c r="F25" s="4">
        <f>+F24/F26</f>
        <v>2.0559868266290282</v>
      </c>
      <c r="G25" s="4">
        <f>+G24/G26</f>
        <v>2.1069997643176999</v>
      </c>
      <c r="H25" s="4">
        <f>+H24/H26</f>
        <v>2.0184135977337108</v>
      </c>
      <c r="I25" s="4">
        <f>+I24/I26</f>
        <v>1.2251184834123223</v>
      </c>
      <c r="J25" s="4">
        <f>+J24/J26</f>
        <v>2.4203518782691393</v>
      </c>
      <c r="R25" s="4">
        <f>+R24/R26</f>
        <v>7.7270565858297662</v>
      </c>
      <c r="S25" s="4">
        <f>+S24/S26</f>
        <v>7.472941176470588</v>
      </c>
      <c r="T25" s="4">
        <f>+T24/T26</f>
        <v>7.7704821058858329</v>
      </c>
    </row>
    <row r="26" spans="2:20" x14ac:dyDescent="0.2">
      <c r="B26" t="s">
        <v>1</v>
      </c>
      <c r="C26">
        <v>426.4</v>
      </c>
      <c r="D26" s="1">
        <v>423.9</v>
      </c>
      <c r="E26" s="1">
        <v>424.6</v>
      </c>
      <c r="F26" s="1">
        <v>425.1</v>
      </c>
      <c r="G26" s="1">
        <v>424.3</v>
      </c>
      <c r="H26" s="1">
        <v>423.6</v>
      </c>
      <c r="I26" s="1">
        <v>422</v>
      </c>
      <c r="J26" s="1">
        <v>420.6</v>
      </c>
      <c r="R26" s="1">
        <v>420.6</v>
      </c>
      <c r="S26" s="4">
        <f>+AVERAGE(C26:F26)</f>
        <v>425</v>
      </c>
      <c r="T26" s="4">
        <f>+AVERAGE(G26:J26)</f>
        <v>422.625</v>
      </c>
    </row>
    <row r="28" spans="2:20" x14ac:dyDescent="0.2">
      <c r="B28" t="s">
        <v>31</v>
      </c>
      <c r="C28" s="7">
        <f>+C15/C13</f>
        <v>0.37543577366586217</v>
      </c>
      <c r="D28" s="7">
        <f>+D15/D13</f>
        <v>0.38781241224375174</v>
      </c>
      <c r="E28" s="7">
        <f>+E15/E13</f>
        <v>0.39601139601139601</v>
      </c>
      <c r="F28" s="7">
        <f>+F15/F13</f>
        <v>0.38529628718957465</v>
      </c>
      <c r="G28" s="7">
        <f>+G15/G13</f>
        <v>0.38861867704280156</v>
      </c>
      <c r="H28" s="7">
        <f>+H15/H13</f>
        <v>0.38873994638069703</v>
      </c>
      <c r="I28" s="7">
        <f>+I15/I13</f>
        <v>0.37706323687031085</v>
      </c>
      <c r="J28" s="7">
        <f>+J15/J13</f>
        <v>0.36831979478409577</v>
      </c>
      <c r="R28" s="7">
        <f>+R15/R13</f>
        <v>0.38557101261727594</v>
      </c>
      <c r="S28" s="7">
        <f>+S15/S13</f>
        <v>0.3861874096464713</v>
      </c>
      <c r="T28" s="7">
        <f>+T15/T13</f>
        <v>0.38034688528247168</v>
      </c>
    </row>
    <row r="29" spans="2:20" x14ac:dyDescent="0.2">
      <c r="B29" t="s">
        <v>32</v>
      </c>
      <c r="C29" s="7">
        <f>+C19/C13</f>
        <v>0.26146419951729688</v>
      </c>
      <c r="D29" s="7">
        <f>+D19/D13</f>
        <v>0.2648132547037349</v>
      </c>
      <c r="E29" s="7">
        <f>+E19/E13</f>
        <v>0.28645428645428644</v>
      </c>
      <c r="F29" s="7">
        <f>+F19/F13</f>
        <v>0.26801081878534544</v>
      </c>
      <c r="G29" s="7">
        <f>+G19/G13</f>
        <v>0.2731031128404669</v>
      </c>
      <c r="H29" s="7">
        <f>+H19/H13</f>
        <v>0.28932082216264521</v>
      </c>
      <c r="I29" s="7">
        <f>+I19/I13</f>
        <v>0.28381564844587354</v>
      </c>
      <c r="J29" s="7">
        <f>+J19/J13</f>
        <v>0.26293287729799059</v>
      </c>
      <c r="R29" s="7">
        <f>+R19/R13</f>
        <v>0.27732125525719831</v>
      </c>
      <c r="S29" s="7">
        <f>+S19/S13</f>
        <v>0.27033775791825471</v>
      </c>
      <c r="T29" s="7">
        <f>+T19/T13</f>
        <v>0.2772851486252858</v>
      </c>
    </row>
    <row r="30" spans="2:20" x14ac:dyDescent="0.2">
      <c r="B30" t="s">
        <v>33</v>
      </c>
      <c r="C30" s="7">
        <f>+C22/C21</f>
        <v>8.8410991636798095E-2</v>
      </c>
      <c r="D30" s="7">
        <f>+D22/D21</f>
        <v>0.10850801479654747</v>
      </c>
      <c r="E30" s="7">
        <f>+E22/E21</f>
        <v>0.13375796178343949</v>
      </c>
      <c r="F30" s="7">
        <f>+F22/F21</f>
        <v>0.11088504577822991</v>
      </c>
      <c r="G30" s="7">
        <f>+G22/G21</f>
        <v>0.12180746561886051</v>
      </c>
      <c r="H30" s="7">
        <f>+H22/H21</f>
        <v>0.109375</v>
      </c>
      <c r="I30" s="7">
        <f>+I22/I21</f>
        <v>0.57679738562091498</v>
      </c>
      <c r="J30" s="7">
        <f>+J22/J21</f>
        <v>0.11785095320623917</v>
      </c>
      <c r="R30" s="7">
        <f>+R22/R21</f>
        <v>0.11777476255088196</v>
      </c>
      <c r="S30" s="7">
        <f>+S22/S21</f>
        <v>0.1111111111111111</v>
      </c>
      <c r="T30" s="7">
        <f>+T22/T21</f>
        <v>0.24586776859504134</v>
      </c>
    </row>
    <row r="32" spans="2:20" x14ac:dyDescent="0.2">
      <c r="B32" t="s">
        <v>34</v>
      </c>
      <c r="G32" s="7">
        <f>+G13/C13-1</f>
        <v>0.10270850093858952</v>
      </c>
      <c r="H32" s="7">
        <f>+H13/D13-1</f>
        <v>0.25695029486099408</v>
      </c>
      <c r="I32" s="7">
        <f>+I13/E13-1</f>
        <v>0.20823620823620814</v>
      </c>
      <c r="J32" s="7">
        <f>+J13/F13-1</f>
        <v>0.15023358741086801</v>
      </c>
      <c r="S32" s="7">
        <f>+S13/R13-1</f>
        <v>-1.5334843092850159E-2</v>
      </c>
      <c r="T32" s="7">
        <f>+T13/S13-1</f>
        <v>0.17827572611381259</v>
      </c>
    </row>
    <row r="34" spans="2:10" s="5" customFormat="1" ht="15" x14ac:dyDescent="0.25">
      <c r="B34" s="5" t="s">
        <v>41</v>
      </c>
      <c r="F34" s="6">
        <f>+F35-F48</f>
        <v>-13257</v>
      </c>
      <c r="G34" s="6">
        <f>+G35-G48</f>
        <v>-12138</v>
      </c>
      <c r="H34" s="6">
        <f>+H35-H48</f>
        <v>-12233</v>
      </c>
      <c r="I34" s="6">
        <f>+I35-I48</f>
        <v>-12159</v>
      </c>
      <c r="J34" s="6">
        <f>+J35-J48</f>
        <v>-13287</v>
      </c>
    </row>
    <row r="35" spans="2:10" x14ac:dyDescent="0.2">
      <c r="B35" t="s">
        <v>3</v>
      </c>
      <c r="F35" s="1">
        <v>553</v>
      </c>
      <c r="G35" s="1">
        <f>476+448+426</f>
        <v>1350</v>
      </c>
      <c r="H35" s="1">
        <f>148+446+417</f>
        <v>1011</v>
      </c>
      <c r="I35" s="1">
        <f>116+370+402</f>
        <v>888</v>
      </c>
      <c r="J35" s="1">
        <v>118</v>
      </c>
    </row>
    <row r="36" spans="2:10" x14ac:dyDescent="0.2">
      <c r="B36" t="s">
        <v>35</v>
      </c>
      <c r="F36" s="1">
        <v>2624</v>
      </c>
      <c r="G36" s="1">
        <v>2025</v>
      </c>
      <c r="H36" s="1">
        <v>2195</v>
      </c>
      <c r="I36" s="1">
        <v>2323</v>
      </c>
      <c r="J36" s="1">
        <v>2546</v>
      </c>
    </row>
    <row r="37" spans="2:10" x14ac:dyDescent="0.2">
      <c r="B37" t="s">
        <v>36</v>
      </c>
      <c r="F37" s="1">
        <v>363</v>
      </c>
      <c r="G37" s="1">
        <v>402</v>
      </c>
      <c r="H37" s="1">
        <v>450</v>
      </c>
      <c r="I37" s="1">
        <v>346</v>
      </c>
      <c r="J37" s="1">
        <v>405</v>
      </c>
    </row>
    <row r="38" spans="2:10" x14ac:dyDescent="0.2">
      <c r="B38" t="s">
        <v>71</v>
      </c>
      <c r="F38" s="1"/>
      <c r="G38" s="1">
        <v>124</v>
      </c>
      <c r="H38" s="1">
        <v>126</v>
      </c>
      <c r="I38" s="1">
        <v>132</v>
      </c>
      <c r="J38" s="1"/>
    </row>
    <row r="39" spans="2:10" x14ac:dyDescent="0.2">
      <c r="B39" t="s">
        <v>72</v>
      </c>
      <c r="F39" s="1"/>
      <c r="G39" s="1">
        <v>300</v>
      </c>
      <c r="H39" s="1">
        <v>307</v>
      </c>
      <c r="I39" s="1">
        <v>267</v>
      </c>
      <c r="J39" s="1"/>
    </row>
    <row r="40" spans="2:10" x14ac:dyDescent="0.2">
      <c r="B40" t="s">
        <v>40</v>
      </c>
      <c r="F40" s="1">
        <v>14148</v>
      </c>
      <c r="G40" s="1">
        <v>14038</v>
      </c>
      <c r="H40" s="1">
        <v>14110</v>
      </c>
      <c r="I40" s="1">
        <v>14083</v>
      </c>
      <c r="J40" s="1">
        <v>14419</v>
      </c>
    </row>
    <row r="41" spans="2:10" x14ac:dyDescent="0.2">
      <c r="B41" t="s">
        <v>37</v>
      </c>
      <c r="F41" s="1">
        <f>8994+1024</f>
        <v>10018</v>
      </c>
      <c r="G41" s="1">
        <f>8980+990</f>
        <v>9970</v>
      </c>
      <c r="H41" s="1">
        <f>8992+956</f>
        <v>9948</v>
      </c>
      <c r="I41" s="1">
        <f>9006+919</f>
        <v>9925</v>
      </c>
      <c r="J41" s="1">
        <f>9028+898</f>
        <v>9926</v>
      </c>
    </row>
    <row r="42" spans="2:10" x14ac:dyDescent="0.2">
      <c r="B42" t="s">
        <v>38</v>
      </c>
      <c r="F42" s="1">
        <v>1639</v>
      </c>
      <c r="G42" s="1">
        <v>861</v>
      </c>
      <c r="H42" s="1">
        <v>890</v>
      </c>
      <c r="I42" s="1">
        <v>1683</v>
      </c>
      <c r="J42" s="1">
        <v>1683</v>
      </c>
    </row>
    <row r="43" spans="2:10" x14ac:dyDescent="0.2">
      <c r="B43" t="s">
        <v>39</v>
      </c>
      <c r="F43" s="1">
        <f>+SUM(F35:F42)</f>
        <v>29345</v>
      </c>
      <c r="G43" s="1">
        <f>+SUM(G35:G42)</f>
        <v>29070</v>
      </c>
      <c r="H43" s="1">
        <f>+SUM(H35:H42)</f>
        <v>29037</v>
      </c>
      <c r="I43" s="1">
        <f>+SUM(I35:I42)</f>
        <v>29647</v>
      </c>
      <c r="J43" s="1">
        <f>+SUM(J35:J42)</f>
        <v>29097</v>
      </c>
    </row>
    <row r="45" spans="2:10" x14ac:dyDescent="0.2">
      <c r="B45" t="s">
        <v>42</v>
      </c>
      <c r="F45" s="1">
        <v>3002</v>
      </c>
      <c r="G45" s="1">
        <v>1212</v>
      </c>
      <c r="H45" s="1">
        <v>1393</v>
      </c>
      <c r="I45" s="1">
        <v>1466</v>
      </c>
      <c r="J45" s="1">
        <v>3374</v>
      </c>
    </row>
    <row r="46" spans="2:10" x14ac:dyDescent="0.2">
      <c r="B46" t="s">
        <v>73</v>
      </c>
      <c r="F46" s="1"/>
      <c r="G46" s="1">
        <v>1281</v>
      </c>
      <c r="H46" s="1">
        <v>1372</v>
      </c>
      <c r="I46" s="1">
        <v>1473</v>
      </c>
      <c r="J46" s="1"/>
    </row>
    <row r="47" spans="2:10" x14ac:dyDescent="0.2">
      <c r="B47" t="s">
        <v>74</v>
      </c>
      <c r="F47" s="1"/>
      <c r="G47" s="1">
        <v>548</v>
      </c>
      <c r="H47" s="1">
        <v>557</v>
      </c>
      <c r="I47" s="1">
        <v>562</v>
      </c>
      <c r="J47" s="1"/>
    </row>
    <row r="48" spans="2:10" x14ac:dyDescent="0.2">
      <c r="B48" t="s">
        <v>4</v>
      </c>
      <c r="F48" s="1">
        <f>551+13259</f>
        <v>13810</v>
      </c>
      <c r="G48" s="1">
        <f>244+13244</f>
        <v>13488</v>
      </c>
      <c r="H48" s="1">
        <f>361+12883</f>
        <v>13244</v>
      </c>
      <c r="I48" s="1">
        <f>601+12446</f>
        <v>13047</v>
      </c>
      <c r="J48" s="1">
        <f>708+12697</f>
        <v>13405</v>
      </c>
    </row>
    <row r="49" spans="2:10" x14ac:dyDescent="0.2">
      <c r="B49" t="s">
        <v>75</v>
      </c>
      <c r="F49" s="1"/>
      <c r="G49" s="1">
        <v>1805</v>
      </c>
      <c r="H49" s="1">
        <v>1744</v>
      </c>
      <c r="I49" s="1">
        <v>1708</v>
      </c>
      <c r="J49" s="1"/>
    </row>
    <row r="50" spans="2:10" x14ac:dyDescent="0.2">
      <c r="B50" t="s">
        <v>76</v>
      </c>
      <c r="F50" s="1"/>
      <c r="G50" s="1">
        <v>2262</v>
      </c>
      <c r="H50" s="1">
        <v>2299</v>
      </c>
      <c r="I50" s="1">
        <v>2345</v>
      </c>
      <c r="J50" s="1"/>
    </row>
    <row r="51" spans="2:10" x14ac:dyDescent="0.2">
      <c r="B51" t="s">
        <v>36</v>
      </c>
      <c r="F51" s="1">
        <v>5079</v>
      </c>
      <c r="G51" s="1">
        <v>1045</v>
      </c>
      <c r="H51" s="1">
        <v>1074</v>
      </c>
      <c r="I51" s="1">
        <v>1066</v>
      </c>
      <c r="J51" s="1">
        <v>5192</v>
      </c>
    </row>
    <row r="52" spans="2:10" x14ac:dyDescent="0.2">
      <c r="B52" t="s">
        <v>43</v>
      </c>
      <c r="F52" s="1">
        <f>+SUM(F45:F51)</f>
        <v>21891</v>
      </c>
      <c r="G52" s="1">
        <f>+SUM(G45:G51)</f>
        <v>21641</v>
      </c>
      <c r="H52" s="1">
        <f>+SUM(H45:H51)</f>
        <v>21683</v>
      </c>
      <c r="I52" s="1">
        <f>+SUM(I45:I51)</f>
        <v>21667</v>
      </c>
      <c r="J52" s="1">
        <f>+SUM(J45:J51)</f>
        <v>21971</v>
      </c>
    </row>
    <row r="54" spans="2:10" s="1" customFormat="1" x14ac:dyDescent="0.2">
      <c r="B54" s="1" t="s">
        <v>44</v>
      </c>
      <c r="C54" s="1">
        <f>+C24</f>
        <v>763</v>
      </c>
      <c r="D54" s="1">
        <f>+D24</f>
        <v>723</v>
      </c>
      <c r="E54" s="1">
        <f>+E24</f>
        <v>816</v>
      </c>
      <c r="F54" s="1">
        <f>+F24</f>
        <v>874</v>
      </c>
      <c r="G54" s="1">
        <f>+G24</f>
        <v>894</v>
      </c>
      <c r="H54" s="1">
        <f>+H24</f>
        <v>855</v>
      </c>
      <c r="I54" s="1">
        <f>+I24</f>
        <v>517</v>
      </c>
      <c r="J54" s="1">
        <f>+J24</f>
        <v>1018</v>
      </c>
    </row>
    <row r="55" spans="2:10" s="1" customFormat="1" x14ac:dyDescent="0.2">
      <c r="B55" s="1" t="s">
        <v>45</v>
      </c>
      <c r="C55" s="1">
        <v>361</v>
      </c>
      <c r="D55" s="1">
        <v>668</v>
      </c>
      <c r="E55" s="1">
        <v>1058</v>
      </c>
      <c r="F55" s="1">
        <v>1496</v>
      </c>
      <c r="G55" s="1">
        <v>421</v>
      </c>
      <c r="H55" s="1">
        <v>772</v>
      </c>
      <c r="I55" s="1">
        <v>1311</v>
      </c>
      <c r="J55" s="1">
        <v>1817</v>
      </c>
    </row>
    <row r="56" spans="2:10" s="1" customFormat="1" x14ac:dyDescent="0.2">
      <c r="B56" s="1" t="s">
        <v>46</v>
      </c>
      <c r="C56" s="1">
        <v>402</v>
      </c>
      <c r="D56" s="1">
        <v>816</v>
      </c>
      <c r="E56" s="1">
        <v>1235</v>
      </c>
      <c r="F56" s="1">
        <v>1671</v>
      </c>
      <c r="G56" s="1">
        <v>472</v>
      </c>
      <c r="H56" s="1">
        <v>972</v>
      </c>
      <c r="I56" s="1">
        <v>1489</v>
      </c>
      <c r="J56" s="1">
        <v>1999</v>
      </c>
    </row>
    <row r="57" spans="2:10" s="1" customFormat="1" x14ac:dyDescent="0.2">
      <c r="B57" s="1" t="s">
        <v>75</v>
      </c>
      <c r="C57" s="1">
        <v>-4</v>
      </c>
      <c r="D57" s="1">
        <v>-35</v>
      </c>
      <c r="E57" s="1">
        <v>61</v>
      </c>
      <c r="G57" s="1">
        <v>-14</v>
      </c>
      <c r="H57" s="1">
        <v>-67</v>
      </c>
      <c r="I57" s="1">
        <v>-91</v>
      </c>
    </row>
    <row r="58" spans="2:10" s="1" customFormat="1" x14ac:dyDescent="0.2">
      <c r="B58" s="1" t="s">
        <v>76</v>
      </c>
      <c r="C58" s="1">
        <v>24</v>
      </c>
      <c r="D58" s="1">
        <v>49</v>
      </c>
      <c r="E58" s="1">
        <v>75</v>
      </c>
      <c r="G58" s="1">
        <v>26</v>
      </c>
      <c r="H58" s="1">
        <v>53</v>
      </c>
      <c r="I58" s="1">
        <v>82</v>
      </c>
    </row>
    <row r="59" spans="2:10" s="1" customFormat="1" x14ac:dyDescent="0.2">
      <c r="B59" s="1" t="s">
        <v>77</v>
      </c>
      <c r="C59" s="1">
        <v>14</v>
      </c>
      <c r="D59" s="1">
        <v>36</v>
      </c>
      <c r="E59" s="1">
        <v>40</v>
      </c>
      <c r="G59" s="1">
        <v>11</v>
      </c>
      <c r="H59" s="1">
        <v>17</v>
      </c>
      <c r="I59" s="1">
        <v>28</v>
      </c>
    </row>
    <row r="60" spans="2:10" s="1" customFormat="1" x14ac:dyDescent="0.2">
      <c r="B60" s="1" t="s">
        <v>79</v>
      </c>
      <c r="C60" s="1">
        <v>13</v>
      </c>
      <c r="D60" s="1">
        <v>23</v>
      </c>
      <c r="E60" s="1">
        <v>74</v>
      </c>
      <c r="G60" s="1">
        <v>23</v>
      </c>
      <c r="H60" s="1">
        <v>45</v>
      </c>
      <c r="I60" s="1">
        <v>81</v>
      </c>
    </row>
    <row r="61" spans="2:10" s="1" customFormat="1" x14ac:dyDescent="0.2">
      <c r="B61" s="1" t="s">
        <v>78</v>
      </c>
      <c r="C61" s="1">
        <v>-3</v>
      </c>
      <c r="D61" s="1">
        <v>-7</v>
      </c>
      <c r="E61" s="1">
        <v>-10</v>
      </c>
      <c r="G61" s="1">
        <v>-9</v>
      </c>
      <c r="H61" s="1">
        <v>-12</v>
      </c>
      <c r="I61" s="1">
        <v>-16</v>
      </c>
    </row>
    <row r="62" spans="2:10" s="1" customFormat="1" x14ac:dyDescent="0.2">
      <c r="B62" s="1" t="s">
        <v>80</v>
      </c>
      <c r="C62" s="1">
        <v>7</v>
      </c>
      <c r="D62" s="1">
        <v>68</v>
      </c>
      <c r="E62" s="1">
        <v>76</v>
      </c>
      <c r="G62" s="1">
        <v>17</v>
      </c>
      <c r="H62" s="1">
        <v>17</v>
      </c>
      <c r="I62" s="1">
        <v>-17</v>
      </c>
    </row>
    <row r="63" spans="2:10" s="1" customFormat="1" x14ac:dyDescent="0.2">
      <c r="B63" s="1" t="s">
        <v>81</v>
      </c>
      <c r="C63" s="1">
        <v>19</v>
      </c>
      <c r="D63" s="1">
        <v>33</v>
      </c>
      <c r="E63" s="1">
        <v>48</v>
      </c>
      <c r="G63" s="1">
        <v>9</v>
      </c>
      <c r="H63" s="1">
        <v>22</v>
      </c>
      <c r="I63" s="1">
        <v>36</v>
      </c>
    </row>
    <row r="64" spans="2:10" s="1" customFormat="1" x14ac:dyDescent="0.2">
      <c r="B64" s="1" t="s">
        <v>47</v>
      </c>
      <c r="E64" s="1">
        <v>52</v>
      </c>
      <c r="F64" s="1">
        <v>53</v>
      </c>
      <c r="H64" s="1">
        <v>220</v>
      </c>
      <c r="I64" s="1">
        <v>220</v>
      </c>
      <c r="J64" s="1">
        <v>220</v>
      </c>
    </row>
    <row r="65" spans="2:10" s="1" customFormat="1" x14ac:dyDescent="0.2">
      <c r="B65" s="1" t="s">
        <v>36</v>
      </c>
      <c r="F65" s="1">
        <v>510</v>
      </c>
      <c r="J65" s="1">
        <v>176</v>
      </c>
    </row>
    <row r="66" spans="2:10" s="1" customFormat="1" x14ac:dyDescent="0.2">
      <c r="B66" s="1" t="s">
        <v>48</v>
      </c>
      <c r="F66" s="1">
        <v>-327</v>
      </c>
      <c r="J66" s="1">
        <v>126</v>
      </c>
    </row>
    <row r="67" spans="2:10" s="1" customFormat="1" x14ac:dyDescent="0.2">
      <c r="B67" s="1" t="s">
        <v>35</v>
      </c>
      <c r="C67" s="1">
        <v>127</v>
      </c>
      <c r="D67" s="1">
        <v>185</v>
      </c>
      <c r="E67" s="1">
        <v>76</v>
      </c>
      <c r="G67" s="1">
        <v>199</v>
      </c>
      <c r="H67" s="1">
        <v>-24</v>
      </c>
      <c r="I67" s="1">
        <v>-56</v>
      </c>
    </row>
    <row r="68" spans="2:10" s="1" customFormat="1" x14ac:dyDescent="0.2">
      <c r="B68" s="1" t="s">
        <v>82</v>
      </c>
      <c r="C68" s="1">
        <v>-10</v>
      </c>
      <c r="D68" s="1">
        <v>-1</v>
      </c>
      <c r="E68" s="1">
        <v>-47</v>
      </c>
      <c r="G68" s="1">
        <v>-1</v>
      </c>
      <c r="H68" s="1">
        <v>-22</v>
      </c>
      <c r="I68" s="1">
        <v>-35</v>
      </c>
    </row>
    <row r="69" spans="2:10" s="1" customFormat="1" x14ac:dyDescent="0.2">
      <c r="B69" s="1" t="s">
        <v>72</v>
      </c>
      <c r="C69" s="1">
        <v>1</v>
      </c>
      <c r="D69" s="1">
        <v>14</v>
      </c>
      <c r="E69" s="1">
        <v>41</v>
      </c>
      <c r="G69" s="1">
        <v>7</v>
      </c>
      <c r="H69" s="1">
        <v>9</v>
      </c>
      <c r="I69" s="1">
        <v>32</v>
      </c>
    </row>
    <row r="70" spans="2:10" s="1" customFormat="1" x14ac:dyDescent="0.2">
      <c r="B70" s="1" t="s">
        <v>42</v>
      </c>
      <c r="C70" s="1">
        <v>-123</v>
      </c>
      <c r="D70" s="1">
        <v>-171</v>
      </c>
      <c r="E70" s="1">
        <v>-62</v>
      </c>
      <c r="G70" s="1">
        <v>-2</v>
      </c>
      <c r="H70" s="1">
        <v>213</v>
      </c>
      <c r="I70" s="1">
        <v>389</v>
      </c>
    </row>
    <row r="71" spans="2:10" s="1" customFormat="1" x14ac:dyDescent="0.2">
      <c r="B71" s="1" t="s">
        <v>74</v>
      </c>
      <c r="C71" s="1">
        <v>-63</v>
      </c>
      <c r="D71" s="1">
        <v>-57</v>
      </c>
      <c r="E71" s="1">
        <v>-67</v>
      </c>
      <c r="G71" s="1">
        <v>-39</v>
      </c>
      <c r="H71" s="1">
        <v>-52</v>
      </c>
      <c r="I71" s="1">
        <v>-106</v>
      </c>
    </row>
    <row r="72" spans="2:10" s="6" customFormat="1" ht="15" x14ac:dyDescent="0.25">
      <c r="B72" s="6" t="s">
        <v>49</v>
      </c>
      <c r="C72" s="6">
        <f>+SUM(C55:C71)</f>
        <v>765</v>
      </c>
      <c r="D72" s="6">
        <f>+SUM(D55:D71)</f>
        <v>1621</v>
      </c>
      <c r="E72" s="6">
        <f>+SUM(E55:E71)</f>
        <v>2650</v>
      </c>
      <c r="F72" s="6">
        <f>+SUM(F55:F71)</f>
        <v>3403</v>
      </c>
      <c r="G72" s="6">
        <f>+SUM(G55:G71)</f>
        <v>1120</v>
      </c>
      <c r="H72" s="6">
        <f>+SUM(H55:H71)</f>
        <v>2163</v>
      </c>
      <c r="I72" s="6">
        <f>+SUM(I55:I71)</f>
        <v>3347</v>
      </c>
      <c r="J72" s="6">
        <f>+SUM(J55:J71)</f>
        <v>4338</v>
      </c>
    </row>
    <row r="74" spans="2:10" x14ac:dyDescent="0.2">
      <c r="B74" s="1" t="s">
        <v>50</v>
      </c>
      <c r="C74" s="1">
        <v>-1</v>
      </c>
      <c r="D74" s="1">
        <v>-1</v>
      </c>
      <c r="E74" s="1">
        <v>-3</v>
      </c>
      <c r="F74" s="1">
        <v>-4085</v>
      </c>
      <c r="G74" s="1">
        <v>-7</v>
      </c>
      <c r="H74" s="1">
        <v>-10</v>
      </c>
      <c r="I74" s="1">
        <v>-11</v>
      </c>
      <c r="J74" s="1">
        <v>-75</v>
      </c>
    </row>
    <row r="75" spans="2:10" x14ac:dyDescent="0.2">
      <c r="B75" s="1" t="s">
        <v>51</v>
      </c>
      <c r="C75" s="1">
        <v>-459</v>
      </c>
      <c r="D75" s="1">
        <v>-895</v>
      </c>
      <c r="E75" s="1">
        <v>-1238</v>
      </c>
      <c r="F75" s="1">
        <v>-1632</v>
      </c>
      <c r="G75" s="1">
        <v>-270</v>
      </c>
      <c r="H75" s="1">
        <v>-666</v>
      </c>
      <c r="I75" s="1">
        <v>-1130</v>
      </c>
      <c r="J75" s="1">
        <v>-1904</v>
      </c>
    </row>
    <row r="76" spans="2:10" x14ac:dyDescent="0.2">
      <c r="B76" s="1" t="s">
        <v>52</v>
      </c>
      <c r="C76" s="1">
        <v>12</v>
      </c>
      <c r="D76" s="1">
        <v>15</v>
      </c>
      <c r="E76" s="1">
        <v>20</v>
      </c>
      <c r="F76" s="1">
        <v>885</v>
      </c>
      <c r="G76" s="1">
        <v>15</v>
      </c>
      <c r="H76" s="1">
        <v>17</v>
      </c>
      <c r="I76" s="1">
        <v>70</v>
      </c>
      <c r="J76" s="1">
        <v>96</v>
      </c>
    </row>
    <row r="77" spans="2:10" x14ac:dyDescent="0.2">
      <c r="B77" s="1" t="s">
        <v>36</v>
      </c>
      <c r="C77" s="1">
        <v>-55</v>
      </c>
      <c r="D77" s="1">
        <v>-37</v>
      </c>
      <c r="E77" s="1">
        <v>-20</v>
      </c>
      <c r="F77" s="1">
        <v>-15</v>
      </c>
      <c r="G77" s="1">
        <v>-72</v>
      </c>
      <c r="H77" s="1">
        <v>-49</v>
      </c>
      <c r="I77" s="1">
        <v>-35</v>
      </c>
      <c r="J77" s="1">
        <v>-11</v>
      </c>
    </row>
    <row r="78" spans="2:10" s="5" customFormat="1" ht="15" x14ac:dyDescent="0.25">
      <c r="B78" s="6" t="s">
        <v>53</v>
      </c>
      <c r="C78" s="6">
        <f>+SUM(C74:C77)</f>
        <v>-503</v>
      </c>
      <c r="D78" s="6">
        <f>+SUM(D74:D77)</f>
        <v>-918</v>
      </c>
      <c r="E78" s="6">
        <f>+SUM(E74:E77)</f>
        <v>-1241</v>
      </c>
      <c r="F78" s="6">
        <f>+SUM(F74:F77)</f>
        <v>-4847</v>
      </c>
      <c r="G78" s="6">
        <f>+SUM(G74:G77)</f>
        <v>-334</v>
      </c>
      <c r="H78" s="6">
        <f>+SUM(H74:H77)</f>
        <v>-708</v>
      </c>
      <c r="I78" s="6">
        <f>+SUM(I74:I77)</f>
        <v>-1106</v>
      </c>
      <c r="J78" s="6">
        <f>+SUM(J74:J77)</f>
        <v>-1894</v>
      </c>
    </row>
    <row r="80" spans="2:10" x14ac:dyDescent="0.2">
      <c r="B80" s="1" t="s">
        <v>54</v>
      </c>
      <c r="C80" s="1"/>
      <c r="D80" s="1"/>
      <c r="E80" s="1">
        <v>2650</v>
      </c>
      <c r="F80" s="1">
        <v>9420</v>
      </c>
      <c r="G80" s="1"/>
      <c r="H80" s="1">
        <v>1707</v>
      </c>
      <c r="I80" s="1">
        <v>6428</v>
      </c>
      <c r="J80" s="1">
        <v>7948</v>
      </c>
    </row>
    <row r="81" spans="2:10" x14ac:dyDescent="0.2">
      <c r="B81" s="1" t="s">
        <v>55</v>
      </c>
      <c r="C81" s="1">
        <v>-25</v>
      </c>
      <c r="D81" s="1">
        <v>-705</v>
      </c>
      <c r="E81" s="1">
        <v>-5764</v>
      </c>
      <c r="F81" s="1">
        <v>-9629</v>
      </c>
      <c r="G81" s="1">
        <v>-49</v>
      </c>
      <c r="H81" s="1">
        <v>-2326</v>
      </c>
      <c r="I81" s="1">
        <v>-7237</v>
      </c>
      <c r="J81" s="1">
        <v>-8404</v>
      </c>
    </row>
    <row r="82" spans="2:10" x14ac:dyDescent="0.2">
      <c r="B82" s="1" t="s">
        <v>56</v>
      </c>
      <c r="C82" s="1"/>
      <c r="D82" s="1"/>
      <c r="E82" s="1">
        <v>-30</v>
      </c>
      <c r="F82" s="1">
        <v>-30</v>
      </c>
      <c r="G82" s="1">
        <v>-280</v>
      </c>
      <c r="H82" s="1">
        <v>-211</v>
      </c>
      <c r="I82" s="1">
        <v>-211</v>
      </c>
      <c r="J82" s="1">
        <v>-211</v>
      </c>
    </row>
    <row r="83" spans="2:10" x14ac:dyDescent="0.2">
      <c r="B83" s="1" t="s">
        <v>57</v>
      </c>
      <c r="C83" s="1">
        <v>-402</v>
      </c>
      <c r="D83" s="1">
        <v>-402</v>
      </c>
      <c r="E83" s="1">
        <v>-402</v>
      </c>
      <c r="F83" s="1">
        <v>-402</v>
      </c>
      <c r="G83" s="1">
        <v>-250</v>
      </c>
      <c r="H83" s="1">
        <v>-500</v>
      </c>
      <c r="I83" s="1">
        <v>-1000</v>
      </c>
      <c r="J83" s="1">
        <v>-1350</v>
      </c>
    </row>
    <row r="84" spans="2:10" x14ac:dyDescent="0.2">
      <c r="B84" s="1" t="s">
        <v>58</v>
      </c>
      <c r="C84" s="1">
        <v>-236</v>
      </c>
      <c r="D84" s="1">
        <v>-466</v>
      </c>
      <c r="E84" s="1">
        <v>-696</v>
      </c>
      <c r="F84" s="1">
        <v>-927</v>
      </c>
      <c r="G84" s="1">
        <v>-247</v>
      </c>
      <c r="H84" s="1">
        <v>-489</v>
      </c>
      <c r="I84" s="1">
        <v>-730</v>
      </c>
      <c r="J84" s="1">
        <v>-970</v>
      </c>
    </row>
    <row r="85" spans="2:10" x14ac:dyDescent="0.2">
      <c r="B85" s="1" t="s">
        <v>59</v>
      </c>
      <c r="C85" s="1">
        <v>31</v>
      </c>
      <c r="D85" s="1">
        <v>42</v>
      </c>
      <c r="E85" s="1">
        <v>49</v>
      </c>
      <c r="F85" s="1">
        <v>63</v>
      </c>
      <c r="G85" s="1">
        <v>17</v>
      </c>
      <c r="H85" s="1">
        <v>41</v>
      </c>
      <c r="I85" s="1">
        <v>60</v>
      </c>
      <c r="J85" s="1">
        <v>66</v>
      </c>
    </row>
    <row r="86" spans="2:10" x14ac:dyDescent="0.2">
      <c r="B86" s="1" t="s">
        <v>60</v>
      </c>
      <c r="C86" s="1">
        <v>-33</v>
      </c>
      <c r="D86" s="1">
        <v>-34</v>
      </c>
      <c r="E86" s="1">
        <v>-34</v>
      </c>
      <c r="F86" s="1">
        <v>-34</v>
      </c>
      <c r="G86" s="1">
        <v>-28</v>
      </c>
      <c r="H86" s="1">
        <v>-28</v>
      </c>
      <c r="I86" s="1">
        <v>-28</v>
      </c>
      <c r="J86" s="1">
        <v>-28</v>
      </c>
    </row>
    <row r="87" spans="2:10" x14ac:dyDescent="0.2">
      <c r="B87" s="1" t="s">
        <v>36</v>
      </c>
      <c r="C87" s="1">
        <v>-3</v>
      </c>
      <c r="D87" s="1">
        <v>-10</v>
      </c>
      <c r="E87" s="1">
        <v>-17</v>
      </c>
      <c r="F87" s="1">
        <v>-20</v>
      </c>
      <c r="G87" s="1">
        <v>7</v>
      </c>
      <c r="H87" s="1">
        <v>-4</v>
      </c>
      <c r="I87" s="1">
        <v>32</v>
      </c>
      <c r="J87" s="1">
        <v>49</v>
      </c>
    </row>
    <row r="88" spans="2:10" s="5" customFormat="1" ht="15" x14ac:dyDescent="0.25">
      <c r="B88" s="6" t="s">
        <v>61</v>
      </c>
      <c r="C88" s="6">
        <f>+SUM(C80:C87)</f>
        <v>-668</v>
      </c>
      <c r="D88" s="6">
        <f>+SUM(D80:D87)</f>
        <v>-1575</v>
      </c>
      <c r="E88" s="6">
        <f>+SUM(E80:E87)</f>
        <v>-4244</v>
      </c>
      <c r="F88" s="6">
        <f>+SUM(F80:F87)</f>
        <v>-1559</v>
      </c>
      <c r="G88" s="6">
        <f>+SUM(G80:G87)</f>
        <v>-830</v>
      </c>
      <c r="H88" s="6">
        <f>+SUM(H80:H87)</f>
        <v>-1810</v>
      </c>
      <c r="I88" s="6">
        <f>+SUM(I80:I87)</f>
        <v>-2686</v>
      </c>
      <c r="J88" s="6">
        <f>+SUM(J80:J87)</f>
        <v>-2900</v>
      </c>
    </row>
    <row r="89" spans="2:10" s="5" customFormat="1" ht="15" x14ac:dyDescent="0.25">
      <c r="B89" s="6" t="s">
        <v>62</v>
      </c>
      <c r="C89" s="6">
        <f>+C88+C78+C72</f>
        <v>-406</v>
      </c>
      <c r="D89" s="6">
        <f>+D88+D78+D72</f>
        <v>-872</v>
      </c>
      <c r="E89" s="6">
        <f>+E88+E78+E72</f>
        <v>-2835</v>
      </c>
      <c r="F89" s="6">
        <f>+F88+F78+F72</f>
        <v>-3003</v>
      </c>
      <c r="G89" s="6">
        <f>+G88+G78+G72</f>
        <v>-44</v>
      </c>
      <c r="H89" s="6">
        <f>+H88+H78+H72</f>
        <v>-355</v>
      </c>
      <c r="I89" s="6">
        <f>+I88+I78+I72</f>
        <v>-445</v>
      </c>
      <c r="J89" s="6">
        <f>+J88+J78+J72</f>
        <v>-456</v>
      </c>
    </row>
  </sheetData>
  <hyperlinks>
    <hyperlink ref="A1" location="Main!A1" display="Main" xr:uid="{4ED8D4EE-F9DE-495F-938A-EDAA97B8311C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2022-04-17T07:42:04Z</dcterms:created>
  <dcterms:modified xsi:type="dcterms:W3CDTF">2022-04-17T16:42:09Z</dcterms:modified>
</cp:coreProperties>
</file>