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610834AA-2D98-46CD-B6D9-BC58E0323D18}" xr6:coauthVersionLast="47" xr6:coauthVersionMax="47" xr10:uidLastSave="{00000000-0000-0000-0000-000000000000}"/>
  <bookViews>
    <workbookView xWindow="-120" yWindow="-120" windowWidth="29040" windowHeight="16440" activeTab="1" xr2:uid="{377128AD-84AD-4F61-81CF-55E2213060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5" i="2"/>
  <c r="G9" i="2" s="1"/>
  <c r="G11" i="2" s="1"/>
  <c r="G14" i="2" s="1"/>
  <c r="G15" i="2" s="1"/>
  <c r="K14" i="2"/>
  <c r="K9" i="2"/>
  <c r="K8" i="2"/>
  <c r="K5" i="2"/>
  <c r="M19" i="2"/>
  <c r="H19" i="2"/>
  <c r="I19" i="2"/>
  <c r="L19" i="2"/>
  <c r="M9" i="2"/>
  <c r="M8" i="2"/>
  <c r="L21" i="2"/>
  <c r="H5" i="2"/>
  <c r="H18" i="2" s="1"/>
  <c r="H8" i="2"/>
  <c r="L18" i="2"/>
  <c r="L10" i="2"/>
  <c r="L8" i="2"/>
  <c r="L5" i="2"/>
  <c r="I10" i="2"/>
  <c r="M10" i="2"/>
  <c r="I8" i="2"/>
  <c r="M21" i="2"/>
  <c r="I5" i="2"/>
  <c r="I18" i="2" s="1"/>
  <c r="M5" i="2"/>
  <c r="M18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L9" i="1"/>
  <c r="L7" i="1"/>
  <c r="L6" i="1"/>
  <c r="K11" i="2" l="1"/>
  <c r="K15" i="2" s="1"/>
  <c r="M11" i="2"/>
  <c r="M14" i="2" s="1"/>
  <c r="M15" i="2" s="1"/>
  <c r="H9" i="2"/>
  <c r="H11" i="2"/>
  <c r="H14" i="2" s="1"/>
  <c r="H15" i="2" s="1"/>
  <c r="L9" i="2"/>
  <c r="L11" i="2"/>
  <c r="I9" i="2"/>
  <c r="I11" i="2" s="1"/>
  <c r="I14" i="2" s="1"/>
  <c r="I15" i="2" s="1"/>
  <c r="L14" i="2" l="1"/>
  <c r="L15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<sst xmlns="http://schemas.openxmlformats.org/spreadsheetml/2006/main" count="43" uniqueCount="39">
  <si>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</si>
  <si>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</si>
  <si>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EV</t>
  </si>
  <si>
    <t>MC</t>
  </si>
  <si>
    <t>Cash</t>
  </si>
  <si>
    <t>Debt</t>
  </si>
  <si>
    <t>RUB</t>
  </si>
  <si>
    <t>Q421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</si>
  <si>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</si>
  <si>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</si>
  <si>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</si>
  <si>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</si>
  <si>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</si>
  <si>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</si>
  <si>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</si>
  <si>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</si>
  <si>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</si>
  <si>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</si>
  <si>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</si>
  <si>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</si>
  <si>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</si>
  <si>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</si>
  <si>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</si>
  <si>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Revenue</t>
  </si>
  <si>
    <t>COGS</t>
  </si>
  <si>
    <t>Gross Margins</t>
  </si>
  <si>
    <t>R&amp;D</t>
  </si>
  <si>
    <t>sG&amp;A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</si>
  <si>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</si>
  <si>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</si>
  <si>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</si>
  <si>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</si>
  <si>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</si>
  <si>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</si>
  <si>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</si>
  <si>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NCI</t>
  </si>
  <si>
    <t>Gross Margin %</t>
  </si>
  <si>
    <t>Revenue Growth Y/Y</t>
  </si>
  <si>
    <t xml:space="preserve">Operating Margins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</si>
</sst>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65C2-87EE-4F39-93EC-FDF78602E02B}">
  <dimension ref="J3:M9"/>
  <sheetViews>
    <sheetView workbookViewId="0">
      <selection activeCell="G11" sqref="G11:G12"/>
    </sheetView>
  </sheetViews>
  <sheetFormatPr defaultRowHeight="14.25" x14ac:dyDescent="0.2"/>
  <cols>
    <col min="13" max="13" width="9" style="2"/>
  </cols>
  <sheetData>
    <row r="3" spans="10:13" x14ac:dyDescent="0.2">
      <c r="J3" t="s">
        <v>6</v>
      </c>
    </row>
    <row r="4" spans="10:13" x14ac:dyDescent="0.2">
      <c r="K4" t="s">
        <v>0</v>
      </c>
      <c r="L4" s="1">
        <v>4220.8</v>
      </c>
    </row>
    <row r="5" spans="10:13" x14ac:dyDescent="0.2">
      <c r="K5" t="s">
        <v>1</v>
      </c>
      <c r="L5" s="1">
        <v>362.09699999999998</v>
      </c>
      <c r="M5" s="2" t="s">
        <v>7</v>
      </c>
    </row>
    <row r="6" spans="10:13" x14ac:dyDescent="0.2">
      <c r="K6" t="s">
        <v>3</v>
      </c>
      <c r="L6" s="1">
        <f>+L4*L5</f>
        <v>1528339.0175999999</v>
      </c>
    </row>
    <row r="7" spans="10:13" x14ac:dyDescent="0.2">
      <c r="K7" t="s">
        <v>4</v>
      </c>
      <c r="L7" s="1">
        <f>81425+3792+657+3923</f>
        <v>89797</v>
      </c>
      <c r="M7" s="2" t="s">
        <v>7</v>
      </c>
    </row>
    <row r="8" spans="10:13" x14ac:dyDescent="0.2">
      <c r="K8" t="s">
        <v>5</v>
      </c>
      <c r="L8" s="1">
        <v>83549</v>
      </c>
      <c r="M8" s="2" t="s">
        <v>7</v>
      </c>
    </row>
    <row r="9" spans="10:13" x14ac:dyDescent="0.2">
      <c r="K9" t="s">
        <v>2</v>
      </c>
      <c r="L9" s="1">
        <f>+L6-L7+L8</f>
        <v>1522091.0175999999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5950-4E46-4AB9-9176-53E613E8C561}">
  <dimension ref="B2:AS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4.25" x14ac:dyDescent="0.2"/>
  <cols>
    <col min="2" max="2" width="18" bestFit="1" customWidth="1"/>
  </cols>
  <sheetData>
    <row r="2" spans="2:45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7</v>
      </c>
      <c r="O2" t="s">
        <v>19</v>
      </c>
      <c r="P2" t="s">
        <v>20</v>
      </c>
      <c r="Q2" t="s">
        <v>21</v>
      </c>
      <c r="R2" t="s">
        <v>22</v>
      </c>
      <c r="U2">
        <v>2019</v>
      </c>
      <c r="V2">
        <f>+U2+1</f>
        <v>2020</v>
      </c>
      <c r="W2">
        <f t="shared" ref="W2:AS2" si="0">+V2+1</f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  <c r="AQ2">
        <f t="shared" si="0"/>
        <v>2041</v>
      </c>
      <c r="AR2">
        <f t="shared" si="0"/>
        <v>2042</v>
      </c>
      <c r="AS2">
        <f t="shared" si="0"/>
        <v>2043</v>
      </c>
    </row>
    <row r="3" spans="2:45" s="5" customFormat="1" ht="15" x14ac:dyDescent="0.25">
      <c r="B3" s="5" t="s">
        <v>23</v>
      </c>
      <c r="G3" s="6">
        <v>47003</v>
      </c>
      <c r="H3" s="6">
        <v>88410</v>
      </c>
      <c r="I3" s="6">
        <v>58335</v>
      </c>
      <c r="K3" s="6">
        <v>73136</v>
      </c>
      <c r="L3" s="6">
        <v>154538</v>
      </c>
      <c r="M3" s="6">
        <v>91305</v>
      </c>
    </row>
    <row r="4" spans="2:45" x14ac:dyDescent="0.2">
      <c r="B4" t="s">
        <v>24</v>
      </c>
      <c r="G4" s="1">
        <v>16235</v>
      </c>
      <c r="H4" s="1">
        <v>32147</v>
      </c>
      <c r="I4" s="1">
        <v>22141</v>
      </c>
      <c r="K4" s="1">
        <v>34042</v>
      </c>
      <c r="L4" s="1">
        <v>75816</v>
      </c>
      <c r="M4" s="1">
        <v>45671</v>
      </c>
    </row>
    <row r="5" spans="2:45" x14ac:dyDescent="0.2">
      <c r="B5" t="s">
        <v>25</v>
      </c>
      <c r="G5" s="1">
        <f>+G3-G4</f>
        <v>30768</v>
      </c>
      <c r="H5" s="1">
        <f>+H3-H4</f>
        <v>56263</v>
      </c>
      <c r="I5" s="1">
        <f>+I3-I4</f>
        <v>36194</v>
      </c>
      <c r="K5" s="1">
        <f>+K3-K4</f>
        <v>39094</v>
      </c>
      <c r="L5" s="1">
        <f>+L3-L4</f>
        <v>78722</v>
      </c>
      <c r="M5" s="1">
        <f>+M3-M4</f>
        <v>45634</v>
      </c>
    </row>
    <row r="6" spans="2:45" x14ac:dyDescent="0.2">
      <c r="B6" t="s">
        <v>26</v>
      </c>
      <c r="G6" s="1">
        <v>7928</v>
      </c>
      <c r="H6" s="1">
        <v>16898</v>
      </c>
      <c r="I6" s="1">
        <v>9414</v>
      </c>
      <c r="K6" s="1">
        <v>11009</v>
      </c>
      <c r="L6" s="1">
        <v>22243</v>
      </c>
      <c r="M6" s="1">
        <v>12222</v>
      </c>
    </row>
    <row r="7" spans="2:45" x14ac:dyDescent="0.2">
      <c r="B7" t="s">
        <v>27</v>
      </c>
      <c r="G7" s="1">
        <v>13542</v>
      </c>
      <c r="H7" s="1">
        <v>25998</v>
      </c>
      <c r="I7" s="1">
        <v>15742</v>
      </c>
      <c r="K7" s="1">
        <v>23885</v>
      </c>
      <c r="L7" s="1">
        <v>50571</v>
      </c>
      <c r="M7" s="1">
        <v>32961</v>
      </c>
    </row>
    <row r="8" spans="2:45" x14ac:dyDescent="0.2">
      <c r="B8" t="s">
        <v>28</v>
      </c>
      <c r="G8" s="1">
        <f>+SUM(G6:G7)</f>
        <v>21470</v>
      </c>
      <c r="H8" s="1">
        <f>+SUM(H6:H7)</f>
        <v>42896</v>
      </c>
      <c r="I8" s="1">
        <f>+SUM(I6:I7)</f>
        <v>25156</v>
      </c>
      <c r="K8" s="1">
        <f>+SUM(K6:K7)</f>
        <v>34894</v>
      </c>
      <c r="L8" s="1">
        <f>+SUM(L6:L7)</f>
        <v>72814</v>
      </c>
      <c r="M8" s="1">
        <f>+SUM(M6:M7)</f>
        <v>45183</v>
      </c>
    </row>
    <row r="9" spans="2:45" x14ac:dyDescent="0.2">
      <c r="B9" t="s">
        <v>29</v>
      </c>
      <c r="G9" s="1">
        <f>+G5-G8</f>
        <v>9298</v>
      </c>
      <c r="H9" s="1">
        <f>+H5-H8</f>
        <v>13367</v>
      </c>
      <c r="I9" s="1">
        <f>+I5-I8</f>
        <v>11038</v>
      </c>
      <c r="K9" s="1">
        <f>+K5-K8</f>
        <v>4200</v>
      </c>
      <c r="L9" s="1">
        <f>+L5-L8</f>
        <v>5908</v>
      </c>
      <c r="M9" s="1">
        <f>+M5-M8</f>
        <v>451</v>
      </c>
    </row>
    <row r="10" spans="2:45" x14ac:dyDescent="0.2">
      <c r="B10" t="s">
        <v>30</v>
      </c>
      <c r="G10" s="1"/>
      <c r="H10" s="1">
        <v>7340</v>
      </c>
      <c r="I10" s="1">
        <f>6258+1009+-723+19230+-94+-346</f>
        <v>25334</v>
      </c>
      <c r="K10" s="1">
        <v>-336</v>
      </c>
      <c r="L10" s="1">
        <f>+-3604</f>
        <v>-3604</v>
      </c>
      <c r="M10" s="1">
        <f>+-5684+1146+-938+4+2686</f>
        <v>-2786</v>
      </c>
    </row>
    <row r="11" spans="2:45" x14ac:dyDescent="0.2">
      <c r="B11" t="s">
        <v>31</v>
      </c>
      <c r="G11" s="1">
        <f>+G10+G9</f>
        <v>9298</v>
      </c>
      <c r="H11" s="1">
        <f>+H10+H9</f>
        <v>20707</v>
      </c>
      <c r="I11" s="1">
        <f>+I10+I9</f>
        <v>36372</v>
      </c>
      <c r="K11" s="1">
        <f>+K10+K9</f>
        <v>3864</v>
      </c>
      <c r="L11" s="1">
        <f>+L10+L9</f>
        <v>2304</v>
      </c>
      <c r="M11" s="1">
        <f>+M10+M9</f>
        <v>-2335</v>
      </c>
    </row>
    <row r="12" spans="2:45" x14ac:dyDescent="0.2">
      <c r="B12" t="s">
        <v>32</v>
      </c>
      <c r="G12" s="1">
        <v>3920</v>
      </c>
      <c r="H12" s="1">
        <v>5656</v>
      </c>
      <c r="I12" s="1">
        <v>3573</v>
      </c>
      <c r="K12" s="1">
        <v>3920</v>
      </c>
      <c r="L12" s="1">
        <v>4280</v>
      </c>
      <c r="M12" s="1">
        <v>1122</v>
      </c>
    </row>
    <row r="13" spans="2:45" x14ac:dyDescent="0.2">
      <c r="B13" t="s">
        <v>35</v>
      </c>
      <c r="G13" s="1">
        <v>243</v>
      </c>
      <c r="H13" s="1">
        <v>713</v>
      </c>
      <c r="I13" s="1">
        <v>239</v>
      </c>
      <c r="K13" s="1">
        <v>243</v>
      </c>
      <c r="L13" s="1">
        <v>1028</v>
      </c>
      <c r="M13" s="1">
        <v>523</v>
      </c>
    </row>
    <row r="14" spans="2:45" s="5" customFormat="1" ht="15" x14ac:dyDescent="0.25">
      <c r="B14" s="5" t="s">
        <v>33</v>
      </c>
      <c r="G14" s="6">
        <f>+G11-G12+G13</f>
        <v>5621</v>
      </c>
      <c r="H14" s="6">
        <f>+H11-H12+H13</f>
        <v>15764</v>
      </c>
      <c r="I14" s="6">
        <f>+I11-I12+I13</f>
        <v>33038</v>
      </c>
      <c r="K14" s="6">
        <f>+K11-K12+K13</f>
        <v>187</v>
      </c>
      <c r="L14" s="6">
        <f>+L11-L12+L13</f>
        <v>-948</v>
      </c>
      <c r="M14" s="6">
        <f>+M11-M12+M13</f>
        <v>-2934</v>
      </c>
    </row>
    <row r="15" spans="2:45" x14ac:dyDescent="0.2">
      <c r="B15" t="s">
        <v>34</v>
      </c>
      <c r="G15" s="4">
        <f>+G14/G16</f>
        <v>15.146085217948958</v>
      </c>
      <c r="H15" s="4">
        <f>+H14/H16</f>
        <v>46.937061937627661</v>
      </c>
      <c r="I15" s="4">
        <f>+I14/I16</f>
        <v>91.280070508729324</v>
      </c>
      <c r="J15" s="4"/>
      <c r="K15" s="4">
        <f>+K14/K16</f>
        <v>0.50388150431532741</v>
      </c>
      <c r="L15" s="4">
        <f>+L14/L16</f>
        <v>-2.6627941924121603</v>
      </c>
      <c r="M15" s="4">
        <f>+M14/M16</f>
        <v>-8.0739701147527452</v>
      </c>
    </row>
    <row r="16" spans="2:45" x14ac:dyDescent="0.2">
      <c r="B16" t="s">
        <v>1</v>
      </c>
      <c r="G16" s="1">
        <v>371.11900000000003</v>
      </c>
      <c r="H16" s="1">
        <v>335.85399999999998</v>
      </c>
      <c r="I16" s="1">
        <v>361.94099999999997</v>
      </c>
      <c r="J16" s="1"/>
      <c r="K16" s="1">
        <v>371.11900000000003</v>
      </c>
      <c r="L16" s="1">
        <v>356.017</v>
      </c>
      <c r="M16" s="1">
        <v>363.39</v>
      </c>
    </row>
    <row r="18" spans="2:13" x14ac:dyDescent="0.2">
      <c r="B18" t="s">
        <v>36</v>
      </c>
      <c r="H18" s="3">
        <f>+H5/H3</f>
        <v>0.63638728650605136</v>
      </c>
      <c r="I18" s="3">
        <f>+I5/I3</f>
        <v>0.62045084426159247</v>
      </c>
      <c r="L18" s="3">
        <f>+L5/L3</f>
        <v>0.50940221822464382</v>
      </c>
      <c r="M18" s="3">
        <f>+M5/M3</f>
        <v>0.49979738239964955</v>
      </c>
    </row>
    <row r="19" spans="2:13" x14ac:dyDescent="0.2">
      <c r="B19" t="s">
        <v>38</v>
      </c>
      <c r="H19" s="3">
        <f>+H9/H3</f>
        <v>0.15119330392489538</v>
      </c>
      <c r="I19" s="3">
        <f>+I9/I3</f>
        <v>0.18921745092997344</v>
      </c>
      <c r="L19" s="3">
        <f>+L9/L3</f>
        <v>3.823007933323843E-2</v>
      </c>
      <c r="M19" s="3">
        <f>+M9/M3</f>
        <v>4.9394885274628994E-3</v>
      </c>
    </row>
    <row r="21" spans="2:13" x14ac:dyDescent="0.2">
      <c r="B21" t="s">
        <v>37</v>
      </c>
      <c r="L21" s="3">
        <f>+L3/H3-1</f>
        <v>0.74796968668702646</v>
      </c>
      <c r="M21" s="3">
        <f>+M3/I3-1</f>
        <v>0.56518385188994591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2022-01-06T15:12:24Z</dcterms:created>
  <dcterms:modified xsi:type="dcterms:W3CDTF">2022-01-06T22:57:36Z</dcterms:modified>
</cp:coreProperties>
</file>