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8A4C96D5-5A0E-4CA0-936D-90091BC2071C}" xr6:coauthVersionLast="47" xr6:coauthVersionMax="47" xr10:uidLastSave="{00000000-0000-0000-0000-000000000000}"/>
  <bookViews>
    <workbookView xWindow="-570" yWindow="555" windowWidth="10650" windowHeight="13905" activeTab="1" xr2:uid="{31065F4F-B225-4C3D-B3A5-F29F4D63AA6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K89" i="2"/>
  <c r="K80" i="2"/>
  <c r="K73" i="2"/>
  <c r="K57" i="2"/>
  <c r="K44" i="2"/>
  <c r="K53" i="2" s="1"/>
  <c r="K55" i="2" s="1"/>
  <c r="K39" i="2"/>
  <c r="K42" i="2" s="1"/>
  <c r="K31" i="2"/>
  <c r="K28" i="2"/>
  <c r="K26" i="2"/>
  <c r="K25" i="2"/>
  <c r="K24" i="2"/>
  <c r="K14" i="2"/>
  <c r="K8" i="2"/>
  <c r="K5" i="2"/>
  <c r="G80" i="2"/>
  <c r="H80" i="2"/>
  <c r="K90" i="2" l="1"/>
  <c r="K9" i="2"/>
  <c r="K15" i="2" s="1"/>
  <c r="K17" i="2" s="1"/>
  <c r="K19" i="2" s="1"/>
  <c r="K21" i="2" s="1"/>
  <c r="C89" i="2"/>
  <c r="C80" i="2"/>
  <c r="C73" i="2"/>
  <c r="G89" i="2"/>
  <c r="G73" i="2"/>
  <c r="G44" i="2"/>
  <c r="G53" i="2" s="1"/>
  <c r="G55" i="2" s="1"/>
  <c r="G39" i="2"/>
  <c r="G42" i="2" s="1"/>
  <c r="C14" i="2"/>
  <c r="C8" i="2"/>
  <c r="C5" i="2"/>
  <c r="G14" i="2"/>
  <c r="G8" i="2"/>
  <c r="G5" i="2"/>
  <c r="D89" i="2"/>
  <c r="D90" i="2" s="1"/>
  <c r="D80" i="2"/>
  <c r="D73" i="2"/>
  <c r="H89" i="2"/>
  <c r="H73" i="2"/>
  <c r="H90" i="2" s="1"/>
  <c r="H44" i="2"/>
  <c r="H39" i="2"/>
  <c r="H42" i="2" s="1"/>
  <c r="H53" i="2"/>
  <c r="H55" i="2" s="1"/>
  <c r="H31" i="2"/>
  <c r="D14" i="2"/>
  <c r="D8" i="2"/>
  <c r="D5" i="2"/>
  <c r="H28" i="2" s="1"/>
  <c r="H14" i="2"/>
  <c r="H8" i="2"/>
  <c r="H5" i="2"/>
  <c r="E89" i="2"/>
  <c r="E80" i="2"/>
  <c r="E73" i="2"/>
  <c r="I89" i="2"/>
  <c r="I80" i="2"/>
  <c r="I73" i="2"/>
  <c r="I44" i="2"/>
  <c r="I31" i="2" s="1"/>
  <c r="I39" i="2"/>
  <c r="I42" i="2" s="1"/>
  <c r="E14" i="2"/>
  <c r="E8" i="2"/>
  <c r="E5" i="2"/>
  <c r="I14" i="2"/>
  <c r="I8" i="2"/>
  <c r="I5" i="2"/>
  <c r="F89" i="2"/>
  <c r="J89" i="2"/>
  <c r="F80" i="2"/>
  <c r="J80" i="2"/>
  <c r="F73" i="2"/>
  <c r="J73" i="2"/>
  <c r="F44" i="2"/>
  <c r="F31" i="2" s="1"/>
  <c r="J44" i="2"/>
  <c r="J53" i="2" s="1"/>
  <c r="J55" i="2" s="1"/>
  <c r="F39" i="2"/>
  <c r="F42" i="2"/>
  <c r="J39" i="2"/>
  <c r="J42" i="2" s="1"/>
  <c r="F14" i="2"/>
  <c r="F5" i="2"/>
  <c r="J14" i="2"/>
  <c r="J8" i="2"/>
  <c r="J5" i="2"/>
  <c r="R16" i="2"/>
  <c r="P14" i="2"/>
  <c r="Q14" i="2"/>
  <c r="R14" i="2"/>
  <c r="P8" i="2"/>
  <c r="Q8" i="2"/>
  <c r="R8" i="2"/>
  <c r="R5" i="2"/>
  <c r="Q5" i="2"/>
  <c r="P5" i="2"/>
  <c r="Q2" i="2"/>
  <c r="R2" i="2" s="1"/>
  <c r="S2" i="2" s="1"/>
  <c r="T2" i="2" s="1"/>
  <c r="U2" i="2" s="1"/>
  <c r="V2" i="2" s="1"/>
  <c r="W2" i="2" s="1"/>
  <c r="X2" i="2" s="1"/>
  <c r="Y2" i="2" s="1"/>
  <c r="E12" i="1"/>
  <c r="E11" i="1"/>
  <c r="E9" i="1"/>
  <c r="C9" i="2" l="1"/>
  <c r="C24" i="2" s="1"/>
  <c r="F53" i="2"/>
  <c r="F55" i="2" s="1"/>
  <c r="C90" i="2"/>
  <c r="J31" i="2"/>
  <c r="G28" i="2"/>
  <c r="G31" i="2"/>
  <c r="J90" i="2"/>
  <c r="E90" i="2"/>
  <c r="F90" i="2"/>
  <c r="H9" i="2"/>
  <c r="H24" i="2" s="1"/>
  <c r="G90" i="2"/>
  <c r="C15" i="2"/>
  <c r="G9" i="2"/>
  <c r="D9" i="2"/>
  <c r="I53" i="2"/>
  <c r="I55" i="2" s="1"/>
  <c r="I90" i="2"/>
  <c r="E9" i="2"/>
  <c r="I28" i="2"/>
  <c r="I9" i="2"/>
  <c r="J9" i="2"/>
  <c r="J24" i="2" s="1"/>
  <c r="F9" i="2"/>
  <c r="F24" i="2" s="1"/>
  <c r="J28" i="2"/>
  <c r="P9" i="2"/>
  <c r="Q28" i="2"/>
  <c r="Q9" i="2"/>
  <c r="R28" i="2"/>
  <c r="R9" i="2"/>
  <c r="H15" i="2" l="1"/>
  <c r="G15" i="2"/>
  <c r="G24" i="2"/>
  <c r="C17" i="2"/>
  <c r="C25" i="2"/>
  <c r="D15" i="2"/>
  <c r="D24" i="2"/>
  <c r="E15" i="2"/>
  <c r="E24" i="2"/>
  <c r="F15" i="2"/>
  <c r="F17" i="2" s="1"/>
  <c r="I24" i="2"/>
  <c r="I15" i="2"/>
  <c r="J15" i="2"/>
  <c r="J25" i="2" s="1"/>
  <c r="Q15" i="2"/>
  <c r="Q24" i="2"/>
  <c r="P15" i="2"/>
  <c r="P24" i="2"/>
  <c r="R15" i="2"/>
  <c r="R24" i="2"/>
  <c r="D17" i="2" l="1"/>
  <c r="D25" i="2"/>
  <c r="C19" i="2"/>
  <c r="C57" i="2" s="1"/>
  <c r="C26" i="2"/>
  <c r="G17" i="2"/>
  <c r="G25" i="2"/>
  <c r="H17" i="2"/>
  <c r="H25" i="2"/>
  <c r="E17" i="2"/>
  <c r="E25" i="2"/>
  <c r="F25" i="2"/>
  <c r="I17" i="2"/>
  <c r="I25" i="2"/>
  <c r="P17" i="2"/>
  <c r="P25" i="2"/>
  <c r="R17" i="2"/>
  <c r="R25" i="2"/>
  <c r="Q17" i="2"/>
  <c r="Q25" i="2"/>
  <c r="F19" i="2"/>
  <c r="F26" i="2"/>
  <c r="J17" i="2"/>
  <c r="G19" i="2" l="1"/>
  <c r="G26" i="2"/>
  <c r="H19" i="2"/>
  <c r="H26" i="2"/>
  <c r="C21" i="2"/>
  <c r="D19" i="2"/>
  <c r="D26" i="2"/>
  <c r="F21" i="2"/>
  <c r="F57" i="2"/>
  <c r="E19" i="2"/>
  <c r="E26" i="2"/>
  <c r="I26" i="2"/>
  <c r="I19" i="2"/>
  <c r="Q19" i="2"/>
  <c r="Q26" i="2"/>
  <c r="R19" i="2"/>
  <c r="R26" i="2"/>
  <c r="J19" i="2"/>
  <c r="J26" i="2"/>
  <c r="P19" i="2"/>
  <c r="P26" i="2"/>
  <c r="D21" i="2" l="1"/>
  <c r="D57" i="2"/>
  <c r="H21" i="2"/>
  <c r="H57" i="2"/>
  <c r="G21" i="2"/>
  <c r="R21" i="2" s="1"/>
  <c r="R20" i="2" s="1"/>
  <c r="G57" i="2"/>
  <c r="I21" i="2"/>
  <c r="I57" i="2"/>
  <c r="J21" i="2"/>
  <c r="J57" i="2"/>
  <c r="E21" i="2"/>
  <c r="E57" i="2"/>
  <c r="Q21" i="2" l="1"/>
  <c r="Q20" i="2" s="1"/>
</calcChain>
</file>

<file path=xl/sharedStrings.xml><?xml version="1.0" encoding="utf-8"?>
<sst xmlns="http://schemas.openxmlformats.org/spreadsheetml/2006/main" count="101" uniqueCount="86">
  <si>
    <t>Price</t>
  </si>
  <si>
    <t>Shares</t>
  </si>
  <si>
    <t>MC</t>
  </si>
  <si>
    <t>Cash</t>
  </si>
  <si>
    <t>Debt</t>
  </si>
  <si>
    <t>EV</t>
  </si>
  <si>
    <t>Q421</t>
  </si>
  <si>
    <t>Q120</t>
  </si>
  <si>
    <t>Q220</t>
  </si>
  <si>
    <t>Q320</t>
  </si>
  <si>
    <t>Q420</t>
  </si>
  <si>
    <t>Q121</t>
  </si>
  <si>
    <t>Q221</t>
  </si>
  <si>
    <t>Q321</t>
  </si>
  <si>
    <t>Q122</t>
  </si>
  <si>
    <t>Q222</t>
  </si>
  <si>
    <t>Q322</t>
  </si>
  <si>
    <t>Q422</t>
  </si>
  <si>
    <t>Main</t>
  </si>
  <si>
    <t>Products</t>
  </si>
  <si>
    <t>Services &amp; Software</t>
  </si>
  <si>
    <t>Revenue</t>
  </si>
  <si>
    <t>Cost of Products</t>
  </si>
  <si>
    <t>Cost of Services</t>
  </si>
  <si>
    <t>COGS</t>
  </si>
  <si>
    <t>Gross Profit</t>
  </si>
  <si>
    <t>Revenue Growth Y/Y</t>
  </si>
  <si>
    <t>S&amp;M</t>
  </si>
  <si>
    <t>R&amp;D</t>
  </si>
  <si>
    <t>G&amp;A</t>
  </si>
  <si>
    <t>Operating Exepenses</t>
  </si>
  <si>
    <t>Operating Income</t>
  </si>
  <si>
    <t>Restructing Costs</t>
  </si>
  <si>
    <t>Other Income</t>
  </si>
  <si>
    <t>Pretax Income</t>
  </si>
  <si>
    <t>Taxes</t>
  </si>
  <si>
    <t>Net Income</t>
  </si>
  <si>
    <t>EPS</t>
  </si>
  <si>
    <t>Gross Margin %</t>
  </si>
  <si>
    <t>Operating Margin %</t>
  </si>
  <si>
    <t>Tax Rate %</t>
  </si>
  <si>
    <t>A/R</t>
  </si>
  <si>
    <t>Inventory</t>
  </si>
  <si>
    <t>Tax Receivable</t>
  </si>
  <si>
    <t>Prepaids</t>
  </si>
  <si>
    <t>PP&amp;E</t>
  </si>
  <si>
    <t>Operating Lease</t>
  </si>
  <si>
    <t>Intangibles</t>
  </si>
  <si>
    <t>D/T</t>
  </si>
  <si>
    <t>OLTA</t>
  </si>
  <si>
    <t>Total Assets</t>
  </si>
  <si>
    <t>Net Cash</t>
  </si>
  <si>
    <t>A/P</t>
  </si>
  <si>
    <t>Accured Liabilties</t>
  </si>
  <si>
    <t>D/R</t>
  </si>
  <si>
    <t>Tax payable</t>
  </si>
  <si>
    <t>LT Operating Lease</t>
  </si>
  <si>
    <t>LTD/R</t>
  </si>
  <si>
    <t>OLTL</t>
  </si>
  <si>
    <t>Total Liabilities</t>
  </si>
  <si>
    <t>S/E</t>
  </si>
  <si>
    <t>L + S/E</t>
  </si>
  <si>
    <t>Model NI</t>
  </si>
  <si>
    <t>Reported NI</t>
  </si>
  <si>
    <t>D/A</t>
  </si>
  <si>
    <t xml:space="preserve">Debt Amortization </t>
  </si>
  <si>
    <t>SBC</t>
  </si>
  <si>
    <t>Derivative Loss</t>
  </si>
  <si>
    <t>Other</t>
  </si>
  <si>
    <t>OA</t>
  </si>
  <si>
    <t>Income Taxes</t>
  </si>
  <si>
    <t>CFFO</t>
  </si>
  <si>
    <t>Acquisitions</t>
  </si>
  <si>
    <t>Sale of LT Investment</t>
  </si>
  <si>
    <t>Purchase of LT Investmnet</t>
  </si>
  <si>
    <t>Purchase of ST Investmnet</t>
  </si>
  <si>
    <t>CFFI</t>
  </si>
  <si>
    <t>Issuance of LT Debt</t>
  </si>
  <si>
    <t>LT Debt Payment</t>
  </si>
  <si>
    <t>Issuance Costs</t>
  </si>
  <si>
    <t>SBC Payments</t>
  </si>
  <si>
    <t>Cash from Receivables</t>
  </si>
  <si>
    <t>CFFF</t>
  </si>
  <si>
    <t>CF</t>
  </si>
  <si>
    <t>Capex</t>
  </si>
  <si>
    <t>Share Repurchase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</si>
</sst>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4" fontId="0" fillId="0" borderId="0" xfId="0" applyNumberFormat="1"/>
    <xf numFmtId="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0</xdr:rowOff>
    </xdr:from>
    <xdr:to>
      <xdr:col>11</xdr:col>
      <xdr:colOff>38100</xdr:colOff>
      <xdr:row>43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DC1BD83-8EA4-7BBA-A882-05E5704A07AA}"/>
            </a:ext>
          </a:extLst>
        </xdr:cNvPr>
        <xdr:cNvCxnSpPr/>
      </xdr:nvCxnSpPr>
      <xdr:spPr>
        <a:xfrm>
          <a:off x="7934325" y="0"/>
          <a:ext cx="0" cy="787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</xdr:colOff>
      <xdr:row>0</xdr:row>
      <xdr:rowOff>38100</xdr:rowOff>
    </xdr:from>
    <xdr:to>
      <xdr:col>18</xdr:col>
      <xdr:colOff>28575</xdr:colOff>
      <xdr:row>44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9DC8A49-61AF-2762-348E-E4F4C7B3EFA0}"/>
            </a:ext>
          </a:extLst>
        </xdr:cNvPr>
        <xdr:cNvCxnSpPr/>
      </xdr:nvCxnSpPr>
      <xdr:spPr>
        <a:xfrm>
          <a:off x="12725400" y="38100"/>
          <a:ext cx="0" cy="8086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ZBR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BF0C-D117-44B3-ABF1-3EBC362D5478}">
  <dimension ref="D7:F12"/>
  <sheetViews>
    <sheetView workbookViewId="0">
      <selection activeCell="J17" sqref="J17"/>
    </sheetView>
  </sheetViews>
  <sheetFormatPr defaultRowHeight="14.25" x14ac:dyDescent="0.2"/>
  <cols>
    <col min="6" max="6" width="9" style="1"/>
  </cols>
  <sheetData>
    <row r="7" spans="4:6" x14ac:dyDescent="0.2">
      <c r="D7" t="s">
        <v>0</v>
      </c>
      <c r="E7">
        <v>379.57</v>
      </c>
    </row>
    <row r="8" spans="4:6" x14ac:dyDescent="0.2">
      <c r="D8" t="s">
        <v>1</v>
      </c>
      <c r="E8" s="2">
        <v>53.079740000000001</v>
      </c>
      <c r="F8" s="1" t="s">
        <v>6</v>
      </c>
    </row>
    <row r="9" spans="4:6" x14ac:dyDescent="0.2">
      <c r="D9" t="s">
        <v>2</v>
      </c>
      <c r="E9" s="2">
        <f>+E7*E8</f>
        <v>20147.4769118</v>
      </c>
    </row>
    <row r="10" spans="4:6" x14ac:dyDescent="0.2">
      <c r="D10" t="s">
        <v>3</v>
      </c>
      <c r="E10" s="2">
        <v>332</v>
      </c>
      <c r="F10" s="1" t="s">
        <v>6</v>
      </c>
    </row>
    <row r="11" spans="4:6" x14ac:dyDescent="0.2">
      <c r="D11" t="s">
        <v>4</v>
      </c>
      <c r="E11" s="2">
        <f>69+922</f>
        <v>991</v>
      </c>
      <c r="F11" s="1" t="s">
        <v>6</v>
      </c>
    </row>
    <row r="12" spans="4:6" x14ac:dyDescent="0.2">
      <c r="D12" t="s">
        <v>5</v>
      </c>
      <c r="E12" s="2">
        <f>+E9-E10+E11</f>
        <v>20806.4769118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9ECF-2BBE-44C9-9E33-CD2370B17D0E}">
  <dimension ref="A1:Y9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2" sqref="F12"/>
    </sheetView>
  </sheetViews>
  <sheetFormatPr defaultRowHeight="14.25" x14ac:dyDescent="0.2"/>
  <cols>
    <col min="1" max="1" width="4.625" bestFit="1" customWidth="1"/>
    <col min="2" max="2" width="18" bestFit="1" customWidth="1"/>
  </cols>
  <sheetData>
    <row r="1" spans="1:25" x14ac:dyDescent="0.2">
      <c r="A1" s="3" t="s">
        <v>18</v>
      </c>
    </row>
    <row r="2" spans="1:25" x14ac:dyDescent="0.2"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6</v>
      </c>
      <c r="K2" t="s">
        <v>14</v>
      </c>
      <c r="L2" t="s">
        <v>15</v>
      </c>
      <c r="M2" t="s">
        <v>16</v>
      </c>
      <c r="N2" t="s">
        <v>17</v>
      </c>
      <c r="P2">
        <v>2019</v>
      </c>
      <c r="Q2">
        <f>+P2+1</f>
        <v>2020</v>
      </c>
      <c r="R2">
        <f t="shared" ref="R2:Y2" si="0">+Q2+1</f>
        <v>2021</v>
      </c>
      <c r="S2">
        <f t="shared" si="0"/>
        <v>2022</v>
      </c>
      <c r="T2">
        <f t="shared" si="0"/>
        <v>2023</v>
      </c>
      <c r="U2">
        <f t="shared" si="0"/>
        <v>2024</v>
      </c>
      <c r="V2">
        <f t="shared" si="0"/>
        <v>2025</v>
      </c>
      <c r="W2">
        <f t="shared" si="0"/>
        <v>2026</v>
      </c>
      <c r="X2">
        <f t="shared" si="0"/>
        <v>2027</v>
      </c>
      <c r="Y2">
        <f t="shared" si="0"/>
        <v>2028</v>
      </c>
    </row>
    <row r="3" spans="1:25" s="2" customFormat="1" x14ac:dyDescent="0.2">
      <c r="B3" s="2" t="s">
        <v>19</v>
      </c>
      <c r="C3" s="2">
        <v>901</v>
      </c>
      <c r="D3" s="2">
        <v>811</v>
      </c>
      <c r="E3" s="2">
        <v>972</v>
      </c>
      <c r="F3" s="2">
        <v>1129</v>
      </c>
      <c r="G3" s="2">
        <v>1153</v>
      </c>
      <c r="H3" s="2">
        <v>1192</v>
      </c>
      <c r="I3" s="2">
        <v>1240</v>
      </c>
      <c r="J3" s="2">
        <v>1260</v>
      </c>
      <c r="K3" s="2">
        <v>1207</v>
      </c>
      <c r="P3" s="2">
        <v>3907</v>
      </c>
      <c r="Q3" s="2">
        <v>3813</v>
      </c>
      <c r="R3" s="2">
        <v>4845</v>
      </c>
    </row>
    <row r="4" spans="1:25" s="2" customFormat="1" x14ac:dyDescent="0.2">
      <c r="B4" s="2" t="s">
        <v>20</v>
      </c>
      <c r="C4" s="2">
        <v>151</v>
      </c>
      <c r="D4" s="2">
        <v>145</v>
      </c>
      <c r="E4" s="2">
        <v>160</v>
      </c>
      <c r="F4" s="2">
        <v>179</v>
      </c>
      <c r="G4" s="2">
        <v>194</v>
      </c>
      <c r="H4" s="2">
        <v>185</v>
      </c>
      <c r="I4" s="2">
        <v>196</v>
      </c>
      <c r="J4" s="2">
        <v>207</v>
      </c>
      <c r="K4" s="2">
        <v>225</v>
      </c>
      <c r="P4" s="2">
        <v>578</v>
      </c>
      <c r="Q4" s="2">
        <v>635</v>
      </c>
      <c r="R4" s="2">
        <v>782</v>
      </c>
    </row>
    <row r="5" spans="1:25" s="5" customFormat="1" ht="15" x14ac:dyDescent="0.25">
      <c r="B5" s="5" t="s">
        <v>21</v>
      </c>
      <c r="C5" s="5">
        <f t="shared" ref="C5:K5" si="1">+SUM(C3:C4)</f>
        <v>1052</v>
      </c>
      <c r="D5" s="5">
        <f t="shared" si="1"/>
        <v>956</v>
      </c>
      <c r="E5" s="5">
        <f t="shared" si="1"/>
        <v>1132</v>
      </c>
      <c r="F5" s="5">
        <f t="shared" si="1"/>
        <v>1308</v>
      </c>
      <c r="G5" s="5">
        <f t="shared" si="1"/>
        <v>1347</v>
      </c>
      <c r="H5" s="5">
        <f t="shared" si="1"/>
        <v>1377</v>
      </c>
      <c r="I5" s="5">
        <f t="shared" si="1"/>
        <v>1436</v>
      </c>
      <c r="J5" s="5">
        <f t="shared" si="1"/>
        <v>1467</v>
      </c>
      <c r="K5" s="5">
        <f t="shared" si="1"/>
        <v>1432</v>
      </c>
      <c r="P5" s="5">
        <f>+SUM(P3:P4)</f>
        <v>4485</v>
      </c>
      <c r="Q5" s="5">
        <f>+SUM(Q3:Q4)</f>
        <v>4448</v>
      </c>
      <c r="R5" s="5">
        <f>+SUM(R3:R4)</f>
        <v>5627</v>
      </c>
    </row>
    <row r="6" spans="1:25" x14ac:dyDescent="0.2">
      <c r="B6" t="s">
        <v>22</v>
      </c>
      <c r="C6" s="2">
        <v>486</v>
      </c>
      <c r="D6" s="2">
        <v>451</v>
      </c>
      <c r="E6" s="2">
        <v>543</v>
      </c>
      <c r="F6" s="2">
        <v>585</v>
      </c>
      <c r="G6" s="2">
        <v>591</v>
      </c>
      <c r="H6" s="2">
        <v>618</v>
      </c>
      <c r="I6" s="2">
        <v>687</v>
      </c>
      <c r="J6" s="2">
        <v>694</v>
      </c>
      <c r="K6" s="2">
        <v>681</v>
      </c>
      <c r="P6" s="2">
        <v>2006</v>
      </c>
      <c r="Q6" s="2">
        <v>2065</v>
      </c>
      <c r="R6" s="2">
        <v>2590</v>
      </c>
    </row>
    <row r="7" spans="1:25" x14ac:dyDescent="0.2">
      <c r="B7" t="s">
        <v>23</v>
      </c>
      <c r="C7" s="2">
        <v>93</v>
      </c>
      <c r="D7" s="2">
        <v>86</v>
      </c>
      <c r="E7" s="2">
        <v>96</v>
      </c>
      <c r="F7" s="2">
        <v>108</v>
      </c>
      <c r="G7" s="2">
        <v>101</v>
      </c>
      <c r="H7" s="2">
        <v>101</v>
      </c>
      <c r="I7" s="2">
        <v>103</v>
      </c>
      <c r="J7" s="2">
        <v>104</v>
      </c>
      <c r="K7" s="2">
        <v>114</v>
      </c>
      <c r="P7" s="2">
        <v>379</v>
      </c>
      <c r="Q7" s="2">
        <v>380</v>
      </c>
      <c r="R7" s="2">
        <v>409</v>
      </c>
    </row>
    <row r="8" spans="1:25" x14ac:dyDescent="0.2">
      <c r="B8" t="s">
        <v>24</v>
      </c>
      <c r="C8" s="2">
        <f t="shared" ref="C8:K8" si="2">+SUM(C6:C7)</f>
        <v>579</v>
      </c>
      <c r="D8" s="2">
        <f t="shared" si="2"/>
        <v>537</v>
      </c>
      <c r="E8" s="2">
        <f t="shared" si="2"/>
        <v>639</v>
      </c>
      <c r="F8" s="2">
        <f>+SUM(F6:F7)</f>
        <v>693</v>
      </c>
      <c r="G8" s="2">
        <f t="shared" si="2"/>
        <v>692</v>
      </c>
      <c r="H8" s="2">
        <f t="shared" si="2"/>
        <v>719</v>
      </c>
      <c r="I8" s="2">
        <f t="shared" si="2"/>
        <v>790</v>
      </c>
      <c r="J8" s="2">
        <f t="shared" si="2"/>
        <v>798</v>
      </c>
      <c r="K8" s="2">
        <f t="shared" si="2"/>
        <v>795</v>
      </c>
      <c r="P8" s="2">
        <f>+SUM(P6:P7)</f>
        <v>2385</v>
      </c>
      <c r="Q8" s="2">
        <f>+SUM(Q6:Q7)</f>
        <v>2445</v>
      </c>
      <c r="R8" s="2">
        <f>+SUM(R6:R7)</f>
        <v>2999</v>
      </c>
    </row>
    <row r="9" spans="1:25" x14ac:dyDescent="0.2">
      <c r="B9" t="s">
        <v>25</v>
      </c>
      <c r="C9" s="2">
        <f t="shared" ref="C9:K9" si="3">+C5-C8</f>
        <v>473</v>
      </c>
      <c r="D9" s="2">
        <f t="shared" si="3"/>
        <v>419</v>
      </c>
      <c r="E9" s="2">
        <f t="shared" si="3"/>
        <v>493</v>
      </c>
      <c r="F9" s="2">
        <f t="shared" si="3"/>
        <v>615</v>
      </c>
      <c r="G9" s="2">
        <f t="shared" si="3"/>
        <v>655</v>
      </c>
      <c r="H9" s="2">
        <f t="shared" si="3"/>
        <v>658</v>
      </c>
      <c r="I9" s="2">
        <f t="shared" si="3"/>
        <v>646</v>
      </c>
      <c r="J9" s="2">
        <f t="shared" si="3"/>
        <v>669</v>
      </c>
      <c r="K9" s="2">
        <f t="shared" si="3"/>
        <v>637</v>
      </c>
      <c r="P9" s="2">
        <f>+P5-P8</f>
        <v>2100</v>
      </c>
      <c r="Q9" s="2">
        <f>+Q5-Q8</f>
        <v>2003</v>
      </c>
      <c r="R9" s="2">
        <f>+R5-R8</f>
        <v>2628</v>
      </c>
    </row>
    <row r="10" spans="1:25" x14ac:dyDescent="0.2">
      <c r="B10" t="s">
        <v>27</v>
      </c>
      <c r="C10" s="2">
        <v>122</v>
      </c>
      <c r="D10" s="2">
        <v>109</v>
      </c>
      <c r="E10" s="2">
        <v>119</v>
      </c>
      <c r="F10" s="2">
        <v>133</v>
      </c>
      <c r="G10" s="2">
        <v>134</v>
      </c>
      <c r="H10" s="2">
        <v>148</v>
      </c>
      <c r="I10" s="2">
        <v>148</v>
      </c>
      <c r="J10" s="2">
        <v>157</v>
      </c>
      <c r="K10" s="2">
        <v>152</v>
      </c>
      <c r="P10" s="2">
        <v>503</v>
      </c>
      <c r="Q10" s="2">
        <v>483</v>
      </c>
      <c r="R10" s="2">
        <v>587</v>
      </c>
    </row>
    <row r="11" spans="1:25" x14ac:dyDescent="0.2">
      <c r="B11" t="s">
        <v>28</v>
      </c>
      <c r="C11" s="2">
        <v>105</v>
      </c>
      <c r="D11" s="2">
        <v>98</v>
      </c>
      <c r="E11" s="2">
        <v>113</v>
      </c>
      <c r="F11" s="2">
        <v>137</v>
      </c>
      <c r="G11" s="2">
        <v>140</v>
      </c>
      <c r="H11" s="2">
        <v>141</v>
      </c>
      <c r="I11" s="2">
        <v>141</v>
      </c>
      <c r="J11" s="2">
        <v>145</v>
      </c>
      <c r="K11" s="2">
        <v>137</v>
      </c>
      <c r="P11" s="2">
        <v>447</v>
      </c>
      <c r="Q11" s="2">
        <v>453</v>
      </c>
      <c r="R11" s="2">
        <v>567</v>
      </c>
    </row>
    <row r="12" spans="1:25" x14ac:dyDescent="0.2">
      <c r="B12" t="s">
        <v>29</v>
      </c>
      <c r="C12" s="2">
        <v>74</v>
      </c>
      <c r="D12" s="2">
        <v>74</v>
      </c>
      <c r="E12" s="2">
        <v>71</v>
      </c>
      <c r="F12" s="2">
        <v>85</v>
      </c>
      <c r="G12" s="2">
        <v>82</v>
      </c>
      <c r="H12" s="2">
        <v>92</v>
      </c>
      <c r="I12" s="2">
        <v>85</v>
      </c>
      <c r="J12" s="2">
        <v>89</v>
      </c>
      <c r="K12" s="2">
        <v>99</v>
      </c>
      <c r="P12" s="2">
        <v>323</v>
      </c>
      <c r="Q12" s="2">
        <v>304</v>
      </c>
      <c r="R12" s="2">
        <v>348</v>
      </c>
    </row>
    <row r="13" spans="1:25" x14ac:dyDescent="0.2">
      <c r="B13" t="s">
        <v>32</v>
      </c>
      <c r="C13" s="2">
        <v>4</v>
      </c>
      <c r="D13" s="2">
        <v>2</v>
      </c>
      <c r="E13" s="2">
        <v>1</v>
      </c>
      <c r="F13" s="2">
        <v>4</v>
      </c>
      <c r="G13" s="2"/>
      <c r="H13" s="2"/>
      <c r="I13" s="2"/>
      <c r="J13" s="2">
        <v>7</v>
      </c>
      <c r="K13" s="2">
        <v>4</v>
      </c>
      <c r="P13" s="2">
        <v>10</v>
      </c>
      <c r="Q13" s="2">
        <v>11</v>
      </c>
      <c r="R13" s="2">
        <v>7</v>
      </c>
    </row>
    <row r="14" spans="1:25" x14ac:dyDescent="0.2">
      <c r="B14" t="s">
        <v>30</v>
      </c>
      <c r="C14" s="2">
        <f t="shared" ref="C14:K14" si="4">+SUM(C10:C13)</f>
        <v>305</v>
      </c>
      <c r="D14" s="2">
        <f t="shared" si="4"/>
        <v>283</v>
      </c>
      <c r="E14" s="2">
        <f t="shared" si="4"/>
        <v>304</v>
      </c>
      <c r="F14" s="2">
        <f t="shared" si="4"/>
        <v>359</v>
      </c>
      <c r="G14" s="2">
        <f t="shared" si="4"/>
        <v>356</v>
      </c>
      <c r="H14" s="2">
        <f t="shared" si="4"/>
        <v>381</v>
      </c>
      <c r="I14" s="2">
        <f t="shared" si="4"/>
        <v>374</v>
      </c>
      <c r="J14" s="2">
        <f t="shared" si="4"/>
        <v>398</v>
      </c>
      <c r="K14" s="2">
        <f t="shared" si="4"/>
        <v>392</v>
      </c>
      <c r="P14" s="2">
        <f>+SUM(P10:P13)</f>
        <v>1283</v>
      </c>
      <c r="Q14" s="2">
        <f>+SUM(Q10:Q13)</f>
        <v>1251</v>
      </c>
      <c r="R14" s="2">
        <f>+SUM(R10:R13)</f>
        <v>1509</v>
      </c>
    </row>
    <row r="15" spans="1:25" x14ac:dyDescent="0.2">
      <c r="B15" t="s">
        <v>31</v>
      </c>
      <c r="C15" s="2">
        <f t="shared" ref="C15:K15" si="5">+C9-C14</f>
        <v>168</v>
      </c>
      <c r="D15" s="2">
        <f t="shared" si="5"/>
        <v>136</v>
      </c>
      <c r="E15" s="2">
        <f t="shared" si="5"/>
        <v>189</v>
      </c>
      <c r="F15" s="2">
        <f t="shared" si="5"/>
        <v>256</v>
      </c>
      <c r="G15" s="2">
        <f t="shared" si="5"/>
        <v>299</v>
      </c>
      <c r="H15" s="2">
        <f t="shared" si="5"/>
        <v>277</v>
      </c>
      <c r="I15" s="2">
        <f t="shared" si="5"/>
        <v>272</v>
      </c>
      <c r="J15" s="2">
        <f t="shared" si="5"/>
        <v>271</v>
      </c>
      <c r="K15" s="2">
        <f t="shared" si="5"/>
        <v>245</v>
      </c>
      <c r="P15" s="2">
        <f>+P9-P14</f>
        <v>817</v>
      </c>
      <c r="Q15" s="2">
        <f>+Q9-Q14</f>
        <v>752</v>
      </c>
      <c r="R15" s="2">
        <f>+R9-R14</f>
        <v>1119</v>
      </c>
    </row>
    <row r="16" spans="1:25" x14ac:dyDescent="0.2">
      <c r="B16" t="s">
        <v>33</v>
      </c>
      <c r="C16" s="2">
        <v>-48</v>
      </c>
      <c r="D16" s="2">
        <v>-16</v>
      </c>
      <c r="E16" s="2">
        <v>-12</v>
      </c>
      <c r="F16" s="2">
        <v>-15</v>
      </c>
      <c r="G16" s="2">
        <v>4</v>
      </c>
      <c r="H16" s="2">
        <v>-9</v>
      </c>
      <c r="I16" s="2">
        <v>-9</v>
      </c>
      <c r="J16" s="2">
        <v>3</v>
      </c>
      <c r="K16" s="2">
        <v>38</v>
      </c>
      <c r="P16" s="2">
        <v>-94</v>
      </c>
      <c r="Q16" s="2">
        <v>-91</v>
      </c>
      <c r="R16" s="2">
        <f>+-5+-5+-1</f>
        <v>-11</v>
      </c>
    </row>
    <row r="17" spans="2:18" x14ac:dyDescent="0.2">
      <c r="B17" t="s">
        <v>34</v>
      </c>
      <c r="C17" s="2">
        <f t="shared" ref="C17:K17" si="6">+C15+C16</f>
        <v>120</v>
      </c>
      <c r="D17" s="2">
        <f t="shared" si="6"/>
        <v>120</v>
      </c>
      <c r="E17" s="2">
        <f t="shared" si="6"/>
        <v>177</v>
      </c>
      <c r="F17" s="2">
        <f t="shared" si="6"/>
        <v>241</v>
      </c>
      <c r="G17" s="2">
        <f t="shared" si="6"/>
        <v>303</v>
      </c>
      <c r="H17" s="2">
        <f t="shared" si="6"/>
        <v>268</v>
      </c>
      <c r="I17" s="2">
        <f t="shared" si="6"/>
        <v>263</v>
      </c>
      <c r="J17" s="2">
        <f t="shared" si="6"/>
        <v>274</v>
      </c>
      <c r="K17" s="2">
        <f t="shared" si="6"/>
        <v>283</v>
      </c>
      <c r="P17" s="2">
        <f>+P15+P16</f>
        <v>723</v>
      </c>
      <c r="Q17" s="2">
        <f>+Q15+Q16</f>
        <v>661</v>
      </c>
      <c r="R17" s="2">
        <f>+R15+R16</f>
        <v>1108</v>
      </c>
    </row>
    <row r="18" spans="2:18" x14ac:dyDescent="0.2">
      <c r="B18" t="s">
        <v>35</v>
      </c>
      <c r="C18">
        <v>14</v>
      </c>
      <c r="D18">
        <v>3</v>
      </c>
      <c r="E18">
        <v>22</v>
      </c>
      <c r="F18">
        <v>17</v>
      </c>
      <c r="G18">
        <v>48</v>
      </c>
      <c r="H18">
        <v>19</v>
      </c>
      <c r="I18">
        <v>29</v>
      </c>
      <c r="J18">
        <v>35</v>
      </c>
      <c r="K18">
        <v>45</v>
      </c>
      <c r="P18">
        <v>54</v>
      </c>
      <c r="Q18">
        <v>56</v>
      </c>
      <c r="R18">
        <v>131</v>
      </c>
    </row>
    <row r="19" spans="2:18" s="4" customFormat="1" ht="15" x14ac:dyDescent="0.25">
      <c r="B19" s="4" t="s">
        <v>36</v>
      </c>
      <c r="C19" s="5">
        <f t="shared" ref="C19:K19" si="7">+C17-C18</f>
        <v>106</v>
      </c>
      <c r="D19" s="5">
        <f t="shared" si="7"/>
        <v>117</v>
      </c>
      <c r="E19" s="5">
        <f t="shared" si="7"/>
        <v>155</v>
      </c>
      <c r="F19" s="5">
        <f t="shared" si="7"/>
        <v>224</v>
      </c>
      <c r="G19" s="5">
        <f t="shared" si="7"/>
        <v>255</v>
      </c>
      <c r="H19" s="5">
        <f t="shared" si="7"/>
        <v>249</v>
      </c>
      <c r="I19" s="5">
        <f t="shared" si="7"/>
        <v>234</v>
      </c>
      <c r="J19" s="5">
        <f t="shared" si="7"/>
        <v>239</v>
      </c>
      <c r="K19" s="5">
        <f t="shared" si="7"/>
        <v>238</v>
      </c>
      <c r="P19" s="5">
        <f>+P17-P18</f>
        <v>669</v>
      </c>
      <c r="Q19" s="5">
        <f>+Q17-Q18</f>
        <v>605</v>
      </c>
      <c r="R19" s="5">
        <f>+R17-R18</f>
        <v>977</v>
      </c>
    </row>
    <row r="20" spans="2:18" x14ac:dyDescent="0.2">
      <c r="B20" t="s">
        <v>37</v>
      </c>
      <c r="C20">
        <v>1.65</v>
      </c>
      <c r="D20">
        <v>1.85</v>
      </c>
      <c r="E20">
        <v>2.16</v>
      </c>
      <c r="F20" s="7">
        <v>3.7</v>
      </c>
      <c r="G20">
        <v>4.22</v>
      </c>
      <c r="H20">
        <v>4.07</v>
      </c>
      <c r="I20">
        <v>3.69</v>
      </c>
      <c r="J20">
        <v>3.55</v>
      </c>
      <c r="K20">
        <v>3.83</v>
      </c>
      <c r="Q20" s="7">
        <f>+Q19/Q21</f>
        <v>9.3153786672014416</v>
      </c>
      <c r="R20" s="7">
        <f>+R19/R21</f>
        <v>15.486766388842065</v>
      </c>
    </row>
    <row r="21" spans="2:18" s="2" customFormat="1" x14ac:dyDescent="0.2">
      <c r="B21" s="2" t="s">
        <v>1</v>
      </c>
      <c r="C21" s="2">
        <f t="shared" ref="C21:K21" si="8">+C19/C20</f>
        <v>64.242424242424249</v>
      </c>
      <c r="D21" s="2">
        <f t="shared" si="8"/>
        <v>63.243243243243242</v>
      </c>
      <c r="E21" s="2">
        <f t="shared" si="8"/>
        <v>71.759259259259252</v>
      </c>
      <c r="F21" s="2">
        <f t="shared" si="8"/>
        <v>60.54054054054054</v>
      </c>
      <c r="G21" s="2">
        <f t="shared" si="8"/>
        <v>60.426540284360193</v>
      </c>
      <c r="H21" s="2">
        <f t="shared" si="8"/>
        <v>61.179361179361173</v>
      </c>
      <c r="I21" s="2">
        <f t="shared" si="8"/>
        <v>63.414634146341463</v>
      </c>
      <c r="J21" s="2">
        <f t="shared" si="8"/>
        <v>67.323943661971839</v>
      </c>
      <c r="K21" s="2">
        <f t="shared" si="8"/>
        <v>62.140992167101828</v>
      </c>
      <c r="Q21" s="2">
        <f>+AVERAGE(C21:F21)</f>
        <v>64.946366821366823</v>
      </c>
      <c r="R21" s="2">
        <f>+AVERAGE(G21:J21)</f>
        <v>63.086119818008669</v>
      </c>
    </row>
    <row r="24" spans="2:18" x14ac:dyDescent="0.2">
      <c r="B24" t="s">
        <v>38</v>
      </c>
      <c r="C24" s="6">
        <f t="shared" ref="C24:D24" si="9">+C9/C5</f>
        <v>0.44961977186311786</v>
      </c>
      <c r="D24" s="6">
        <f t="shared" si="9"/>
        <v>0.43828451882845187</v>
      </c>
      <c r="E24" s="6">
        <f t="shared" ref="E24:F24" si="10">+E9/E5</f>
        <v>0.43551236749116606</v>
      </c>
      <c r="F24" s="6">
        <f t="shared" si="10"/>
        <v>0.47018348623853212</v>
      </c>
      <c r="G24" s="6">
        <f t="shared" ref="G24:H24" si="11">+G9/G5</f>
        <v>0.48626577579806979</v>
      </c>
      <c r="H24" s="6">
        <f t="shared" si="11"/>
        <v>0.47785039941902685</v>
      </c>
      <c r="I24" s="6">
        <f t="shared" ref="I24:J24" si="12">+I9/I5</f>
        <v>0.44986072423398327</v>
      </c>
      <c r="J24" s="6">
        <f t="shared" si="12"/>
        <v>0.45603271983640081</v>
      </c>
      <c r="K24" s="6">
        <f t="shared" ref="K24" si="13">+K9/K5</f>
        <v>0.44483240223463688</v>
      </c>
      <c r="P24" s="6">
        <f t="shared" ref="P24:Q24" si="14">+P9/P5</f>
        <v>0.4682274247491639</v>
      </c>
      <c r="Q24" s="6">
        <f t="shared" si="14"/>
        <v>0.45031474820143885</v>
      </c>
      <c r="R24" s="6">
        <f>+R9/R5</f>
        <v>0.46703394348676025</v>
      </c>
    </row>
    <row r="25" spans="2:18" x14ac:dyDescent="0.2">
      <c r="B25" t="s">
        <v>39</v>
      </c>
      <c r="C25" s="6">
        <f t="shared" ref="C25:D25" si="15">+C15/C5</f>
        <v>0.1596958174904943</v>
      </c>
      <c r="D25" s="6">
        <f t="shared" si="15"/>
        <v>0.14225941422594143</v>
      </c>
      <c r="E25" s="6">
        <f t="shared" ref="E25:F25" si="16">+E15/E5</f>
        <v>0.16696113074204946</v>
      </c>
      <c r="F25" s="6">
        <f t="shared" si="16"/>
        <v>0.19571865443425077</v>
      </c>
      <c r="G25" s="6">
        <f t="shared" ref="G25:H25" si="17">+G15/G5</f>
        <v>0.22197475872308833</v>
      </c>
      <c r="H25" s="6">
        <f t="shared" si="17"/>
        <v>0.20116194625998549</v>
      </c>
      <c r="I25" s="6">
        <f t="shared" ref="I25" si="18">+I15/I5</f>
        <v>0.1894150417827298</v>
      </c>
      <c r="J25" s="6">
        <f>+J15/J5</f>
        <v>0.18473074301295161</v>
      </c>
      <c r="K25" s="8">
        <f>+K15/K5</f>
        <v>0.17108938547486033</v>
      </c>
      <c r="P25" s="6">
        <f t="shared" ref="P25:Q25" si="19">+P15/P5</f>
        <v>0.18216276477146043</v>
      </c>
      <c r="Q25" s="6">
        <f t="shared" si="19"/>
        <v>0.16906474820143885</v>
      </c>
      <c r="R25" s="6">
        <f>+R15/R5</f>
        <v>0.19886262662164564</v>
      </c>
    </row>
    <row r="26" spans="2:18" x14ac:dyDescent="0.2">
      <c r="B26" t="s">
        <v>40</v>
      </c>
      <c r="C26" s="6">
        <f t="shared" ref="C26:D26" si="20">+C18/C17</f>
        <v>0.11666666666666667</v>
      </c>
      <c r="D26" s="6">
        <f t="shared" si="20"/>
        <v>2.5000000000000001E-2</v>
      </c>
      <c r="E26" s="6">
        <f t="shared" ref="E26:F26" si="21">+E18/E17</f>
        <v>0.12429378531073447</v>
      </c>
      <c r="F26" s="6">
        <f t="shared" si="21"/>
        <v>7.0539419087136929E-2</v>
      </c>
      <c r="G26" s="6">
        <f t="shared" ref="G26:H26" si="22">+G18/G17</f>
        <v>0.15841584158415842</v>
      </c>
      <c r="H26" s="6">
        <f t="shared" si="22"/>
        <v>7.0895522388059698E-2</v>
      </c>
      <c r="I26" s="6">
        <f t="shared" ref="I26:J26" si="23">+I18/I17</f>
        <v>0.11026615969581749</v>
      </c>
      <c r="J26" s="6">
        <f t="shared" si="23"/>
        <v>0.12773722627737227</v>
      </c>
      <c r="K26" s="6">
        <f t="shared" ref="K26" si="24">+K18/K17</f>
        <v>0.15901060070671377</v>
      </c>
      <c r="P26" s="6">
        <f t="shared" ref="P26:Q26" si="25">+P18/P17</f>
        <v>7.4688796680497924E-2</v>
      </c>
      <c r="Q26" s="6">
        <f t="shared" si="25"/>
        <v>8.4720121028744322E-2</v>
      </c>
      <c r="R26" s="6">
        <f>+R18/R17</f>
        <v>0.11823104693140794</v>
      </c>
    </row>
    <row r="28" spans="2:18" x14ac:dyDescent="0.2">
      <c r="B28" t="s">
        <v>26</v>
      </c>
      <c r="F28" s="6"/>
      <c r="G28" s="6">
        <f>+G5/C5-1</f>
        <v>0.28041825095057038</v>
      </c>
      <c r="H28" s="6">
        <f>+H5/D5-1</f>
        <v>0.44037656903765687</v>
      </c>
      <c r="I28" s="6">
        <f>+I5/E5-1</f>
        <v>0.26855123674911652</v>
      </c>
      <c r="J28" s="6">
        <f>+J5/F5-1</f>
        <v>0.12155963302752304</v>
      </c>
      <c r="K28" s="6">
        <f>+K5/G5-1</f>
        <v>6.3103192279138742E-2</v>
      </c>
      <c r="Q28" s="6">
        <f>+Q5/P5-1</f>
        <v>-8.2497212931995634E-3</v>
      </c>
      <c r="R28" s="6">
        <f>+R5/Q5-1</f>
        <v>0.26506294964028787</v>
      </c>
    </row>
    <row r="31" spans="2:18" s="4" customFormat="1" ht="15" x14ac:dyDescent="0.25">
      <c r="B31" s="4" t="s">
        <v>51</v>
      </c>
      <c r="F31" s="5">
        <f>+F32-F44</f>
        <v>-1077</v>
      </c>
      <c r="G31" s="5">
        <f>+G32-G44</f>
        <v>-913</v>
      </c>
      <c r="H31" s="5">
        <f>+H32-H44</f>
        <v>-673</v>
      </c>
      <c r="I31" s="5">
        <f>+I32-I44</f>
        <v>-684</v>
      </c>
      <c r="J31" s="5">
        <f>+J32-J44</f>
        <v>-659</v>
      </c>
      <c r="K31" s="5">
        <f>+K32-K44</f>
        <v>-955</v>
      </c>
    </row>
    <row r="32" spans="2:18" s="2" customFormat="1" x14ac:dyDescent="0.2">
      <c r="B32" s="2" t="s">
        <v>3</v>
      </c>
      <c r="F32" s="2">
        <v>168</v>
      </c>
      <c r="G32" s="2">
        <v>177</v>
      </c>
      <c r="H32" s="2">
        <v>318</v>
      </c>
      <c r="I32" s="2">
        <v>307</v>
      </c>
      <c r="J32" s="2">
        <v>332</v>
      </c>
      <c r="K32" s="2">
        <v>141</v>
      </c>
    </row>
    <row r="33" spans="2:11" s="2" customFormat="1" x14ac:dyDescent="0.2">
      <c r="B33" s="2" t="s">
        <v>41</v>
      </c>
      <c r="F33" s="2">
        <v>508</v>
      </c>
      <c r="G33" s="2">
        <v>521</v>
      </c>
      <c r="H33" s="2">
        <v>567</v>
      </c>
      <c r="I33" s="2">
        <v>613</v>
      </c>
      <c r="J33" s="2">
        <v>752</v>
      </c>
      <c r="K33" s="2">
        <v>808</v>
      </c>
    </row>
    <row r="34" spans="2:11" s="2" customFormat="1" x14ac:dyDescent="0.2">
      <c r="B34" s="2" t="s">
        <v>42</v>
      </c>
      <c r="F34" s="2">
        <v>511</v>
      </c>
      <c r="G34" s="2">
        <v>528</v>
      </c>
      <c r="H34" s="2">
        <v>485</v>
      </c>
      <c r="I34" s="2">
        <v>438</v>
      </c>
      <c r="J34" s="2">
        <v>491</v>
      </c>
      <c r="K34" s="2">
        <v>469</v>
      </c>
    </row>
    <row r="35" spans="2:11" s="2" customFormat="1" x14ac:dyDescent="0.2">
      <c r="B35" s="2" t="s">
        <v>43</v>
      </c>
      <c r="F35" s="2">
        <v>16</v>
      </c>
      <c r="G35" s="2">
        <v>7</v>
      </c>
      <c r="H35" s="2">
        <v>54</v>
      </c>
      <c r="I35" s="2">
        <v>72</v>
      </c>
      <c r="J35" s="2">
        <v>8</v>
      </c>
      <c r="K35" s="2">
        <v>14</v>
      </c>
    </row>
    <row r="36" spans="2:11" s="2" customFormat="1" x14ac:dyDescent="0.2">
      <c r="B36" s="2" t="s">
        <v>44</v>
      </c>
      <c r="F36" s="2">
        <v>70</v>
      </c>
      <c r="G36" s="2">
        <v>110</v>
      </c>
      <c r="H36" s="2">
        <v>102</v>
      </c>
      <c r="I36" s="2">
        <v>94</v>
      </c>
      <c r="J36" s="2">
        <v>106</v>
      </c>
      <c r="K36" s="2">
        <v>137</v>
      </c>
    </row>
    <row r="37" spans="2:11" s="2" customFormat="1" x14ac:dyDescent="0.2">
      <c r="B37" s="2" t="s">
        <v>45</v>
      </c>
      <c r="F37" s="2">
        <v>274</v>
      </c>
      <c r="G37" s="2">
        <v>269</v>
      </c>
      <c r="H37" s="2">
        <v>270</v>
      </c>
      <c r="I37" s="2">
        <v>274</v>
      </c>
      <c r="J37" s="2">
        <v>272</v>
      </c>
      <c r="K37" s="2">
        <v>271</v>
      </c>
    </row>
    <row r="38" spans="2:11" s="2" customFormat="1" x14ac:dyDescent="0.2">
      <c r="B38" s="2" t="s">
        <v>46</v>
      </c>
      <c r="F38" s="2">
        <v>135</v>
      </c>
      <c r="G38" s="2">
        <v>129</v>
      </c>
      <c r="H38" s="2">
        <v>125</v>
      </c>
      <c r="I38" s="2">
        <v>130</v>
      </c>
      <c r="J38" s="2">
        <v>131</v>
      </c>
      <c r="K38" s="2">
        <v>133</v>
      </c>
    </row>
    <row r="39" spans="2:11" s="2" customFormat="1" x14ac:dyDescent="0.2">
      <c r="B39" s="2" t="s">
        <v>47</v>
      </c>
      <c r="F39" s="2">
        <f>2988+402</f>
        <v>3390</v>
      </c>
      <c r="G39" s="2">
        <f>2989+376</f>
        <v>3365</v>
      </c>
      <c r="H39" s="2">
        <f>2989+372</f>
        <v>3361</v>
      </c>
      <c r="I39" s="2">
        <f>3194+456</f>
        <v>3650</v>
      </c>
      <c r="J39" s="2">
        <f>3265+469</f>
        <v>3734</v>
      </c>
      <c r="K39" s="2">
        <f>3266+437</f>
        <v>3703</v>
      </c>
    </row>
    <row r="40" spans="2:11" s="2" customFormat="1" x14ac:dyDescent="0.2">
      <c r="B40" s="2" t="s">
        <v>48</v>
      </c>
      <c r="F40" s="2">
        <v>139</v>
      </c>
      <c r="G40" s="2">
        <v>133</v>
      </c>
      <c r="H40" s="2">
        <v>131</v>
      </c>
      <c r="I40" s="2">
        <v>106</v>
      </c>
      <c r="J40" s="2">
        <v>192</v>
      </c>
      <c r="K40" s="2">
        <v>226</v>
      </c>
    </row>
    <row r="41" spans="2:11" s="2" customFormat="1" x14ac:dyDescent="0.2">
      <c r="B41" s="2" t="s">
        <v>49</v>
      </c>
      <c r="F41" s="2">
        <v>164</v>
      </c>
      <c r="G41" s="2">
        <v>172</v>
      </c>
      <c r="H41" s="2">
        <v>180</v>
      </c>
      <c r="I41" s="2">
        <v>181</v>
      </c>
      <c r="J41" s="2">
        <v>197</v>
      </c>
      <c r="K41" s="2">
        <v>227</v>
      </c>
    </row>
    <row r="42" spans="2:11" s="2" customFormat="1" x14ac:dyDescent="0.2">
      <c r="B42" s="2" t="s">
        <v>50</v>
      </c>
      <c r="F42" s="2">
        <f>+SUM(F32:F41)</f>
        <v>5375</v>
      </c>
      <c r="G42" s="2">
        <f>+SUM(G32:G41)</f>
        <v>5411</v>
      </c>
      <c r="H42" s="2">
        <f>+SUM(H32:H41)</f>
        <v>5593</v>
      </c>
      <c r="I42" s="2">
        <f>+SUM(I32:I41)</f>
        <v>5865</v>
      </c>
      <c r="J42" s="2">
        <f>+SUM(J32:J41)</f>
        <v>6215</v>
      </c>
      <c r="K42" s="2">
        <f>+SUM(K32:K41)</f>
        <v>6129</v>
      </c>
    </row>
    <row r="44" spans="2:11" s="2" customFormat="1" x14ac:dyDescent="0.2">
      <c r="B44" s="2" t="s">
        <v>4</v>
      </c>
      <c r="F44" s="2">
        <f>364+881</f>
        <v>1245</v>
      </c>
      <c r="G44" s="2">
        <f>134+956</f>
        <v>1090</v>
      </c>
      <c r="H44" s="2">
        <f>47+944</f>
        <v>991</v>
      </c>
      <c r="I44" s="2">
        <f>51+940</f>
        <v>991</v>
      </c>
      <c r="J44" s="2">
        <f>69+922</f>
        <v>991</v>
      </c>
      <c r="K44" s="2">
        <f>183+913</f>
        <v>1096</v>
      </c>
    </row>
    <row r="45" spans="2:11" s="2" customFormat="1" x14ac:dyDescent="0.2">
      <c r="B45" s="2" t="s">
        <v>52</v>
      </c>
      <c r="F45" s="2">
        <v>601</v>
      </c>
      <c r="G45" s="2">
        <v>573</v>
      </c>
      <c r="H45" s="2">
        <v>597</v>
      </c>
      <c r="I45" s="2">
        <v>609</v>
      </c>
      <c r="J45" s="2">
        <v>700</v>
      </c>
      <c r="K45" s="2">
        <v>691</v>
      </c>
    </row>
    <row r="46" spans="2:11" s="2" customFormat="1" x14ac:dyDescent="0.2">
      <c r="B46" s="2" t="s">
        <v>53</v>
      </c>
      <c r="F46" s="2">
        <v>559</v>
      </c>
      <c r="G46" s="2">
        <v>457</v>
      </c>
      <c r="H46" s="2">
        <v>524</v>
      </c>
      <c r="I46" s="2">
        <v>550</v>
      </c>
      <c r="J46" s="2">
        <v>639</v>
      </c>
      <c r="K46" s="2">
        <v>459</v>
      </c>
    </row>
    <row r="47" spans="2:11" s="2" customFormat="1" x14ac:dyDescent="0.2">
      <c r="B47" s="2" t="s">
        <v>54</v>
      </c>
      <c r="F47" s="2">
        <v>308</v>
      </c>
      <c r="G47" s="2">
        <v>344</v>
      </c>
      <c r="H47" s="2">
        <v>348</v>
      </c>
      <c r="I47" s="2">
        <v>363</v>
      </c>
      <c r="J47" s="2">
        <v>380</v>
      </c>
      <c r="K47" s="2">
        <v>397</v>
      </c>
    </row>
    <row r="48" spans="2:11" s="2" customFormat="1" x14ac:dyDescent="0.2">
      <c r="B48" s="2" t="s">
        <v>55</v>
      </c>
      <c r="F48" s="2">
        <v>19</v>
      </c>
      <c r="G48" s="2">
        <v>38</v>
      </c>
      <c r="H48" s="2">
        <v>34</v>
      </c>
      <c r="I48" s="2">
        <v>8</v>
      </c>
      <c r="J48" s="2">
        <v>12</v>
      </c>
      <c r="K48" s="2">
        <v>69</v>
      </c>
    </row>
    <row r="49" spans="2:11" s="2" customFormat="1" x14ac:dyDescent="0.2">
      <c r="B49" s="2" t="s">
        <v>56</v>
      </c>
      <c r="F49" s="2">
        <v>129</v>
      </c>
      <c r="G49" s="2">
        <v>122</v>
      </c>
      <c r="H49" s="2">
        <v>118</v>
      </c>
      <c r="I49" s="2">
        <v>120</v>
      </c>
      <c r="J49" s="2">
        <v>121</v>
      </c>
      <c r="K49" s="2">
        <v>122</v>
      </c>
    </row>
    <row r="50" spans="2:11" s="2" customFormat="1" x14ac:dyDescent="0.2">
      <c r="B50" s="2" t="s">
        <v>48</v>
      </c>
      <c r="J50" s="2">
        <v>6</v>
      </c>
      <c r="K50" s="2">
        <v>4</v>
      </c>
    </row>
    <row r="51" spans="2:11" s="2" customFormat="1" x14ac:dyDescent="0.2">
      <c r="B51" s="2" t="s">
        <v>57</v>
      </c>
      <c r="F51" s="2">
        <v>273</v>
      </c>
      <c r="G51" s="2">
        <v>287</v>
      </c>
      <c r="H51" s="2">
        <v>299</v>
      </c>
      <c r="I51" s="2">
        <v>318</v>
      </c>
      <c r="J51" s="2">
        <v>315</v>
      </c>
      <c r="K51" s="2">
        <v>318</v>
      </c>
    </row>
    <row r="52" spans="2:11" s="2" customFormat="1" x14ac:dyDescent="0.2">
      <c r="B52" s="2" t="s">
        <v>58</v>
      </c>
      <c r="F52" s="2">
        <v>97</v>
      </c>
      <c r="G52" s="2">
        <v>89</v>
      </c>
      <c r="H52" s="2">
        <v>93</v>
      </c>
      <c r="I52" s="2">
        <v>90</v>
      </c>
      <c r="J52" s="2">
        <v>67</v>
      </c>
      <c r="K52" s="2">
        <v>67</v>
      </c>
    </row>
    <row r="53" spans="2:11" s="2" customFormat="1" x14ac:dyDescent="0.2">
      <c r="B53" s="2" t="s">
        <v>59</v>
      </c>
      <c r="F53" s="2">
        <f>+SUM(F44:F52)</f>
        <v>3231</v>
      </c>
      <c r="G53" s="2">
        <f>+SUM(G44:G52)</f>
        <v>3000</v>
      </c>
      <c r="H53" s="2">
        <f>+SUM(H44:H52)</f>
        <v>3004</v>
      </c>
      <c r="I53" s="2">
        <f>+SUM(I44:I52)</f>
        <v>3049</v>
      </c>
      <c r="J53" s="2">
        <f>+SUM(J44:J52)</f>
        <v>3231</v>
      </c>
      <c r="K53" s="2">
        <f>+SUM(K44:K52)</f>
        <v>3223</v>
      </c>
    </row>
    <row r="54" spans="2:11" x14ac:dyDescent="0.2">
      <c r="B54" s="2" t="s">
        <v>60</v>
      </c>
      <c r="F54" s="2">
        <v>2144</v>
      </c>
      <c r="G54" s="2">
        <v>2411</v>
      </c>
      <c r="H54" s="2">
        <v>2589</v>
      </c>
      <c r="I54" s="2">
        <v>2816</v>
      </c>
      <c r="J54" s="2">
        <v>2984</v>
      </c>
      <c r="K54" s="2">
        <v>2906</v>
      </c>
    </row>
    <row r="55" spans="2:11" x14ac:dyDescent="0.2">
      <c r="B55" s="2" t="s">
        <v>61</v>
      </c>
      <c r="F55" s="2">
        <f>+F53+F54</f>
        <v>5375</v>
      </c>
      <c r="G55" s="2">
        <f>+G53+G54</f>
        <v>5411</v>
      </c>
      <c r="H55" s="2">
        <f>+H53+H54</f>
        <v>5593</v>
      </c>
      <c r="I55" s="2">
        <f>+I53+I54</f>
        <v>5865</v>
      </c>
      <c r="J55" s="2">
        <f>+J53+J54</f>
        <v>6215</v>
      </c>
      <c r="K55" s="2">
        <f>+K53+K54</f>
        <v>6129</v>
      </c>
    </row>
    <row r="57" spans="2:11" x14ac:dyDescent="0.2">
      <c r="B57" s="2" t="s">
        <v>62</v>
      </c>
      <c r="C57" s="2">
        <f t="shared" ref="C57:J57" si="26">+C19</f>
        <v>106</v>
      </c>
      <c r="D57" s="2">
        <f t="shared" si="26"/>
        <v>117</v>
      </c>
      <c r="E57" s="2">
        <f t="shared" si="26"/>
        <v>155</v>
      </c>
      <c r="F57" s="2">
        <f t="shared" si="26"/>
        <v>224</v>
      </c>
      <c r="G57" s="2">
        <f t="shared" si="26"/>
        <v>255</v>
      </c>
      <c r="H57" s="2">
        <f t="shared" si="26"/>
        <v>249</v>
      </c>
      <c r="I57" s="2">
        <f t="shared" si="26"/>
        <v>234</v>
      </c>
      <c r="J57" s="2">
        <f t="shared" si="26"/>
        <v>239</v>
      </c>
      <c r="K57" s="2">
        <f t="shared" ref="K57" si="27">+K19</f>
        <v>238</v>
      </c>
    </row>
    <row r="58" spans="2:11" x14ac:dyDescent="0.2">
      <c r="B58" s="2" t="s">
        <v>63</v>
      </c>
      <c r="C58" s="2">
        <v>89</v>
      </c>
      <c r="D58" s="2">
        <v>189</v>
      </c>
      <c r="E58" s="2">
        <v>305</v>
      </c>
      <c r="F58" s="2">
        <v>504</v>
      </c>
      <c r="G58" s="2">
        <v>228</v>
      </c>
      <c r="H58" s="2">
        <v>447</v>
      </c>
      <c r="I58" s="2">
        <v>646</v>
      </c>
      <c r="J58" s="2">
        <v>837</v>
      </c>
      <c r="K58" s="2">
        <v>205</v>
      </c>
    </row>
    <row r="59" spans="2:11" x14ac:dyDescent="0.2">
      <c r="B59" s="2" t="s">
        <v>64</v>
      </c>
      <c r="C59" s="2">
        <v>34</v>
      </c>
      <c r="D59" s="2">
        <v>68</v>
      </c>
      <c r="E59" s="2">
        <v>103</v>
      </c>
      <c r="F59" s="2">
        <v>146</v>
      </c>
      <c r="G59" s="2">
        <v>44</v>
      </c>
      <c r="H59" s="2">
        <v>88</v>
      </c>
      <c r="I59" s="2">
        <v>136</v>
      </c>
      <c r="J59" s="2">
        <v>187</v>
      </c>
      <c r="K59" s="2">
        <v>52</v>
      </c>
    </row>
    <row r="60" spans="2:11" x14ac:dyDescent="0.2">
      <c r="B60" s="2" t="s">
        <v>65</v>
      </c>
      <c r="C60" s="2"/>
      <c r="D60" s="2"/>
      <c r="E60" s="2"/>
      <c r="F60" s="2">
        <v>3</v>
      </c>
      <c r="G60" s="2"/>
      <c r="H60" s="2"/>
      <c r="I60" s="2"/>
      <c r="J60" s="2">
        <v>2</v>
      </c>
      <c r="K60" s="2"/>
    </row>
    <row r="61" spans="2:11" x14ac:dyDescent="0.2">
      <c r="B61" s="2" t="s">
        <v>66</v>
      </c>
      <c r="C61" s="2">
        <v>7</v>
      </c>
      <c r="D61" s="2">
        <v>20</v>
      </c>
      <c r="E61" s="2">
        <v>33</v>
      </c>
      <c r="F61" s="2">
        <v>51</v>
      </c>
      <c r="G61" s="2">
        <v>16</v>
      </c>
      <c r="H61" s="2">
        <v>38</v>
      </c>
      <c r="I61" s="2">
        <v>58</v>
      </c>
      <c r="J61" s="2">
        <v>76</v>
      </c>
      <c r="K61" s="2">
        <v>17</v>
      </c>
    </row>
    <row r="62" spans="2:11" x14ac:dyDescent="0.2">
      <c r="B62" s="2" t="s">
        <v>48</v>
      </c>
      <c r="C62" s="2">
        <v>-2</v>
      </c>
      <c r="D62" s="2">
        <v>6</v>
      </c>
      <c r="E62" s="2">
        <v>-2</v>
      </c>
      <c r="F62" s="2">
        <v>-40</v>
      </c>
      <c r="G62" s="2">
        <v>-2</v>
      </c>
      <c r="H62" s="2">
        <v>-5</v>
      </c>
      <c r="I62" s="2">
        <v>-6</v>
      </c>
      <c r="J62" s="2">
        <v>-69</v>
      </c>
      <c r="K62" s="2">
        <v>-37</v>
      </c>
    </row>
    <row r="63" spans="2:11" x14ac:dyDescent="0.2">
      <c r="B63" s="2" t="s">
        <v>67</v>
      </c>
      <c r="C63" s="2">
        <v>34</v>
      </c>
      <c r="D63" s="2">
        <v>37</v>
      </c>
      <c r="E63" s="2">
        <v>37</v>
      </c>
      <c r="F63" s="2">
        <v>33</v>
      </c>
      <c r="G63" s="2">
        <v>-12</v>
      </c>
      <c r="H63" s="2">
        <v>-13</v>
      </c>
      <c r="I63" s="2">
        <v>-17</v>
      </c>
      <c r="J63" s="2">
        <v>-30</v>
      </c>
      <c r="K63" s="2">
        <v>-38</v>
      </c>
    </row>
    <row r="64" spans="2:11" x14ac:dyDescent="0.2">
      <c r="B64" s="2" t="s">
        <v>68</v>
      </c>
      <c r="C64" s="2"/>
      <c r="D64" s="2">
        <v>-5</v>
      </c>
      <c r="E64" s="2">
        <v>-3</v>
      </c>
      <c r="F64" s="2">
        <v>1</v>
      </c>
      <c r="G64" s="2">
        <v>-1</v>
      </c>
      <c r="H64" s="2">
        <v>1</v>
      </c>
      <c r="I64" s="2">
        <v>1</v>
      </c>
      <c r="J64" s="2">
        <v>-1</v>
      </c>
      <c r="K64" s="2">
        <v>-1</v>
      </c>
    </row>
    <row r="65" spans="2:11" x14ac:dyDescent="0.2">
      <c r="B65" s="2" t="s">
        <v>41</v>
      </c>
      <c r="C65" s="2">
        <v>108</v>
      </c>
      <c r="D65" s="2">
        <v>201</v>
      </c>
      <c r="E65" s="2">
        <v>96</v>
      </c>
      <c r="F65" s="2">
        <v>130</v>
      </c>
      <c r="G65" s="2">
        <v>-15</v>
      </c>
      <c r="H65" s="2">
        <v>-59</v>
      </c>
      <c r="I65" s="2">
        <v>-107</v>
      </c>
      <c r="J65" s="2">
        <v>-239</v>
      </c>
      <c r="K65" s="2">
        <v>-56</v>
      </c>
    </row>
    <row r="66" spans="2:11" x14ac:dyDescent="0.2">
      <c r="B66" s="2" t="s">
        <v>42</v>
      </c>
      <c r="C66" s="2">
        <v>33</v>
      </c>
      <c r="D66" s="2">
        <v>-36</v>
      </c>
      <c r="E66" s="2">
        <v>-7</v>
      </c>
      <c r="F66" s="2">
        <v>-42</v>
      </c>
      <c r="G66" s="2">
        <v>-17</v>
      </c>
      <c r="H66" s="2">
        <v>26</v>
      </c>
      <c r="I66" s="2">
        <v>75</v>
      </c>
      <c r="J66" s="2">
        <v>18</v>
      </c>
      <c r="K66" s="2">
        <v>22</v>
      </c>
    </row>
    <row r="67" spans="2:11" x14ac:dyDescent="0.2">
      <c r="B67" s="2" t="s">
        <v>69</v>
      </c>
      <c r="C67" s="2">
        <v>-4</v>
      </c>
      <c r="D67" s="2">
        <v>4</v>
      </c>
      <c r="E67" s="2">
        <v>3</v>
      </c>
      <c r="F67" s="2">
        <v>11</v>
      </c>
      <c r="G67" s="2">
        <v>-18</v>
      </c>
      <c r="H67" s="2">
        <v>-22</v>
      </c>
      <c r="I67" s="2">
        <v>-25</v>
      </c>
      <c r="J67" s="2">
        <v>-23</v>
      </c>
      <c r="K67" s="2">
        <v>-19</v>
      </c>
    </row>
    <row r="68" spans="2:11" x14ac:dyDescent="0.2">
      <c r="B68" s="2" t="s">
        <v>52</v>
      </c>
      <c r="C68" s="2">
        <v>-109</v>
      </c>
      <c r="D68" s="2">
        <v>-46</v>
      </c>
      <c r="E68" s="2">
        <v>-7</v>
      </c>
      <c r="F68" s="2">
        <v>47</v>
      </c>
      <c r="G68" s="2">
        <v>-30</v>
      </c>
      <c r="H68" s="2">
        <v>-10</v>
      </c>
      <c r="I68" s="2">
        <v>-2</v>
      </c>
      <c r="J68" s="2">
        <v>96</v>
      </c>
      <c r="K68" s="2">
        <v>-14</v>
      </c>
    </row>
    <row r="69" spans="2:11" x14ac:dyDescent="0.2">
      <c r="B69" s="2" t="s">
        <v>53</v>
      </c>
      <c r="C69" s="2">
        <v>-87</v>
      </c>
      <c r="D69" s="2">
        <v>-76</v>
      </c>
      <c r="E69" s="2">
        <v>-40</v>
      </c>
      <c r="F69" s="2">
        <v>16</v>
      </c>
      <c r="G69" s="2">
        <v>-47</v>
      </c>
      <c r="H69" s="2">
        <v>2</v>
      </c>
      <c r="I69" s="2">
        <v>42</v>
      </c>
      <c r="J69" s="2">
        <v>110</v>
      </c>
      <c r="K69" s="2">
        <v>-143</v>
      </c>
    </row>
    <row r="70" spans="2:11" x14ac:dyDescent="0.2">
      <c r="B70" s="2" t="s">
        <v>54</v>
      </c>
      <c r="C70" s="2">
        <v>19</v>
      </c>
      <c r="D70" s="2">
        <v>45</v>
      </c>
      <c r="E70" s="2">
        <v>58</v>
      </c>
      <c r="F70" s="2">
        <v>103</v>
      </c>
      <c r="G70" s="2">
        <v>50</v>
      </c>
      <c r="H70" s="2">
        <v>67</v>
      </c>
      <c r="I70" s="2">
        <v>101</v>
      </c>
      <c r="J70" s="2">
        <v>113</v>
      </c>
      <c r="K70" s="2">
        <v>18</v>
      </c>
    </row>
    <row r="71" spans="2:11" x14ac:dyDescent="0.2">
      <c r="B71" s="2" t="s">
        <v>70</v>
      </c>
      <c r="C71" s="2">
        <v>-16</v>
      </c>
      <c r="D71" s="2">
        <v>-48</v>
      </c>
      <c r="E71" s="2">
        <v>-58</v>
      </c>
      <c r="F71" s="2">
        <v>-5</v>
      </c>
      <c r="G71" s="2">
        <v>28</v>
      </c>
      <c r="H71" s="2">
        <v>-23</v>
      </c>
      <c r="I71" s="2">
        <v>-67</v>
      </c>
      <c r="J71" s="2">
        <v>1</v>
      </c>
      <c r="K71" s="2">
        <v>51</v>
      </c>
    </row>
    <row r="72" spans="2:11" x14ac:dyDescent="0.2">
      <c r="B72" s="2" t="s">
        <v>68</v>
      </c>
      <c r="C72" s="2">
        <v>2</v>
      </c>
      <c r="D72" s="2">
        <v>-4</v>
      </c>
      <c r="E72" s="2">
        <v>13</v>
      </c>
      <c r="F72" s="2">
        <v>4</v>
      </c>
      <c r="G72" s="2"/>
      <c r="H72" s="2">
        <v>2</v>
      </c>
      <c r="I72" s="2">
        <v>1</v>
      </c>
      <c r="J72" s="2">
        <v>-9</v>
      </c>
      <c r="K72" s="2">
        <v>-3</v>
      </c>
    </row>
    <row r="73" spans="2:11" s="4" customFormat="1" ht="15" x14ac:dyDescent="0.25">
      <c r="B73" s="5" t="s">
        <v>71</v>
      </c>
      <c r="C73" s="5">
        <f t="shared" ref="C73:K73" si="28">+SUM(C58:C72)</f>
        <v>108</v>
      </c>
      <c r="D73" s="5">
        <f t="shared" si="28"/>
        <v>355</v>
      </c>
      <c r="E73" s="5">
        <f t="shared" si="28"/>
        <v>531</v>
      </c>
      <c r="F73" s="5">
        <f t="shared" si="28"/>
        <v>962</v>
      </c>
      <c r="G73" s="5">
        <f t="shared" si="28"/>
        <v>224</v>
      </c>
      <c r="H73" s="5">
        <f t="shared" si="28"/>
        <v>539</v>
      </c>
      <c r="I73" s="5">
        <f t="shared" si="28"/>
        <v>836</v>
      </c>
      <c r="J73" s="5">
        <f t="shared" si="28"/>
        <v>1069</v>
      </c>
      <c r="K73" s="5">
        <f t="shared" si="28"/>
        <v>54</v>
      </c>
    </row>
    <row r="75" spans="2:11" x14ac:dyDescent="0.2">
      <c r="B75" s="2" t="s">
        <v>72</v>
      </c>
      <c r="D75" s="2"/>
      <c r="E75" s="2">
        <v>-548</v>
      </c>
      <c r="F75" s="2">
        <v>-548</v>
      </c>
      <c r="H75" s="2">
        <v>-17</v>
      </c>
      <c r="I75" s="2">
        <v>-307</v>
      </c>
      <c r="J75" s="2">
        <v>-452</v>
      </c>
      <c r="K75" s="2"/>
    </row>
    <row r="76" spans="2:11" x14ac:dyDescent="0.2">
      <c r="B76" s="2" t="s">
        <v>84</v>
      </c>
      <c r="C76" s="2">
        <v>-13</v>
      </c>
      <c r="D76" s="2">
        <v>-33</v>
      </c>
      <c r="E76" s="2">
        <v>-49</v>
      </c>
      <c r="F76" s="2">
        <v>-67</v>
      </c>
      <c r="G76" s="2">
        <v>-10</v>
      </c>
      <c r="H76" s="2">
        <v>-25</v>
      </c>
      <c r="I76" s="2">
        <v>-38</v>
      </c>
      <c r="J76" s="2">
        <v>-59</v>
      </c>
      <c r="K76" s="2">
        <v>-14</v>
      </c>
    </row>
    <row r="77" spans="2:11" x14ac:dyDescent="0.2">
      <c r="B77" s="2" t="s">
        <v>73</v>
      </c>
      <c r="E77" s="2">
        <v>6</v>
      </c>
      <c r="F77" s="2">
        <v>6</v>
      </c>
    </row>
    <row r="78" spans="2:11" x14ac:dyDescent="0.2">
      <c r="B78" s="2" t="s">
        <v>75</v>
      </c>
      <c r="J78">
        <v>-1</v>
      </c>
    </row>
    <row r="79" spans="2:11" x14ac:dyDescent="0.2">
      <c r="B79" s="2" t="s">
        <v>74</v>
      </c>
      <c r="C79">
        <v>-2</v>
      </c>
      <c r="D79">
        <v>-32</v>
      </c>
      <c r="E79">
        <v>-32</v>
      </c>
      <c r="F79">
        <v>-32</v>
      </c>
      <c r="G79">
        <v>-13</v>
      </c>
      <c r="H79">
        <v>-17</v>
      </c>
      <c r="I79">
        <v>-24</v>
      </c>
      <c r="J79">
        <v>-34</v>
      </c>
      <c r="K79">
        <v>-5</v>
      </c>
    </row>
    <row r="80" spans="2:11" s="4" customFormat="1" ht="15" x14ac:dyDescent="0.25">
      <c r="B80" s="5" t="s">
        <v>76</v>
      </c>
      <c r="C80" s="5">
        <f>+SUM(C76:C79)</f>
        <v>-15</v>
      </c>
      <c r="D80" s="5">
        <f>+SUM(D75:D79)</f>
        <v>-65</v>
      </c>
      <c r="E80" s="5">
        <f>+SUM(E75:E79)</f>
        <v>-623</v>
      </c>
      <c r="F80" s="5">
        <f>+SUM(F75:F79)</f>
        <v>-641</v>
      </c>
      <c r="G80" s="5">
        <f>+SUM(G76:G79)</f>
        <v>-23</v>
      </c>
      <c r="H80" s="5">
        <f>+SUM(H75:H79)</f>
        <v>-59</v>
      </c>
      <c r="I80" s="5">
        <f>+SUM(I75:I79)</f>
        <v>-369</v>
      </c>
      <c r="J80" s="5">
        <f>+SUM(J75:J79)</f>
        <v>-546</v>
      </c>
      <c r="K80" s="5">
        <f>+SUM(K75:K79)</f>
        <v>-19</v>
      </c>
    </row>
    <row r="82" spans="2:11" x14ac:dyDescent="0.2">
      <c r="B82" s="2" t="s">
        <v>77</v>
      </c>
      <c r="C82">
        <v>157</v>
      </c>
      <c r="E82">
        <v>-1</v>
      </c>
      <c r="F82">
        <v>302</v>
      </c>
      <c r="J82">
        <v>46</v>
      </c>
    </row>
    <row r="83" spans="2:11" x14ac:dyDescent="0.2">
      <c r="B83" s="2" t="s">
        <v>78</v>
      </c>
      <c r="C83">
        <v>-36</v>
      </c>
      <c r="D83">
        <v>-84</v>
      </c>
      <c r="E83">
        <v>-103</v>
      </c>
      <c r="F83">
        <v>-342</v>
      </c>
      <c r="G83">
        <v>-156</v>
      </c>
      <c r="H83">
        <v>-264</v>
      </c>
      <c r="I83">
        <v>-277</v>
      </c>
      <c r="J83">
        <v>-303</v>
      </c>
      <c r="K83">
        <v>-25</v>
      </c>
    </row>
    <row r="84" spans="2:11" x14ac:dyDescent="0.2">
      <c r="B84" s="2" t="s">
        <v>79</v>
      </c>
      <c r="D84">
        <v>24</v>
      </c>
      <c r="E84">
        <v>389</v>
      </c>
      <c r="F84">
        <v>-1</v>
      </c>
      <c r="H84">
        <v>8</v>
      </c>
      <c r="I84">
        <v>21</v>
      </c>
      <c r="K84">
        <v>130</v>
      </c>
    </row>
    <row r="85" spans="2:11" x14ac:dyDescent="0.2">
      <c r="B85" s="2" t="s">
        <v>85</v>
      </c>
      <c r="C85">
        <v>-200</v>
      </c>
      <c r="D85">
        <v>-200</v>
      </c>
      <c r="E85">
        <v>-200</v>
      </c>
      <c r="F85">
        <v>-200</v>
      </c>
      <c r="H85">
        <v>-25</v>
      </c>
      <c r="I85">
        <v>-25</v>
      </c>
      <c r="J85">
        <v>-57</v>
      </c>
      <c r="K85">
        <v>-305</v>
      </c>
    </row>
    <row r="86" spans="2:11" x14ac:dyDescent="0.2">
      <c r="B86" s="2" t="s">
        <v>80</v>
      </c>
      <c r="C86">
        <v>-1</v>
      </c>
      <c r="D86">
        <v>-31</v>
      </c>
      <c r="E86">
        <v>-28</v>
      </c>
      <c r="F86">
        <v>-25</v>
      </c>
      <c r="G86">
        <v>-6</v>
      </c>
      <c r="H86">
        <v>-46</v>
      </c>
      <c r="I86">
        <v>-48</v>
      </c>
      <c r="J86">
        <v>-56</v>
      </c>
      <c r="K86">
        <v>5</v>
      </c>
    </row>
    <row r="87" spans="2:11" x14ac:dyDescent="0.2">
      <c r="B87" s="2" t="s">
        <v>81</v>
      </c>
      <c r="C87">
        <v>-22</v>
      </c>
      <c r="D87">
        <v>55</v>
      </c>
      <c r="E87">
        <v>73</v>
      </c>
      <c r="F87">
        <v>109</v>
      </c>
      <c r="G87">
        <v>-19</v>
      </c>
      <c r="H87">
        <v>-2</v>
      </c>
      <c r="I87">
        <v>-22</v>
      </c>
      <c r="J87">
        <v>-1</v>
      </c>
      <c r="K87">
        <v>-25</v>
      </c>
    </row>
    <row r="88" spans="2:11" x14ac:dyDescent="0.2">
      <c r="B88" s="2" t="s">
        <v>68</v>
      </c>
      <c r="C88">
        <v>4</v>
      </c>
      <c r="D88">
        <v>3</v>
      </c>
      <c r="E88">
        <v>1</v>
      </c>
    </row>
    <row r="89" spans="2:11" s="4" customFormat="1" ht="15" x14ac:dyDescent="0.25">
      <c r="B89" s="5" t="s">
        <v>82</v>
      </c>
      <c r="C89" s="4">
        <f>+SUM(C82:C88)</f>
        <v>-98</v>
      </c>
      <c r="D89" s="4">
        <f>+SUM(D82:D88)</f>
        <v>-233</v>
      </c>
      <c r="E89" s="4">
        <f>+SUM(E82:E88)</f>
        <v>131</v>
      </c>
      <c r="F89" s="4">
        <f>+SUM(F82:F87)</f>
        <v>-157</v>
      </c>
      <c r="G89" s="4">
        <f>+SUM(G82:G87)</f>
        <v>-181</v>
      </c>
      <c r="H89" s="4">
        <f>+SUM(H82:H87)</f>
        <v>-329</v>
      </c>
      <c r="I89" s="4">
        <f>+SUM(I82:I87)</f>
        <v>-351</v>
      </c>
      <c r="J89" s="4">
        <f>+SUM(J82:J87)</f>
        <v>-371</v>
      </c>
      <c r="K89" s="4">
        <f>+SUM(K82:K87)</f>
        <v>-220</v>
      </c>
    </row>
    <row r="90" spans="2:11" s="4" customFormat="1" ht="15" x14ac:dyDescent="0.25">
      <c r="B90" s="5" t="s">
        <v>83</v>
      </c>
      <c r="C90" s="5">
        <f t="shared" ref="C90:K90" si="29">+C89+C80+C73</f>
        <v>-5</v>
      </c>
      <c r="D90" s="5">
        <f t="shared" si="29"/>
        <v>57</v>
      </c>
      <c r="E90" s="5">
        <f t="shared" si="29"/>
        <v>39</v>
      </c>
      <c r="F90" s="5">
        <f t="shared" si="29"/>
        <v>164</v>
      </c>
      <c r="G90" s="5">
        <f t="shared" si="29"/>
        <v>20</v>
      </c>
      <c r="H90" s="5">
        <f t="shared" si="29"/>
        <v>151</v>
      </c>
      <c r="I90" s="5">
        <f t="shared" si="29"/>
        <v>116</v>
      </c>
      <c r="J90" s="5">
        <f t="shared" si="29"/>
        <v>152</v>
      </c>
      <c r="K90" s="5">
        <f t="shared" si="29"/>
        <v>-185</v>
      </c>
    </row>
  </sheetData>
  <hyperlinks>
    <hyperlink ref="A1" r:id="rId1" xr:uid="{515668CB-B838-4DA6-BE56-28B968F6C1C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2022-05-03T03:03:35Z</dcterms:created>
  <dcterms:modified xsi:type="dcterms:W3CDTF">2022-05-03T23:51:48Z</dcterms:modified>
</cp:coreProperties>
</file>