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0B1E6637-D3D1-4FAE-9D17-02D22A647296}" xr6:coauthVersionLast="47" xr6:coauthVersionMax="47" xr10:uidLastSave="{00000000-0000-0000-0000-000000000000}"/>
  <bookViews>
    <workbookView xWindow="2985" yWindow="2985" windowWidth="14265" windowHeight="11385" activeTab="1" xr2:uid="{C7BFB359-6ECF-49FE-83B3-706C739A11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2" l="1"/>
  <c r="I75" i="2" s="1"/>
  <c r="M75" i="2"/>
  <c r="M74" i="2"/>
  <c r="I65" i="2"/>
  <c r="M65" i="2"/>
  <c r="I59" i="2"/>
  <c r="M59" i="2"/>
  <c r="I48" i="2"/>
  <c r="M48" i="2"/>
  <c r="J44" i="2"/>
  <c r="J46" i="2" s="1"/>
  <c r="J37" i="2"/>
  <c r="J27" i="2"/>
  <c r="J35" i="2"/>
  <c r="M26" i="2"/>
  <c r="M46" i="2"/>
  <c r="M44" i="2"/>
  <c r="M37" i="2"/>
  <c r="M35" i="2"/>
  <c r="M27" i="2"/>
  <c r="M24" i="2"/>
  <c r="I11" i="2"/>
  <c r="I9" i="2"/>
  <c r="I6" i="2"/>
  <c r="I19" i="2" s="1"/>
  <c r="M11" i="2"/>
  <c r="M9" i="2"/>
  <c r="M6" i="2"/>
  <c r="M19" i="2" s="1"/>
  <c r="H9" i="1"/>
  <c r="H8" i="1"/>
  <c r="H7" i="1"/>
  <c r="R3" i="2"/>
  <c r="S3" i="2" s="1"/>
  <c r="T3" i="2" s="1"/>
  <c r="U3" i="2" s="1"/>
  <c r="V3" i="2" s="1"/>
  <c r="W3" i="2" s="1"/>
  <c r="X3" i="2" s="1"/>
  <c r="Y3" i="2" s="1"/>
  <c r="Z3" i="2" s="1"/>
  <c r="H6" i="1"/>
  <c r="J26" i="2" l="1"/>
  <c r="M10" i="2"/>
  <c r="M20" i="2" s="1"/>
  <c r="M12" i="2"/>
  <c r="I10" i="2"/>
  <c r="I12" i="2" l="1"/>
  <c r="I20" i="2"/>
  <c r="M14" i="2"/>
  <c r="M21" i="2"/>
  <c r="M16" i="2" l="1"/>
  <c r="M22" i="2"/>
  <c r="I14" i="2"/>
  <c r="I21" i="2"/>
  <c r="I16" i="2" l="1"/>
  <c r="I22" i="2"/>
</calcChain>
</file>

<file path=xl/sharedStrings.xml><?xml version="1.0" encoding="utf-8"?>
<sst xmlns="http://schemas.openxmlformats.org/spreadsheetml/2006/main" count="85" uniqueCount="75">
  <si>
    <t>Price</t>
  </si>
  <si>
    <t>Shares</t>
  </si>
  <si>
    <t>MC</t>
  </si>
  <si>
    <t>Cash</t>
  </si>
  <si>
    <t>Debt</t>
  </si>
  <si>
    <t>EV</t>
  </si>
  <si>
    <t>Q322</t>
  </si>
  <si>
    <t>Q122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</si>
  <si>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</si>
  <si>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</si>
  <si>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</si>
  <si>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</si>
  <si>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</si>
  <si>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</si>
  <si>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</si>
  <si>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</si>
  <si>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</si>
  <si>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Q422</t>
  </si>
  <si>
    <t>COGS</t>
  </si>
  <si>
    <t>Gross Profit</t>
  </si>
  <si>
    <t>Revenue</t>
  </si>
  <si>
    <t>sG&amp;A</t>
  </si>
  <si>
    <t>Other Income</t>
  </si>
  <si>
    <t>Operating Expense</t>
  </si>
  <si>
    <t>Operating Income</t>
  </si>
  <si>
    <t>Interest Expnese</t>
  </si>
  <si>
    <t>Pretax Income</t>
  </si>
  <si>
    <t>Taxes</t>
  </si>
  <si>
    <t>Net Income</t>
  </si>
  <si>
    <t>EPS</t>
  </si>
  <si>
    <t>Gross Margin %</t>
  </si>
  <si>
    <t>Operating Margin %</t>
  </si>
  <si>
    <t>Tax Rate %</t>
  </si>
  <si>
    <t>Revenue Growth Y/Y</t>
  </si>
  <si>
    <t>Net Profit %</t>
  </si>
  <si>
    <t>A/R</t>
  </si>
  <si>
    <t>Inventory</t>
  </si>
  <si>
    <t>Prepaids</t>
  </si>
  <si>
    <t>PP&amp;E</t>
  </si>
  <si>
    <t>Opeating Lease</t>
  </si>
  <si>
    <t>Intnagibles</t>
  </si>
  <si>
    <t>ONCA</t>
  </si>
  <si>
    <t>Total Assets</t>
  </si>
  <si>
    <t>A/P</t>
  </si>
  <si>
    <t>A/E</t>
  </si>
  <si>
    <t>Pension</t>
  </si>
  <si>
    <t>Operating Lease</t>
  </si>
  <si>
    <t>D/T</t>
  </si>
  <si>
    <t>Total Liabilties</t>
  </si>
  <si>
    <t>Equity</t>
  </si>
  <si>
    <t>L + S/E</t>
  </si>
  <si>
    <t>Net Cash</t>
  </si>
  <si>
    <t>ONCL</t>
  </si>
  <si>
    <t>Model NI</t>
  </si>
  <si>
    <t>Reported NI</t>
  </si>
  <si>
    <t>Debt Extinguishment</t>
  </si>
  <si>
    <t>D&amp;A</t>
  </si>
  <si>
    <t>SBC</t>
  </si>
  <si>
    <t>Other</t>
  </si>
  <si>
    <t>Receivables</t>
  </si>
  <si>
    <t>A/P &amp; A/E</t>
  </si>
  <si>
    <t>OA&amp;L</t>
  </si>
  <si>
    <t>CFFO</t>
  </si>
  <si>
    <t>Capex</t>
  </si>
  <si>
    <t>Note Repayment</t>
  </si>
  <si>
    <t>Acquistions</t>
  </si>
  <si>
    <t>CFFI</t>
  </si>
  <si>
    <t>Borrowings</t>
  </si>
  <si>
    <t>Debt Issuance Costs</t>
  </si>
  <si>
    <t>Borrowing Repayment</t>
  </si>
  <si>
    <t>Extinguish Debt Premium</t>
  </si>
  <si>
    <t>Common Stock</t>
  </si>
  <si>
    <t>Dividend</t>
  </si>
  <si>
    <t>CFFF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</si>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</sst>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4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F09-08AB-41FC-9E37-F9CAFA59ABA0}">
  <dimension ref="G4:I9"/>
  <sheetViews>
    <sheetView workbookViewId="0">
      <selection activeCell="I7" sqref="I7"/>
    </sheetView>
  </sheetViews>
  <sheetFormatPr defaultRowHeight="15" x14ac:dyDescent="0.2"/>
  <cols>
    <col min="1" max="7" width="9.140625" style="1"/>
    <col min="8" max="8" width="9.5703125" style="1" bestFit="1" customWidth="1"/>
    <col min="9" max="9" width="9.140625" style="3"/>
    <col min="10" max="16384" width="9.140625" style="1"/>
  </cols>
  <sheetData>
    <row r="4" spans="7:9" x14ac:dyDescent="0.2">
      <c r="G4" s="1" t="s">
        <v>0</v>
      </c>
      <c r="H4" s="1">
        <v>27.26</v>
      </c>
    </row>
    <row r="5" spans="7:9" x14ac:dyDescent="0.2">
      <c r="G5" s="1" t="s">
        <v>1</v>
      </c>
      <c r="H5" s="2">
        <v>177.02035599999999</v>
      </c>
      <c r="I5" s="3" t="s">
        <v>6</v>
      </c>
    </row>
    <row r="6" spans="7:9" x14ac:dyDescent="0.2">
      <c r="G6" s="1" t="s">
        <v>2</v>
      </c>
      <c r="H6" s="2">
        <f>+H4*H5</f>
        <v>4825.5749045600005</v>
      </c>
    </row>
    <row r="7" spans="7:9" x14ac:dyDescent="0.2">
      <c r="G7" s="1" t="s">
        <v>3</v>
      </c>
      <c r="H7" s="2">
        <f>98+48</f>
        <v>146</v>
      </c>
      <c r="I7" s="3" t="s">
        <v>6</v>
      </c>
    </row>
    <row r="8" spans="7:9" x14ac:dyDescent="0.2">
      <c r="G8" s="1" t="s">
        <v>4</v>
      </c>
      <c r="H8" s="2">
        <f>61+1639</f>
        <v>1700</v>
      </c>
      <c r="I8" s="3" t="s">
        <v>6</v>
      </c>
    </row>
    <row r="9" spans="7:9" x14ac:dyDescent="0.2">
      <c r="G9" s="1" t="s">
        <v>5</v>
      </c>
      <c r="H9" s="2">
        <f>+H6-H7+H8</f>
        <v>6379.5749045600005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E265-6271-4FE5-8C77-21BB9D3E41FD}">
  <dimension ref="B3:Z75"/>
  <sheetViews>
    <sheetView tabSelected="1" workbookViewId="0">
      <pane xSplit="2" ySplit="3" topLeftCell="D12" activePane="bottomRight" state="frozen"/>
      <selection pane="topRight" activeCell="C1" sqref="C1"/>
      <selection pane="bottomLeft" activeCell="A4" sqref="A4"/>
      <selection pane="bottomRight" activeCell="I15" sqref="I15"/>
    </sheetView>
  </sheetViews>
  <sheetFormatPr defaultRowHeight="15" x14ac:dyDescent="0.2"/>
  <cols>
    <col min="1" max="1" width="9.140625" style="1"/>
    <col min="2" max="2" width="20.7109375" style="1" bestFit="1" customWidth="1"/>
    <col min="3" max="16384" width="9.140625" style="1"/>
  </cols>
  <sheetData>
    <row r="3" spans="2:26" x14ac:dyDescent="0.2"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7</v>
      </c>
      <c r="L3" s="1" t="s">
        <v>16</v>
      </c>
      <c r="M3" s="1" t="s">
        <v>6</v>
      </c>
      <c r="N3" s="1" t="s">
        <v>17</v>
      </c>
      <c r="Q3" s="1">
        <v>2019</v>
      </c>
      <c r="R3" s="1">
        <f>+Q3+1</f>
        <v>2020</v>
      </c>
      <c r="S3" s="1">
        <f t="shared" ref="S3:Z3" si="0">+R3+1</f>
        <v>2021</v>
      </c>
      <c r="T3" s="1">
        <f t="shared" si="0"/>
        <v>2022</v>
      </c>
      <c r="U3" s="1">
        <f t="shared" si="0"/>
        <v>2023</v>
      </c>
      <c r="V3" s="1">
        <f t="shared" si="0"/>
        <v>2024</v>
      </c>
      <c r="W3" s="1">
        <f t="shared" si="0"/>
        <v>2025</v>
      </c>
      <c r="X3" s="1">
        <f t="shared" si="0"/>
        <v>2026</v>
      </c>
      <c r="Y3" s="1">
        <f t="shared" si="0"/>
        <v>2027</v>
      </c>
      <c r="Z3" s="1">
        <f t="shared" si="0"/>
        <v>2028</v>
      </c>
    </row>
    <row r="4" spans="2:26" s="4" customFormat="1" ht="15.75" x14ac:dyDescent="0.25">
      <c r="B4" s="4" t="s">
        <v>20</v>
      </c>
      <c r="I4" s="4">
        <v>792</v>
      </c>
      <c r="M4" s="4">
        <v>957</v>
      </c>
    </row>
    <row r="5" spans="2:26" x14ac:dyDescent="0.2">
      <c r="B5" s="1" t="s">
        <v>18</v>
      </c>
      <c r="I5" s="1">
        <v>533</v>
      </c>
      <c r="M5" s="1">
        <v>681</v>
      </c>
    </row>
    <row r="6" spans="2:26" x14ac:dyDescent="0.2">
      <c r="B6" s="1" t="s">
        <v>19</v>
      </c>
      <c r="I6" s="1">
        <f>+I4-I5</f>
        <v>259</v>
      </c>
      <c r="M6" s="1">
        <f>+M4-M5</f>
        <v>276</v>
      </c>
    </row>
    <row r="7" spans="2:26" x14ac:dyDescent="0.2">
      <c r="B7" s="1" t="s">
        <v>21</v>
      </c>
      <c r="I7" s="1">
        <v>136</v>
      </c>
      <c r="M7" s="1">
        <v>138</v>
      </c>
    </row>
    <row r="8" spans="2:26" x14ac:dyDescent="0.2">
      <c r="B8" s="1" t="s">
        <v>22</v>
      </c>
      <c r="I8" s="1">
        <v>-9</v>
      </c>
      <c r="M8" s="1">
        <v>-11</v>
      </c>
    </row>
    <row r="9" spans="2:26" x14ac:dyDescent="0.2">
      <c r="B9" s="1" t="s">
        <v>23</v>
      </c>
      <c r="I9" s="1">
        <f>+SUM(I7:I8)</f>
        <v>127</v>
      </c>
      <c r="M9" s="1">
        <f>+SUM(M7:M8)</f>
        <v>127</v>
      </c>
    </row>
    <row r="10" spans="2:26" x14ac:dyDescent="0.2">
      <c r="B10" s="1" t="s">
        <v>24</v>
      </c>
      <c r="I10" s="1">
        <f>+I6-I9</f>
        <v>132</v>
      </c>
      <c r="M10" s="1">
        <f>+M6-M9</f>
        <v>149</v>
      </c>
    </row>
    <row r="11" spans="2:26" x14ac:dyDescent="0.2">
      <c r="B11" s="1" t="s">
        <v>25</v>
      </c>
      <c r="I11" s="1">
        <f>14+17</f>
        <v>31</v>
      </c>
      <c r="M11" s="1">
        <f>10+19</f>
        <v>29</v>
      </c>
    </row>
    <row r="12" spans="2:26" x14ac:dyDescent="0.2">
      <c r="B12" s="1" t="s">
        <v>26</v>
      </c>
      <c r="I12" s="1">
        <f>+I10-I11</f>
        <v>101</v>
      </c>
      <c r="M12" s="1">
        <f>+M10-M11</f>
        <v>120</v>
      </c>
    </row>
    <row r="13" spans="2:26" x14ac:dyDescent="0.2">
      <c r="B13" s="1" t="s">
        <v>27</v>
      </c>
      <c r="I13" s="1">
        <v>31</v>
      </c>
      <c r="M13" s="1">
        <v>30</v>
      </c>
    </row>
    <row r="14" spans="2:26" s="4" customFormat="1" ht="15.75" x14ac:dyDescent="0.25">
      <c r="B14" s="4" t="s">
        <v>28</v>
      </c>
      <c r="I14" s="4">
        <f>+I12-I13</f>
        <v>70</v>
      </c>
      <c r="M14" s="4">
        <f>+M12-M13</f>
        <v>90</v>
      </c>
    </row>
    <row r="15" spans="2:26" x14ac:dyDescent="0.2">
      <c r="B15" s="1" t="s">
        <v>1</v>
      </c>
      <c r="I15" s="1">
        <v>183</v>
      </c>
      <c r="M15" s="1">
        <v>180</v>
      </c>
    </row>
    <row r="16" spans="2:26" x14ac:dyDescent="0.2">
      <c r="B16" s="1" t="s">
        <v>29</v>
      </c>
      <c r="I16" s="5">
        <f>+I14/I15</f>
        <v>0.38251366120218577</v>
      </c>
      <c r="M16" s="5">
        <f>+M14/M15</f>
        <v>0.5</v>
      </c>
    </row>
    <row r="19" spans="2:13" x14ac:dyDescent="0.2">
      <c r="B19" s="1" t="s">
        <v>30</v>
      </c>
      <c r="I19" s="6">
        <f>+I6/I4</f>
        <v>0.32702020202020204</v>
      </c>
      <c r="M19" s="6">
        <f>+M6/M4</f>
        <v>0.2884012539184953</v>
      </c>
    </row>
    <row r="20" spans="2:13" x14ac:dyDescent="0.2">
      <c r="B20" s="1" t="s">
        <v>31</v>
      </c>
      <c r="I20" s="6">
        <f>+I10/I4</f>
        <v>0.16666666666666666</v>
      </c>
      <c r="M20" s="6">
        <f>+M10/M4</f>
        <v>0.15569487983281086</v>
      </c>
    </row>
    <row r="21" spans="2:13" x14ac:dyDescent="0.2">
      <c r="B21" s="1" t="s">
        <v>32</v>
      </c>
      <c r="I21" s="6">
        <f>+I13/I12</f>
        <v>0.30693069306930693</v>
      </c>
      <c r="M21" s="6">
        <f>+M13/M12</f>
        <v>0.25</v>
      </c>
    </row>
    <row r="22" spans="2:13" x14ac:dyDescent="0.2">
      <c r="B22" s="1" t="s">
        <v>34</v>
      </c>
      <c r="I22" s="6">
        <f>+I14/I4</f>
        <v>8.8383838383838384E-2</v>
      </c>
      <c r="M22" s="6">
        <f>+M14/M4</f>
        <v>9.4043887147335428E-2</v>
      </c>
    </row>
    <row r="24" spans="2:13" x14ac:dyDescent="0.2">
      <c r="B24" s="1" t="s">
        <v>33</v>
      </c>
      <c r="M24" s="6">
        <f>+M4/I4-1</f>
        <v>0.20833333333333326</v>
      </c>
    </row>
    <row r="25" spans="2:13" x14ac:dyDescent="0.2">
      <c r="M25" s="6"/>
    </row>
    <row r="26" spans="2:13" s="4" customFormat="1" ht="15.75" x14ac:dyDescent="0.25">
      <c r="B26" s="4" t="s">
        <v>51</v>
      </c>
      <c r="J26" s="7">
        <f>+J27-J37</f>
        <v>-1417</v>
      </c>
      <c r="M26" s="7">
        <f>+M27-M37</f>
        <v>-1554</v>
      </c>
    </row>
    <row r="27" spans="2:13" s="2" customFormat="1" x14ac:dyDescent="0.2">
      <c r="B27" s="2" t="s">
        <v>3</v>
      </c>
      <c r="J27" s="2">
        <f>230+47</f>
        <v>277</v>
      </c>
      <c r="M27" s="2">
        <f>98+48</f>
        <v>146</v>
      </c>
    </row>
    <row r="28" spans="2:13" s="2" customFormat="1" x14ac:dyDescent="0.2">
      <c r="B28" s="2" t="s">
        <v>35</v>
      </c>
      <c r="J28" s="2">
        <v>496</v>
      </c>
      <c r="M28" s="2">
        <v>583</v>
      </c>
    </row>
    <row r="29" spans="2:13" s="2" customFormat="1" x14ac:dyDescent="0.2">
      <c r="B29" s="2" t="s">
        <v>36</v>
      </c>
      <c r="J29" s="2">
        <v>258</v>
      </c>
      <c r="M29" s="2">
        <v>306</v>
      </c>
    </row>
    <row r="30" spans="2:13" s="2" customFormat="1" x14ac:dyDescent="0.2">
      <c r="B30" s="2" t="s">
        <v>37</v>
      </c>
      <c r="J30" s="2">
        <v>53</v>
      </c>
      <c r="M30" s="2">
        <v>64</v>
      </c>
    </row>
    <row r="31" spans="2:13" s="2" customFormat="1" x14ac:dyDescent="0.2">
      <c r="B31" s="2" t="s">
        <v>38</v>
      </c>
      <c r="J31" s="2">
        <v>817</v>
      </c>
      <c r="M31" s="2">
        <v>874</v>
      </c>
    </row>
    <row r="32" spans="2:13" s="2" customFormat="1" x14ac:dyDescent="0.2">
      <c r="B32" s="2" t="s">
        <v>39</v>
      </c>
      <c r="J32" s="2">
        <v>307</v>
      </c>
      <c r="M32" s="2">
        <v>321</v>
      </c>
    </row>
    <row r="33" spans="2:13" s="2" customFormat="1" x14ac:dyDescent="0.2">
      <c r="B33" s="2" t="s">
        <v>40</v>
      </c>
      <c r="J33" s="2">
        <v>775</v>
      </c>
      <c r="M33" s="2">
        <v>804</v>
      </c>
    </row>
    <row r="34" spans="2:13" s="2" customFormat="1" x14ac:dyDescent="0.2">
      <c r="B34" s="2" t="s">
        <v>41</v>
      </c>
      <c r="J34" s="2">
        <v>208</v>
      </c>
      <c r="M34" s="2">
        <v>250</v>
      </c>
    </row>
    <row r="35" spans="2:13" s="2" customFormat="1" x14ac:dyDescent="0.2">
      <c r="B35" s="2" t="s">
        <v>42</v>
      </c>
      <c r="J35" s="2">
        <f>+SUM(J27:J34)</f>
        <v>3191</v>
      </c>
      <c r="M35" s="2">
        <f>+SUM(M27:M34)</f>
        <v>3348</v>
      </c>
    </row>
    <row r="37" spans="2:13" s="2" customFormat="1" x14ac:dyDescent="0.2">
      <c r="B37" s="2" t="s">
        <v>4</v>
      </c>
      <c r="J37" s="2">
        <f>17+1677</f>
        <v>1694</v>
      </c>
      <c r="M37" s="2">
        <f>61+1639</f>
        <v>1700</v>
      </c>
    </row>
    <row r="38" spans="2:13" s="2" customFormat="1" x14ac:dyDescent="0.2">
      <c r="B38" s="2" t="s">
        <v>43</v>
      </c>
      <c r="J38" s="2">
        <v>246</v>
      </c>
      <c r="M38" s="2">
        <v>265</v>
      </c>
    </row>
    <row r="39" spans="2:13" s="2" customFormat="1" x14ac:dyDescent="0.2">
      <c r="B39" s="2" t="s">
        <v>44</v>
      </c>
      <c r="J39" s="2">
        <v>306</v>
      </c>
      <c r="M39" s="2">
        <v>315</v>
      </c>
    </row>
    <row r="40" spans="2:13" s="2" customFormat="1" x14ac:dyDescent="0.2">
      <c r="B40" s="2" t="s">
        <v>45</v>
      </c>
      <c r="J40" s="2">
        <v>258</v>
      </c>
      <c r="M40" s="2">
        <v>229</v>
      </c>
    </row>
    <row r="41" spans="2:13" s="2" customFormat="1" x14ac:dyDescent="0.2">
      <c r="B41" s="2" t="s">
        <v>46</v>
      </c>
      <c r="J41" s="2">
        <v>274</v>
      </c>
      <c r="M41" s="2">
        <v>288</v>
      </c>
    </row>
    <row r="42" spans="2:13" s="2" customFormat="1" x14ac:dyDescent="0.2">
      <c r="B42" s="2" t="s">
        <v>47</v>
      </c>
      <c r="J42" s="2">
        <v>26</v>
      </c>
      <c r="M42" s="2">
        <v>58</v>
      </c>
    </row>
    <row r="43" spans="2:13" s="2" customFormat="1" x14ac:dyDescent="0.2">
      <c r="B43" s="2" t="s">
        <v>52</v>
      </c>
      <c r="J43" s="2">
        <v>252</v>
      </c>
      <c r="M43" s="2">
        <v>267</v>
      </c>
    </row>
    <row r="44" spans="2:13" s="2" customFormat="1" x14ac:dyDescent="0.2">
      <c r="B44" s="2" t="s">
        <v>48</v>
      </c>
      <c r="J44" s="2">
        <f>+SUM(J37:J43)</f>
        <v>3056</v>
      </c>
      <c r="M44" s="2">
        <f>+SUM(M37:M43)</f>
        <v>3122</v>
      </c>
    </row>
    <row r="45" spans="2:13" s="2" customFormat="1" x14ac:dyDescent="0.2">
      <c r="B45" s="2" t="s">
        <v>49</v>
      </c>
      <c r="J45" s="2">
        <v>135</v>
      </c>
      <c r="M45" s="2">
        <v>226</v>
      </c>
    </row>
    <row r="46" spans="2:13" s="2" customFormat="1" x14ac:dyDescent="0.2">
      <c r="B46" s="2" t="s">
        <v>50</v>
      </c>
      <c r="J46" s="2">
        <f>+J44+J45</f>
        <v>3191</v>
      </c>
      <c r="M46" s="2">
        <f>+M44+M45</f>
        <v>3348</v>
      </c>
    </row>
    <row r="48" spans="2:13" x14ac:dyDescent="0.2">
      <c r="B48" s="1" t="s">
        <v>53</v>
      </c>
      <c r="I48" s="1">
        <f>+I14</f>
        <v>70</v>
      </c>
      <c r="M48" s="1">
        <f>+M14</f>
        <v>90</v>
      </c>
    </row>
    <row r="49" spans="2:13" x14ac:dyDescent="0.2">
      <c r="B49" s="1" t="s">
        <v>54</v>
      </c>
      <c r="I49" s="1">
        <v>252</v>
      </c>
      <c r="M49" s="1">
        <v>267</v>
      </c>
    </row>
    <row r="50" spans="2:13" x14ac:dyDescent="0.2">
      <c r="B50" s="1" t="s">
        <v>55</v>
      </c>
      <c r="I50" s="1">
        <v>36</v>
      </c>
    </row>
    <row r="51" spans="2:13" x14ac:dyDescent="0.2">
      <c r="B51" s="1" t="s">
        <v>56</v>
      </c>
      <c r="I51" s="1">
        <v>68</v>
      </c>
      <c r="M51" s="1">
        <v>75</v>
      </c>
    </row>
    <row r="52" spans="2:13" x14ac:dyDescent="0.2">
      <c r="B52" s="1" t="s">
        <v>47</v>
      </c>
      <c r="I52" s="1">
        <v>24</v>
      </c>
      <c r="M52" s="1">
        <v>30</v>
      </c>
    </row>
    <row r="53" spans="2:13" x14ac:dyDescent="0.2">
      <c r="B53" s="1" t="s">
        <v>57</v>
      </c>
      <c r="I53" s="1">
        <v>10</v>
      </c>
      <c r="M53" s="1">
        <v>11</v>
      </c>
    </row>
    <row r="54" spans="2:13" x14ac:dyDescent="0.2">
      <c r="B54" s="1" t="s">
        <v>58</v>
      </c>
      <c r="I54" s="1">
        <v>-3</v>
      </c>
      <c r="M54" s="1">
        <v>-2</v>
      </c>
    </row>
    <row r="55" spans="2:13" x14ac:dyDescent="0.2">
      <c r="B55" s="1" t="s">
        <v>59</v>
      </c>
      <c r="I55" s="1">
        <v>-55</v>
      </c>
      <c r="M55" s="1">
        <v>-104</v>
      </c>
    </row>
    <row r="56" spans="2:13" x14ac:dyDescent="0.2">
      <c r="B56" s="1" t="s">
        <v>36</v>
      </c>
      <c r="I56" s="1">
        <v>-39</v>
      </c>
      <c r="M56" s="1">
        <v>-59</v>
      </c>
    </row>
    <row r="57" spans="2:13" x14ac:dyDescent="0.2">
      <c r="B57" s="1" t="s">
        <v>60</v>
      </c>
      <c r="I57" s="1">
        <v>59</v>
      </c>
      <c r="M57" s="1">
        <v>56</v>
      </c>
    </row>
    <row r="58" spans="2:13" x14ac:dyDescent="0.2">
      <c r="B58" s="1" t="s">
        <v>61</v>
      </c>
      <c r="I58" s="1">
        <v>-56</v>
      </c>
      <c r="M58" s="1">
        <v>-83</v>
      </c>
    </row>
    <row r="59" spans="2:13" s="4" customFormat="1" ht="15.75" x14ac:dyDescent="0.25">
      <c r="B59" s="4" t="s">
        <v>62</v>
      </c>
      <c r="I59" s="4">
        <f>+SUM(I49:I58)</f>
        <v>296</v>
      </c>
      <c r="M59" s="4">
        <f>+SUM(M49:M58)</f>
        <v>191</v>
      </c>
    </row>
    <row r="61" spans="2:13" x14ac:dyDescent="0.2">
      <c r="B61" s="1" t="s">
        <v>63</v>
      </c>
      <c r="I61" s="1">
        <v>-106</v>
      </c>
      <c r="M61" s="1">
        <v>-102</v>
      </c>
    </row>
    <row r="62" spans="2:13" x14ac:dyDescent="0.2">
      <c r="B62" s="1" t="s">
        <v>64</v>
      </c>
      <c r="I62" s="1">
        <v>14</v>
      </c>
      <c r="M62" s="1">
        <v>9</v>
      </c>
    </row>
    <row r="63" spans="2:13" x14ac:dyDescent="0.2">
      <c r="B63" s="1" t="s">
        <v>65</v>
      </c>
      <c r="I63" s="1">
        <v>-267</v>
      </c>
      <c r="M63" s="1">
        <v>-50</v>
      </c>
    </row>
    <row r="64" spans="2:13" x14ac:dyDescent="0.2">
      <c r="B64" s="1" t="s">
        <v>58</v>
      </c>
      <c r="I64" s="1">
        <v>8</v>
      </c>
    </row>
    <row r="65" spans="2:13" s="4" customFormat="1" ht="15.75" x14ac:dyDescent="0.25">
      <c r="B65" s="4" t="s">
        <v>66</v>
      </c>
      <c r="I65" s="4">
        <f>+SUM(I61:I64)</f>
        <v>-351</v>
      </c>
      <c r="M65" s="4">
        <f>+SUM(M61:M64)</f>
        <v>-143</v>
      </c>
    </row>
    <row r="67" spans="2:13" x14ac:dyDescent="0.2">
      <c r="B67" s="1" t="s">
        <v>67</v>
      </c>
      <c r="I67" s="1">
        <v>555</v>
      </c>
      <c r="M67" s="1">
        <v>414</v>
      </c>
    </row>
    <row r="68" spans="2:13" x14ac:dyDescent="0.2">
      <c r="B68" s="1" t="s">
        <v>68</v>
      </c>
      <c r="I68" s="1">
        <v>-7</v>
      </c>
    </row>
    <row r="69" spans="2:13" x14ac:dyDescent="0.2">
      <c r="B69" s="1" t="s">
        <v>69</v>
      </c>
      <c r="I69" s="1">
        <v>-829</v>
      </c>
      <c r="M69" s="1">
        <v>-407</v>
      </c>
    </row>
    <row r="70" spans="2:13" x14ac:dyDescent="0.2">
      <c r="B70" s="1" t="s">
        <v>70</v>
      </c>
      <c r="I70" s="1">
        <v>-26</v>
      </c>
    </row>
    <row r="71" spans="2:13" x14ac:dyDescent="0.2">
      <c r="B71" s="1" t="s">
        <v>71</v>
      </c>
      <c r="I71" s="1">
        <v>-100</v>
      </c>
      <c r="M71" s="1">
        <v>-104</v>
      </c>
    </row>
    <row r="72" spans="2:13" x14ac:dyDescent="0.2">
      <c r="B72" s="1" t="s">
        <v>72</v>
      </c>
      <c r="I72" s="1">
        <v>-69</v>
      </c>
      <c r="M72" s="1">
        <v>-67</v>
      </c>
    </row>
    <row r="73" spans="2:13" x14ac:dyDescent="0.2">
      <c r="B73" s="1" t="s">
        <v>58</v>
      </c>
      <c r="I73" s="1">
        <v>-7</v>
      </c>
      <c r="M73" s="1">
        <v>-14</v>
      </c>
    </row>
    <row r="74" spans="2:13" s="4" customFormat="1" ht="15.75" x14ac:dyDescent="0.25">
      <c r="B74" s="4" t="s">
        <v>73</v>
      </c>
      <c r="I74" s="4">
        <f>+SUM(I67:I73)</f>
        <v>-483</v>
      </c>
      <c r="M74" s="4">
        <f>+SUM(M67:M73)</f>
        <v>-178</v>
      </c>
    </row>
    <row r="75" spans="2:13" s="4" customFormat="1" ht="15.75" x14ac:dyDescent="0.25">
      <c r="B75" s="4" t="s">
        <v>74</v>
      </c>
      <c r="I75" s="4">
        <f>+I59+I65+I74</f>
        <v>-538</v>
      </c>
      <c r="M75" s="4">
        <f>+M59+M65+M74</f>
        <v>-130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2022-09-16T18:53:01Z</dcterms:created>
  <dcterms:modified xsi:type="dcterms:W3CDTF">2022-09-17T15:16:26Z</dcterms:modified>
</cp:coreProperties>
</file>