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15"/>
  <workbookPr filterPrivacy="1" codeName="ThisWorkbook" defaultThemeVersion="124226"/>
  <xr:revisionPtr revIDLastSave="0" documentId="11_FC0FB97B48B7DFCBEE5298FF3CA8CA9CE0A65DC7" xr6:coauthVersionLast="43" xr6:coauthVersionMax="43" xr10:uidLastSave="{00000000-0000-0000-0000-000000000000}"/>
  <bookViews>
    <workbookView xWindow="120" yWindow="15" windowWidth="15195" windowHeight="8190" tabRatio="673" xr2:uid="{00000000-000D-0000-FFFF-FFFF00000000}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91028"/>
</workbook>
</file>

<file path=xl/calcChain.xml><?xml version="1.0" encoding="utf-8"?>
<calcChain xmlns="http://schemas.openxmlformats.org/spreadsheetml/2006/main">
  <c r="C23" i="3" l="1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7" i="2"/>
  <c r="I8" i="2"/>
  <c r="I9" i="2"/>
  <c r="I10" i="2"/>
  <c r="I11" i="2"/>
  <c r="I6" i="2"/>
  <c r="I13" i="2"/>
  <c r="I15" i="2"/>
  <c r="I14" i="2"/>
  <c r="I12" i="2"/>
  <c r="G7" i="4"/>
  <c r="G8" i="4"/>
  <c r="G9" i="4"/>
  <c r="G10" i="4"/>
  <c r="G11" i="4"/>
  <c r="K7" i="1"/>
  <c r="K8" i="1"/>
  <c r="K9" i="1"/>
  <c r="K10" i="1"/>
  <c r="K11" i="1"/>
  <c r="D50" i="5"/>
  <c r="D7" i="5"/>
  <c r="D8" i="5"/>
  <c r="D9" i="5"/>
  <c r="D10" i="5"/>
  <c r="D11" i="5"/>
  <c r="T7" i="3"/>
  <c r="T8" i="3"/>
  <c r="T9" i="3"/>
  <c r="T10" i="3"/>
  <c r="T11" i="3"/>
  <c r="D51" i="5"/>
  <c r="D52" i="5"/>
  <c r="I50" i="2"/>
  <c r="I51" i="2"/>
  <c r="I52" i="2"/>
  <c r="K50" i="1"/>
  <c r="K51" i="1"/>
  <c r="K52" i="1"/>
  <c r="G50" i="4"/>
  <c r="G51" i="4"/>
  <c r="G52" i="4"/>
  <c r="T50" i="3"/>
  <c r="T51" i="3"/>
  <c r="T52" i="3"/>
  <c r="L23" i="3"/>
  <c r="E34" i="1"/>
  <c r="E35" i="1"/>
  <c r="E36" i="1"/>
  <c r="G23" i="2"/>
  <c r="I16" i="2"/>
  <c r="K18" i="1"/>
  <c r="C12" i="1"/>
  <c r="J45" i="1"/>
  <c r="J46" i="1"/>
  <c r="J47" i="1"/>
  <c r="D23" i="2"/>
  <c r="D24" i="2"/>
  <c r="D25" i="2"/>
  <c r="D26" i="2"/>
  <c r="I67" i="2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/>
  <c r="G25" i="2"/>
  <c r="H25" i="2"/>
  <c r="E26" i="2"/>
  <c r="F26" i="2"/>
  <c r="G26" i="2"/>
  <c r="H26" i="2"/>
  <c r="B32" i="6"/>
  <c r="E74" i="2"/>
  <c r="F73" i="2"/>
  <c r="F74" i="2"/>
  <c r="B34" i="7"/>
  <c r="G22" i="4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/>
  <c r="P23" i="3"/>
  <c r="Q23" i="3"/>
  <c r="M23" i="3"/>
  <c r="M24" i="3"/>
  <c r="M25" i="3"/>
  <c r="M26" i="3"/>
  <c r="G23" i="8"/>
  <c r="G24" i="8"/>
  <c r="G56" i="8"/>
  <c r="G57" i="8"/>
  <c r="G34" i="8"/>
  <c r="G35" i="8"/>
  <c r="G45" i="8"/>
  <c r="G46" i="8"/>
  <c r="C12" i="5"/>
  <c r="E45" i="3"/>
  <c r="E46" i="3"/>
  <c r="E47" i="3"/>
  <c r="D34" i="1"/>
  <c r="D35" i="1"/>
  <c r="I23" i="3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/>
  <c r="T15" i="3"/>
  <c r="T14" i="3"/>
  <c r="D41" i="5"/>
  <c r="L34" i="3"/>
  <c r="D36" i="1"/>
  <c r="E12" i="3"/>
  <c r="C56" i="2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/>
  <c r="T40" i="3"/>
  <c r="T41" i="3"/>
  <c r="T42" i="3"/>
  <c r="T43" i="3"/>
  <c r="T44" i="3"/>
  <c r="C34" i="3"/>
  <c r="C35" i="3"/>
  <c r="C36" i="3"/>
  <c r="H23" i="1"/>
  <c r="K12" i="3"/>
  <c r="E13" i="3"/>
  <c r="D23" i="3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/>
  <c r="P25" i="3"/>
  <c r="Q25" i="3"/>
  <c r="E42" i="6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/>
  <c r="N58" i="3"/>
  <c r="O58" i="3"/>
  <c r="N38" i="6"/>
  <c r="P58" i="3"/>
  <c r="Q58" i="3"/>
  <c r="N42" i="6"/>
  <c r="R58" i="3"/>
  <c r="S58" i="3"/>
  <c r="N46" i="6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/>
  <c r="N36" i="3"/>
  <c r="H36" i="6"/>
  <c r="O36" i="3"/>
  <c r="H38" i="6"/>
  <c r="P36" i="3"/>
  <c r="H40" i="6"/>
  <c r="Q36" i="3"/>
  <c r="H42" i="6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21" i="4"/>
  <c r="G20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/>
  <c r="C46" i="5"/>
  <c r="C45" i="5"/>
  <c r="D38" i="5"/>
  <c r="D46" i="5"/>
  <c r="C35" i="5"/>
  <c r="C34" i="5"/>
  <c r="D33" i="5"/>
  <c r="D32" i="5"/>
  <c r="D31" i="5"/>
  <c r="D30" i="5"/>
  <c r="D29" i="5"/>
  <c r="D28" i="5"/>
  <c r="D27" i="5"/>
  <c r="C24" i="5"/>
  <c r="D22" i="5"/>
  <c r="D21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/>
  <c r="R69" i="3"/>
  <c r="Q44" i="6"/>
  <c r="Q69" i="3"/>
  <c r="Q42" i="6"/>
  <c r="P69" i="3"/>
  <c r="Q40" i="6"/>
  <c r="O69" i="3"/>
  <c r="Q38" i="6"/>
  <c r="N69" i="3"/>
  <c r="Q36" i="6"/>
  <c r="M69" i="3"/>
  <c r="Q34" i="6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H46" i="6"/>
  <c r="K34" i="6"/>
  <c r="K38" i="6"/>
  <c r="K40" i="6"/>
  <c r="K42" i="6"/>
  <c r="K44" i="6"/>
  <c r="K46" i="6"/>
  <c r="T49" i="3"/>
  <c r="N22" i="6"/>
  <c r="B34" i="6"/>
  <c r="B36" i="6"/>
  <c r="B38" i="6"/>
  <c r="B40" i="6"/>
  <c r="B42" i="6"/>
  <c r="B44" i="6"/>
  <c r="B46" i="6"/>
  <c r="G12" i="4"/>
  <c r="Q10" i="6"/>
  <c r="D57" i="5"/>
  <c r="D69" i="5"/>
  <c r="Q12" i="6"/>
  <c r="D70" i="5"/>
  <c r="D67" i="5"/>
  <c r="D14" i="5"/>
  <c r="B12" i="6"/>
  <c r="D15" i="5"/>
  <c r="D56" i="5"/>
  <c r="T70" i="3"/>
  <c r="D36" i="5"/>
  <c r="H12" i="6"/>
  <c r="Q24" i="6"/>
  <c r="B73" i="5"/>
  <c r="D58" i="5"/>
  <c r="N12" i="6"/>
  <c r="E22" i="6"/>
  <c r="I56" i="2"/>
  <c r="I58" i="2"/>
  <c r="I57" i="2"/>
  <c r="I59" i="2"/>
  <c r="I45" i="2"/>
  <c r="I47" i="2"/>
  <c r="I48" i="2"/>
  <c r="I46" i="2"/>
  <c r="D48" i="5"/>
  <c r="I34" i="2"/>
  <c r="I35" i="2"/>
  <c r="I36" i="2"/>
  <c r="I37" i="2"/>
  <c r="I23" i="2"/>
  <c r="I24" i="2"/>
  <c r="I25" i="2"/>
  <c r="I26" i="2"/>
  <c r="Q30" i="6"/>
  <c r="Q28" i="6"/>
  <c r="Q20" i="6"/>
  <c r="Q18" i="6"/>
  <c r="Q22" i="6"/>
  <c r="D74" i="2"/>
  <c r="B30" i="7"/>
  <c r="H22" i="6"/>
  <c r="K10" i="6"/>
  <c r="C74" i="2"/>
  <c r="B28" i="7"/>
  <c r="B74" i="5"/>
  <c r="B20" i="6"/>
  <c r="D24" i="5"/>
  <c r="D34" i="5"/>
  <c r="D23" i="5"/>
  <c r="C74" i="1"/>
  <c r="B73" i="4"/>
  <c r="D47" i="5"/>
  <c r="K12" i="6"/>
  <c r="D45" i="5"/>
  <c r="D37" i="5"/>
  <c r="T23" i="3"/>
  <c r="T12" i="3"/>
  <c r="B74" i="4"/>
  <c r="T26" i="3"/>
  <c r="T24" i="3"/>
  <c r="T25" i="3"/>
  <c r="E6" i="6"/>
  <c r="T13" i="3"/>
  <c r="T48" i="3"/>
  <c r="N46" i="3"/>
  <c r="N45" i="3"/>
  <c r="I73" i="3"/>
  <c r="B36" i="7"/>
  <c r="N48" i="3"/>
  <c r="E34" i="6"/>
  <c r="G13" i="4"/>
  <c r="B24" i="6"/>
  <c r="C73" i="1"/>
  <c r="B73" i="1"/>
  <c r="B74" i="1"/>
  <c r="E10" i="6"/>
  <c r="B74" i="2"/>
  <c r="B26" i="7"/>
  <c r="G75" i="8"/>
  <c r="G73" i="8"/>
  <c r="N73" i="3"/>
  <c r="L73" i="3"/>
  <c r="B42" i="7"/>
  <c r="J73" i="3"/>
  <c r="B38" i="7"/>
  <c r="H73" i="3"/>
  <c r="B32" i="7"/>
  <c r="F73" i="3"/>
  <c r="E73" i="3"/>
  <c r="N74" i="3"/>
  <c r="L74" i="3"/>
  <c r="J74" i="3"/>
  <c r="F74" i="3"/>
  <c r="E74" i="3"/>
  <c r="D74" i="3"/>
  <c r="M73" i="3"/>
  <c r="B44" i="7"/>
  <c r="K73" i="3"/>
  <c r="B40" i="7"/>
  <c r="G73" i="3"/>
  <c r="M74" i="3"/>
  <c r="K74" i="3"/>
  <c r="I74" i="3"/>
  <c r="G74" i="3"/>
  <c r="D73" i="3"/>
  <c r="G56" i="4"/>
  <c r="G59" i="4"/>
  <c r="G58" i="4"/>
  <c r="N8" i="6"/>
  <c r="G57" i="4"/>
  <c r="G37" i="4"/>
  <c r="G36" i="4"/>
  <c r="H8" i="6"/>
  <c r="G35" i="4"/>
  <c r="G34" i="4"/>
  <c r="G14" i="4"/>
  <c r="G25" i="4"/>
  <c r="E8" i="6"/>
  <c r="G24" i="4"/>
  <c r="G23" i="4"/>
  <c r="G26" i="4"/>
  <c r="G15" i="4"/>
  <c r="D74" i="1"/>
  <c r="D73" i="1"/>
  <c r="K25" i="1"/>
  <c r="E4" i="6"/>
  <c r="K47" i="1"/>
  <c r="K4" i="6"/>
  <c r="K14" i="1"/>
  <c r="K36" i="1"/>
  <c r="H4" i="6"/>
  <c r="K58" i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N10" i="6"/>
  <c r="B73" i="2"/>
  <c r="B10" i="6"/>
  <c r="D26" i="5"/>
  <c r="D25" i="5"/>
  <c r="E12" i="6"/>
  <c r="D35" i="5"/>
  <c r="D13" i="5"/>
  <c r="T59" i="3"/>
  <c r="T37" i="3"/>
  <c r="E73" i="2"/>
  <c r="D73" i="2"/>
  <c r="C73" i="2"/>
  <c r="B26" i="6"/>
  <c r="T34" i="3"/>
  <c r="T36" i="3"/>
  <c r="H6" i="6"/>
  <c r="T45" i="3"/>
  <c r="T47" i="3"/>
  <c r="K6" i="6"/>
  <c r="T56" i="3"/>
  <c r="T58" i="3"/>
  <c r="N6" i="6"/>
  <c r="T35" i="3"/>
  <c r="T46" i="3"/>
  <c r="T57" i="3"/>
  <c r="T69" i="3"/>
  <c r="Q6" i="6"/>
  <c r="Q14" i="6"/>
  <c r="T67" i="3"/>
  <c r="B46" i="7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D74" i="8"/>
  <c r="C74" i="8"/>
  <c r="D73" i="8"/>
  <c r="Q48" i="6"/>
  <c r="B24" i="7"/>
  <c r="F74" i="5"/>
  <c r="B12" i="7"/>
  <c r="F76" i="5"/>
  <c r="B48" i="6"/>
  <c r="E48" i="6"/>
  <c r="H74" i="3"/>
  <c r="B20" i="7"/>
  <c r="B18" i="7"/>
  <c r="E14" i="6"/>
  <c r="G76" i="8"/>
  <c r="B8" i="6"/>
  <c r="J74" i="2"/>
  <c r="B10" i="7"/>
  <c r="J76" i="2"/>
  <c r="H10" i="6"/>
  <c r="H14" i="6"/>
  <c r="J73" i="2"/>
  <c r="J75" i="2"/>
  <c r="F73" i="5"/>
  <c r="F75" i="5"/>
  <c r="N14" i="6"/>
  <c r="G74" i="8"/>
  <c r="H76" i="1"/>
  <c r="H74" i="1"/>
  <c r="B4" i="7"/>
  <c r="B4" i="6"/>
  <c r="H75" i="1"/>
  <c r="H73" i="1"/>
  <c r="T75" i="3"/>
  <c r="T76" i="3"/>
  <c r="T74" i="3"/>
  <c r="T73" i="3"/>
  <c r="B6" i="7"/>
  <c r="B6" i="6"/>
  <c r="H48" i="6"/>
  <c r="N48" i="6"/>
  <c r="B14" i="6"/>
  <c r="F48" i="4"/>
  <c r="F46" i="4"/>
  <c r="F47" i="4"/>
  <c r="K22" i="6"/>
  <c r="K48" i="6"/>
  <c r="F45" i="4"/>
  <c r="C74" i="4"/>
  <c r="B22" i="7"/>
  <c r="B48" i="7"/>
  <c r="G38" i="4"/>
  <c r="G48" i="4"/>
  <c r="C73" i="4"/>
  <c r="G46" i="4"/>
  <c r="G47" i="4"/>
  <c r="G75" i="4"/>
  <c r="G45" i="4"/>
  <c r="K8" i="6"/>
  <c r="K14" i="6"/>
  <c r="G73" i="4"/>
  <c r="G76" i="4"/>
  <c r="T14" i="6"/>
  <c r="G74" i="4"/>
  <c r="B8" i="7"/>
  <c r="B14" i="7"/>
</calcChain>
</file>

<file path=xl/sharedStrings.xml><?xml version="1.0" encoding="utf-8"?>
<sst xmlns="http://schemas.openxmlformats.org/spreadsheetml/2006/main" count="661" uniqueCount="83">
  <si>
    <t>Weekly  Weekday Totals</t>
  </si>
  <si>
    <t>01.01.13-01.04.13</t>
  </si>
  <si>
    <t>01.07.13-01.11.13</t>
  </si>
  <si>
    <t>01.14.13-01.18.13</t>
  </si>
  <si>
    <t>01.21.13-01.25.13</t>
  </si>
  <si>
    <t>01.28.13-01.31.13</t>
  </si>
  <si>
    <t>Ridership by Operator</t>
  </si>
  <si>
    <t>NY Waterway</t>
  </si>
  <si>
    <t>BillyBey</t>
  </si>
  <si>
    <t>SeaStreak</t>
  </si>
  <si>
    <t xml:space="preserve">New York Water Taxi </t>
  </si>
  <si>
    <t>Liberty Landing Ferry</t>
  </si>
  <si>
    <t>Total</t>
  </si>
  <si>
    <t>Average Monthly Weekday Ridership</t>
  </si>
  <si>
    <t>Ridership by Landing</t>
  </si>
  <si>
    <t>Pier 11</t>
  </si>
  <si>
    <t>Pier 79</t>
  </si>
  <si>
    <t>East 34th Street</t>
  </si>
  <si>
    <t>World Financial Center</t>
  </si>
  <si>
    <t xml:space="preserve">                </t>
  </si>
  <si>
    <t>Battery Park</t>
  </si>
  <si>
    <t>Pier 17</t>
  </si>
  <si>
    <t>Pier 84</t>
  </si>
  <si>
    <t>Christopher Street</t>
  </si>
  <si>
    <t>Fulton Ferry</t>
  </si>
  <si>
    <t>Schaeffer Landing</t>
  </si>
  <si>
    <t>North Williamsburg</t>
  </si>
  <si>
    <t>Greenpoint</t>
  </si>
  <si>
    <t>Hunters Point</t>
  </si>
  <si>
    <t>Atlantic Ave</t>
  </si>
  <si>
    <t>Governors Island</t>
  </si>
  <si>
    <t>January Monthly Totals</t>
  </si>
  <si>
    <t>Day</t>
  </si>
  <si>
    <t>Date</t>
  </si>
  <si>
    <t>Paulus Hook</t>
  </si>
  <si>
    <t>Newport</t>
  </si>
  <si>
    <t>Hoboken</t>
  </si>
  <si>
    <t>Liberty Harbor</t>
  </si>
  <si>
    <t>Port Liberte</t>
  </si>
  <si>
    <t>East River</t>
  </si>
  <si>
    <t>Tuesday</t>
  </si>
  <si>
    <t>Wednesday</t>
  </si>
  <si>
    <t>Thursday</t>
  </si>
  <si>
    <t>Friday</t>
  </si>
  <si>
    <t>Saturday</t>
  </si>
  <si>
    <t>Sunday</t>
  </si>
  <si>
    <t>Week Subtotal</t>
  </si>
  <si>
    <t>Week 1</t>
  </si>
  <si>
    <t>Week Average</t>
  </si>
  <si>
    <t>Weekday Subtotal</t>
  </si>
  <si>
    <t>Weekday Average</t>
  </si>
  <si>
    <t>Monday</t>
  </si>
  <si>
    <t>Week 2</t>
  </si>
  <si>
    <t>Week 3</t>
  </si>
  <si>
    <t>Week 4</t>
  </si>
  <si>
    <t>Week 5</t>
  </si>
  <si>
    <t>Week 6</t>
  </si>
  <si>
    <t>Billy Bey Monthly Totals</t>
  </si>
  <si>
    <t>Weekly Total</t>
  </si>
  <si>
    <t>Weekday Total</t>
  </si>
  <si>
    <t>Weekly Average</t>
  </si>
  <si>
    <t>Liberty Landing Monthly Totals</t>
  </si>
  <si>
    <t>Seaport</t>
  </si>
  <si>
    <t>West 44th Street</t>
  </si>
  <si>
    <t>Fulton Ferry Landing</t>
  </si>
  <si>
    <t>Redhook Ikea</t>
  </si>
  <si>
    <t>New York Water Taxi Monthly Totals</t>
  </si>
  <si>
    <t>Weehawken Midtown</t>
  </si>
  <si>
    <t>Lincoln Harbor</t>
  </si>
  <si>
    <t>Edgewater</t>
  </si>
  <si>
    <t>Hoboken North</t>
  </si>
  <si>
    <t>HoboS - HoboN</t>
  </si>
  <si>
    <t>Weehawken Hoboken North</t>
  </si>
  <si>
    <t>Weehawken</t>
  </si>
  <si>
    <t>Belford</t>
  </si>
  <si>
    <t>NY Waterway Monthly Totals</t>
  </si>
  <si>
    <t>Atlantic H'lands</t>
  </si>
  <si>
    <t>Highlands</t>
  </si>
  <si>
    <t>Atlantic Highlands</t>
  </si>
  <si>
    <t>SeaStreak Monthly Totals</t>
  </si>
  <si>
    <t>Yankee Stadium</t>
  </si>
  <si>
    <t>Citi Field</t>
  </si>
  <si>
    <t>Baseball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</si>
</sst>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6">
    <xf numFmtId="0" fontId="0" fillId="0" borderId="0" xfId="0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3" fillId="0" borderId="0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/>
    <xf numFmtId="0" fontId="14" fillId="4" borderId="23" xfId="0" applyFont="1" applyFill="1" applyBorder="1" applyAlignment="1">
      <alignment horizontal="right"/>
    </xf>
    <xf numFmtId="3" fontId="14" fillId="4" borderId="21" xfId="0" applyNumberFormat="1" applyFont="1" applyFill="1" applyBorder="1" applyAlignment="1">
      <alignment horizontal="center" vertical="center"/>
    </xf>
    <xf numFmtId="3" fontId="14" fillId="4" borderId="21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>
      <alignment horizontal="right"/>
    </xf>
    <xf numFmtId="3" fontId="14" fillId="4" borderId="16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4" borderId="36" xfId="0" applyNumberFormat="1" applyFont="1" applyFill="1" applyBorder="1" applyAlignment="1">
      <alignment horizontal="right"/>
    </xf>
    <xf numFmtId="0" fontId="14" fillId="4" borderId="21" xfId="0" applyFont="1" applyFill="1" applyBorder="1" applyAlignment="1">
      <alignment horizontal="center" vertical="center" wrapText="1"/>
    </xf>
    <xf numFmtId="3" fontId="16" fillId="0" borderId="0" xfId="0" applyNumberFormat="1" applyFont="1" applyBorder="1"/>
    <xf numFmtId="3" fontId="16" fillId="0" borderId="56" xfId="0" applyNumberFormat="1" applyFont="1" applyBorder="1"/>
    <xf numFmtId="3" fontId="15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right"/>
    </xf>
    <xf numFmtId="14" fontId="14" fillId="0" borderId="0" xfId="0" applyNumberFormat="1" applyFont="1" applyFill="1" applyBorder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3" fontId="5" fillId="0" borderId="0" xfId="0" applyNumberFormat="1" applyFont="1" applyFill="1" applyBorder="1" applyAlignment="1">
      <alignment wrapText="1"/>
    </xf>
    <xf numFmtId="3" fontId="5" fillId="0" borderId="0" xfId="0" applyNumberFormat="1" applyFont="1" applyFill="1" applyBorder="1" applyAlignment="1"/>
    <xf numFmtId="3" fontId="13" fillId="0" borderId="0" xfId="0" applyNumberFormat="1" applyFont="1" applyFill="1" applyBorder="1"/>
    <xf numFmtId="3" fontId="13" fillId="0" borderId="0" xfId="0" applyNumberFormat="1" applyFont="1" applyFill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Border="1"/>
    <xf numFmtId="3" fontId="13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Fill="1"/>
    <xf numFmtId="3" fontId="14" fillId="0" borderId="21" xfId="0" applyNumberFormat="1" applyFont="1" applyFill="1" applyBorder="1" applyAlignment="1">
      <alignment horizontal="center" vertical="center"/>
    </xf>
    <xf numFmtId="3" fontId="14" fillId="0" borderId="21" xfId="0" applyNumberFormat="1" applyFont="1" applyBorder="1" applyAlignment="1">
      <alignment horizontal="center" vertical="center"/>
    </xf>
    <xf numFmtId="3" fontId="6" fillId="0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16" xfId="0" applyNumberFormat="1" applyFont="1" applyFill="1" applyBorder="1" applyAlignment="1">
      <alignment horizontal="right"/>
    </xf>
    <xf numFmtId="3" fontId="14" fillId="5" borderId="45" xfId="0" applyNumberFormat="1" applyFont="1" applyFill="1" applyBorder="1" applyAlignment="1">
      <alignment horizontal="right"/>
    </xf>
    <xf numFmtId="3" fontId="14" fillId="5" borderId="36" xfId="0" applyNumberFormat="1" applyFont="1" applyFill="1" applyBorder="1" applyAlignment="1">
      <alignment horizontal="right"/>
    </xf>
    <xf numFmtId="0" fontId="14" fillId="5" borderId="64" xfId="0" applyFont="1" applyFill="1" applyBorder="1" applyAlignment="1">
      <alignment horizontal="right"/>
    </xf>
    <xf numFmtId="0" fontId="14" fillId="5" borderId="24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center" vertical="center" wrapText="1"/>
    </xf>
    <xf numFmtId="3" fontId="6" fillId="4" borderId="64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center" textRotation="90"/>
    </xf>
    <xf numFmtId="164" fontId="8" fillId="0" borderId="0" xfId="0" applyNumberFormat="1" applyFont="1"/>
    <xf numFmtId="164" fontId="12" fillId="0" borderId="0" xfId="0" applyNumberFormat="1" applyFont="1"/>
    <xf numFmtId="164" fontId="14" fillId="0" borderId="0" xfId="0" applyNumberFormat="1" applyFont="1" applyFill="1" applyBorder="1" applyAlignment="1">
      <alignment horizontal="center" vertical="center" textRotation="90"/>
    </xf>
    <xf numFmtId="164" fontId="14" fillId="4" borderId="21" xfId="0" applyNumberFormat="1" applyFont="1" applyFill="1" applyBorder="1" applyAlignment="1">
      <alignment horizontal="center" vertical="center" wrapText="1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3" fontId="15" fillId="2" borderId="25" xfId="0" applyNumberFormat="1" applyFont="1" applyFill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3" fillId="0" borderId="22" xfId="0" applyNumberFormat="1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0" borderId="46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 wrapText="1"/>
    </xf>
    <xf numFmtId="3" fontId="3" fillId="0" borderId="46" xfId="0" applyNumberFormat="1" applyFont="1" applyFill="1" applyBorder="1" applyAlignment="1">
      <alignment horizontal="center" vertical="center" wrapText="1"/>
    </xf>
    <xf numFmtId="3" fontId="5" fillId="3" borderId="46" xfId="0" applyNumberFormat="1" applyFont="1" applyFill="1" applyBorder="1" applyAlignment="1"/>
    <xf numFmtId="3" fontId="5" fillId="0" borderId="46" xfId="0" applyNumberFormat="1" applyFont="1" applyFill="1" applyBorder="1" applyAlignment="1"/>
    <xf numFmtId="3" fontId="5" fillId="3" borderId="46" xfId="0" applyNumberFormat="1" applyFont="1" applyFill="1" applyBorder="1" applyAlignment="1">
      <alignment wrapText="1"/>
    </xf>
    <xf numFmtId="3" fontId="6" fillId="4" borderId="4" xfId="0" applyNumberFormat="1" applyFont="1" applyFill="1" applyBorder="1" applyAlignment="1">
      <alignment horizontal="center" vertical="center" wrapText="1"/>
    </xf>
    <xf numFmtId="3" fontId="13" fillId="4" borderId="46" xfId="0" applyNumberFormat="1" applyFont="1" applyFill="1" applyBorder="1" applyAlignment="1">
      <alignment wrapText="1"/>
    </xf>
    <xf numFmtId="3" fontId="6" fillId="0" borderId="4" xfId="0" applyNumberFormat="1" applyFont="1" applyFill="1" applyBorder="1" applyAlignment="1">
      <alignment horizontal="center" vertical="center" wrapText="1"/>
    </xf>
    <xf numFmtId="3" fontId="13" fillId="0" borderId="46" xfId="0" applyNumberFormat="1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wrapText="1"/>
    </xf>
    <xf numFmtId="3" fontId="15" fillId="2" borderId="23" xfId="0" applyNumberFormat="1" applyFont="1" applyFill="1" applyBorder="1" applyAlignment="1">
      <alignment horizontal="center"/>
    </xf>
    <xf numFmtId="3" fontId="5" fillId="0" borderId="46" xfId="0" applyNumberFormat="1" applyFont="1" applyFill="1" applyBorder="1" applyAlignment="1">
      <alignment wrapText="1"/>
    </xf>
    <xf numFmtId="3" fontId="5" fillId="0" borderId="4" xfId="0" applyNumberFormat="1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3" fontId="5" fillId="0" borderId="46" xfId="0" applyNumberFormat="1" applyFont="1" applyFill="1" applyBorder="1" applyAlignment="1">
      <alignment horizontal="center" vertical="center"/>
    </xf>
    <xf numFmtId="3" fontId="5" fillId="3" borderId="53" xfId="0" applyNumberFormat="1" applyFont="1" applyFill="1" applyBorder="1" applyAlignment="1"/>
    <xf numFmtId="3" fontId="5" fillId="0" borderId="53" xfId="0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46" xfId="0" applyNumberFormat="1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3" fontId="13" fillId="4" borderId="46" xfId="0" applyNumberFormat="1" applyFont="1" applyFill="1" applyBorder="1" applyAlignment="1"/>
    <xf numFmtId="3" fontId="6" fillId="4" borderId="53" xfId="0" applyNumberFormat="1" applyFont="1" applyFill="1" applyBorder="1" applyAlignment="1">
      <alignment horizontal="center" vertical="center"/>
    </xf>
    <xf numFmtId="3" fontId="6" fillId="0" borderId="53" xfId="0" applyNumberFormat="1" applyFont="1" applyFill="1" applyBorder="1" applyAlignment="1">
      <alignment horizontal="center" vertical="center" wrapText="1"/>
    </xf>
    <xf numFmtId="3" fontId="5" fillId="3" borderId="53" xfId="0" applyNumberFormat="1" applyFont="1" applyFill="1" applyBorder="1" applyAlignment="1">
      <alignment horizontal="center" vertical="center"/>
    </xf>
    <xf numFmtId="3" fontId="6" fillId="0" borderId="46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3" fontId="15" fillId="2" borderId="62" xfId="0" applyNumberFormat="1" applyFont="1" applyFill="1" applyBorder="1" applyAlignment="1">
      <alignment horizontal="center"/>
    </xf>
    <xf numFmtId="3" fontId="16" fillId="0" borderId="63" xfId="0" applyNumberFormat="1" applyFont="1" applyBorder="1" applyAlignment="1">
      <alignment horizontal="center"/>
    </xf>
    <xf numFmtId="3" fontId="3" fillId="0" borderId="57" xfId="0" applyNumberFormat="1" applyFont="1" applyFill="1" applyBorder="1" applyAlignment="1">
      <alignment horizontal="center" vertical="center"/>
    </xf>
    <xf numFmtId="3" fontId="16" fillId="0" borderId="58" xfId="0" applyNumberFormat="1" applyFont="1" applyBorder="1" applyAlignment="1">
      <alignment horizontal="center" vertical="center"/>
    </xf>
    <xf numFmtId="3" fontId="16" fillId="0" borderId="59" xfId="0" applyNumberFormat="1" applyFont="1" applyBorder="1" applyAlignment="1">
      <alignment horizontal="center"/>
    </xf>
    <xf numFmtId="3" fontId="16" fillId="0" borderId="46" xfId="0" applyNumberFormat="1" applyFont="1" applyBorder="1" applyAlignment="1"/>
    <xf numFmtId="3" fontId="4" fillId="3" borderId="46" xfId="0" applyNumberFormat="1" applyFont="1" applyFill="1" applyBorder="1" applyAlignment="1">
      <alignment wrapText="1"/>
    </xf>
    <xf numFmtId="3" fontId="4" fillId="3" borderId="46" xfId="0" applyNumberFormat="1" applyFont="1" applyFill="1" applyBorder="1" applyAlignment="1"/>
    <xf numFmtId="0" fontId="4" fillId="3" borderId="46" xfId="0" applyFont="1" applyFill="1" applyBorder="1" applyAlignment="1">
      <alignment wrapText="1"/>
    </xf>
    <xf numFmtId="3" fontId="7" fillId="4" borderId="46" xfId="0" applyNumberFormat="1" applyFont="1" applyFill="1" applyBorder="1" applyAlignment="1">
      <alignment wrapText="1"/>
    </xf>
    <xf numFmtId="3" fontId="7" fillId="0" borderId="46" xfId="0" applyNumberFormat="1" applyFont="1" applyFill="1" applyBorder="1" applyAlignment="1">
      <alignment wrapText="1"/>
    </xf>
    <xf numFmtId="3" fontId="16" fillId="0" borderId="46" xfId="0" applyNumberFormat="1" applyFont="1" applyFill="1" applyBorder="1" applyAlignment="1"/>
    <xf numFmtId="3" fontId="4" fillId="0" borderId="46" xfId="0" applyNumberFormat="1" applyFont="1" applyFill="1" applyBorder="1" applyAlignment="1">
      <alignment wrapText="1"/>
    </xf>
    <xf numFmtId="0" fontId="16" fillId="0" borderId="46" xfId="0" applyFont="1" applyBorder="1" applyAlignment="1">
      <alignment horizontal="center" vertical="center"/>
    </xf>
    <xf numFmtId="3" fontId="7" fillId="4" borderId="46" xfId="0" applyNumberFormat="1" applyFont="1" applyFill="1" applyBorder="1" applyAlignment="1"/>
    <xf numFmtId="3" fontId="13" fillId="4" borderId="22" xfId="0" applyNumberFormat="1" applyFont="1" applyFill="1" applyBorder="1" applyAlignment="1">
      <alignment horizontal="center" vertical="center"/>
    </xf>
    <xf numFmtId="3" fontId="13" fillId="4" borderId="37" xfId="0" applyNumberFormat="1" applyFont="1" applyFill="1" applyBorder="1" applyAlignment="1">
      <alignment horizontal="center" vertical="center"/>
    </xf>
    <xf numFmtId="0" fontId="14" fillId="4" borderId="65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164" fontId="14" fillId="4" borderId="66" xfId="0" applyNumberFormat="1" applyFont="1" applyFill="1" applyBorder="1" applyAlignment="1">
      <alignment horizontal="center" vertical="center" wrapText="1"/>
    </xf>
    <xf numFmtId="164" fontId="14" fillId="4" borderId="40" xfId="0" applyNumberFormat="1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>
      <alignment horizontal="center" vertical="center" wrapText="1"/>
    </xf>
    <xf numFmtId="164" fontId="14" fillId="4" borderId="4" xfId="0" applyNumberFormat="1" applyFont="1" applyFill="1" applyBorder="1" applyAlignment="1">
      <alignment horizontal="center" vertical="center" textRotation="90"/>
    </xf>
    <xf numFmtId="164" fontId="14" fillId="4" borderId="53" xfId="0" applyNumberFormat="1" applyFont="1" applyFill="1" applyBorder="1" applyAlignment="1">
      <alignment horizontal="center" vertical="center" textRotation="90"/>
    </xf>
    <xf numFmtId="164" fontId="14" fillId="4" borderId="46" xfId="0" applyNumberFormat="1" applyFont="1" applyFill="1" applyBorder="1" applyAlignment="1">
      <alignment horizontal="center" vertical="center" textRotation="90"/>
    </xf>
    <xf numFmtId="0" fontId="14" fillId="4" borderId="12" xfId="0" applyFont="1" applyFill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center" wrapText="1"/>
    </xf>
    <xf numFmtId="0" fontId="14" fillId="4" borderId="40" xfId="0" applyFont="1" applyFill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5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67" xfId="0" applyFont="1" applyFill="1" applyBorder="1" applyAlignment="1">
      <alignment horizontal="center" vertical="center" wrapText="1"/>
    </xf>
    <xf numFmtId="0" fontId="14" fillId="4" borderId="70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3" fontId="13" fillId="4" borderId="21" xfId="0" applyNumberFormat="1" applyFont="1" applyFill="1" applyBorder="1" applyAlignment="1">
      <alignment horizontal="center" vertical="center"/>
    </xf>
    <xf numFmtId="3" fontId="1" fillId="0" borderId="56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/>
    <xf numFmtId="3" fontId="1" fillId="0" borderId="0" xfId="0" applyNumberFormat="1" applyFont="1"/>
    <xf numFmtId="3" fontId="1" fillId="0" borderId="37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Fill="1" applyBorder="1" applyAlignment="1"/>
    <xf numFmtId="3" fontId="1" fillId="0" borderId="37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/>
    </xf>
    <xf numFmtId="3" fontId="1" fillId="0" borderId="61" xfId="0" applyNumberFormat="1" applyFont="1" applyBorder="1" applyAlignment="1">
      <alignment horizont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3" fontId="1" fillId="3" borderId="46" xfId="0" applyNumberFormat="1" applyFont="1" applyFill="1" applyBorder="1" applyAlignment="1"/>
    <xf numFmtId="3" fontId="1" fillId="0" borderId="25" xfId="0" applyNumberFormat="1" applyFont="1" applyFill="1" applyBorder="1"/>
    <xf numFmtId="3" fontId="1" fillId="0" borderId="56" xfId="0" applyNumberFormat="1" applyFont="1" applyFill="1" applyBorder="1"/>
    <xf numFmtId="3" fontId="1" fillId="0" borderId="23" xfId="0" applyNumberFormat="1" applyFont="1" applyFill="1" applyBorder="1"/>
    <xf numFmtId="3" fontId="1" fillId="0" borderId="59" xfId="0" applyNumberFormat="1" applyFont="1" applyFill="1" applyBorder="1"/>
    <xf numFmtId="3" fontId="1" fillId="0" borderId="59" xfId="0" applyNumberFormat="1" applyFont="1" applyBorder="1" applyAlignment="1">
      <alignment horizontal="center"/>
    </xf>
    <xf numFmtId="3" fontId="1" fillId="0" borderId="60" xfId="0" applyNumberFormat="1" applyFont="1" applyBorder="1" applyAlignment="1">
      <alignment horizontal="center"/>
    </xf>
    <xf numFmtId="3" fontId="1" fillId="0" borderId="46" xfId="0" applyNumberFormat="1" applyFont="1" applyBorder="1" applyAlignment="1"/>
    <xf numFmtId="3" fontId="1" fillId="0" borderId="46" xfId="0" applyNumberFormat="1" applyFont="1" applyFill="1" applyBorder="1" applyAlignment="1"/>
    <xf numFmtId="0" fontId="1" fillId="0" borderId="4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61" xfId="0" applyNumberFormat="1" applyFont="1" applyBorder="1"/>
    <xf numFmtId="0" fontId="1" fillId="0" borderId="1" xfId="0" applyFont="1" applyBorder="1"/>
    <xf numFmtId="164" fontId="1" fillId="0" borderId="2" xfId="0" applyNumberFormat="1" applyFont="1" applyBorder="1"/>
    <xf numFmtId="0" fontId="1" fillId="0" borderId="25" xfId="0" applyFont="1" applyBorder="1"/>
    <xf numFmtId="164" fontId="1" fillId="0" borderId="0" xfId="0" applyNumberFormat="1" applyFont="1" applyBorder="1"/>
    <xf numFmtId="164" fontId="1" fillId="0" borderId="66" xfId="0" applyNumberFormat="1" applyFont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164" fontId="1" fillId="0" borderId="67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72" xfId="0" applyNumberFormat="1" applyFont="1" applyBorder="1" applyAlignment="1">
      <alignment horizontal="right"/>
    </xf>
    <xf numFmtId="164" fontId="1" fillId="0" borderId="67" xfId="0" applyNumberFormat="1" applyFont="1" applyFill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164" fontId="1" fillId="0" borderId="40" xfId="0" applyNumberFormat="1" applyFont="1" applyFill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44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5" borderId="44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49" xfId="0" applyNumberFormat="1" applyFont="1" applyFill="1" applyBorder="1" applyAlignment="1">
      <alignment horizontal="right"/>
    </xf>
    <xf numFmtId="3" fontId="1" fillId="5" borderId="16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5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50" xfId="0" applyNumberFormat="1" applyFont="1" applyFill="1" applyBorder="1" applyAlignment="1">
      <alignment horizontal="right"/>
    </xf>
    <xf numFmtId="3" fontId="1" fillId="5" borderId="46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44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49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4" borderId="50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0" fontId="0" fillId="0" borderId="54" xfId="0" applyBorder="1" applyAlignment="1"/>
    <xf numFmtId="0" fontId="0" fillId="0" borderId="37" xfId="0" applyBorder="1" applyAlignment="1"/>
    <xf numFmtId="3" fontId="1" fillId="0" borderId="21" xfId="0" applyNumberFormat="1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8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1" fillId="0" borderId="2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right"/>
    </xf>
    <xf numFmtId="3" fontId="1" fillId="0" borderId="54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5" borderId="38" xfId="0" applyNumberFormat="1" applyFont="1" applyFill="1" applyBorder="1" applyAlignment="1">
      <alignment horizontal="right"/>
    </xf>
    <xf numFmtId="3" fontId="1" fillId="5" borderId="55" xfId="0" applyNumberFormat="1" applyFont="1" applyFill="1" applyBorder="1" applyAlignment="1">
      <alignment horizontal="right"/>
    </xf>
    <xf numFmtId="3" fontId="1" fillId="4" borderId="38" xfId="0" applyNumberFormat="1" applyFont="1" applyFill="1" applyBorder="1" applyAlignment="1">
      <alignment horizontal="right"/>
    </xf>
    <xf numFmtId="3" fontId="1" fillId="4" borderId="68" xfId="0" applyNumberFormat="1" applyFont="1" applyFill="1" applyBorder="1" applyAlignment="1">
      <alignment horizontal="right"/>
    </xf>
    <xf numFmtId="3" fontId="1" fillId="4" borderId="23" xfId="0" applyNumberFormat="1" applyFont="1" applyFill="1" applyBorder="1" applyAlignment="1">
      <alignment horizontal="right"/>
    </xf>
    <xf numFmtId="3" fontId="1" fillId="4" borderId="64" xfId="0" applyNumberFormat="1" applyFont="1" applyFill="1" applyBorder="1" applyAlignment="1">
      <alignment horizontal="right"/>
    </xf>
    <xf numFmtId="3" fontId="1" fillId="4" borderId="71" xfId="0" applyNumberFormat="1" applyFont="1" applyFill="1" applyBorder="1" applyAlignment="1">
      <alignment horizontal="right"/>
    </xf>
    <xf numFmtId="3" fontId="1" fillId="4" borderId="55" xfId="0" applyNumberFormat="1" applyFont="1" applyFill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/>
    <xf numFmtId="3" fontId="1" fillId="0" borderId="12" xfId="0" applyNumberFormat="1" applyFont="1" applyFill="1" applyBorder="1" applyAlignment="1">
      <alignment horizontal="right"/>
    </xf>
    <xf numFmtId="3" fontId="1" fillId="0" borderId="39" xfId="0" applyNumberFormat="1" applyFont="1" applyFill="1" applyBorder="1" applyAlignment="1">
      <alignment horizontal="right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5" borderId="34" xfId="0" applyNumberFormat="1" applyFont="1" applyFill="1" applyBorder="1" applyAlignment="1">
      <alignment horizontal="right"/>
    </xf>
    <xf numFmtId="3" fontId="1" fillId="5" borderId="35" xfId="0" applyNumberFormat="1" applyFont="1" applyFill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5" borderId="43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>
      <alignment horizontal="right"/>
    </xf>
    <xf numFmtId="3" fontId="1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9"/>
  <sheetViews>
    <sheetView tabSelected="1" zoomScaleNormal="100" workbookViewId="0" xr3:uid="{AEA406A1-0E4B-5B11-9CD5-51D6E497D94C}">
      <selection activeCell="V25" sqref="V25"/>
    </sheetView>
  </sheetViews>
  <sheetFormatPr defaultRowHeight="13.5"/>
  <cols>
    <col min="1" max="2" width="22.42578125" style="39" customWidth="1"/>
    <col min="3" max="3" width="2.85546875" style="39" customWidth="1"/>
    <col min="4" max="5" width="22.42578125" style="39" customWidth="1"/>
    <col min="6" max="6" width="3.7109375" style="39" customWidth="1"/>
    <col min="7" max="8" width="22.42578125" style="39" customWidth="1"/>
    <col min="9" max="9" width="3.7109375" style="39" customWidth="1"/>
    <col min="10" max="11" width="22.42578125" style="39" customWidth="1"/>
    <col min="12" max="12" width="3.7109375" style="39" customWidth="1"/>
    <col min="13" max="14" width="22.42578125" style="39" customWidth="1"/>
    <col min="15" max="15" width="3.7109375" style="39" hidden="1" customWidth="1"/>
    <col min="16" max="17" width="22.42578125" style="39" hidden="1" customWidth="1"/>
    <col min="18" max="18" width="22.42578125" style="39" customWidth="1"/>
    <col min="19" max="19" width="36.5703125" style="39" bestFit="1" customWidth="1"/>
    <col min="20" max="16384" width="9.140625" style="39"/>
  </cols>
  <sheetData>
    <row r="1" spans="1:20">
      <c r="A1" s="62" t="s">
        <v>0</v>
      </c>
      <c r="B1" s="153"/>
      <c r="C1" s="154"/>
      <c r="D1" s="62" t="s">
        <v>0</v>
      </c>
      <c r="E1" s="153"/>
      <c r="F1" s="24"/>
      <c r="G1" s="62" t="s">
        <v>0</v>
      </c>
      <c r="H1" s="153"/>
      <c r="I1" s="155"/>
      <c r="J1" s="62" t="s">
        <v>0</v>
      </c>
      <c r="K1" s="153"/>
      <c r="L1" s="155"/>
      <c r="M1" s="62" t="s">
        <v>0</v>
      </c>
      <c r="N1" s="153"/>
      <c r="O1" s="156"/>
      <c r="P1" s="62" t="s">
        <v>0</v>
      </c>
      <c r="Q1" s="153"/>
      <c r="R1" s="154"/>
      <c r="S1" s="156"/>
      <c r="T1" s="156"/>
    </row>
    <row r="2" spans="1:20" ht="15.75" customHeight="1">
      <c r="A2" s="63" t="s">
        <v>1</v>
      </c>
      <c r="B2" s="157"/>
      <c r="C2" s="158"/>
      <c r="D2" s="63" t="s">
        <v>2</v>
      </c>
      <c r="E2" s="64"/>
      <c r="F2" s="159"/>
      <c r="G2" s="63" t="s">
        <v>3</v>
      </c>
      <c r="H2" s="157"/>
      <c r="I2" s="155"/>
      <c r="J2" s="66" t="s">
        <v>4</v>
      </c>
      <c r="K2" s="160"/>
      <c r="L2" s="155"/>
      <c r="M2" s="66" t="s">
        <v>5</v>
      </c>
      <c r="N2" s="160"/>
      <c r="O2" s="156"/>
      <c r="P2" s="66"/>
      <c r="Q2" s="160"/>
      <c r="R2" s="158"/>
      <c r="S2" s="156"/>
      <c r="T2" s="156"/>
    </row>
    <row r="3" spans="1:20" ht="14.25" thickBot="1">
      <c r="A3" s="65" t="s">
        <v>6</v>
      </c>
      <c r="B3" s="161"/>
      <c r="C3" s="154"/>
      <c r="D3" s="65" t="s">
        <v>6</v>
      </c>
      <c r="E3" s="161"/>
      <c r="F3" s="155"/>
      <c r="G3" s="65" t="s">
        <v>6</v>
      </c>
      <c r="H3" s="161"/>
      <c r="I3" s="155"/>
      <c r="J3" s="65" t="s">
        <v>6</v>
      </c>
      <c r="K3" s="162"/>
      <c r="L3" s="155"/>
      <c r="M3" s="65" t="s">
        <v>6</v>
      </c>
      <c r="N3" s="161"/>
      <c r="O3" s="156"/>
      <c r="P3" s="65" t="s">
        <v>6</v>
      </c>
      <c r="Q3" s="161"/>
      <c r="R3" s="154"/>
      <c r="S3" s="156"/>
      <c r="T3" s="156"/>
    </row>
    <row r="4" spans="1:20" s="40" customFormat="1" ht="12.95" customHeight="1">
      <c r="A4" s="71" t="s">
        <v>7</v>
      </c>
      <c r="B4" s="67">
        <f>SUM('NY Waterway'!K14)</f>
        <v>38170</v>
      </c>
      <c r="C4" s="7"/>
      <c r="D4" s="71" t="s">
        <v>7</v>
      </c>
      <c r="E4" s="67">
        <f>SUM('NY Waterway'!K25)</f>
        <v>65686</v>
      </c>
      <c r="F4" s="163"/>
      <c r="G4" s="71" t="s">
        <v>7</v>
      </c>
      <c r="H4" s="67">
        <f>SUM('NY Waterway'!K36)</f>
        <v>68100</v>
      </c>
      <c r="I4" s="163"/>
      <c r="J4" s="71" t="s">
        <v>7</v>
      </c>
      <c r="K4" s="67">
        <f>SUM('NY Waterway'!K47)</f>
        <v>53684</v>
      </c>
      <c r="L4" s="163"/>
      <c r="M4" s="71" t="s">
        <v>7</v>
      </c>
      <c r="N4" s="67">
        <f>SUM('NY Waterway'!K58)</f>
        <v>52144</v>
      </c>
      <c r="O4" s="164"/>
      <c r="P4" s="71" t="s">
        <v>7</v>
      </c>
      <c r="Q4" s="67">
        <f>SUM('NY Waterway'!K69)</f>
        <v>0</v>
      </c>
      <c r="R4" s="7"/>
      <c r="S4" s="164"/>
      <c r="T4" s="164"/>
    </row>
    <row r="5" spans="1:20" s="40" customFormat="1" ht="12.95" customHeight="1" thickBot="1">
      <c r="A5" s="73"/>
      <c r="B5" s="74"/>
      <c r="C5" s="8"/>
      <c r="D5" s="73"/>
      <c r="E5" s="74"/>
      <c r="F5" s="163"/>
      <c r="G5" s="73"/>
      <c r="H5" s="72"/>
      <c r="I5" s="163"/>
      <c r="J5" s="73"/>
      <c r="K5" s="72"/>
      <c r="L5" s="163"/>
      <c r="M5" s="73"/>
      <c r="N5" s="72"/>
      <c r="O5" s="164"/>
      <c r="P5" s="73"/>
      <c r="Q5" s="72"/>
      <c r="R5" s="7"/>
      <c r="S5" s="164"/>
      <c r="T5" s="164"/>
    </row>
    <row r="6" spans="1:20" s="40" customFormat="1" ht="12.95" customHeight="1">
      <c r="A6" s="68" t="s">
        <v>8</v>
      </c>
      <c r="B6" s="67">
        <f>SUM('Billy Bey'!T14)</f>
        <v>41822</v>
      </c>
      <c r="C6" s="7"/>
      <c r="D6" s="68" t="s">
        <v>8</v>
      </c>
      <c r="E6" s="67">
        <f>SUM('Billy Bey'!T25)</f>
        <v>85645</v>
      </c>
      <c r="F6" s="163"/>
      <c r="G6" s="68" t="s">
        <v>8</v>
      </c>
      <c r="H6" s="69">
        <f>SUM('Billy Bey'!T36)</f>
        <v>81958</v>
      </c>
      <c r="I6" s="163"/>
      <c r="J6" s="68" t="s">
        <v>8</v>
      </c>
      <c r="K6" s="69">
        <f>SUM('Billy Bey'!T47)</f>
        <v>70169</v>
      </c>
      <c r="L6" s="163"/>
      <c r="M6" s="68" t="s">
        <v>8</v>
      </c>
      <c r="N6" s="69">
        <f>SUM('Billy Bey'!T58)</f>
        <v>61896</v>
      </c>
      <c r="O6" s="164"/>
      <c r="P6" s="68" t="s">
        <v>8</v>
      </c>
      <c r="Q6" s="69">
        <f>SUM('Billy Bey'!T69)</f>
        <v>0</v>
      </c>
      <c r="R6" s="9"/>
      <c r="S6" s="164"/>
      <c r="T6" s="164"/>
    </row>
    <row r="7" spans="1:20" s="40" customFormat="1" ht="12.95" customHeight="1" thickBot="1">
      <c r="A7" s="165"/>
      <c r="B7" s="74"/>
      <c r="C7" s="8"/>
      <c r="D7" s="165"/>
      <c r="E7" s="74"/>
      <c r="F7" s="163"/>
      <c r="G7" s="165"/>
      <c r="H7" s="70"/>
      <c r="I7" s="163"/>
      <c r="J7" s="165"/>
      <c r="K7" s="70"/>
      <c r="L7" s="163"/>
      <c r="M7" s="165"/>
      <c r="N7" s="70"/>
      <c r="O7" s="164"/>
      <c r="P7" s="165"/>
      <c r="Q7" s="70"/>
      <c r="R7" s="9"/>
      <c r="S7" s="164"/>
      <c r="T7" s="164"/>
    </row>
    <row r="8" spans="1:20" s="40" customFormat="1" ht="12.95" customHeight="1">
      <c r="A8" s="71" t="s">
        <v>9</v>
      </c>
      <c r="B8" s="67">
        <f>SUM(SeaStreak!G14)</f>
        <v>8049</v>
      </c>
      <c r="C8" s="7"/>
      <c r="D8" s="71" t="s">
        <v>9</v>
      </c>
      <c r="E8" s="67">
        <f>SUM(SeaStreak!G25)</f>
        <v>12977</v>
      </c>
      <c r="F8" s="163"/>
      <c r="G8" s="71" t="s">
        <v>9</v>
      </c>
      <c r="H8" s="67">
        <f>SUM(SeaStreak!G36)</f>
        <v>12650</v>
      </c>
      <c r="I8" s="163"/>
      <c r="J8" s="71" t="s">
        <v>9</v>
      </c>
      <c r="K8" s="67">
        <f>SUM(SeaStreak!G47)</f>
        <v>10230</v>
      </c>
      <c r="L8" s="163"/>
      <c r="M8" s="71" t="s">
        <v>9</v>
      </c>
      <c r="N8" s="67">
        <f>SUM(SeaStreak!G58)</f>
        <v>10430</v>
      </c>
      <c r="O8" s="164"/>
      <c r="P8" s="71" t="s">
        <v>9</v>
      </c>
      <c r="Q8" s="67">
        <f>SUM(SeaStreak!G69)</f>
        <v>0</v>
      </c>
      <c r="R8" s="7"/>
      <c r="S8" s="164"/>
      <c r="T8" s="164"/>
    </row>
    <row r="9" spans="1:20" s="40" customFormat="1" ht="12.95" customHeight="1" thickBot="1">
      <c r="A9" s="75"/>
      <c r="B9" s="74"/>
      <c r="C9" s="32"/>
      <c r="D9" s="75"/>
      <c r="E9" s="72"/>
      <c r="F9" s="163"/>
      <c r="G9" s="75"/>
      <c r="H9" s="72"/>
      <c r="I9" s="163"/>
      <c r="J9" s="75"/>
      <c r="K9" s="72"/>
      <c r="L9" s="163"/>
      <c r="M9" s="75"/>
      <c r="N9" s="72"/>
      <c r="O9" s="164"/>
      <c r="P9" s="75"/>
      <c r="Q9" s="72"/>
      <c r="R9" s="7"/>
      <c r="S9" s="164"/>
      <c r="T9" s="164"/>
    </row>
    <row r="10" spans="1:20" s="40" customFormat="1" ht="12.95" customHeight="1">
      <c r="A10" s="68" t="s">
        <v>10</v>
      </c>
      <c r="B10" s="67">
        <f>SUM('New York Water Taxi'!I14)</f>
        <v>4657</v>
      </c>
      <c r="C10" s="9"/>
      <c r="D10" s="68" t="s">
        <v>10</v>
      </c>
      <c r="E10" s="69">
        <f>SUM('New York Water Taxi'!I25)</f>
        <v>2743</v>
      </c>
      <c r="F10" s="163"/>
      <c r="G10" s="68" t="s">
        <v>10</v>
      </c>
      <c r="H10" s="69">
        <f>SUM('New York Water Taxi'!I36)</f>
        <v>2277</v>
      </c>
      <c r="I10" s="163"/>
      <c r="J10" s="68" t="s">
        <v>10</v>
      </c>
      <c r="K10" s="69">
        <f>SUM('New York Water Taxi'!I47)</f>
        <v>1857</v>
      </c>
      <c r="L10" s="163"/>
      <c r="M10" s="68" t="s">
        <v>10</v>
      </c>
      <c r="N10" s="69">
        <f>SUM('New York Water Taxi'!I58)</f>
        <v>1310</v>
      </c>
      <c r="O10" s="164"/>
      <c r="P10" s="68" t="s">
        <v>10</v>
      </c>
      <c r="Q10" s="69">
        <f>SUM('New York Water Taxi'!I69)</f>
        <v>0</v>
      </c>
      <c r="R10" s="9"/>
      <c r="S10" s="164"/>
      <c r="T10" s="164"/>
    </row>
    <row r="11" spans="1:20" s="40" customFormat="1" ht="12.95" customHeight="1" thickBot="1">
      <c r="A11" s="73"/>
      <c r="B11" s="74"/>
      <c r="C11" s="33"/>
      <c r="D11" s="73"/>
      <c r="E11" s="74"/>
      <c r="F11" s="163"/>
      <c r="G11" s="73"/>
      <c r="H11" s="70"/>
      <c r="I11" s="163"/>
      <c r="J11" s="73"/>
      <c r="K11" s="70"/>
      <c r="L11" s="163"/>
      <c r="M11" s="73"/>
      <c r="N11" s="70"/>
      <c r="O11" s="164"/>
      <c r="P11" s="73"/>
      <c r="Q11" s="70"/>
      <c r="R11" s="9"/>
      <c r="S11" s="164"/>
      <c r="T11" s="164"/>
    </row>
    <row r="12" spans="1:20" s="40" customFormat="1" ht="12.95" customHeight="1">
      <c r="A12" s="80" t="s">
        <v>11</v>
      </c>
      <c r="B12" s="67">
        <f>SUM('Liberty Landing Ferry'!D14)</f>
        <v>1193</v>
      </c>
      <c r="C12" s="9"/>
      <c r="D12" s="80" t="s">
        <v>11</v>
      </c>
      <c r="E12" s="69">
        <f>SUM('Liberty Landing Ferry'!D25)</f>
        <v>1833</v>
      </c>
      <c r="F12" s="163"/>
      <c r="G12" s="80" t="s">
        <v>11</v>
      </c>
      <c r="H12" s="69">
        <f>SUM('Liberty Landing Ferry'!D36)</f>
        <v>1814</v>
      </c>
      <c r="I12" s="163"/>
      <c r="J12" s="80" t="s">
        <v>11</v>
      </c>
      <c r="K12" s="69">
        <f>SUM('Liberty Landing Ferry'!D47)</f>
        <v>1713</v>
      </c>
      <c r="L12" s="163"/>
      <c r="M12" s="80" t="s">
        <v>11</v>
      </c>
      <c r="N12" s="69">
        <f>SUM('Liberty Landing Ferry'!D58)</f>
        <v>1413</v>
      </c>
      <c r="O12" s="164"/>
      <c r="P12" s="80" t="s">
        <v>11</v>
      </c>
      <c r="Q12" s="69">
        <f>SUM('Liberty Landing Ferry'!D69)</f>
        <v>0</v>
      </c>
      <c r="R12" s="9"/>
      <c r="S12" s="164"/>
      <c r="T12" s="164"/>
    </row>
    <row r="13" spans="1:20" s="40" customFormat="1" ht="12.95" customHeight="1" thickBot="1">
      <c r="A13" s="81"/>
      <c r="B13" s="74"/>
      <c r="C13" s="33"/>
      <c r="D13" s="81"/>
      <c r="E13" s="74"/>
      <c r="F13" s="163"/>
      <c r="G13" s="81"/>
      <c r="H13" s="70"/>
      <c r="I13" s="163"/>
      <c r="J13" s="81"/>
      <c r="K13" s="70"/>
      <c r="L13" s="163"/>
      <c r="M13" s="81"/>
      <c r="N13" s="70"/>
      <c r="O13" s="164"/>
      <c r="P13" s="81"/>
      <c r="Q13" s="70"/>
      <c r="R13" s="9"/>
      <c r="S13" s="164"/>
      <c r="T13" s="164"/>
    </row>
    <row r="14" spans="1:20" s="35" customFormat="1" ht="12.95" customHeight="1" thickBot="1">
      <c r="A14" s="76" t="s">
        <v>12</v>
      </c>
      <c r="B14" s="78">
        <f>SUM(B4:B13)</f>
        <v>93891</v>
      </c>
      <c r="C14" s="10"/>
      <c r="D14" s="76" t="s">
        <v>12</v>
      </c>
      <c r="E14" s="78">
        <f>SUM(E4:E13)</f>
        <v>168884</v>
      </c>
      <c r="F14" s="34"/>
      <c r="G14" s="76" t="s">
        <v>12</v>
      </c>
      <c r="H14" s="78">
        <f>SUM(H4:H13)</f>
        <v>166799</v>
      </c>
      <c r="I14" s="34"/>
      <c r="J14" s="76" t="s">
        <v>12</v>
      </c>
      <c r="K14" s="78">
        <f>SUM(K4:K13)</f>
        <v>137653</v>
      </c>
      <c r="L14" s="34"/>
      <c r="M14" s="76" t="s">
        <v>12</v>
      </c>
      <c r="N14" s="78">
        <f>SUM(N4:N13)</f>
        <v>127193</v>
      </c>
      <c r="P14" s="76" t="s">
        <v>12</v>
      </c>
      <c r="Q14" s="78">
        <f>SUM(Q4:Q13)</f>
        <v>0</v>
      </c>
      <c r="R14" s="10"/>
      <c r="S14" s="51" t="s">
        <v>13</v>
      </c>
      <c r="T14" s="43">
        <f>AVERAGE('Billy Bey'!T76, 'Liberty Landing Ferry'!F76, 'New York Water Taxi'!J76, 'NY Waterway'!H76, SeaStreak!G76)</f>
        <v>25344.266666666666</v>
      </c>
    </row>
    <row r="15" spans="1:20" s="35" customFormat="1" ht="12.95" customHeight="1" thickBot="1">
      <c r="A15" s="77"/>
      <c r="B15" s="79"/>
      <c r="C15" s="36"/>
      <c r="D15" s="77"/>
      <c r="E15" s="79"/>
      <c r="F15" s="34"/>
      <c r="G15" s="77"/>
      <c r="H15" s="79"/>
      <c r="I15" s="34"/>
      <c r="J15" s="77"/>
      <c r="K15" s="79"/>
      <c r="L15" s="34"/>
      <c r="M15" s="77"/>
      <c r="N15" s="79"/>
      <c r="P15" s="77"/>
      <c r="Q15" s="96"/>
      <c r="R15" s="36"/>
      <c r="S15" s="164"/>
      <c r="T15" s="164"/>
    </row>
    <row r="16" spans="1:20" s="40" customFormat="1" ht="14.25" thickBot="1">
      <c r="A16" s="166"/>
      <c r="B16" s="167"/>
      <c r="C16" s="163"/>
      <c r="D16" s="166"/>
      <c r="E16" s="167"/>
      <c r="F16" s="163"/>
      <c r="G16" s="166"/>
      <c r="H16" s="167"/>
      <c r="I16" s="163"/>
      <c r="J16" s="168"/>
      <c r="K16" s="169"/>
      <c r="L16" s="163"/>
      <c r="M16" s="168"/>
      <c r="N16" s="169"/>
      <c r="O16" s="164"/>
      <c r="P16" s="168"/>
      <c r="Q16" s="169"/>
      <c r="R16" s="163"/>
      <c r="S16" s="156"/>
      <c r="T16" s="156"/>
    </row>
    <row r="17" spans="1:20" ht="14.25" thickBot="1">
      <c r="A17" s="82" t="s">
        <v>14</v>
      </c>
      <c r="B17" s="170"/>
      <c r="C17" s="154"/>
      <c r="D17" s="82" t="s">
        <v>14</v>
      </c>
      <c r="E17" s="170"/>
      <c r="F17" s="155"/>
      <c r="G17" s="82" t="s">
        <v>14</v>
      </c>
      <c r="H17" s="170"/>
      <c r="I17" s="155"/>
      <c r="J17" s="82" t="s">
        <v>14</v>
      </c>
      <c r="K17" s="171"/>
      <c r="L17" s="155"/>
      <c r="M17" s="82" t="s">
        <v>14</v>
      </c>
      <c r="N17" s="170"/>
      <c r="O17" s="156"/>
      <c r="P17" s="82" t="s">
        <v>14</v>
      </c>
      <c r="Q17" s="170"/>
      <c r="R17" s="154"/>
      <c r="S17" s="156"/>
      <c r="T17" s="156"/>
    </row>
    <row r="18" spans="1:20" ht="12.95" customHeight="1">
      <c r="A18" s="71" t="s">
        <v>15</v>
      </c>
      <c r="B18" s="67">
        <f>SUM('Billy Bey'!G14:K14, 'New York Water Taxi'!G14:H14, 'NY Waterway'!I14:J14, SeaStreak!C14:D14)</f>
        <v>26000</v>
      </c>
      <c r="C18" s="7"/>
      <c r="D18" s="71" t="s">
        <v>15</v>
      </c>
      <c r="E18" s="67">
        <f>SUM('Billy Bey'!G25:K25, 'New York Water Taxi'!G25:H25, 'NY Waterway'!I25:J25, SeaStreak!C25:D25)</f>
        <v>48015</v>
      </c>
      <c r="F18" s="155"/>
      <c r="G18" s="71" t="s">
        <v>15</v>
      </c>
      <c r="H18" s="67">
        <f>SUM('Billy Bey'!G36:K36, 'New York Water Taxi'!G36:H36, 'NY Waterway'!I36:J36, SeaStreak!C36:D36)</f>
        <v>49613</v>
      </c>
      <c r="I18" s="155"/>
      <c r="J18" s="71" t="s">
        <v>15</v>
      </c>
      <c r="K18" s="67">
        <f>SUM('Billy Bey'!G47:K47, 'New York Water Taxi'!G47:H47, 'NY Waterway'!I47:J47, SeaStreak!C47:D47)</f>
        <v>42809</v>
      </c>
      <c r="L18" s="155"/>
      <c r="M18" s="71" t="s">
        <v>15</v>
      </c>
      <c r="N18" s="67">
        <f>SUM('Billy Bey'!G58:K58, 'New York Water Taxi'!G58:H58, 'NY Waterway'!I58:J58, SeaStreak!C58:D58)</f>
        <v>39766</v>
      </c>
      <c r="O18" s="156"/>
      <c r="P18" s="71" t="s">
        <v>15</v>
      </c>
      <c r="Q18" s="67">
        <f>SUM('Billy Bey'!G69:K69, 'New York Water Taxi'!G69:H69, 'NY Waterway'!I69:J69, SeaStreak!C69:D69)</f>
        <v>0</v>
      </c>
      <c r="R18" s="7"/>
      <c r="S18" s="156"/>
      <c r="T18" s="156"/>
    </row>
    <row r="19" spans="1:20" ht="12.95" customHeight="1" thickBot="1">
      <c r="A19" s="73"/>
      <c r="B19" s="74"/>
      <c r="C19" s="8"/>
      <c r="D19" s="73"/>
      <c r="E19" s="74"/>
      <c r="F19" s="155"/>
      <c r="G19" s="73"/>
      <c r="H19" s="74"/>
      <c r="I19" s="155"/>
      <c r="J19" s="73"/>
      <c r="K19" s="74"/>
      <c r="L19" s="155"/>
      <c r="M19" s="73"/>
      <c r="N19" s="74"/>
      <c r="O19" s="156"/>
      <c r="P19" s="73"/>
      <c r="Q19" s="74"/>
      <c r="R19" s="8"/>
      <c r="S19" s="156"/>
      <c r="T19" s="156"/>
    </row>
    <row r="20" spans="1:20" ht="12.95" customHeight="1">
      <c r="A20" s="68" t="s">
        <v>16</v>
      </c>
      <c r="B20" s="69">
        <f>SUM('Billy Bey'!C14:D14, 'NY Waterway'!C14:G14)</f>
        <v>29784</v>
      </c>
      <c r="C20" s="9"/>
      <c r="D20" s="68" t="s">
        <v>16</v>
      </c>
      <c r="E20" s="69">
        <f>SUM('Billy Bey'!C25:D25, 'NY Waterway'!C25:G25)</f>
        <v>50978</v>
      </c>
      <c r="F20" s="155"/>
      <c r="G20" s="68" t="s">
        <v>16</v>
      </c>
      <c r="H20" s="69">
        <f>SUM('Billy Bey'!C36:D36, 'NY Waterway'!C36:G36)</f>
        <v>53217</v>
      </c>
      <c r="I20" s="155"/>
      <c r="J20" s="68" t="s">
        <v>16</v>
      </c>
      <c r="K20" s="69">
        <f>SUM('Billy Bey'!C47:D47, 'NY Waterway'!C47:G47)</f>
        <v>42228</v>
      </c>
      <c r="L20" s="155"/>
      <c r="M20" s="68" t="s">
        <v>16</v>
      </c>
      <c r="N20" s="69">
        <f>SUM('Billy Bey'!C58:D58, 'NY Waterway'!C58:G58)</f>
        <v>40641</v>
      </c>
      <c r="O20" s="156"/>
      <c r="P20" s="68" t="s">
        <v>16</v>
      </c>
      <c r="Q20" s="69">
        <f>SUM('Billy Bey'!C69:D69, 'NY Waterway'!C69:G69)</f>
        <v>0</v>
      </c>
      <c r="R20" s="9"/>
      <c r="S20" s="156"/>
      <c r="T20" s="156"/>
    </row>
    <row r="21" spans="1:20" ht="12.95" customHeight="1" thickBot="1">
      <c r="A21" s="172"/>
      <c r="B21" s="173"/>
      <c r="C21" s="159"/>
      <c r="D21" s="172"/>
      <c r="E21" s="70"/>
      <c r="F21" s="155"/>
      <c r="G21" s="172"/>
      <c r="H21" s="173"/>
      <c r="I21" s="155"/>
      <c r="J21" s="172"/>
      <c r="K21" s="173"/>
      <c r="L21" s="155"/>
      <c r="M21" s="172"/>
      <c r="N21" s="173"/>
      <c r="O21" s="156"/>
      <c r="P21" s="172"/>
      <c r="Q21" s="173"/>
      <c r="R21" s="159"/>
      <c r="S21" s="156"/>
      <c r="T21" s="156"/>
    </row>
    <row r="22" spans="1:20" ht="12.95" customHeight="1">
      <c r="A22" s="71" t="s">
        <v>17</v>
      </c>
      <c r="B22" s="67">
        <f>SUM('Billy Bey'!L14, SeaStreak!E14:F14)</f>
        <v>4185</v>
      </c>
      <c r="C22" s="7"/>
      <c r="D22" s="71" t="s">
        <v>17</v>
      </c>
      <c r="E22" s="67">
        <f>SUM('Billy Bey'!L25, SeaStreak!E25:F25)</f>
        <v>7605</v>
      </c>
      <c r="F22" s="155"/>
      <c r="G22" s="71" t="s">
        <v>17</v>
      </c>
      <c r="H22" s="67">
        <f>SUM('Billy Bey'!L36, SeaStreak!E36:F36)</f>
        <v>6912</v>
      </c>
      <c r="I22" s="155"/>
      <c r="J22" s="71" t="s">
        <v>17</v>
      </c>
      <c r="K22" s="67">
        <f>SUM('Billy Bey'!L47, SeaStreak!E47:F47)</f>
        <v>5123</v>
      </c>
      <c r="L22" s="155"/>
      <c r="M22" s="71" t="s">
        <v>17</v>
      </c>
      <c r="N22" s="67">
        <f>SUM('Billy Bey'!L58, SeaStreak!E58:F58)</f>
        <v>5300</v>
      </c>
      <c r="O22" s="156"/>
      <c r="P22" s="71" t="s">
        <v>17</v>
      </c>
      <c r="Q22" s="67">
        <f>SUM('Billy Bey'!L69, SeaStreak!E69:F69)</f>
        <v>0</v>
      </c>
      <c r="R22" s="7"/>
      <c r="S22" s="156"/>
      <c r="T22" s="156"/>
    </row>
    <row r="23" spans="1:20" ht="12.95" customHeight="1" thickBot="1">
      <c r="A23" s="75"/>
      <c r="B23" s="83"/>
      <c r="C23" s="32"/>
      <c r="D23" s="75"/>
      <c r="E23" s="83"/>
      <c r="F23" s="155"/>
      <c r="G23" s="75"/>
      <c r="H23" s="83"/>
      <c r="I23" s="155"/>
      <c r="J23" s="75"/>
      <c r="K23" s="83"/>
      <c r="L23" s="155"/>
      <c r="M23" s="75"/>
      <c r="N23" s="83"/>
      <c r="O23" s="156"/>
      <c r="P23" s="75"/>
      <c r="Q23" s="83"/>
      <c r="R23" s="32"/>
      <c r="S23" s="156"/>
      <c r="T23" s="156"/>
    </row>
    <row r="24" spans="1:20" ht="12.95" customHeight="1">
      <c r="A24" s="68" t="s">
        <v>18</v>
      </c>
      <c r="B24" s="69">
        <f>SUM('Billy Bey'!E14:F14, 'Liberty Landing Ferry'!C14, 'NY Waterway'!H14)</f>
        <v>26861</v>
      </c>
      <c r="C24" s="9"/>
      <c r="D24" s="68" t="s">
        <v>18</v>
      </c>
      <c r="E24" s="84">
        <f>SUM('Billy Bey'!E25:F25, 'Liberty Landing Ferry'!C25, 'NY Waterway'!H25)</f>
        <v>54324</v>
      </c>
      <c r="F24" s="155"/>
      <c r="G24" s="68" t="s">
        <v>18</v>
      </c>
      <c r="H24" s="69">
        <f>SUM('Billy Bey'!E36:F36, 'Liberty Landing Ferry'!C36, 'NY Waterway'!H36)</f>
        <v>49951</v>
      </c>
      <c r="I24" s="155"/>
      <c r="J24" s="68" t="s">
        <v>18</v>
      </c>
      <c r="K24" s="69">
        <f>SUM('Billy Bey'!E47:F47, 'Liberty Landing Ferry'!C47, 'NY Waterway'!H47)</f>
        <v>42112</v>
      </c>
      <c r="L24" s="155"/>
      <c r="M24" s="68" t="s">
        <v>18</v>
      </c>
      <c r="N24" s="69">
        <f>SUM('Billy Bey'!E58:F58, 'Liberty Landing Ferry'!C58, 'NY Waterway'!H58)</f>
        <v>35794</v>
      </c>
      <c r="O24" s="156"/>
      <c r="P24" s="68" t="s">
        <v>19</v>
      </c>
      <c r="Q24" s="69">
        <f>SUM('Billy Bey'!E69:F69, 'Liberty Landing Ferry'!C69, 'NY Waterway'!H69)</f>
        <v>0</v>
      </c>
      <c r="R24" s="9"/>
      <c r="S24" s="156"/>
      <c r="T24" s="156"/>
    </row>
    <row r="25" spans="1:20" ht="12.95" customHeight="1" thickBot="1">
      <c r="A25" s="73"/>
      <c r="B25" s="74"/>
      <c r="C25" s="33"/>
      <c r="D25" s="73"/>
      <c r="E25" s="74"/>
      <c r="F25" s="155"/>
      <c r="G25" s="73"/>
      <c r="H25" s="74"/>
      <c r="I25" s="155"/>
      <c r="J25" s="73"/>
      <c r="K25" s="74"/>
      <c r="L25" s="155"/>
      <c r="M25" s="73"/>
      <c r="N25" s="74"/>
      <c r="O25" s="156"/>
      <c r="P25" s="73"/>
      <c r="Q25" s="74"/>
      <c r="R25" s="33"/>
      <c r="S25" s="38"/>
      <c r="T25" s="38"/>
    </row>
    <row r="26" spans="1:20" s="38" customFormat="1" ht="12.95" customHeight="1">
      <c r="A26" s="68" t="s">
        <v>20</v>
      </c>
      <c r="B26" s="84">
        <f>SUM('New York Water Taxi'!C14)</f>
        <v>1237</v>
      </c>
      <c r="C26" s="10"/>
      <c r="D26" s="68" t="s">
        <v>20</v>
      </c>
      <c r="E26" s="84">
        <f>SUM('New York Water Taxi'!C25)</f>
        <v>475</v>
      </c>
      <c r="F26" s="37"/>
      <c r="G26" s="68" t="s">
        <v>20</v>
      </c>
      <c r="H26" s="84">
        <f>SUM('New York Water Taxi'!C36)</f>
        <v>357</v>
      </c>
      <c r="I26" s="37"/>
      <c r="J26" s="68" t="s">
        <v>20</v>
      </c>
      <c r="K26" s="84">
        <f>SUM('New York Water Taxi'!C47)</f>
        <v>195</v>
      </c>
      <c r="L26" s="37"/>
      <c r="M26" s="68" t="s">
        <v>20</v>
      </c>
      <c r="N26" s="84">
        <f>SUM('New York Water Taxi'!C58)</f>
        <v>190</v>
      </c>
      <c r="P26" s="68" t="s">
        <v>20</v>
      </c>
      <c r="Q26" s="84">
        <f>SUM('New York Water Taxi'!C69)</f>
        <v>0</v>
      </c>
      <c r="R26" s="11"/>
    </row>
    <row r="27" spans="1:20" s="38" customFormat="1" ht="12.95" customHeight="1" thickBot="1">
      <c r="A27" s="73"/>
      <c r="B27" s="85"/>
      <c r="C27" s="36"/>
      <c r="D27" s="73"/>
      <c r="E27" s="85"/>
      <c r="F27" s="37"/>
      <c r="G27" s="73"/>
      <c r="H27" s="85"/>
      <c r="I27" s="37"/>
      <c r="J27" s="73"/>
      <c r="K27" s="85"/>
      <c r="L27" s="37"/>
      <c r="M27" s="73"/>
      <c r="N27" s="85"/>
      <c r="P27" s="73"/>
      <c r="Q27" s="85"/>
      <c r="R27" s="12"/>
      <c r="S27" s="156"/>
      <c r="T27" s="156"/>
    </row>
    <row r="28" spans="1:20" ht="12.75" customHeight="1">
      <c r="A28" s="68" t="s">
        <v>21</v>
      </c>
      <c r="B28" s="84">
        <f>SUM('New York Water Taxi'!D14)</f>
        <v>641</v>
      </c>
      <c r="C28" s="155"/>
      <c r="D28" s="68" t="s">
        <v>21</v>
      </c>
      <c r="E28" s="84">
        <f>SUM('New York Water Taxi'!D25)</f>
        <v>369</v>
      </c>
      <c r="F28" s="155"/>
      <c r="G28" s="68" t="s">
        <v>21</v>
      </c>
      <c r="H28" s="84">
        <f>SUM('New York Water Taxi'!D36)</f>
        <v>194</v>
      </c>
      <c r="I28" s="155"/>
      <c r="J28" s="68" t="s">
        <v>21</v>
      </c>
      <c r="K28" s="84">
        <f>SUM('New York Water Taxi'!D47)</f>
        <v>175</v>
      </c>
      <c r="L28" s="155"/>
      <c r="M28" s="68" t="s">
        <v>21</v>
      </c>
      <c r="N28" s="84">
        <f>SUM('New York Water Taxi'!D58)</f>
        <v>151</v>
      </c>
      <c r="O28" s="156"/>
      <c r="P28" s="68" t="s">
        <v>21</v>
      </c>
      <c r="Q28" s="84">
        <f>SUM('New York Water Taxi'!E69)</f>
        <v>0</v>
      </c>
      <c r="R28" s="11"/>
      <c r="S28" s="156"/>
      <c r="T28" s="156"/>
    </row>
    <row r="29" spans="1:20" ht="14.25" thickBot="1">
      <c r="A29" s="73"/>
      <c r="B29" s="174"/>
      <c r="C29" s="155"/>
      <c r="D29" s="73"/>
      <c r="E29" s="174"/>
      <c r="F29" s="155"/>
      <c r="G29" s="73"/>
      <c r="H29" s="174"/>
      <c r="I29" s="155"/>
      <c r="J29" s="73"/>
      <c r="K29" s="174"/>
      <c r="L29" s="155"/>
      <c r="M29" s="73"/>
      <c r="N29" s="174"/>
      <c r="O29" s="156"/>
      <c r="P29" s="73"/>
      <c r="Q29" s="174"/>
      <c r="R29" s="175"/>
      <c r="S29" s="156"/>
      <c r="T29" s="156"/>
    </row>
    <row r="30" spans="1:20" ht="12.75" customHeight="1">
      <c r="A30" s="68" t="s">
        <v>22</v>
      </c>
      <c r="B30" s="84">
        <f>SUM('New York Water Taxi'!E14)</f>
        <v>1590</v>
      </c>
      <c r="C30" s="155"/>
      <c r="D30" s="68" t="s">
        <v>22</v>
      </c>
      <c r="E30" s="84">
        <f>SUM('New York Water Taxi'!E25)</f>
        <v>772</v>
      </c>
      <c r="F30" s="155"/>
      <c r="G30" s="68" t="s">
        <v>22</v>
      </c>
      <c r="H30" s="84">
        <f>SUM('New York Water Taxi'!E36)</f>
        <v>580</v>
      </c>
      <c r="I30" s="155"/>
      <c r="J30" s="68" t="s">
        <v>22</v>
      </c>
      <c r="K30" s="84">
        <f>SUM('New York Water Taxi'!E47)</f>
        <v>302</v>
      </c>
      <c r="L30" s="155"/>
      <c r="M30" s="68" t="s">
        <v>22</v>
      </c>
      <c r="N30" s="84">
        <f>SUM('New York Water Taxi'!E58)</f>
        <v>291</v>
      </c>
      <c r="O30" s="156"/>
      <c r="P30" s="68" t="s">
        <v>22</v>
      </c>
      <c r="Q30" s="84">
        <f>SUM('New York Water Taxi'!E69)</f>
        <v>0</v>
      </c>
      <c r="R30" s="11"/>
      <c r="S30" s="156"/>
      <c r="T30" s="156"/>
    </row>
    <row r="31" spans="1:20" ht="14.25" thickBot="1">
      <c r="A31" s="73"/>
      <c r="B31" s="86"/>
      <c r="C31" s="155"/>
      <c r="D31" s="73"/>
      <c r="E31" s="86"/>
      <c r="F31" s="155"/>
      <c r="G31" s="87"/>
      <c r="H31" s="88"/>
      <c r="I31" s="155"/>
      <c r="J31" s="87"/>
      <c r="K31" s="88"/>
      <c r="L31" s="155"/>
      <c r="M31" s="87"/>
      <c r="N31" s="88"/>
      <c r="O31" s="156"/>
      <c r="P31" s="87"/>
      <c r="Q31" s="88"/>
      <c r="R31" s="11"/>
      <c r="S31" s="156"/>
      <c r="T31" s="156"/>
    </row>
    <row r="32" spans="1:20">
      <c r="A32" s="68" t="s">
        <v>23</v>
      </c>
      <c r="B32" s="84">
        <f>SUM('New York Water Taxi'!F14)</f>
        <v>0</v>
      </c>
      <c r="C32" s="155"/>
      <c r="D32" s="68" t="s">
        <v>23</v>
      </c>
      <c r="E32" s="84">
        <f>SUM('New York Water Taxi'!F25)</f>
        <v>0</v>
      </c>
      <c r="F32" s="155"/>
      <c r="G32" s="68" t="s">
        <v>23</v>
      </c>
      <c r="H32" s="84">
        <f>SUM('New York Water Taxi'!F36)</f>
        <v>0</v>
      </c>
      <c r="I32" s="155"/>
      <c r="J32" s="68" t="s">
        <v>23</v>
      </c>
      <c r="K32" s="84">
        <f>SUM('New York Water Taxi'!F47)</f>
        <v>0</v>
      </c>
      <c r="L32" s="155"/>
      <c r="M32" s="68" t="s">
        <v>23</v>
      </c>
      <c r="N32" s="84">
        <f>SUM('New York Water Taxi'!F58)</f>
        <v>0</v>
      </c>
      <c r="O32" s="156"/>
      <c r="P32" s="68" t="s">
        <v>23</v>
      </c>
      <c r="Q32" s="84">
        <f>SUM('New York Water Taxi'!F69)</f>
        <v>0</v>
      </c>
      <c r="R32" s="11"/>
      <c r="S32" s="156"/>
      <c r="T32" s="156"/>
    </row>
    <row r="33" spans="1:18" ht="14.25" thickBot="1">
      <c r="A33" s="73"/>
      <c r="B33" s="97"/>
      <c r="C33" s="155"/>
      <c r="D33" s="73"/>
      <c r="E33" s="97"/>
      <c r="F33" s="155"/>
      <c r="G33" s="73"/>
      <c r="H33" s="97"/>
      <c r="I33" s="155"/>
      <c r="J33" s="73"/>
      <c r="K33" s="97"/>
      <c r="L33" s="155"/>
      <c r="M33" s="73"/>
      <c r="N33" s="97"/>
      <c r="O33" s="156"/>
      <c r="P33" s="73"/>
      <c r="Q33" s="97"/>
      <c r="R33" s="11"/>
    </row>
    <row r="34" spans="1:18" ht="12.75" customHeight="1">
      <c r="A34" s="89" t="s">
        <v>24</v>
      </c>
      <c r="B34" s="84">
        <f>SUM('Billy Bey'!M14)</f>
        <v>702</v>
      </c>
      <c r="C34" s="155"/>
      <c r="D34" s="89" t="s">
        <v>24</v>
      </c>
      <c r="E34" s="84">
        <f>SUM('Billy Bey'!M25)</f>
        <v>1075</v>
      </c>
      <c r="F34" s="155"/>
      <c r="G34" s="89" t="s">
        <v>24</v>
      </c>
      <c r="H34" s="84">
        <f>SUM('Billy Bey'!M36)</f>
        <v>971</v>
      </c>
      <c r="I34" s="155"/>
      <c r="J34" s="89" t="s">
        <v>24</v>
      </c>
      <c r="K34" s="84">
        <f>SUM('Billy Bey'!M47)</f>
        <v>729</v>
      </c>
      <c r="L34" s="155"/>
      <c r="M34" s="89" t="s">
        <v>24</v>
      </c>
      <c r="N34" s="84">
        <f>SUM('Billy Bey'!M58)</f>
        <v>819</v>
      </c>
      <c r="O34" s="156"/>
      <c r="P34" s="89" t="s">
        <v>24</v>
      </c>
      <c r="Q34" s="84">
        <f>SUM('Billy Bey'!M69)</f>
        <v>0</v>
      </c>
      <c r="R34" s="11"/>
    </row>
    <row r="35" spans="1:18" ht="13.5" customHeight="1" thickBot="1">
      <c r="A35" s="90"/>
      <c r="B35" s="86"/>
      <c r="C35" s="155"/>
      <c r="D35" s="90"/>
      <c r="E35" s="86"/>
      <c r="F35" s="155"/>
      <c r="G35" s="90"/>
      <c r="H35" s="86"/>
      <c r="I35" s="155"/>
      <c r="J35" s="90"/>
      <c r="K35" s="86"/>
      <c r="L35" s="155"/>
      <c r="M35" s="90"/>
      <c r="N35" s="86"/>
      <c r="O35" s="156"/>
      <c r="P35" s="90"/>
      <c r="Q35" s="86"/>
      <c r="R35" s="11"/>
    </row>
    <row r="36" spans="1:18" ht="12.75" customHeight="1">
      <c r="A36" s="89" t="s">
        <v>25</v>
      </c>
      <c r="B36" s="84">
        <f>SUM('Billy Bey'!N14)</f>
        <v>367</v>
      </c>
      <c r="C36" s="155"/>
      <c r="D36" s="89" t="s">
        <v>25</v>
      </c>
      <c r="E36" s="84">
        <f>SUM('Billy Bey'!N25)</f>
        <v>660</v>
      </c>
      <c r="F36" s="155"/>
      <c r="G36" s="89" t="s">
        <v>25</v>
      </c>
      <c r="H36" s="84">
        <f>SUM('Billy Bey'!N36)</f>
        <v>561</v>
      </c>
      <c r="I36" s="155"/>
      <c r="J36" s="89" t="s">
        <v>25</v>
      </c>
      <c r="K36" s="84">
        <f>SUM('Billy Bey'!N47)</f>
        <v>486</v>
      </c>
      <c r="L36" s="155"/>
      <c r="M36" s="89" t="s">
        <v>25</v>
      </c>
      <c r="N36" s="84">
        <f>SUM('Billy Bey'!N58)</f>
        <v>523</v>
      </c>
      <c r="O36" s="156"/>
      <c r="P36" s="89" t="s">
        <v>25</v>
      </c>
      <c r="Q36" s="84">
        <f>SUM('Billy Bey'!N69)</f>
        <v>0</v>
      </c>
      <c r="R36" s="11"/>
    </row>
    <row r="37" spans="1:18" ht="13.5" customHeight="1" thickBot="1">
      <c r="A37" s="90"/>
      <c r="B37" s="86"/>
      <c r="C37" s="155"/>
      <c r="D37" s="90"/>
      <c r="E37" s="86"/>
      <c r="F37" s="155"/>
      <c r="G37" s="90"/>
      <c r="H37" s="86"/>
      <c r="I37" s="155"/>
      <c r="J37" s="90"/>
      <c r="K37" s="86"/>
      <c r="L37" s="155"/>
      <c r="M37" s="90"/>
      <c r="N37" s="86"/>
      <c r="O37" s="156"/>
      <c r="P37" s="90"/>
      <c r="Q37" s="86"/>
      <c r="R37" s="11"/>
    </row>
    <row r="38" spans="1:18" ht="12.75" customHeight="1">
      <c r="A38" s="89" t="s">
        <v>26</v>
      </c>
      <c r="B38" s="84">
        <f>SUM('Billy Bey'!O14)</f>
        <v>1659</v>
      </c>
      <c r="C38" s="155"/>
      <c r="D38" s="89" t="s">
        <v>26</v>
      </c>
      <c r="E38" s="84">
        <f>SUM('Billy Bey'!O25)</f>
        <v>3066</v>
      </c>
      <c r="F38" s="155"/>
      <c r="G38" s="89" t="s">
        <v>26</v>
      </c>
      <c r="H38" s="84">
        <f>SUM('Billy Bey'!O36)</f>
        <v>2841</v>
      </c>
      <c r="I38" s="155"/>
      <c r="J38" s="89" t="s">
        <v>26</v>
      </c>
      <c r="K38" s="84">
        <f>SUM('Billy Bey'!O47)</f>
        <v>2200</v>
      </c>
      <c r="L38" s="155"/>
      <c r="M38" s="89" t="s">
        <v>26</v>
      </c>
      <c r="N38" s="84">
        <f>SUM('Billy Bey'!O58)</f>
        <v>2358</v>
      </c>
      <c r="O38" s="156"/>
      <c r="P38" s="89" t="s">
        <v>26</v>
      </c>
      <c r="Q38" s="84">
        <f>SUM('Billy Bey'!O69)</f>
        <v>0</v>
      </c>
      <c r="R38" s="11"/>
    </row>
    <row r="39" spans="1:18" ht="13.5" customHeight="1" thickBot="1">
      <c r="A39" s="90"/>
      <c r="B39" s="86"/>
      <c r="C39" s="155"/>
      <c r="D39" s="90"/>
      <c r="E39" s="86"/>
      <c r="F39" s="155"/>
      <c r="G39" s="90"/>
      <c r="H39" s="86"/>
      <c r="I39" s="155"/>
      <c r="J39" s="90"/>
      <c r="K39" s="86"/>
      <c r="L39" s="155"/>
      <c r="M39" s="90"/>
      <c r="N39" s="86"/>
      <c r="O39" s="156"/>
      <c r="P39" s="90"/>
      <c r="Q39" s="86"/>
      <c r="R39" s="11"/>
    </row>
    <row r="40" spans="1:18" ht="12.75" customHeight="1">
      <c r="A40" s="89" t="s">
        <v>27</v>
      </c>
      <c r="B40" s="84">
        <f>SUM('Billy Bey'!P14)</f>
        <v>606</v>
      </c>
      <c r="C40" s="155"/>
      <c r="D40" s="89" t="s">
        <v>27</v>
      </c>
      <c r="E40" s="84">
        <f>SUM('Billy Bey'!P25)</f>
        <v>1068</v>
      </c>
      <c r="F40" s="155"/>
      <c r="G40" s="89" t="s">
        <v>27</v>
      </c>
      <c r="H40" s="84">
        <f>SUM('Billy Bey'!P36)</f>
        <v>1128</v>
      </c>
      <c r="I40" s="155"/>
      <c r="J40" s="89" t="s">
        <v>27</v>
      </c>
      <c r="K40" s="84">
        <f>SUM('Billy Bey'!P47)</f>
        <v>882</v>
      </c>
      <c r="L40" s="155"/>
      <c r="M40" s="89" t="s">
        <v>27</v>
      </c>
      <c r="N40" s="84">
        <f>SUM('Billy Bey'!P58)</f>
        <v>926</v>
      </c>
      <c r="O40" s="156"/>
      <c r="P40" s="89" t="s">
        <v>27</v>
      </c>
      <c r="Q40" s="84">
        <f>SUM('Billy Bey'!P69)</f>
        <v>0</v>
      </c>
      <c r="R40" s="11"/>
    </row>
    <row r="41" spans="1:18" ht="13.5" customHeight="1" thickBot="1">
      <c r="A41" s="90"/>
      <c r="B41" s="86"/>
      <c r="C41" s="155"/>
      <c r="D41" s="90"/>
      <c r="E41" s="86"/>
      <c r="F41" s="155"/>
      <c r="G41" s="90"/>
      <c r="H41" s="86"/>
      <c r="I41" s="155"/>
      <c r="J41" s="90"/>
      <c r="K41" s="86"/>
      <c r="L41" s="155"/>
      <c r="M41" s="90"/>
      <c r="N41" s="86"/>
      <c r="O41" s="156"/>
      <c r="P41" s="90"/>
      <c r="Q41" s="86"/>
      <c r="R41" s="11"/>
    </row>
    <row r="42" spans="1:18" ht="12.75" customHeight="1">
      <c r="A42" s="89" t="s">
        <v>28</v>
      </c>
      <c r="B42" s="84">
        <f>SUM('Billy Bey'!Q14)</f>
        <v>259</v>
      </c>
      <c r="C42" s="155"/>
      <c r="D42" s="89" t="s">
        <v>28</v>
      </c>
      <c r="E42" s="84">
        <f>SUM('Billy Bey'!Q25)</f>
        <v>477</v>
      </c>
      <c r="F42" s="155"/>
      <c r="G42" s="89" t="s">
        <v>28</v>
      </c>
      <c r="H42" s="84">
        <f>SUM('Billy Bey'!Q36)</f>
        <v>474</v>
      </c>
      <c r="I42" s="155"/>
      <c r="J42" s="89" t="s">
        <v>28</v>
      </c>
      <c r="K42" s="84">
        <f>SUM('Billy Bey'!Q47)</f>
        <v>412</v>
      </c>
      <c r="L42" s="155"/>
      <c r="M42" s="89" t="s">
        <v>28</v>
      </c>
      <c r="N42" s="84">
        <f>SUM('Billy Bey'!Q58)</f>
        <v>434</v>
      </c>
      <c r="O42" s="156"/>
      <c r="P42" s="89" t="s">
        <v>28</v>
      </c>
      <c r="Q42" s="84">
        <f>SUM('Billy Bey'!Q69)</f>
        <v>0</v>
      </c>
      <c r="R42" s="11"/>
    </row>
    <row r="43" spans="1:18" ht="13.5" customHeight="1" thickBot="1">
      <c r="A43" s="90"/>
      <c r="B43" s="86"/>
      <c r="C43" s="155"/>
      <c r="D43" s="90"/>
      <c r="E43" s="86"/>
      <c r="F43" s="155"/>
      <c r="G43" s="90"/>
      <c r="H43" s="86"/>
      <c r="I43" s="155"/>
      <c r="J43" s="90"/>
      <c r="K43" s="86"/>
      <c r="L43" s="155"/>
      <c r="M43" s="90"/>
      <c r="N43" s="86"/>
      <c r="O43" s="156"/>
      <c r="P43" s="90"/>
      <c r="Q43" s="86"/>
      <c r="R43" s="11"/>
    </row>
    <row r="44" spans="1:18" ht="13.5" customHeight="1">
      <c r="A44" s="89" t="s">
        <v>29</v>
      </c>
      <c r="B44" s="84">
        <f>SUM('Billy Bey'!R14)</f>
        <v>0</v>
      </c>
      <c r="C44" s="155"/>
      <c r="D44" s="89" t="s">
        <v>29</v>
      </c>
      <c r="E44" s="84">
        <f>SUM('Billy Bey'!R25)</f>
        <v>0</v>
      </c>
      <c r="F44" s="155"/>
      <c r="G44" s="89" t="s">
        <v>29</v>
      </c>
      <c r="H44" s="84">
        <f>SUM('Billy Bey'!R36)</f>
        <v>0</v>
      </c>
      <c r="I44" s="155"/>
      <c r="J44" s="89" t="s">
        <v>29</v>
      </c>
      <c r="K44" s="84">
        <f>SUM('Billy Bey'!R47)</f>
        <v>0</v>
      </c>
      <c r="L44" s="155"/>
      <c r="M44" s="89" t="s">
        <v>29</v>
      </c>
      <c r="N44" s="84">
        <f>SUM('Billy Bey'!R58)</f>
        <v>0</v>
      </c>
      <c r="O44" s="156"/>
      <c r="P44" s="89" t="s">
        <v>29</v>
      </c>
      <c r="Q44" s="84">
        <f>SUM('Billy Bey'!R69)</f>
        <v>0</v>
      </c>
      <c r="R44" s="11"/>
    </row>
    <row r="45" spans="1:18" ht="13.5" customHeight="1" thickBot="1">
      <c r="A45" s="90"/>
      <c r="B45" s="86"/>
      <c r="C45" s="155"/>
      <c r="D45" s="90"/>
      <c r="E45" s="86"/>
      <c r="F45" s="155"/>
      <c r="G45" s="90"/>
      <c r="H45" s="86"/>
      <c r="I45" s="155"/>
      <c r="J45" s="90"/>
      <c r="K45" s="86"/>
      <c r="L45" s="155"/>
      <c r="M45" s="90"/>
      <c r="N45" s="86"/>
      <c r="O45" s="156"/>
      <c r="P45" s="90"/>
      <c r="Q45" s="86"/>
      <c r="R45" s="11"/>
    </row>
    <row r="46" spans="1:18" ht="13.5" customHeight="1">
      <c r="A46" s="95" t="s">
        <v>30</v>
      </c>
      <c r="B46" s="84">
        <f>SUM('Billy Bey'!S14)</f>
        <v>0</v>
      </c>
      <c r="C46" s="155"/>
      <c r="D46" s="95" t="s">
        <v>30</v>
      </c>
      <c r="E46" s="84">
        <f>SUM('Billy Bey'!S25)</f>
        <v>0</v>
      </c>
      <c r="F46" s="155"/>
      <c r="G46" s="95" t="s">
        <v>30</v>
      </c>
      <c r="H46" s="88">
        <f>SUM('Billy Bey'!S36)</f>
        <v>0</v>
      </c>
      <c r="I46" s="155"/>
      <c r="J46" s="95" t="s">
        <v>30</v>
      </c>
      <c r="K46" s="88">
        <f>SUM('Billy Bey'!S47)</f>
        <v>0</v>
      </c>
      <c r="L46" s="155"/>
      <c r="M46" s="95" t="s">
        <v>30</v>
      </c>
      <c r="N46" s="88">
        <f>SUM('Billy Bey'!S58)</f>
        <v>0</v>
      </c>
      <c r="O46" s="156"/>
      <c r="P46" s="95" t="s">
        <v>30</v>
      </c>
      <c r="Q46" s="88">
        <f>SUM('Billy Bey'!S69)</f>
        <v>0</v>
      </c>
      <c r="R46" s="11"/>
    </row>
    <row r="47" spans="1:18" ht="13.5" customHeight="1" thickBot="1">
      <c r="A47" s="90"/>
      <c r="B47" s="86"/>
      <c r="C47" s="155"/>
      <c r="D47" s="90"/>
      <c r="E47" s="86"/>
      <c r="F47" s="155"/>
      <c r="G47" s="90"/>
      <c r="H47" s="86"/>
      <c r="I47" s="155"/>
      <c r="J47" s="90"/>
      <c r="K47" s="86"/>
      <c r="L47" s="155"/>
      <c r="M47" s="90"/>
      <c r="N47" s="86"/>
      <c r="O47" s="156"/>
      <c r="P47" s="90"/>
      <c r="Q47" s="86"/>
      <c r="R47" s="11"/>
    </row>
    <row r="48" spans="1:18">
      <c r="A48" s="91" t="s">
        <v>12</v>
      </c>
      <c r="B48" s="78">
        <f>SUM(B18:B47)</f>
        <v>93891</v>
      </c>
      <c r="C48" s="155"/>
      <c r="D48" s="91" t="s">
        <v>12</v>
      </c>
      <c r="E48" s="78">
        <f>SUM(E18:E47)</f>
        <v>168884</v>
      </c>
      <c r="F48" s="155"/>
      <c r="G48" s="93" t="s">
        <v>12</v>
      </c>
      <c r="H48" s="94">
        <f>SUM(H18:H47)</f>
        <v>166799</v>
      </c>
      <c r="I48" s="155"/>
      <c r="J48" s="93" t="s">
        <v>12</v>
      </c>
      <c r="K48" s="94">
        <f>SUM(K18:K47)</f>
        <v>137653</v>
      </c>
      <c r="L48" s="155"/>
      <c r="M48" s="93" t="s">
        <v>12</v>
      </c>
      <c r="N48" s="94">
        <f>SUM(N18:N47)</f>
        <v>127193</v>
      </c>
      <c r="O48" s="156"/>
      <c r="P48" s="93" t="s">
        <v>12</v>
      </c>
      <c r="Q48" s="94">
        <f>SUM(Q18:Q47)</f>
        <v>0</v>
      </c>
      <c r="R48" s="10"/>
    </row>
    <row r="49" spans="1:18" ht="14.25" thickBot="1">
      <c r="A49" s="92"/>
      <c r="B49" s="79"/>
      <c r="C49" s="176"/>
      <c r="D49" s="92"/>
      <c r="E49" s="79"/>
      <c r="F49" s="176"/>
      <c r="G49" s="92"/>
      <c r="H49" s="79"/>
      <c r="I49" s="176"/>
      <c r="J49" s="92"/>
      <c r="K49" s="79"/>
      <c r="L49" s="176"/>
      <c r="M49" s="92"/>
      <c r="N49" s="79"/>
      <c r="O49" s="156"/>
      <c r="P49" s="92"/>
      <c r="Q49" s="79"/>
      <c r="R49" s="36"/>
    </row>
  </sheetData>
  <mergeCells count="288"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Gothic,Bold"&amp;10January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5"/>
  <sheetViews>
    <sheetView zoomScaleNormal="100" workbookViewId="0" xr3:uid="{958C4451-9541-5A59-BF78-D2F731DF1C81}">
      <selection activeCell="C3" sqref="C3"/>
    </sheetView>
  </sheetViews>
  <sheetFormatPr defaultRowHeight="15"/>
  <cols>
    <col min="1" max="1" width="22.42578125" bestFit="1" customWidth="1"/>
    <col min="2" max="2" width="18.140625" customWidth="1"/>
  </cols>
  <sheetData>
    <row r="1" spans="1:2" ht="15.75" thickBot="1">
      <c r="A1" s="98" t="s">
        <v>31</v>
      </c>
      <c r="B1" s="99"/>
    </row>
    <row r="2" spans="1:2" ht="15.75" thickBot="1">
      <c r="A2" s="100"/>
      <c r="B2" s="101"/>
    </row>
    <row r="3" spans="1:2" ht="15.75" thickBot="1">
      <c r="A3" s="82" t="s">
        <v>6</v>
      </c>
      <c r="B3" s="102"/>
    </row>
    <row r="4" spans="1:2" ht="12.75" customHeight="1">
      <c r="A4" s="71" t="s">
        <v>7</v>
      </c>
      <c r="B4" s="67">
        <f>SUM('NY Waterway'!H74)</f>
        <v>321092</v>
      </c>
    </row>
    <row r="5" spans="1:2" ht="13.5" customHeight="1" thickBot="1">
      <c r="A5" s="73"/>
      <c r="B5" s="72"/>
    </row>
    <row r="6" spans="1:2" ht="12.75" customHeight="1">
      <c r="A6" s="68" t="s">
        <v>8</v>
      </c>
      <c r="B6" s="69">
        <f>SUM('Billy Bey'!T73)</f>
        <v>348793</v>
      </c>
    </row>
    <row r="7" spans="1:2" ht="13.5" customHeight="1" thickBot="1">
      <c r="A7" s="103"/>
      <c r="B7" s="70"/>
    </row>
    <row r="8" spans="1:2" ht="12.75" customHeight="1">
      <c r="A8" s="71" t="s">
        <v>9</v>
      </c>
      <c r="B8" s="67">
        <f>SUM(SeaStreak!G74)</f>
        <v>56909</v>
      </c>
    </row>
    <row r="9" spans="1:2" ht="13.5" customHeight="1" thickBot="1">
      <c r="A9" s="104"/>
      <c r="B9" s="72"/>
    </row>
    <row r="10" spans="1:2" ht="12.75" customHeight="1">
      <c r="A10" s="68" t="s">
        <v>10</v>
      </c>
      <c r="B10" s="69">
        <f>SUM('New York Water Taxi'!J74)</f>
        <v>29756</v>
      </c>
    </row>
    <row r="11" spans="1:2" ht="13.5" customHeight="1" thickBot="1">
      <c r="A11" s="105"/>
      <c r="B11" s="70"/>
    </row>
    <row r="12" spans="1:2" ht="12.75" customHeight="1">
      <c r="A12" s="80" t="s">
        <v>11</v>
      </c>
      <c r="B12" s="69">
        <f>SUM('Liberty Landing Ferry'!F74)</f>
        <v>11081</v>
      </c>
    </row>
    <row r="13" spans="1:2" ht="13.5" customHeight="1" thickBot="1">
      <c r="A13" s="106"/>
      <c r="B13" s="70"/>
    </row>
    <row r="14" spans="1:2">
      <c r="A14" s="76" t="s">
        <v>12</v>
      </c>
      <c r="B14" s="78">
        <f>SUM(B4:B13)</f>
        <v>767631</v>
      </c>
    </row>
    <row r="15" spans="1:2" ht="15.75" thickBot="1">
      <c r="A15" s="107"/>
      <c r="B15" s="108"/>
    </row>
    <row r="16" spans="1:2" ht="15.75" thickBot="1">
      <c r="A16" s="22"/>
      <c r="B16" s="23"/>
    </row>
    <row r="17" spans="1:2" ht="15.75" thickBot="1">
      <c r="A17" s="82" t="s">
        <v>14</v>
      </c>
      <c r="B17" s="102"/>
    </row>
    <row r="18" spans="1:2">
      <c r="A18" s="71" t="s">
        <v>15</v>
      </c>
      <c r="B18" s="67">
        <f>SUM('Billy Bey'!F73, 'New York Water Taxi'!E74, 'NY Waterway'!D74, SeaStreak!B74)</f>
        <v>221141</v>
      </c>
    </row>
    <row r="19" spans="1:2" ht="15.75" thickBot="1">
      <c r="A19" s="73"/>
      <c r="B19" s="74"/>
    </row>
    <row r="20" spans="1:2">
      <c r="A20" s="68" t="s">
        <v>16</v>
      </c>
      <c r="B20" s="69">
        <f>SUM('Billy Bey'!D73, 'NY Waterway'!B74)</f>
        <v>260156</v>
      </c>
    </row>
    <row r="21" spans="1:2" ht="15.75" thickBot="1">
      <c r="A21" s="103"/>
      <c r="B21" s="109"/>
    </row>
    <row r="22" spans="1:2">
      <c r="A22" s="71" t="s">
        <v>17</v>
      </c>
      <c r="B22" s="67">
        <f>SUM('Billy Bey'!G73, SeaStreak!C74)</f>
        <v>31870</v>
      </c>
    </row>
    <row r="23" spans="1:2" ht="15.75" thickBot="1">
      <c r="A23" s="104"/>
      <c r="B23" s="110"/>
    </row>
    <row r="24" spans="1:2" ht="12.75" customHeight="1">
      <c r="A24" s="68" t="s">
        <v>18</v>
      </c>
      <c r="B24" s="67">
        <f>SUM('Billy Bey'!E73, 'Liberty Landing Ferry'!B74, 'NY Waterway'!C74)</f>
        <v>212157</v>
      </c>
    </row>
    <row r="25" spans="1:2" ht="15.75" thickBot="1">
      <c r="A25" s="105"/>
      <c r="B25" s="110"/>
    </row>
    <row r="26" spans="1:2">
      <c r="A26" s="68" t="s">
        <v>20</v>
      </c>
      <c r="B26" s="84">
        <f>SUM('New York Water Taxi'!B74)</f>
        <v>3851</v>
      </c>
    </row>
    <row r="27" spans="1:2" ht="15.75" thickBot="1">
      <c r="A27" s="105"/>
      <c r="B27" s="85"/>
    </row>
    <row r="28" spans="1:2">
      <c r="A28" s="68" t="s">
        <v>21</v>
      </c>
      <c r="B28" s="84">
        <f>SUM('New York Water Taxi'!C74)</f>
        <v>2363</v>
      </c>
    </row>
    <row r="29" spans="1:2" ht="15.75" thickBot="1">
      <c r="A29" s="105"/>
      <c r="B29" s="111"/>
    </row>
    <row r="30" spans="1:2">
      <c r="A30" s="68" t="s">
        <v>22</v>
      </c>
      <c r="B30" s="84">
        <f>SUM('New York Water Taxi'!D74)</f>
        <v>5348</v>
      </c>
    </row>
    <row r="31" spans="1:2" ht="15.75" thickBot="1">
      <c r="A31" s="105"/>
      <c r="B31" s="86"/>
    </row>
    <row r="32" spans="1:2" ht="13.5" customHeight="1">
      <c r="A32" s="89" t="s">
        <v>24</v>
      </c>
      <c r="B32" s="84">
        <f>SUM('Billy Bey'!H73)</f>
        <v>5929</v>
      </c>
    </row>
    <row r="33" spans="1:2" ht="14.25" customHeight="1" thickBot="1">
      <c r="A33" s="90"/>
      <c r="B33" s="86"/>
    </row>
    <row r="34" spans="1:2" ht="14.25" customHeight="1">
      <c r="A34" s="89" t="s">
        <v>23</v>
      </c>
      <c r="B34" s="84">
        <f>SUM('New York Water Taxi'!F74)</f>
        <v>0</v>
      </c>
    </row>
    <row r="35" spans="1:2" ht="14.25" customHeight="1" thickBot="1">
      <c r="A35" s="90"/>
      <c r="B35" s="97"/>
    </row>
    <row r="36" spans="1:2" ht="13.5" customHeight="1">
      <c r="A36" s="89" t="s">
        <v>25</v>
      </c>
      <c r="B36" s="84">
        <f>SUM('Billy Bey'!I73)</f>
        <v>2954</v>
      </c>
    </row>
    <row r="37" spans="1:2" ht="14.25" customHeight="1" thickBot="1">
      <c r="A37" s="90"/>
      <c r="B37" s="86"/>
    </row>
    <row r="38" spans="1:2" ht="13.5" customHeight="1">
      <c r="A38" s="89" t="s">
        <v>26</v>
      </c>
      <c r="B38" s="88">
        <f>SUM('Billy Bey'!J73)</f>
        <v>14063</v>
      </c>
    </row>
    <row r="39" spans="1:2" ht="14.25" customHeight="1" thickBot="1">
      <c r="A39" s="90"/>
      <c r="B39" s="88"/>
    </row>
    <row r="40" spans="1:2" ht="13.5" customHeight="1">
      <c r="A40" s="89" t="s">
        <v>27</v>
      </c>
      <c r="B40" s="84">
        <f>SUM('Billy Bey'!K73)</f>
        <v>5207</v>
      </c>
    </row>
    <row r="41" spans="1:2" ht="14.25" customHeight="1" thickBot="1">
      <c r="A41" s="90"/>
      <c r="B41" s="86"/>
    </row>
    <row r="42" spans="1:2" ht="13.5" customHeight="1">
      <c r="A42" s="89" t="s">
        <v>28</v>
      </c>
      <c r="B42" s="88">
        <f>SUM('Billy Bey'!L73)</f>
        <v>2592</v>
      </c>
    </row>
    <row r="43" spans="1:2" ht="14.25" customHeight="1" thickBot="1">
      <c r="A43" s="90"/>
      <c r="B43" s="86"/>
    </row>
    <row r="44" spans="1:2" ht="14.25" customHeight="1">
      <c r="A44" s="89" t="s">
        <v>29</v>
      </c>
      <c r="B44" s="84">
        <f>SUM('Billy Bey'!M73)</f>
        <v>0</v>
      </c>
    </row>
    <row r="45" spans="1:2" ht="14.25" customHeight="1" thickBot="1">
      <c r="A45" s="90"/>
      <c r="B45" s="86"/>
    </row>
    <row r="46" spans="1:2" ht="14.25" customHeight="1">
      <c r="A46" s="89" t="s">
        <v>30</v>
      </c>
      <c r="B46" s="88">
        <f>SUM('Billy Bey'!N73)</f>
        <v>0</v>
      </c>
    </row>
    <row r="47" spans="1:2" ht="14.25" customHeight="1" thickBot="1">
      <c r="A47" s="90"/>
      <c r="B47" s="86"/>
    </row>
    <row r="48" spans="1:2">
      <c r="A48" s="91" t="s">
        <v>12</v>
      </c>
      <c r="B48" s="78">
        <f>SUM(B18:B47)</f>
        <v>767631</v>
      </c>
    </row>
    <row r="49" spans="1:10" ht="15.75" thickBot="1">
      <c r="A49" s="112"/>
      <c r="B49" s="108"/>
    </row>
    <row r="53" spans="1:10">
      <c r="I53" s="6"/>
      <c r="J53" s="6"/>
    </row>
    <row r="54" spans="1:10">
      <c r="I54" s="6"/>
      <c r="J54" s="6"/>
    </row>
    <row r="55" spans="1:10">
      <c r="I55" s="6"/>
      <c r="J55" s="6"/>
    </row>
    <row r="56" spans="1:10">
      <c r="I56" s="6"/>
      <c r="J56" s="6"/>
    </row>
    <row r="57" spans="1:10">
      <c r="I57" s="6"/>
      <c r="J57" s="6"/>
    </row>
    <row r="58" spans="1:10">
      <c r="I58" s="6"/>
      <c r="J58" s="6"/>
    </row>
    <row r="59" spans="1:10">
      <c r="I59" s="6"/>
      <c r="J59" s="6"/>
    </row>
    <row r="60" spans="1:10">
      <c r="I60" s="6"/>
      <c r="J60" s="6"/>
    </row>
    <row r="61" spans="1:10">
      <c r="I61" s="6"/>
      <c r="J61" s="6"/>
    </row>
    <row r="62" spans="1:10">
      <c r="I62" s="6"/>
      <c r="J62" s="6"/>
    </row>
    <row r="63" spans="1:10">
      <c r="I63" s="6"/>
      <c r="J63" s="6"/>
    </row>
    <row r="64" spans="1:10">
      <c r="J64" s="6"/>
    </row>
    <row r="65" spans="9:10">
      <c r="J65" s="6"/>
    </row>
    <row r="66" spans="9:10">
      <c r="I66" s="6"/>
      <c r="J66" s="6"/>
    </row>
    <row r="67" spans="9:10">
      <c r="I67" s="6"/>
      <c r="J67" s="6"/>
    </row>
    <row r="68" spans="9:10">
      <c r="I68" s="6"/>
      <c r="J68" s="6"/>
    </row>
    <row r="69" spans="9:10">
      <c r="I69" s="6"/>
      <c r="J69" s="6"/>
    </row>
    <row r="70" spans="9:10">
      <c r="I70" s="6"/>
      <c r="J70" s="6"/>
    </row>
    <row r="71" spans="9:10">
      <c r="I71" s="6"/>
      <c r="J71" s="6"/>
    </row>
    <row r="72" spans="9:10">
      <c r="I72" s="6"/>
      <c r="J72" s="6"/>
    </row>
    <row r="73" spans="9:10">
      <c r="I73" s="6"/>
      <c r="J73" s="6"/>
    </row>
    <row r="74" spans="9:10">
      <c r="I74" s="6"/>
      <c r="J74" s="6"/>
    </row>
    <row r="75" spans="9:10">
      <c r="I75" s="6"/>
      <c r="J75" s="6"/>
    </row>
    <row r="76" spans="9:10">
      <c r="I76" s="6"/>
      <c r="J76" s="6"/>
    </row>
    <row r="77" spans="9:10">
      <c r="I77" s="6"/>
      <c r="J77" s="6"/>
    </row>
    <row r="78" spans="9:10">
      <c r="I78" s="6"/>
      <c r="J78" s="6"/>
    </row>
    <row r="79" spans="9:10">
      <c r="I79" s="6"/>
    </row>
    <row r="80" spans="9:10">
      <c r="I80" s="6"/>
      <c r="J80" s="6"/>
    </row>
    <row r="81" spans="9:10">
      <c r="I81" s="6"/>
    </row>
    <row r="82" spans="9:10">
      <c r="I82" s="6"/>
      <c r="J82" s="6"/>
    </row>
    <row r="83" spans="9:10">
      <c r="I83" s="6"/>
      <c r="J83" s="6"/>
    </row>
    <row r="84" spans="9:10">
      <c r="I84" s="6"/>
      <c r="J84" s="6"/>
    </row>
    <row r="85" spans="9:10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0:A31"/>
    <mergeCell ref="B30:B31"/>
    <mergeCell ref="A32:A33"/>
    <mergeCell ref="B32:B33"/>
    <mergeCell ref="A36:A37"/>
    <mergeCell ref="B36:B37"/>
    <mergeCell ref="A34:A35"/>
    <mergeCell ref="B34:B35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U76"/>
  <sheetViews>
    <sheetView zoomScaleNormal="100" workbookViewId="0" xr3:uid="{842E5F09-E766-5B8D-85AF-A39847EA96FD}">
      <pane xSplit="2" ySplit="4" topLeftCell="C5" activePane="bottomRight" state="frozen"/>
      <selection pane="bottomRight" activeCell="M48" sqref="M48"/>
      <selection pane="bottomLeft" activeCell="A5" sqref="A5"/>
      <selection pane="topRight" activeCell="C1" sqref="C1"/>
    </sheetView>
  </sheetViews>
  <sheetFormatPr defaultRowHeight="15" outlineLevelRow="1"/>
  <cols>
    <col min="1" max="1" width="18.7109375" style="1" bestFit="1" customWidth="1"/>
    <col min="2" max="2" width="10.7109375" style="53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>
      <c r="A1" s="177"/>
      <c r="B1" s="178"/>
      <c r="C1" s="134" t="s">
        <v>16</v>
      </c>
      <c r="D1" s="131"/>
      <c r="E1" s="134" t="s">
        <v>18</v>
      </c>
      <c r="F1" s="131"/>
      <c r="G1" s="134" t="s">
        <v>15</v>
      </c>
      <c r="H1" s="138"/>
      <c r="I1" s="138"/>
      <c r="J1" s="138"/>
      <c r="K1" s="131"/>
      <c r="L1" s="134" t="s">
        <v>17</v>
      </c>
      <c r="M1" s="142" t="s">
        <v>24</v>
      </c>
      <c r="N1" s="131" t="s">
        <v>25</v>
      </c>
      <c r="O1" s="142" t="s">
        <v>26</v>
      </c>
      <c r="P1" s="142" t="s">
        <v>27</v>
      </c>
      <c r="Q1" s="142" t="s">
        <v>28</v>
      </c>
      <c r="R1" s="142" t="s">
        <v>29</v>
      </c>
      <c r="S1" s="142" t="s">
        <v>30</v>
      </c>
      <c r="T1" s="140" t="s">
        <v>12</v>
      </c>
    </row>
    <row r="2" spans="1:21" ht="15" customHeight="1" thickBot="1">
      <c r="A2" s="179"/>
      <c r="B2" s="180"/>
      <c r="C2" s="135"/>
      <c r="D2" s="132"/>
      <c r="E2" s="135"/>
      <c r="F2" s="132"/>
      <c r="G2" s="135"/>
      <c r="H2" s="139"/>
      <c r="I2" s="139"/>
      <c r="J2" s="139"/>
      <c r="K2" s="132"/>
      <c r="L2" s="135"/>
      <c r="M2" s="143"/>
      <c r="N2" s="132"/>
      <c r="O2" s="143"/>
      <c r="P2" s="143"/>
      <c r="Q2" s="143"/>
      <c r="R2" s="143"/>
      <c r="S2" s="143"/>
      <c r="T2" s="141"/>
    </row>
    <row r="3" spans="1:21">
      <c r="A3" s="115" t="s">
        <v>32</v>
      </c>
      <c r="B3" s="117" t="s">
        <v>33</v>
      </c>
      <c r="C3" s="124" t="s">
        <v>34</v>
      </c>
      <c r="D3" s="125" t="s">
        <v>35</v>
      </c>
      <c r="E3" s="124" t="s">
        <v>34</v>
      </c>
      <c r="F3" s="125" t="s">
        <v>36</v>
      </c>
      <c r="G3" s="124" t="s">
        <v>34</v>
      </c>
      <c r="H3" s="129" t="s">
        <v>37</v>
      </c>
      <c r="I3" s="129" t="s">
        <v>38</v>
      </c>
      <c r="J3" s="129" t="s">
        <v>36</v>
      </c>
      <c r="K3" s="125" t="s">
        <v>39</v>
      </c>
      <c r="L3" s="127" t="s">
        <v>39</v>
      </c>
      <c r="M3" s="119" t="s">
        <v>39</v>
      </c>
      <c r="N3" s="136" t="s">
        <v>39</v>
      </c>
      <c r="O3" s="119" t="s">
        <v>39</v>
      </c>
      <c r="P3" s="119" t="s">
        <v>39</v>
      </c>
      <c r="Q3" s="119" t="s">
        <v>39</v>
      </c>
      <c r="R3" s="119" t="s">
        <v>39</v>
      </c>
      <c r="S3" s="119" t="s">
        <v>39</v>
      </c>
      <c r="T3" s="141"/>
    </row>
    <row r="4" spans="1:21" ht="15.75" thickBot="1">
      <c r="A4" s="116"/>
      <c r="B4" s="118"/>
      <c r="C4" s="116"/>
      <c r="D4" s="126"/>
      <c r="E4" s="116"/>
      <c r="F4" s="126"/>
      <c r="G4" s="116"/>
      <c r="H4" s="130"/>
      <c r="I4" s="130"/>
      <c r="J4" s="130"/>
      <c r="K4" s="126"/>
      <c r="L4" s="128"/>
      <c r="M4" s="120"/>
      <c r="N4" s="137"/>
      <c r="O4" s="120"/>
      <c r="P4" s="120"/>
      <c r="Q4" s="120"/>
      <c r="R4" s="120"/>
      <c r="S4" s="120"/>
      <c r="T4" s="141"/>
    </row>
    <row r="5" spans="1:21" s="2" customFormat="1" ht="15.75" hidden="1" thickBot="1">
      <c r="A5" s="61"/>
      <c r="B5" s="181"/>
      <c r="C5" s="182"/>
      <c r="D5" s="183"/>
      <c r="E5" s="182"/>
      <c r="F5" s="183"/>
      <c r="G5" s="182"/>
      <c r="H5" s="184"/>
      <c r="I5" s="184"/>
      <c r="J5" s="184"/>
      <c r="K5" s="183"/>
      <c r="L5" s="185"/>
      <c r="M5" s="186"/>
      <c r="N5" s="187"/>
      <c r="O5" s="186"/>
      <c r="P5" s="186"/>
      <c r="Q5" s="186"/>
      <c r="R5" s="186"/>
      <c r="S5" s="186"/>
      <c r="T5" s="188"/>
    </row>
    <row r="6" spans="1:21" s="2" customFormat="1" ht="15.75" thickBot="1">
      <c r="A6" s="61" t="s">
        <v>40</v>
      </c>
      <c r="B6" s="189">
        <v>41275</v>
      </c>
      <c r="C6" s="190"/>
      <c r="D6" s="183"/>
      <c r="E6" s="182"/>
      <c r="F6" s="183"/>
      <c r="G6" s="182"/>
      <c r="H6" s="184"/>
      <c r="I6" s="184"/>
      <c r="J6" s="184"/>
      <c r="K6" s="183"/>
      <c r="L6" s="185"/>
      <c r="M6" s="186"/>
      <c r="N6" s="187"/>
      <c r="O6" s="186"/>
      <c r="P6" s="186"/>
      <c r="Q6" s="186"/>
      <c r="R6" s="186"/>
      <c r="S6" s="186"/>
      <c r="T6" s="188"/>
    </row>
    <row r="7" spans="1:21" s="2" customFormat="1" ht="15.75" outlineLevel="1" thickBot="1">
      <c r="A7" s="61" t="s">
        <v>41</v>
      </c>
      <c r="B7" s="189">
        <v>41276</v>
      </c>
      <c r="C7" s="190">
        <v>497</v>
      </c>
      <c r="D7" s="191">
        <v>224</v>
      </c>
      <c r="E7" s="190">
        <v>1887</v>
      </c>
      <c r="F7" s="191">
        <v>5933</v>
      </c>
      <c r="G7" s="190">
        <v>1166</v>
      </c>
      <c r="H7" s="192">
        <v>530</v>
      </c>
      <c r="I7" s="192">
        <v>193</v>
      </c>
      <c r="J7" s="192">
        <v>2545</v>
      </c>
      <c r="K7" s="191">
        <v>317</v>
      </c>
      <c r="L7" s="193">
        <v>362</v>
      </c>
      <c r="M7" s="194">
        <v>209</v>
      </c>
      <c r="N7" s="195">
        <v>145</v>
      </c>
      <c r="O7" s="194">
        <v>573</v>
      </c>
      <c r="P7" s="194">
        <v>203</v>
      </c>
      <c r="Q7" s="194">
        <v>87</v>
      </c>
      <c r="R7" s="194"/>
      <c r="S7" s="194"/>
      <c r="T7" s="188">
        <f t="shared" ref="T7:T11" si="0">SUM(C7:S7)</f>
        <v>14871</v>
      </c>
    </row>
    <row r="8" spans="1:21" s="2" customFormat="1" ht="15.75" outlineLevel="1" thickBot="1">
      <c r="A8" s="61" t="s">
        <v>42</v>
      </c>
      <c r="B8" s="189">
        <v>41277</v>
      </c>
      <c r="C8" s="196">
        <v>565</v>
      </c>
      <c r="D8" s="197">
        <v>265</v>
      </c>
      <c r="E8" s="196">
        <v>2776</v>
      </c>
      <c r="F8" s="197">
        <v>5913</v>
      </c>
      <c r="G8" s="196">
        <v>1248</v>
      </c>
      <c r="H8" s="198">
        <v>486</v>
      </c>
      <c r="I8" s="198">
        <v>235</v>
      </c>
      <c r="J8" s="198">
        <v>1887</v>
      </c>
      <c r="K8" s="197">
        <v>346</v>
      </c>
      <c r="L8" s="199">
        <v>300</v>
      </c>
      <c r="M8" s="200">
        <v>225</v>
      </c>
      <c r="N8" s="201">
        <v>118</v>
      </c>
      <c r="O8" s="200">
        <v>544</v>
      </c>
      <c r="P8" s="200">
        <v>222</v>
      </c>
      <c r="Q8" s="200">
        <v>92</v>
      </c>
      <c r="R8" s="200"/>
      <c r="S8" s="200"/>
      <c r="T8" s="188">
        <f t="shared" si="0"/>
        <v>15222</v>
      </c>
      <c r="U8" s="59"/>
    </row>
    <row r="9" spans="1:21" s="2" customFormat="1" ht="15.75" outlineLevel="1" thickBot="1">
      <c r="A9" s="61" t="s">
        <v>43</v>
      </c>
      <c r="B9" s="189">
        <v>41278</v>
      </c>
      <c r="C9" s="196">
        <v>516</v>
      </c>
      <c r="D9" s="197">
        <v>241</v>
      </c>
      <c r="E9" s="196">
        <v>2748</v>
      </c>
      <c r="F9" s="197">
        <v>3234</v>
      </c>
      <c r="G9" s="196">
        <v>1002</v>
      </c>
      <c r="H9" s="198">
        <v>418</v>
      </c>
      <c r="I9" s="198">
        <v>229</v>
      </c>
      <c r="J9" s="198">
        <v>1550</v>
      </c>
      <c r="K9" s="197">
        <v>303</v>
      </c>
      <c r="L9" s="199">
        <v>313</v>
      </c>
      <c r="M9" s="200">
        <v>268</v>
      </c>
      <c r="N9" s="201">
        <v>104</v>
      </c>
      <c r="O9" s="200">
        <v>542</v>
      </c>
      <c r="P9" s="200">
        <v>181</v>
      </c>
      <c r="Q9" s="200">
        <v>80</v>
      </c>
      <c r="R9" s="200"/>
      <c r="S9" s="200"/>
      <c r="T9" s="188">
        <f t="shared" si="0"/>
        <v>11729</v>
      </c>
      <c r="U9" s="59"/>
    </row>
    <row r="10" spans="1:21" s="2" customFormat="1" ht="15.75" outlineLevel="1" thickBot="1">
      <c r="A10" s="61" t="s">
        <v>44</v>
      </c>
      <c r="B10" s="189">
        <v>41279</v>
      </c>
      <c r="C10" s="196"/>
      <c r="D10" s="197"/>
      <c r="E10" s="196"/>
      <c r="F10" s="197"/>
      <c r="G10" s="196"/>
      <c r="H10" s="198"/>
      <c r="I10" s="198"/>
      <c r="J10" s="198"/>
      <c r="K10" s="197">
        <v>164</v>
      </c>
      <c r="L10" s="199">
        <v>189</v>
      </c>
      <c r="M10" s="200">
        <v>204</v>
      </c>
      <c r="N10" s="201">
        <v>49</v>
      </c>
      <c r="O10" s="200">
        <v>249</v>
      </c>
      <c r="P10" s="200">
        <v>92</v>
      </c>
      <c r="Q10" s="200">
        <v>72</v>
      </c>
      <c r="R10" s="200"/>
      <c r="S10" s="200"/>
      <c r="T10" s="188">
        <f t="shared" si="0"/>
        <v>1019</v>
      </c>
      <c r="U10" s="59"/>
    </row>
    <row r="11" spans="1:21" s="2" customFormat="1" ht="15.75" outlineLevel="1" thickBot="1">
      <c r="A11" s="61" t="s">
        <v>45</v>
      </c>
      <c r="B11" s="189">
        <v>41280</v>
      </c>
      <c r="C11" s="196"/>
      <c r="D11" s="197"/>
      <c r="E11" s="196"/>
      <c r="F11" s="197"/>
      <c r="G11" s="196"/>
      <c r="H11" s="198"/>
      <c r="I11" s="198"/>
      <c r="J11" s="198"/>
      <c r="K11" s="197">
        <v>127</v>
      </c>
      <c r="L11" s="199">
        <v>163</v>
      </c>
      <c r="M11" s="200">
        <v>225</v>
      </c>
      <c r="N11" s="201">
        <v>69</v>
      </c>
      <c r="O11" s="200">
        <v>224</v>
      </c>
      <c r="P11" s="200">
        <v>86</v>
      </c>
      <c r="Q11" s="200">
        <v>55</v>
      </c>
      <c r="R11" s="200"/>
      <c r="S11" s="200"/>
      <c r="T11" s="188">
        <f t="shared" si="0"/>
        <v>949</v>
      </c>
      <c r="U11" s="59"/>
    </row>
    <row r="12" spans="1:21" s="3" customFormat="1" ht="15.75" customHeight="1" outlineLevel="1" thickBot="1">
      <c r="A12" s="48" t="s">
        <v>46</v>
      </c>
      <c r="B12" s="121" t="s">
        <v>47</v>
      </c>
      <c r="C12" s="44">
        <f t="shared" ref="C12:T12" si="1">SUM(C5:C11)</f>
        <v>1578</v>
      </c>
      <c r="D12" s="44">
        <f t="shared" si="1"/>
        <v>730</v>
      </c>
      <c r="E12" s="44">
        <f t="shared" si="1"/>
        <v>7411</v>
      </c>
      <c r="F12" s="44">
        <f t="shared" si="1"/>
        <v>15080</v>
      </c>
      <c r="G12" s="44">
        <f t="shared" si="1"/>
        <v>3416</v>
      </c>
      <c r="H12" s="44">
        <f t="shared" si="1"/>
        <v>1434</v>
      </c>
      <c r="I12" s="44">
        <f t="shared" si="1"/>
        <v>657</v>
      </c>
      <c r="J12" s="44">
        <f t="shared" si="1"/>
        <v>5982</v>
      </c>
      <c r="K12" s="44">
        <f t="shared" si="1"/>
        <v>1257</v>
      </c>
      <c r="L12" s="44">
        <f t="shared" si="1"/>
        <v>1327</v>
      </c>
      <c r="M12" s="44">
        <f t="shared" si="1"/>
        <v>1131</v>
      </c>
      <c r="N12" s="44">
        <f t="shared" si="1"/>
        <v>485</v>
      </c>
      <c r="O12" s="44">
        <f t="shared" si="1"/>
        <v>2132</v>
      </c>
      <c r="P12" s="44">
        <f t="shared" si="1"/>
        <v>784</v>
      </c>
      <c r="Q12" s="44">
        <f t="shared" si="1"/>
        <v>386</v>
      </c>
      <c r="R12" s="44">
        <f t="shared" si="1"/>
        <v>0</v>
      </c>
      <c r="S12" s="44">
        <f t="shared" si="1"/>
        <v>0</v>
      </c>
      <c r="T12" s="44">
        <f t="shared" si="1"/>
        <v>43790</v>
      </c>
    </row>
    <row r="13" spans="1:21" s="3" customFormat="1" ht="15.75" outlineLevel="1" thickBot="1">
      <c r="A13" s="49" t="s">
        <v>48</v>
      </c>
      <c r="B13" s="122"/>
      <c r="C13" s="46">
        <f t="shared" ref="C13:T13" si="2">AVERAGE(C5:C11)</f>
        <v>526</v>
      </c>
      <c r="D13" s="46">
        <f t="shared" si="2"/>
        <v>243.33333333333334</v>
      </c>
      <c r="E13" s="46">
        <f t="shared" si="2"/>
        <v>2470.3333333333335</v>
      </c>
      <c r="F13" s="46">
        <f t="shared" si="2"/>
        <v>5026.666666666667</v>
      </c>
      <c r="G13" s="46">
        <f t="shared" si="2"/>
        <v>1138.6666666666667</v>
      </c>
      <c r="H13" s="46">
        <f t="shared" si="2"/>
        <v>478</v>
      </c>
      <c r="I13" s="46">
        <f t="shared" si="2"/>
        <v>219</v>
      </c>
      <c r="J13" s="46">
        <f t="shared" si="2"/>
        <v>1994</v>
      </c>
      <c r="K13" s="46">
        <f t="shared" si="2"/>
        <v>251.4</v>
      </c>
      <c r="L13" s="46">
        <f t="shared" si="2"/>
        <v>265.39999999999998</v>
      </c>
      <c r="M13" s="46">
        <f t="shared" si="2"/>
        <v>226.2</v>
      </c>
      <c r="N13" s="46">
        <f t="shared" si="2"/>
        <v>97</v>
      </c>
      <c r="O13" s="46">
        <f t="shared" si="2"/>
        <v>426.4</v>
      </c>
      <c r="P13" s="46">
        <f t="shared" si="2"/>
        <v>156.80000000000001</v>
      </c>
      <c r="Q13" s="46">
        <f t="shared" si="2"/>
        <v>77.2</v>
      </c>
      <c r="R13" s="46" t="e">
        <f t="shared" si="2"/>
        <v>#DIV/0!</v>
      </c>
      <c r="S13" s="46" t="e">
        <f t="shared" si="2"/>
        <v>#DIV/0!</v>
      </c>
      <c r="T13" s="46">
        <f t="shared" si="2"/>
        <v>8758</v>
      </c>
    </row>
    <row r="14" spans="1:21" s="3" customFormat="1" ht="15.75" thickBot="1">
      <c r="A14" s="14" t="s">
        <v>49</v>
      </c>
      <c r="B14" s="122"/>
      <c r="C14" s="17">
        <f>SUM(C5:C9)</f>
        <v>1578</v>
      </c>
      <c r="D14" s="17">
        <f t="shared" ref="D14:T14" si="3">SUM(D5:D9)</f>
        <v>730</v>
      </c>
      <c r="E14" s="17">
        <f t="shared" si="3"/>
        <v>7411</v>
      </c>
      <c r="F14" s="17">
        <f t="shared" si="3"/>
        <v>15080</v>
      </c>
      <c r="G14" s="17">
        <f t="shared" si="3"/>
        <v>3416</v>
      </c>
      <c r="H14" s="17">
        <f t="shared" si="3"/>
        <v>1434</v>
      </c>
      <c r="I14" s="17">
        <f t="shared" si="3"/>
        <v>657</v>
      </c>
      <c r="J14" s="17">
        <f t="shared" si="3"/>
        <v>5982</v>
      </c>
      <c r="K14" s="17">
        <f t="shared" si="3"/>
        <v>966</v>
      </c>
      <c r="L14" s="17">
        <f t="shared" si="3"/>
        <v>975</v>
      </c>
      <c r="M14" s="17">
        <f t="shared" si="3"/>
        <v>702</v>
      </c>
      <c r="N14" s="17">
        <f t="shared" si="3"/>
        <v>367</v>
      </c>
      <c r="O14" s="17">
        <f t="shared" si="3"/>
        <v>1659</v>
      </c>
      <c r="P14" s="17">
        <f t="shared" si="3"/>
        <v>606</v>
      </c>
      <c r="Q14" s="17">
        <f t="shared" si="3"/>
        <v>259</v>
      </c>
      <c r="R14" s="17">
        <f t="shared" si="3"/>
        <v>0</v>
      </c>
      <c r="S14" s="17">
        <f t="shared" si="3"/>
        <v>0</v>
      </c>
      <c r="T14" s="17">
        <f t="shared" si="3"/>
        <v>41822</v>
      </c>
    </row>
    <row r="15" spans="1:21" s="3" customFormat="1" ht="15.75" thickBot="1">
      <c r="A15" s="14" t="s">
        <v>50</v>
      </c>
      <c r="B15" s="122"/>
      <c r="C15" s="19">
        <f>AVERAGE(C5:C9)</f>
        <v>526</v>
      </c>
      <c r="D15" s="19">
        <f t="shared" ref="D15:T15" si="4">AVERAGE(D5:D9)</f>
        <v>243.33333333333334</v>
      </c>
      <c r="E15" s="19">
        <f t="shared" si="4"/>
        <v>2470.3333333333335</v>
      </c>
      <c r="F15" s="19">
        <f t="shared" si="4"/>
        <v>5026.666666666667</v>
      </c>
      <c r="G15" s="19">
        <f t="shared" si="4"/>
        <v>1138.6666666666667</v>
      </c>
      <c r="H15" s="19">
        <f t="shared" si="4"/>
        <v>478</v>
      </c>
      <c r="I15" s="19">
        <f t="shared" si="4"/>
        <v>219</v>
      </c>
      <c r="J15" s="19">
        <f t="shared" si="4"/>
        <v>1994</v>
      </c>
      <c r="K15" s="19">
        <f t="shared" si="4"/>
        <v>322</v>
      </c>
      <c r="L15" s="19">
        <f t="shared" si="4"/>
        <v>325</v>
      </c>
      <c r="M15" s="19">
        <f t="shared" si="4"/>
        <v>234</v>
      </c>
      <c r="N15" s="19">
        <f t="shared" si="4"/>
        <v>122.33333333333333</v>
      </c>
      <c r="O15" s="19">
        <f t="shared" si="4"/>
        <v>553</v>
      </c>
      <c r="P15" s="19">
        <f t="shared" si="4"/>
        <v>202</v>
      </c>
      <c r="Q15" s="19">
        <f t="shared" si="4"/>
        <v>86.333333333333329</v>
      </c>
      <c r="R15" s="19" t="e">
        <f t="shared" si="4"/>
        <v>#DIV/0!</v>
      </c>
      <c r="S15" s="19" t="e">
        <f t="shared" si="4"/>
        <v>#DIV/0!</v>
      </c>
      <c r="T15" s="19">
        <f t="shared" si="4"/>
        <v>13940.666666666666</v>
      </c>
    </row>
    <row r="16" spans="1:21" s="3" customFormat="1" ht="15.75" thickBot="1">
      <c r="A16" s="58" t="s">
        <v>51</v>
      </c>
      <c r="B16" s="57">
        <v>41281</v>
      </c>
      <c r="C16" s="202">
        <v>607</v>
      </c>
      <c r="D16" s="183">
        <v>257</v>
      </c>
      <c r="E16" s="182">
        <v>2973</v>
      </c>
      <c r="F16" s="183">
        <v>6167</v>
      </c>
      <c r="G16" s="182">
        <v>1459</v>
      </c>
      <c r="H16" s="184">
        <v>549</v>
      </c>
      <c r="I16" s="184">
        <v>265</v>
      </c>
      <c r="J16" s="184">
        <v>2971</v>
      </c>
      <c r="K16" s="183">
        <v>291</v>
      </c>
      <c r="L16" s="185">
        <v>380</v>
      </c>
      <c r="M16" s="186">
        <v>219</v>
      </c>
      <c r="N16" s="187">
        <v>155</v>
      </c>
      <c r="O16" s="186">
        <v>552</v>
      </c>
      <c r="P16" s="186">
        <v>247</v>
      </c>
      <c r="Q16" s="186">
        <v>81</v>
      </c>
      <c r="R16" s="186"/>
      <c r="S16" s="186"/>
      <c r="T16" s="186">
        <f t="shared" ref="T16:T22" si="5">SUM(C16:S16)</f>
        <v>17173</v>
      </c>
    </row>
    <row r="17" spans="1:20" s="3" customFormat="1" ht="15.75" thickBot="1">
      <c r="A17" s="58" t="s">
        <v>40</v>
      </c>
      <c r="B17" s="203">
        <v>41282</v>
      </c>
      <c r="C17" s="202">
        <v>625</v>
      </c>
      <c r="D17" s="183">
        <v>248</v>
      </c>
      <c r="E17" s="182">
        <v>3263</v>
      </c>
      <c r="F17" s="183">
        <v>6497</v>
      </c>
      <c r="G17" s="182">
        <v>1431</v>
      </c>
      <c r="H17" s="184">
        <v>545</v>
      </c>
      <c r="I17" s="184">
        <v>328</v>
      </c>
      <c r="J17" s="184">
        <v>3004</v>
      </c>
      <c r="K17" s="183">
        <v>348</v>
      </c>
      <c r="L17" s="185">
        <v>440</v>
      </c>
      <c r="M17" s="186">
        <v>218</v>
      </c>
      <c r="N17" s="187">
        <v>135</v>
      </c>
      <c r="O17" s="186">
        <v>575</v>
      </c>
      <c r="P17" s="186">
        <v>228</v>
      </c>
      <c r="Q17" s="186">
        <v>99</v>
      </c>
      <c r="R17" s="186"/>
      <c r="S17" s="186"/>
      <c r="T17" s="188">
        <f t="shared" si="5"/>
        <v>17984</v>
      </c>
    </row>
    <row r="18" spans="1:20" s="3" customFormat="1" ht="15.75" thickBot="1">
      <c r="A18" s="58" t="s">
        <v>41</v>
      </c>
      <c r="B18" s="203">
        <v>41283</v>
      </c>
      <c r="C18" s="202">
        <v>571</v>
      </c>
      <c r="D18" s="183">
        <v>251</v>
      </c>
      <c r="E18" s="182">
        <v>3793</v>
      </c>
      <c r="F18" s="183">
        <v>5957</v>
      </c>
      <c r="G18" s="182">
        <v>1195</v>
      </c>
      <c r="H18" s="184">
        <v>603</v>
      </c>
      <c r="I18" s="184">
        <v>276</v>
      </c>
      <c r="J18" s="184">
        <v>2683</v>
      </c>
      <c r="K18" s="183">
        <v>307</v>
      </c>
      <c r="L18" s="185">
        <v>406</v>
      </c>
      <c r="M18" s="186">
        <v>198</v>
      </c>
      <c r="N18" s="187">
        <v>137</v>
      </c>
      <c r="O18" s="186">
        <v>975</v>
      </c>
      <c r="P18" s="186">
        <v>216</v>
      </c>
      <c r="Q18" s="186">
        <v>116</v>
      </c>
      <c r="R18" s="186"/>
      <c r="S18" s="186"/>
      <c r="T18" s="188">
        <f t="shared" si="5"/>
        <v>17684</v>
      </c>
    </row>
    <row r="19" spans="1:20" s="3" customFormat="1" ht="15.75" thickBot="1">
      <c r="A19" s="58" t="s">
        <v>42</v>
      </c>
      <c r="B19" s="203">
        <v>41284</v>
      </c>
      <c r="C19" s="202">
        <v>594</v>
      </c>
      <c r="D19" s="183">
        <v>244</v>
      </c>
      <c r="E19" s="182">
        <v>3886</v>
      </c>
      <c r="F19" s="183">
        <v>5880</v>
      </c>
      <c r="G19" s="182">
        <v>1245</v>
      </c>
      <c r="H19" s="184">
        <v>422</v>
      </c>
      <c r="I19" s="184">
        <v>279</v>
      </c>
      <c r="J19" s="184">
        <v>2863</v>
      </c>
      <c r="K19" s="183">
        <v>325</v>
      </c>
      <c r="L19" s="185">
        <v>370</v>
      </c>
      <c r="M19" s="186">
        <v>240</v>
      </c>
      <c r="N19" s="187">
        <v>137</v>
      </c>
      <c r="O19" s="186">
        <v>380</v>
      </c>
      <c r="P19" s="186">
        <v>155</v>
      </c>
      <c r="Q19" s="186">
        <v>83</v>
      </c>
      <c r="R19" s="186"/>
      <c r="S19" s="186"/>
      <c r="T19" s="188">
        <f t="shared" si="5"/>
        <v>17103</v>
      </c>
    </row>
    <row r="20" spans="1:20" s="3" customFormat="1" ht="15.75" thickBot="1">
      <c r="A20" s="58" t="s">
        <v>43</v>
      </c>
      <c r="B20" s="203">
        <v>41285</v>
      </c>
      <c r="C20" s="204">
        <v>519</v>
      </c>
      <c r="D20" s="183">
        <v>221</v>
      </c>
      <c r="E20" s="182">
        <v>3233</v>
      </c>
      <c r="F20" s="183">
        <v>5317</v>
      </c>
      <c r="G20" s="182">
        <v>1210</v>
      </c>
      <c r="H20" s="184">
        <v>469</v>
      </c>
      <c r="I20" s="184">
        <v>296</v>
      </c>
      <c r="J20" s="184">
        <v>2651</v>
      </c>
      <c r="K20" s="183">
        <v>302</v>
      </c>
      <c r="L20" s="185">
        <v>283</v>
      </c>
      <c r="M20" s="186">
        <v>200</v>
      </c>
      <c r="N20" s="187">
        <v>96</v>
      </c>
      <c r="O20" s="186">
        <v>584</v>
      </c>
      <c r="P20" s="186">
        <v>222</v>
      </c>
      <c r="Q20" s="186">
        <v>98</v>
      </c>
      <c r="R20" s="186"/>
      <c r="S20" s="186"/>
      <c r="T20" s="188">
        <f t="shared" si="5"/>
        <v>15701</v>
      </c>
    </row>
    <row r="21" spans="1:20" s="3" customFormat="1" ht="15.75" outlineLevel="1" thickBot="1">
      <c r="A21" s="58" t="s">
        <v>44</v>
      </c>
      <c r="B21" s="203">
        <v>41286</v>
      </c>
      <c r="C21" s="204"/>
      <c r="D21" s="191"/>
      <c r="E21" s="190"/>
      <c r="F21" s="191"/>
      <c r="G21" s="190"/>
      <c r="H21" s="192"/>
      <c r="I21" s="192"/>
      <c r="J21" s="192"/>
      <c r="K21" s="191">
        <v>139</v>
      </c>
      <c r="L21" s="193">
        <v>145</v>
      </c>
      <c r="M21" s="194">
        <v>236</v>
      </c>
      <c r="N21" s="195">
        <v>47</v>
      </c>
      <c r="O21" s="194">
        <v>267</v>
      </c>
      <c r="P21" s="194">
        <v>84</v>
      </c>
      <c r="Q21" s="194">
        <v>49</v>
      </c>
      <c r="R21" s="194"/>
      <c r="S21" s="194"/>
      <c r="T21" s="188">
        <f t="shared" si="5"/>
        <v>967</v>
      </c>
    </row>
    <row r="22" spans="1:20" s="3" customFormat="1" ht="15.75" outlineLevel="1" thickBot="1">
      <c r="A22" s="58" t="s">
        <v>45</v>
      </c>
      <c r="B22" s="205">
        <v>41287</v>
      </c>
      <c r="C22" s="206"/>
      <c r="D22" s="197"/>
      <c r="E22" s="196"/>
      <c r="F22" s="197"/>
      <c r="G22" s="196"/>
      <c r="H22" s="198"/>
      <c r="I22" s="198"/>
      <c r="J22" s="198"/>
      <c r="K22" s="197">
        <v>116</v>
      </c>
      <c r="L22" s="199">
        <v>150</v>
      </c>
      <c r="M22" s="200">
        <v>231</v>
      </c>
      <c r="N22" s="201">
        <v>52</v>
      </c>
      <c r="O22" s="200">
        <v>264</v>
      </c>
      <c r="P22" s="200">
        <v>65</v>
      </c>
      <c r="Q22" s="200">
        <v>83</v>
      </c>
      <c r="R22" s="200"/>
      <c r="S22" s="200"/>
      <c r="T22" s="207">
        <f t="shared" si="5"/>
        <v>961</v>
      </c>
    </row>
    <row r="23" spans="1:20" s="3" customFormat="1" ht="15.75" customHeight="1" outlineLevel="1" thickBot="1">
      <c r="A23" s="48" t="s">
        <v>46</v>
      </c>
      <c r="B23" s="122" t="s">
        <v>52</v>
      </c>
      <c r="C23" s="44">
        <f t="shared" ref="C23" si="6">SUM(C16:C22)</f>
        <v>2916</v>
      </c>
      <c r="D23" s="44">
        <f t="shared" ref="D23:T23" si="7">SUM(D16:D22)</f>
        <v>1221</v>
      </c>
      <c r="E23" s="44">
        <f t="shared" si="7"/>
        <v>17148</v>
      </c>
      <c r="F23" s="44">
        <f t="shared" si="7"/>
        <v>29818</v>
      </c>
      <c r="G23" s="44">
        <f t="shared" si="7"/>
        <v>6540</v>
      </c>
      <c r="H23" s="44">
        <f t="shared" si="7"/>
        <v>2588</v>
      </c>
      <c r="I23" s="44">
        <f t="shared" si="7"/>
        <v>1444</v>
      </c>
      <c r="J23" s="44">
        <f t="shared" si="7"/>
        <v>14172</v>
      </c>
      <c r="K23" s="44">
        <f>SUM(K16:K22)</f>
        <v>1828</v>
      </c>
      <c r="L23" s="44">
        <f>SUM(L16:L22)</f>
        <v>2174</v>
      </c>
      <c r="M23" s="44">
        <f t="shared" si="7"/>
        <v>1542</v>
      </c>
      <c r="N23" s="44">
        <f t="shared" si="7"/>
        <v>759</v>
      </c>
      <c r="O23" s="44">
        <f t="shared" si="7"/>
        <v>3597</v>
      </c>
      <c r="P23" s="44">
        <f t="shared" si="7"/>
        <v>1217</v>
      </c>
      <c r="Q23" s="44">
        <f t="shared" si="7"/>
        <v>609</v>
      </c>
      <c r="R23" s="44">
        <f t="shared" si="7"/>
        <v>0</v>
      </c>
      <c r="S23" s="44">
        <f t="shared" si="7"/>
        <v>0</v>
      </c>
      <c r="T23" s="44">
        <f t="shared" si="7"/>
        <v>87573</v>
      </c>
    </row>
    <row r="24" spans="1:20" s="3" customFormat="1" ht="15.75" outlineLevel="1" thickBot="1">
      <c r="A24" s="49" t="s">
        <v>48</v>
      </c>
      <c r="B24" s="122"/>
      <c r="C24" s="46">
        <f t="shared" ref="C24" si="8">AVERAGE(C16:C22)</f>
        <v>583.20000000000005</v>
      </c>
      <c r="D24" s="46">
        <f t="shared" ref="D24:T24" si="9">AVERAGE(D16:D22)</f>
        <v>244.2</v>
      </c>
      <c r="E24" s="46">
        <f t="shared" si="9"/>
        <v>3429.6</v>
      </c>
      <c r="F24" s="46">
        <f t="shared" si="9"/>
        <v>5963.6</v>
      </c>
      <c r="G24" s="46">
        <f t="shared" si="9"/>
        <v>1308</v>
      </c>
      <c r="H24" s="46">
        <f t="shared" si="9"/>
        <v>517.6</v>
      </c>
      <c r="I24" s="46">
        <f t="shared" si="9"/>
        <v>288.8</v>
      </c>
      <c r="J24" s="46">
        <f t="shared" si="9"/>
        <v>2834.4</v>
      </c>
      <c r="K24" s="46">
        <f>AVERAGE(K16:K22)</f>
        <v>261.14285714285717</v>
      </c>
      <c r="L24" s="46">
        <f>AVERAGE(L16:L22)</f>
        <v>310.57142857142856</v>
      </c>
      <c r="M24" s="46">
        <f t="shared" si="9"/>
        <v>220.28571428571428</v>
      </c>
      <c r="N24" s="46">
        <f t="shared" si="9"/>
        <v>108.42857142857143</v>
      </c>
      <c r="O24" s="46">
        <f t="shared" si="9"/>
        <v>513.85714285714289</v>
      </c>
      <c r="P24" s="46">
        <f t="shared" si="9"/>
        <v>173.85714285714286</v>
      </c>
      <c r="Q24" s="46">
        <f t="shared" si="9"/>
        <v>87</v>
      </c>
      <c r="R24" s="46" t="e">
        <f t="shared" si="9"/>
        <v>#DIV/0!</v>
      </c>
      <c r="S24" s="46" t="e">
        <f t="shared" si="9"/>
        <v>#DIV/0!</v>
      </c>
      <c r="T24" s="46">
        <f t="shared" si="9"/>
        <v>12510.428571428571</v>
      </c>
    </row>
    <row r="25" spans="1:20" s="3" customFormat="1" ht="15.75" thickBot="1">
      <c r="A25" s="14" t="s">
        <v>49</v>
      </c>
      <c r="B25" s="122"/>
      <c r="C25" s="17">
        <f>SUM(C16:C20)</f>
        <v>2916</v>
      </c>
      <c r="D25" s="17">
        <f t="shared" ref="D25:T25" si="10">SUM(D16:D20)</f>
        <v>1221</v>
      </c>
      <c r="E25" s="17">
        <f t="shared" si="10"/>
        <v>17148</v>
      </c>
      <c r="F25" s="17">
        <f t="shared" si="10"/>
        <v>29818</v>
      </c>
      <c r="G25" s="17">
        <f t="shared" si="10"/>
        <v>6540</v>
      </c>
      <c r="H25" s="17">
        <f t="shared" si="10"/>
        <v>2588</v>
      </c>
      <c r="I25" s="17">
        <f t="shared" si="10"/>
        <v>1444</v>
      </c>
      <c r="J25" s="17">
        <f t="shared" si="10"/>
        <v>14172</v>
      </c>
      <c r="K25" s="17">
        <f>SUM(K16:K20)</f>
        <v>1573</v>
      </c>
      <c r="L25" s="17">
        <f>SUM(L16:L20)</f>
        <v>1879</v>
      </c>
      <c r="M25" s="17">
        <f t="shared" si="10"/>
        <v>1075</v>
      </c>
      <c r="N25" s="17">
        <f t="shared" si="10"/>
        <v>660</v>
      </c>
      <c r="O25" s="17">
        <f t="shared" si="10"/>
        <v>3066</v>
      </c>
      <c r="P25" s="17">
        <f t="shared" si="10"/>
        <v>1068</v>
      </c>
      <c r="Q25" s="17">
        <f t="shared" si="10"/>
        <v>477</v>
      </c>
      <c r="R25" s="17">
        <f t="shared" si="10"/>
        <v>0</v>
      </c>
      <c r="S25" s="17">
        <f t="shared" si="10"/>
        <v>0</v>
      </c>
      <c r="T25" s="17">
        <f t="shared" si="10"/>
        <v>85645</v>
      </c>
    </row>
    <row r="26" spans="1:20" s="3" customFormat="1" ht="15.75" thickBot="1">
      <c r="A26" s="14" t="s">
        <v>50</v>
      </c>
      <c r="B26" s="123"/>
      <c r="C26" s="19">
        <f>AVERAGE(C16:C20)</f>
        <v>583.20000000000005</v>
      </c>
      <c r="D26" s="19">
        <f t="shared" ref="D26:T26" si="11">AVERAGE(D16:D20)</f>
        <v>244.2</v>
      </c>
      <c r="E26" s="19">
        <f t="shared" si="11"/>
        <v>3429.6</v>
      </c>
      <c r="F26" s="19">
        <f t="shared" si="11"/>
        <v>5963.6</v>
      </c>
      <c r="G26" s="19">
        <f t="shared" si="11"/>
        <v>1308</v>
      </c>
      <c r="H26" s="19">
        <f t="shared" si="11"/>
        <v>517.6</v>
      </c>
      <c r="I26" s="19">
        <f t="shared" si="11"/>
        <v>288.8</v>
      </c>
      <c r="J26" s="19">
        <f t="shared" si="11"/>
        <v>2834.4</v>
      </c>
      <c r="K26" s="19">
        <f>AVERAGE(K16:K20)</f>
        <v>314.60000000000002</v>
      </c>
      <c r="L26" s="19">
        <f>AVERAGE(L16:L20)</f>
        <v>375.8</v>
      </c>
      <c r="M26" s="19">
        <f t="shared" si="11"/>
        <v>215</v>
      </c>
      <c r="N26" s="19">
        <f t="shared" si="11"/>
        <v>132</v>
      </c>
      <c r="O26" s="19">
        <f t="shared" si="11"/>
        <v>613.20000000000005</v>
      </c>
      <c r="P26" s="19">
        <f t="shared" si="11"/>
        <v>213.6</v>
      </c>
      <c r="Q26" s="19">
        <f t="shared" si="11"/>
        <v>95.4</v>
      </c>
      <c r="R26" s="19" t="e">
        <f t="shared" si="11"/>
        <v>#DIV/0!</v>
      </c>
      <c r="S26" s="19" t="e">
        <f t="shared" si="11"/>
        <v>#DIV/0!</v>
      </c>
      <c r="T26" s="19">
        <f t="shared" si="11"/>
        <v>17129</v>
      </c>
    </row>
    <row r="27" spans="1:20" s="3" customFormat="1" ht="15.75" thickBot="1">
      <c r="A27" s="58" t="s">
        <v>51</v>
      </c>
      <c r="B27" s="57">
        <v>41288</v>
      </c>
      <c r="C27" s="182">
        <v>583</v>
      </c>
      <c r="D27" s="183">
        <v>241</v>
      </c>
      <c r="E27" s="182">
        <v>3253</v>
      </c>
      <c r="F27" s="183">
        <v>5822</v>
      </c>
      <c r="G27" s="182">
        <v>1273</v>
      </c>
      <c r="H27" s="184">
        <v>665</v>
      </c>
      <c r="I27" s="184">
        <v>304</v>
      </c>
      <c r="J27" s="184">
        <v>3057</v>
      </c>
      <c r="K27" s="183">
        <v>307</v>
      </c>
      <c r="L27" s="185">
        <v>381</v>
      </c>
      <c r="M27" s="186">
        <v>205</v>
      </c>
      <c r="N27" s="187">
        <v>107</v>
      </c>
      <c r="O27" s="186">
        <v>591</v>
      </c>
      <c r="P27" s="186">
        <v>237</v>
      </c>
      <c r="Q27" s="186">
        <v>95</v>
      </c>
      <c r="R27" s="186"/>
      <c r="S27" s="186"/>
      <c r="T27" s="186">
        <f t="shared" ref="T27:T33" si="12">SUM(C27:S27)</f>
        <v>17121</v>
      </c>
    </row>
    <row r="28" spans="1:20" s="3" customFormat="1" ht="15.75" thickBot="1">
      <c r="A28" s="58" t="s">
        <v>40</v>
      </c>
      <c r="B28" s="203">
        <v>41289</v>
      </c>
      <c r="C28" s="182">
        <v>639</v>
      </c>
      <c r="D28" s="183">
        <v>268</v>
      </c>
      <c r="E28" s="182">
        <v>3260</v>
      </c>
      <c r="F28" s="183">
        <v>5851</v>
      </c>
      <c r="G28" s="182">
        <v>1480</v>
      </c>
      <c r="H28" s="184">
        <v>632</v>
      </c>
      <c r="I28" s="184">
        <v>302</v>
      </c>
      <c r="J28" s="184">
        <v>2975</v>
      </c>
      <c r="K28" s="183">
        <v>305</v>
      </c>
      <c r="L28" s="185">
        <v>370</v>
      </c>
      <c r="M28" s="186">
        <v>176</v>
      </c>
      <c r="N28" s="187">
        <v>117</v>
      </c>
      <c r="O28" s="186">
        <v>577</v>
      </c>
      <c r="P28" s="186">
        <v>215</v>
      </c>
      <c r="Q28" s="186">
        <v>96</v>
      </c>
      <c r="R28" s="186"/>
      <c r="S28" s="186"/>
      <c r="T28" s="188">
        <f t="shared" si="12"/>
        <v>17263</v>
      </c>
    </row>
    <row r="29" spans="1:20" s="3" customFormat="1" ht="15.75" thickBot="1">
      <c r="A29" s="58" t="s">
        <v>41</v>
      </c>
      <c r="B29" s="203">
        <v>41290</v>
      </c>
      <c r="C29" s="182">
        <v>573</v>
      </c>
      <c r="D29" s="183">
        <v>204</v>
      </c>
      <c r="E29" s="182">
        <v>3472</v>
      </c>
      <c r="F29" s="183">
        <v>5467</v>
      </c>
      <c r="G29" s="182">
        <v>1368</v>
      </c>
      <c r="H29" s="184">
        <v>491</v>
      </c>
      <c r="I29" s="184">
        <v>330</v>
      </c>
      <c r="J29" s="184">
        <v>2975</v>
      </c>
      <c r="K29" s="183">
        <v>254</v>
      </c>
      <c r="L29" s="185">
        <v>311</v>
      </c>
      <c r="M29" s="186">
        <v>158</v>
      </c>
      <c r="N29" s="187">
        <v>126</v>
      </c>
      <c r="O29" s="186">
        <v>540</v>
      </c>
      <c r="P29" s="186">
        <v>199</v>
      </c>
      <c r="Q29" s="186">
        <v>87</v>
      </c>
      <c r="R29" s="186"/>
      <c r="S29" s="186"/>
      <c r="T29" s="188">
        <f t="shared" si="12"/>
        <v>16555</v>
      </c>
    </row>
    <row r="30" spans="1:20" s="3" customFormat="1" ht="15.75" thickBot="1">
      <c r="A30" s="58" t="s">
        <v>42</v>
      </c>
      <c r="B30" s="203">
        <v>41291</v>
      </c>
      <c r="C30" s="182">
        <v>588</v>
      </c>
      <c r="D30" s="183">
        <v>243</v>
      </c>
      <c r="E30" s="182">
        <v>2699</v>
      </c>
      <c r="F30" s="183">
        <v>6137</v>
      </c>
      <c r="G30" s="182">
        <v>1604</v>
      </c>
      <c r="H30" s="184">
        <v>534</v>
      </c>
      <c r="I30" s="184">
        <v>349</v>
      </c>
      <c r="J30" s="184">
        <v>2961</v>
      </c>
      <c r="K30" s="183">
        <v>302</v>
      </c>
      <c r="L30" s="185">
        <v>328</v>
      </c>
      <c r="M30" s="186">
        <v>214</v>
      </c>
      <c r="N30" s="187">
        <v>123</v>
      </c>
      <c r="O30" s="186">
        <v>592</v>
      </c>
      <c r="P30" s="186">
        <v>246</v>
      </c>
      <c r="Q30" s="186">
        <v>95</v>
      </c>
      <c r="R30" s="186"/>
      <c r="S30" s="186"/>
      <c r="T30" s="188">
        <f>SUM(C30:S30)</f>
        <v>17015</v>
      </c>
    </row>
    <row r="31" spans="1:20" s="3" customFormat="1" ht="15.75" thickBot="1">
      <c r="A31" s="58" t="s">
        <v>43</v>
      </c>
      <c r="B31" s="203">
        <v>41292</v>
      </c>
      <c r="C31" s="190">
        <v>521</v>
      </c>
      <c r="D31" s="183">
        <v>221</v>
      </c>
      <c r="E31" s="182">
        <v>1696</v>
      </c>
      <c r="F31" s="183">
        <v>5112</v>
      </c>
      <c r="G31" s="182">
        <v>1274</v>
      </c>
      <c r="H31" s="184">
        <v>425</v>
      </c>
      <c r="I31" s="184">
        <v>231</v>
      </c>
      <c r="J31" s="184">
        <v>2615</v>
      </c>
      <c r="K31" s="183">
        <v>373</v>
      </c>
      <c r="L31" s="185">
        <v>357</v>
      </c>
      <c r="M31" s="186">
        <v>218</v>
      </c>
      <c r="N31" s="187">
        <v>88</v>
      </c>
      <c r="O31" s="186">
        <v>541</v>
      </c>
      <c r="P31" s="186">
        <v>231</v>
      </c>
      <c r="Q31" s="186">
        <v>101</v>
      </c>
      <c r="R31" s="186"/>
      <c r="S31" s="186"/>
      <c r="T31" s="188">
        <f t="shared" si="12"/>
        <v>14004</v>
      </c>
    </row>
    <row r="32" spans="1:20" s="3" customFormat="1" ht="15.75" outlineLevel="1" thickBot="1">
      <c r="A32" s="58" t="s">
        <v>44</v>
      </c>
      <c r="B32" s="203">
        <v>41293</v>
      </c>
      <c r="C32" s="190"/>
      <c r="D32" s="191"/>
      <c r="E32" s="190"/>
      <c r="F32" s="191"/>
      <c r="G32" s="190"/>
      <c r="H32" s="192"/>
      <c r="I32" s="192"/>
      <c r="J32" s="192"/>
      <c r="K32" s="191">
        <v>158</v>
      </c>
      <c r="L32" s="193">
        <v>180</v>
      </c>
      <c r="M32" s="194">
        <v>294</v>
      </c>
      <c r="N32" s="195">
        <v>45</v>
      </c>
      <c r="O32" s="194">
        <v>326</v>
      </c>
      <c r="P32" s="194">
        <v>86</v>
      </c>
      <c r="Q32" s="194">
        <v>62</v>
      </c>
      <c r="R32" s="194"/>
      <c r="S32" s="194"/>
      <c r="T32" s="188">
        <f t="shared" si="12"/>
        <v>1151</v>
      </c>
    </row>
    <row r="33" spans="1:21" s="3" customFormat="1" ht="15.75" outlineLevel="1" thickBot="1">
      <c r="A33" s="58" t="s">
        <v>45</v>
      </c>
      <c r="B33" s="205">
        <v>41294</v>
      </c>
      <c r="C33" s="196"/>
      <c r="D33" s="197"/>
      <c r="E33" s="196"/>
      <c r="F33" s="197"/>
      <c r="G33" s="196"/>
      <c r="H33" s="198"/>
      <c r="I33" s="198"/>
      <c r="J33" s="198"/>
      <c r="K33" s="197">
        <v>154</v>
      </c>
      <c r="L33" s="199">
        <v>178</v>
      </c>
      <c r="M33" s="200">
        <v>237</v>
      </c>
      <c r="N33" s="201">
        <v>51</v>
      </c>
      <c r="O33" s="200">
        <v>279</v>
      </c>
      <c r="P33" s="200">
        <v>90</v>
      </c>
      <c r="Q33" s="200">
        <v>108</v>
      </c>
      <c r="R33" s="200"/>
      <c r="S33" s="200"/>
      <c r="T33" s="207">
        <f t="shared" si="12"/>
        <v>1097</v>
      </c>
    </row>
    <row r="34" spans="1:21" s="3" customFormat="1" ht="15.75" customHeight="1" outlineLevel="1" thickBot="1">
      <c r="A34" s="48" t="s">
        <v>46</v>
      </c>
      <c r="B34" s="121" t="s">
        <v>53</v>
      </c>
      <c r="C34" s="44">
        <f t="shared" ref="C34:T34" si="13">SUM(C27:C33)</f>
        <v>2904</v>
      </c>
      <c r="D34" s="44">
        <f t="shared" si="13"/>
        <v>1177</v>
      </c>
      <c r="E34" s="44">
        <f t="shared" si="13"/>
        <v>14380</v>
      </c>
      <c r="F34" s="44">
        <f t="shared" si="13"/>
        <v>28389</v>
      </c>
      <c r="G34" s="44">
        <f t="shared" si="13"/>
        <v>6999</v>
      </c>
      <c r="H34" s="44">
        <f t="shared" si="13"/>
        <v>2747</v>
      </c>
      <c r="I34" s="44">
        <f t="shared" si="13"/>
        <v>1516</v>
      </c>
      <c r="J34" s="44">
        <f t="shared" si="13"/>
        <v>14583</v>
      </c>
      <c r="K34" s="44">
        <f t="shared" si="13"/>
        <v>1853</v>
      </c>
      <c r="L34" s="44">
        <f>SUM(L27:L33)</f>
        <v>2105</v>
      </c>
      <c r="M34" s="44">
        <f t="shared" si="13"/>
        <v>1502</v>
      </c>
      <c r="N34" s="44">
        <f t="shared" si="13"/>
        <v>657</v>
      </c>
      <c r="O34" s="44">
        <f t="shared" si="13"/>
        <v>3446</v>
      </c>
      <c r="P34" s="44">
        <f t="shared" si="13"/>
        <v>1304</v>
      </c>
      <c r="Q34" s="44">
        <f t="shared" si="13"/>
        <v>644</v>
      </c>
      <c r="R34" s="44">
        <f t="shared" si="13"/>
        <v>0</v>
      </c>
      <c r="S34" s="44">
        <f t="shared" si="13"/>
        <v>0</v>
      </c>
      <c r="T34" s="45">
        <f t="shared" si="13"/>
        <v>84206</v>
      </c>
    </row>
    <row r="35" spans="1:21" s="3" customFormat="1" ht="15.75" outlineLevel="1" thickBot="1">
      <c r="A35" s="49" t="s">
        <v>48</v>
      </c>
      <c r="B35" s="122"/>
      <c r="C35" s="46">
        <f t="shared" ref="C35:T35" si="14">AVERAGE(C27:C33)</f>
        <v>580.79999999999995</v>
      </c>
      <c r="D35" s="46">
        <f t="shared" si="14"/>
        <v>235.4</v>
      </c>
      <c r="E35" s="46">
        <f t="shared" si="14"/>
        <v>2876</v>
      </c>
      <c r="F35" s="46">
        <f t="shared" si="14"/>
        <v>5677.8</v>
      </c>
      <c r="G35" s="46">
        <f t="shared" si="14"/>
        <v>1399.8</v>
      </c>
      <c r="H35" s="46">
        <f t="shared" si="14"/>
        <v>549.4</v>
      </c>
      <c r="I35" s="46">
        <f t="shared" si="14"/>
        <v>303.2</v>
      </c>
      <c r="J35" s="46">
        <f t="shared" si="14"/>
        <v>2916.6</v>
      </c>
      <c r="K35" s="46">
        <f t="shared" si="14"/>
        <v>264.71428571428572</v>
      </c>
      <c r="L35" s="46">
        <f t="shared" si="14"/>
        <v>300.71428571428572</v>
      </c>
      <c r="M35" s="46">
        <f t="shared" si="14"/>
        <v>214.57142857142858</v>
      </c>
      <c r="N35" s="46">
        <f t="shared" si="14"/>
        <v>93.857142857142861</v>
      </c>
      <c r="O35" s="46">
        <f t="shared" si="14"/>
        <v>492.28571428571428</v>
      </c>
      <c r="P35" s="46">
        <f t="shared" si="14"/>
        <v>186.28571428571428</v>
      </c>
      <c r="Q35" s="46">
        <f t="shared" si="14"/>
        <v>92</v>
      </c>
      <c r="R35" s="46" t="e">
        <f t="shared" si="14"/>
        <v>#DIV/0!</v>
      </c>
      <c r="S35" s="46" t="e">
        <f t="shared" si="14"/>
        <v>#DIV/0!</v>
      </c>
      <c r="T35" s="47">
        <f t="shared" si="14"/>
        <v>12029.428571428571</v>
      </c>
    </row>
    <row r="36" spans="1:21" s="3" customFormat="1" ht="15.75" customHeight="1" thickBot="1">
      <c r="A36" s="14" t="s">
        <v>49</v>
      </c>
      <c r="B36" s="122"/>
      <c r="C36" s="17">
        <f t="shared" ref="C36:T36" si="15">SUM(C27:C31)</f>
        <v>2904</v>
      </c>
      <c r="D36" s="17">
        <f t="shared" si="15"/>
        <v>1177</v>
      </c>
      <c r="E36" s="17">
        <f t="shared" si="15"/>
        <v>14380</v>
      </c>
      <c r="F36" s="17">
        <f t="shared" si="15"/>
        <v>28389</v>
      </c>
      <c r="G36" s="17">
        <f t="shared" si="15"/>
        <v>6999</v>
      </c>
      <c r="H36" s="17">
        <f t="shared" si="15"/>
        <v>2747</v>
      </c>
      <c r="I36" s="17">
        <f t="shared" si="15"/>
        <v>1516</v>
      </c>
      <c r="J36" s="17">
        <f t="shared" si="15"/>
        <v>14583</v>
      </c>
      <c r="K36" s="17">
        <f t="shared" si="15"/>
        <v>1541</v>
      </c>
      <c r="L36" s="17">
        <f t="shared" si="15"/>
        <v>1747</v>
      </c>
      <c r="M36" s="17">
        <f t="shared" si="15"/>
        <v>971</v>
      </c>
      <c r="N36" s="17">
        <f t="shared" si="15"/>
        <v>561</v>
      </c>
      <c r="O36" s="17">
        <f t="shared" si="15"/>
        <v>2841</v>
      </c>
      <c r="P36" s="17">
        <f t="shared" si="15"/>
        <v>1128</v>
      </c>
      <c r="Q36" s="17">
        <f t="shared" si="15"/>
        <v>474</v>
      </c>
      <c r="R36" s="17">
        <f t="shared" si="15"/>
        <v>0</v>
      </c>
      <c r="S36" s="17">
        <f t="shared" si="15"/>
        <v>0</v>
      </c>
      <c r="T36" s="18">
        <f t="shared" si="15"/>
        <v>81958</v>
      </c>
    </row>
    <row r="37" spans="1:21" s="3" customFormat="1" ht="15.75" thickBot="1">
      <c r="A37" s="14" t="s">
        <v>50</v>
      </c>
      <c r="B37" s="123"/>
      <c r="C37" s="19">
        <f t="shared" ref="C37:T37" si="16">AVERAGE(C27:C31)</f>
        <v>580.79999999999995</v>
      </c>
      <c r="D37" s="19">
        <f t="shared" si="16"/>
        <v>235.4</v>
      </c>
      <c r="E37" s="19">
        <f t="shared" si="16"/>
        <v>2876</v>
      </c>
      <c r="F37" s="19">
        <f t="shared" si="16"/>
        <v>5677.8</v>
      </c>
      <c r="G37" s="19">
        <f t="shared" si="16"/>
        <v>1399.8</v>
      </c>
      <c r="H37" s="19">
        <f t="shared" si="16"/>
        <v>549.4</v>
      </c>
      <c r="I37" s="19">
        <f t="shared" si="16"/>
        <v>303.2</v>
      </c>
      <c r="J37" s="19">
        <f t="shared" si="16"/>
        <v>2916.6</v>
      </c>
      <c r="K37" s="19">
        <f t="shared" si="16"/>
        <v>308.2</v>
      </c>
      <c r="L37" s="19">
        <f t="shared" si="16"/>
        <v>349.4</v>
      </c>
      <c r="M37" s="19">
        <f t="shared" si="16"/>
        <v>194.2</v>
      </c>
      <c r="N37" s="19">
        <f t="shared" si="16"/>
        <v>112.2</v>
      </c>
      <c r="O37" s="19">
        <f t="shared" si="16"/>
        <v>568.20000000000005</v>
      </c>
      <c r="P37" s="19">
        <f t="shared" si="16"/>
        <v>225.6</v>
      </c>
      <c r="Q37" s="19">
        <f t="shared" si="16"/>
        <v>94.8</v>
      </c>
      <c r="R37" s="19" t="e">
        <f t="shared" si="16"/>
        <v>#DIV/0!</v>
      </c>
      <c r="S37" s="19" t="e">
        <f t="shared" si="16"/>
        <v>#DIV/0!</v>
      </c>
      <c r="T37" s="20">
        <f t="shared" si="16"/>
        <v>16391.599999999999</v>
      </c>
    </row>
    <row r="38" spans="1:21" s="3" customFormat="1" ht="15.75" thickBot="1">
      <c r="A38" s="58" t="s">
        <v>51</v>
      </c>
      <c r="B38" s="57">
        <v>41295</v>
      </c>
      <c r="C38" s="182">
        <v>114</v>
      </c>
      <c r="D38" s="183">
        <v>39</v>
      </c>
      <c r="E38" s="182">
        <v>532</v>
      </c>
      <c r="F38" s="183">
        <v>734</v>
      </c>
      <c r="G38" s="182">
        <v>209</v>
      </c>
      <c r="H38" s="184">
        <v>248</v>
      </c>
      <c r="I38" s="184">
        <v>47</v>
      </c>
      <c r="J38" s="184">
        <v>218</v>
      </c>
      <c r="K38" s="183">
        <v>85</v>
      </c>
      <c r="L38" s="185">
        <v>108</v>
      </c>
      <c r="M38" s="186">
        <v>70</v>
      </c>
      <c r="N38" s="187">
        <v>39</v>
      </c>
      <c r="O38" s="186">
        <v>104</v>
      </c>
      <c r="P38" s="186">
        <v>46</v>
      </c>
      <c r="Q38" s="186">
        <v>18</v>
      </c>
      <c r="R38" s="186"/>
      <c r="S38" s="186"/>
      <c r="T38" s="186">
        <f t="shared" ref="T38:T44" si="17">SUM(C38:S38)</f>
        <v>2611</v>
      </c>
    </row>
    <row r="39" spans="1:21" s="3" customFormat="1" ht="15.75" thickBot="1">
      <c r="A39" s="58" t="s">
        <v>40</v>
      </c>
      <c r="B39" s="203">
        <v>41296</v>
      </c>
      <c r="C39" s="182">
        <v>606</v>
      </c>
      <c r="D39" s="183">
        <v>233</v>
      </c>
      <c r="E39" s="182">
        <v>3655</v>
      </c>
      <c r="F39" s="183">
        <v>5719</v>
      </c>
      <c r="G39" s="182">
        <v>1670</v>
      </c>
      <c r="H39" s="184">
        <v>554</v>
      </c>
      <c r="I39" s="184">
        <v>305</v>
      </c>
      <c r="J39" s="184">
        <v>2930</v>
      </c>
      <c r="K39" s="183">
        <v>286</v>
      </c>
      <c r="L39" s="185">
        <v>306</v>
      </c>
      <c r="M39" s="186">
        <v>180</v>
      </c>
      <c r="N39" s="187">
        <v>139</v>
      </c>
      <c r="O39" s="186">
        <v>589</v>
      </c>
      <c r="P39" s="186">
        <v>222</v>
      </c>
      <c r="Q39" s="186">
        <v>112</v>
      </c>
      <c r="R39" s="186"/>
      <c r="S39" s="186"/>
      <c r="T39" s="188">
        <f t="shared" si="17"/>
        <v>17506</v>
      </c>
    </row>
    <row r="40" spans="1:21" s="3" customFormat="1" ht="15.75" thickBot="1">
      <c r="A40" s="58" t="s">
        <v>41</v>
      </c>
      <c r="B40" s="203">
        <v>41297</v>
      </c>
      <c r="C40" s="182">
        <v>531</v>
      </c>
      <c r="D40" s="183">
        <v>561</v>
      </c>
      <c r="E40" s="182">
        <v>3328</v>
      </c>
      <c r="F40" s="183">
        <v>5361</v>
      </c>
      <c r="G40" s="182">
        <v>1566</v>
      </c>
      <c r="H40" s="184">
        <v>527</v>
      </c>
      <c r="I40" s="184">
        <v>278</v>
      </c>
      <c r="J40" s="184">
        <v>3234</v>
      </c>
      <c r="K40" s="183">
        <v>248</v>
      </c>
      <c r="L40" s="185">
        <v>248</v>
      </c>
      <c r="M40" s="186">
        <v>120</v>
      </c>
      <c r="N40" s="187">
        <v>94</v>
      </c>
      <c r="O40" s="186">
        <v>456</v>
      </c>
      <c r="P40" s="186">
        <v>185</v>
      </c>
      <c r="Q40" s="186">
        <v>81</v>
      </c>
      <c r="R40" s="186"/>
      <c r="S40" s="186"/>
      <c r="T40" s="188">
        <f t="shared" si="17"/>
        <v>16818</v>
      </c>
    </row>
    <row r="41" spans="1:21" s="3" customFormat="1" ht="15.75" thickBot="1">
      <c r="A41" s="58" t="s">
        <v>42</v>
      </c>
      <c r="B41" s="203">
        <v>41298</v>
      </c>
      <c r="C41" s="182">
        <v>652</v>
      </c>
      <c r="D41" s="183">
        <v>250</v>
      </c>
      <c r="E41" s="182">
        <v>4429</v>
      </c>
      <c r="F41" s="183">
        <v>4552</v>
      </c>
      <c r="G41" s="182">
        <v>1526</v>
      </c>
      <c r="H41" s="184">
        <v>577</v>
      </c>
      <c r="I41" s="184">
        <v>331</v>
      </c>
      <c r="J41" s="184">
        <v>4197</v>
      </c>
      <c r="K41" s="183">
        <v>286</v>
      </c>
      <c r="L41" s="185">
        <v>307</v>
      </c>
      <c r="M41" s="186">
        <v>188</v>
      </c>
      <c r="N41" s="187">
        <v>107</v>
      </c>
      <c r="O41" s="186">
        <v>559</v>
      </c>
      <c r="P41" s="186">
        <v>202</v>
      </c>
      <c r="Q41" s="186">
        <v>97</v>
      </c>
      <c r="R41" s="186"/>
      <c r="S41" s="186"/>
      <c r="T41" s="188">
        <f t="shared" si="17"/>
        <v>18260</v>
      </c>
    </row>
    <row r="42" spans="1:21" s="3" customFormat="1" ht="15.75" thickBot="1">
      <c r="A42" s="58" t="s">
        <v>43</v>
      </c>
      <c r="B42" s="203">
        <v>41299</v>
      </c>
      <c r="C42" s="190">
        <v>513</v>
      </c>
      <c r="D42" s="183">
        <v>229</v>
      </c>
      <c r="E42" s="182">
        <v>2898</v>
      </c>
      <c r="F42" s="183">
        <v>4850</v>
      </c>
      <c r="G42" s="182">
        <v>1272</v>
      </c>
      <c r="H42" s="184">
        <v>493</v>
      </c>
      <c r="I42" s="184">
        <v>261</v>
      </c>
      <c r="J42" s="184">
        <v>2815</v>
      </c>
      <c r="K42" s="183">
        <v>281</v>
      </c>
      <c r="L42" s="185">
        <v>261</v>
      </c>
      <c r="M42" s="186">
        <v>171</v>
      </c>
      <c r="N42" s="187">
        <v>107</v>
      </c>
      <c r="O42" s="186">
        <v>492</v>
      </c>
      <c r="P42" s="186">
        <v>227</v>
      </c>
      <c r="Q42" s="186">
        <v>104</v>
      </c>
      <c r="R42" s="186"/>
      <c r="S42" s="186"/>
      <c r="T42" s="188">
        <f t="shared" si="17"/>
        <v>14974</v>
      </c>
    </row>
    <row r="43" spans="1:21" s="3" customFormat="1" ht="15.75" outlineLevel="1" thickBot="1">
      <c r="A43" s="58" t="s">
        <v>44</v>
      </c>
      <c r="B43" s="203">
        <v>41300</v>
      </c>
      <c r="C43" s="190"/>
      <c r="D43" s="191"/>
      <c r="E43" s="190"/>
      <c r="F43" s="191"/>
      <c r="G43" s="190"/>
      <c r="H43" s="192"/>
      <c r="I43" s="192"/>
      <c r="J43" s="192"/>
      <c r="K43" s="191">
        <v>86</v>
      </c>
      <c r="L43" s="193">
        <v>96</v>
      </c>
      <c r="M43" s="194">
        <v>73</v>
      </c>
      <c r="N43" s="195">
        <v>23</v>
      </c>
      <c r="O43" s="194">
        <v>127</v>
      </c>
      <c r="P43" s="194">
        <v>37</v>
      </c>
      <c r="Q43" s="194">
        <v>63</v>
      </c>
      <c r="R43" s="194"/>
      <c r="S43" s="194"/>
      <c r="T43" s="188">
        <f t="shared" si="17"/>
        <v>505</v>
      </c>
      <c r="U43" s="208"/>
    </row>
    <row r="44" spans="1:21" s="3" customFormat="1" ht="15.75" outlineLevel="1" thickBot="1">
      <c r="A44" s="58" t="s">
        <v>45</v>
      </c>
      <c r="B44" s="203">
        <v>41301</v>
      </c>
      <c r="C44" s="196"/>
      <c r="D44" s="197"/>
      <c r="E44" s="196"/>
      <c r="F44" s="197"/>
      <c r="G44" s="196"/>
      <c r="H44" s="198"/>
      <c r="I44" s="198"/>
      <c r="J44" s="198"/>
      <c r="K44" s="197">
        <v>81</v>
      </c>
      <c r="L44" s="199">
        <v>115</v>
      </c>
      <c r="M44" s="200">
        <v>133</v>
      </c>
      <c r="N44" s="201">
        <v>21</v>
      </c>
      <c r="O44" s="194">
        <v>203</v>
      </c>
      <c r="P44" s="200">
        <v>57</v>
      </c>
      <c r="Q44" s="200">
        <v>44</v>
      </c>
      <c r="R44" s="200"/>
      <c r="S44" s="200"/>
      <c r="T44" s="207">
        <f t="shared" si="17"/>
        <v>654</v>
      </c>
      <c r="U44" s="208"/>
    </row>
    <row r="45" spans="1:21" s="3" customFormat="1" ht="15.75" customHeight="1" outlineLevel="1" thickBot="1">
      <c r="A45" s="48" t="s">
        <v>46</v>
      </c>
      <c r="B45" s="121" t="s">
        <v>54</v>
      </c>
      <c r="C45" s="44">
        <f t="shared" ref="C45:T45" si="18">SUM(C38:C44)</f>
        <v>2416</v>
      </c>
      <c r="D45" s="44">
        <f t="shared" si="18"/>
        <v>1312</v>
      </c>
      <c r="E45" s="44">
        <f t="shared" si="18"/>
        <v>14842</v>
      </c>
      <c r="F45" s="44">
        <f t="shared" si="18"/>
        <v>21216</v>
      </c>
      <c r="G45" s="44">
        <f t="shared" si="18"/>
        <v>6243</v>
      </c>
      <c r="H45" s="44">
        <f t="shared" si="18"/>
        <v>2399</v>
      </c>
      <c r="I45" s="44">
        <f t="shared" si="18"/>
        <v>1222</v>
      </c>
      <c r="J45" s="44">
        <f t="shared" si="18"/>
        <v>13394</v>
      </c>
      <c r="K45" s="44">
        <f t="shared" si="18"/>
        <v>1353</v>
      </c>
      <c r="L45" s="44">
        <f t="shared" si="18"/>
        <v>1441</v>
      </c>
      <c r="M45" s="44">
        <f t="shared" si="18"/>
        <v>935</v>
      </c>
      <c r="N45" s="44">
        <f t="shared" si="18"/>
        <v>530</v>
      </c>
      <c r="O45" s="44">
        <f t="shared" si="18"/>
        <v>2530</v>
      </c>
      <c r="P45" s="44">
        <f t="shared" si="18"/>
        <v>976</v>
      </c>
      <c r="Q45" s="44">
        <f t="shared" si="18"/>
        <v>519</v>
      </c>
      <c r="R45" s="44">
        <f t="shared" si="18"/>
        <v>0</v>
      </c>
      <c r="S45" s="44">
        <f t="shared" si="18"/>
        <v>0</v>
      </c>
      <c r="T45" s="45">
        <f t="shared" si="18"/>
        <v>71328</v>
      </c>
    </row>
    <row r="46" spans="1:21" s="3" customFormat="1" ht="15.75" outlineLevel="1" thickBot="1">
      <c r="A46" s="49" t="s">
        <v>48</v>
      </c>
      <c r="B46" s="122"/>
      <c r="C46" s="46">
        <f t="shared" ref="C46:T46" si="19">AVERAGE(C38:C44)</f>
        <v>483.2</v>
      </c>
      <c r="D46" s="46">
        <f t="shared" si="19"/>
        <v>262.39999999999998</v>
      </c>
      <c r="E46" s="46">
        <f t="shared" si="19"/>
        <v>2968.4</v>
      </c>
      <c r="F46" s="46">
        <f t="shared" si="19"/>
        <v>4243.2</v>
      </c>
      <c r="G46" s="46">
        <f t="shared" si="19"/>
        <v>1248.5999999999999</v>
      </c>
      <c r="H46" s="46">
        <f t="shared" si="19"/>
        <v>479.8</v>
      </c>
      <c r="I46" s="46">
        <f t="shared" si="19"/>
        <v>244.4</v>
      </c>
      <c r="J46" s="46">
        <f t="shared" si="19"/>
        <v>2678.8</v>
      </c>
      <c r="K46" s="46">
        <f t="shared" si="19"/>
        <v>193.28571428571428</v>
      </c>
      <c r="L46" s="46">
        <f t="shared" si="19"/>
        <v>205.85714285714286</v>
      </c>
      <c r="M46" s="46">
        <f t="shared" si="19"/>
        <v>133.57142857142858</v>
      </c>
      <c r="N46" s="46">
        <f t="shared" si="19"/>
        <v>75.714285714285708</v>
      </c>
      <c r="O46" s="46">
        <f t="shared" si="19"/>
        <v>361.42857142857144</v>
      </c>
      <c r="P46" s="46">
        <f t="shared" si="19"/>
        <v>139.42857142857142</v>
      </c>
      <c r="Q46" s="46">
        <f t="shared" si="19"/>
        <v>74.142857142857139</v>
      </c>
      <c r="R46" s="46" t="e">
        <f t="shared" si="19"/>
        <v>#DIV/0!</v>
      </c>
      <c r="S46" s="46" t="e">
        <f t="shared" si="19"/>
        <v>#DIV/0!</v>
      </c>
      <c r="T46" s="47">
        <f t="shared" si="19"/>
        <v>10189.714285714286</v>
      </c>
    </row>
    <row r="47" spans="1:21" s="3" customFormat="1" ht="15.75" customHeight="1" thickBot="1">
      <c r="A47" s="14" t="s">
        <v>49</v>
      </c>
      <c r="B47" s="122"/>
      <c r="C47" s="17">
        <f t="shared" ref="C47:T47" si="20">SUM(C38:C42)</f>
        <v>2416</v>
      </c>
      <c r="D47" s="17">
        <f t="shared" si="20"/>
        <v>1312</v>
      </c>
      <c r="E47" s="17">
        <f t="shared" si="20"/>
        <v>14842</v>
      </c>
      <c r="F47" s="17">
        <f t="shared" si="20"/>
        <v>21216</v>
      </c>
      <c r="G47" s="17">
        <f t="shared" si="20"/>
        <v>6243</v>
      </c>
      <c r="H47" s="17">
        <f t="shared" si="20"/>
        <v>2399</v>
      </c>
      <c r="I47" s="17">
        <f t="shared" si="20"/>
        <v>1222</v>
      </c>
      <c r="J47" s="17">
        <f t="shared" si="20"/>
        <v>13394</v>
      </c>
      <c r="K47" s="17">
        <f t="shared" si="20"/>
        <v>1186</v>
      </c>
      <c r="L47" s="17">
        <f t="shared" si="20"/>
        <v>1230</v>
      </c>
      <c r="M47" s="17">
        <f t="shared" si="20"/>
        <v>729</v>
      </c>
      <c r="N47" s="17">
        <f t="shared" si="20"/>
        <v>486</v>
      </c>
      <c r="O47" s="17">
        <f t="shared" si="20"/>
        <v>2200</v>
      </c>
      <c r="P47" s="17">
        <f t="shared" si="20"/>
        <v>882</v>
      </c>
      <c r="Q47" s="17">
        <f t="shared" si="20"/>
        <v>412</v>
      </c>
      <c r="R47" s="17">
        <f t="shared" si="20"/>
        <v>0</v>
      </c>
      <c r="S47" s="17">
        <f t="shared" si="20"/>
        <v>0</v>
      </c>
      <c r="T47" s="18">
        <f t="shared" si="20"/>
        <v>70169</v>
      </c>
    </row>
    <row r="48" spans="1:21" s="3" customFormat="1" ht="15.75" thickBot="1">
      <c r="A48" s="14" t="s">
        <v>50</v>
      </c>
      <c r="B48" s="123"/>
      <c r="C48" s="19">
        <f t="shared" ref="C48:T48" si="21">AVERAGE(C38:C42)</f>
        <v>483.2</v>
      </c>
      <c r="D48" s="19">
        <f t="shared" si="21"/>
        <v>262.39999999999998</v>
      </c>
      <c r="E48" s="19">
        <f t="shared" si="21"/>
        <v>2968.4</v>
      </c>
      <c r="F48" s="19">
        <f t="shared" si="21"/>
        <v>4243.2</v>
      </c>
      <c r="G48" s="19">
        <f t="shared" si="21"/>
        <v>1248.5999999999999</v>
      </c>
      <c r="H48" s="19">
        <f t="shared" si="21"/>
        <v>479.8</v>
      </c>
      <c r="I48" s="19">
        <f t="shared" si="21"/>
        <v>244.4</v>
      </c>
      <c r="J48" s="19">
        <f t="shared" si="21"/>
        <v>2678.8</v>
      </c>
      <c r="K48" s="19">
        <f t="shared" si="21"/>
        <v>237.2</v>
      </c>
      <c r="L48" s="19">
        <f t="shared" si="21"/>
        <v>246</v>
      </c>
      <c r="M48" s="19">
        <f t="shared" si="21"/>
        <v>145.80000000000001</v>
      </c>
      <c r="N48" s="19">
        <f t="shared" si="21"/>
        <v>97.2</v>
      </c>
      <c r="O48" s="19">
        <f t="shared" si="21"/>
        <v>440</v>
      </c>
      <c r="P48" s="19">
        <f t="shared" si="21"/>
        <v>176.4</v>
      </c>
      <c r="Q48" s="19">
        <f t="shared" si="21"/>
        <v>82.4</v>
      </c>
      <c r="R48" s="19" t="e">
        <f t="shared" si="21"/>
        <v>#DIV/0!</v>
      </c>
      <c r="S48" s="19" t="e">
        <f t="shared" si="21"/>
        <v>#DIV/0!</v>
      </c>
      <c r="T48" s="20">
        <f t="shared" si="21"/>
        <v>14033.8</v>
      </c>
    </row>
    <row r="49" spans="1:20" s="3" customFormat="1" ht="15.75" thickBot="1">
      <c r="A49" s="58" t="s">
        <v>51</v>
      </c>
      <c r="B49" s="57">
        <v>41302</v>
      </c>
      <c r="C49" s="202">
        <v>513</v>
      </c>
      <c r="D49" s="183">
        <v>229</v>
      </c>
      <c r="E49" s="182">
        <v>2882</v>
      </c>
      <c r="F49" s="183">
        <v>4817</v>
      </c>
      <c r="G49" s="182">
        <v>1334</v>
      </c>
      <c r="H49" s="184">
        <v>511</v>
      </c>
      <c r="I49" s="184">
        <v>342</v>
      </c>
      <c r="J49" s="184">
        <v>3080</v>
      </c>
      <c r="K49" s="183">
        <v>291</v>
      </c>
      <c r="L49" s="185">
        <v>286</v>
      </c>
      <c r="M49" s="186">
        <v>149</v>
      </c>
      <c r="N49" s="187">
        <v>111</v>
      </c>
      <c r="O49" s="186">
        <v>537</v>
      </c>
      <c r="P49" s="186">
        <v>202</v>
      </c>
      <c r="Q49" s="186">
        <v>79</v>
      </c>
      <c r="R49" s="186"/>
      <c r="S49" s="186"/>
      <c r="T49" s="209">
        <f t="shared" ref="T49:T52" si="22">SUM(C49:S49)</f>
        <v>15363</v>
      </c>
    </row>
    <row r="50" spans="1:20" s="3" customFormat="1" ht="15.75" thickBot="1">
      <c r="A50" s="58" t="s">
        <v>40</v>
      </c>
      <c r="B50" s="203">
        <v>41303</v>
      </c>
      <c r="C50" s="202">
        <v>616</v>
      </c>
      <c r="D50" s="183">
        <v>247</v>
      </c>
      <c r="E50" s="182">
        <v>3409</v>
      </c>
      <c r="F50" s="183">
        <v>5051</v>
      </c>
      <c r="G50" s="182">
        <v>1525</v>
      </c>
      <c r="H50" s="184">
        <v>577</v>
      </c>
      <c r="I50" s="184">
        <v>291</v>
      </c>
      <c r="J50" s="184">
        <v>3079</v>
      </c>
      <c r="K50" s="183">
        <v>381</v>
      </c>
      <c r="L50" s="185">
        <v>360</v>
      </c>
      <c r="M50" s="186">
        <v>262</v>
      </c>
      <c r="N50" s="187">
        <v>144</v>
      </c>
      <c r="O50" s="186">
        <v>640</v>
      </c>
      <c r="P50" s="186">
        <v>245</v>
      </c>
      <c r="Q50" s="186">
        <v>128</v>
      </c>
      <c r="R50" s="186"/>
      <c r="S50" s="186"/>
      <c r="T50" s="209">
        <f t="shared" si="22"/>
        <v>16955</v>
      </c>
    </row>
    <row r="51" spans="1:20" s="3" customFormat="1" ht="15.75" thickBot="1">
      <c r="A51" s="58" t="s">
        <v>41</v>
      </c>
      <c r="B51" s="203">
        <v>41304</v>
      </c>
      <c r="C51" s="202">
        <v>600</v>
      </c>
      <c r="D51" s="183">
        <v>231</v>
      </c>
      <c r="E51" s="182">
        <v>3497</v>
      </c>
      <c r="F51" s="183">
        <v>4073</v>
      </c>
      <c r="G51" s="182">
        <v>1928</v>
      </c>
      <c r="H51" s="184">
        <v>693</v>
      </c>
      <c r="I51" s="184">
        <v>261</v>
      </c>
      <c r="J51" s="184">
        <v>2455</v>
      </c>
      <c r="K51" s="183">
        <v>370</v>
      </c>
      <c r="L51" s="185">
        <v>360</v>
      </c>
      <c r="M51" s="186">
        <v>223</v>
      </c>
      <c r="N51" s="187">
        <v>148</v>
      </c>
      <c r="O51" s="186">
        <v>615</v>
      </c>
      <c r="P51" s="186">
        <v>229</v>
      </c>
      <c r="Q51" s="186">
        <v>97</v>
      </c>
      <c r="R51" s="186"/>
      <c r="S51" s="186"/>
      <c r="T51" s="209">
        <f t="shared" si="22"/>
        <v>15780</v>
      </c>
    </row>
    <row r="52" spans="1:20" s="3" customFormat="1" ht="15.75" thickBot="1">
      <c r="A52" s="58" t="s">
        <v>42</v>
      </c>
      <c r="B52" s="203">
        <v>41305</v>
      </c>
      <c r="C52" s="202">
        <v>568</v>
      </c>
      <c r="D52" s="183">
        <v>231</v>
      </c>
      <c r="E52" s="182">
        <v>3232</v>
      </c>
      <c r="F52" s="183">
        <v>3102</v>
      </c>
      <c r="G52" s="182">
        <v>1364</v>
      </c>
      <c r="H52" s="184">
        <v>573</v>
      </c>
      <c r="I52" s="184">
        <v>252</v>
      </c>
      <c r="J52" s="184">
        <v>2543</v>
      </c>
      <c r="K52" s="183">
        <v>337</v>
      </c>
      <c r="L52" s="185">
        <v>345</v>
      </c>
      <c r="M52" s="186">
        <v>185</v>
      </c>
      <c r="N52" s="187">
        <v>120</v>
      </c>
      <c r="O52" s="186">
        <v>566</v>
      </c>
      <c r="P52" s="186">
        <v>250</v>
      </c>
      <c r="Q52" s="186">
        <v>130</v>
      </c>
      <c r="R52" s="186"/>
      <c r="S52" s="186"/>
      <c r="T52" s="209">
        <f t="shared" si="22"/>
        <v>13798</v>
      </c>
    </row>
    <row r="53" spans="1:20" s="3" customFormat="1" ht="15.75" hidden="1" thickBot="1">
      <c r="A53" s="58"/>
      <c r="B53" s="203"/>
      <c r="C53" s="204"/>
      <c r="D53" s="183"/>
      <c r="E53" s="182"/>
      <c r="F53" s="183"/>
      <c r="G53" s="182"/>
      <c r="H53" s="184"/>
      <c r="I53" s="184"/>
      <c r="J53" s="184"/>
      <c r="K53" s="183"/>
      <c r="L53" s="185"/>
      <c r="M53" s="186"/>
      <c r="N53" s="187"/>
      <c r="O53" s="186"/>
      <c r="P53" s="186"/>
      <c r="Q53" s="186"/>
      <c r="R53" s="186"/>
      <c r="S53" s="186"/>
      <c r="T53" s="209"/>
    </row>
    <row r="54" spans="1:20" s="3" customFormat="1" ht="15.75" hidden="1" outlineLevel="1" thickBot="1">
      <c r="A54" s="58"/>
      <c r="B54" s="203"/>
      <c r="C54" s="190"/>
      <c r="D54" s="191"/>
      <c r="E54" s="190"/>
      <c r="F54" s="191"/>
      <c r="G54" s="190"/>
      <c r="H54" s="192"/>
      <c r="I54" s="192"/>
      <c r="J54" s="192"/>
      <c r="K54" s="191"/>
      <c r="L54" s="193"/>
      <c r="M54" s="194"/>
      <c r="N54" s="195"/>
      <c r="O54" s="194"/>
      <c r="P54" s="194"/>
      <c r="Q54" s="194"/>
      <c r="R54" s="194"/>
      <c r="S54" s="194"/>
      <c r="T54" s="209"/>
    </row>
    <row r="55" spans="1:20" s="3" customFormat="1" ht="15.75" hidden="1" outlineLevel="1" thickBot="1">
      <c r="A55" s="58"/>
      <c r="B55" s="205"/>
      <c r="C55" s="196"/>
      <c r="D55" s="197"/>
      <c r="E55" s="196"/>
      <c r="F55" s="197"/>
      <c r="G55" s="196"/>
      <c r="H55" s="198"/>
      <c r="I55" s="198"/>
      <c r="J55" s="198"/>
      <c r="K55" s="197"/>
      <c r="L55" s="199"/>
      <c r="M55" s="200"/>
      <c r="N55" s="201"/>
      <c r="O55" s="200"/>
      <c r="P55" s="200"/>
      <c r="Q55" s="200"/>
      <c r="R55" s="200"/>
      <c r="S55" s="200"/>
      <c r="T55" s="209"/>
    </row>
    <row r="56" spans="1:20" s="3" customFormat="1" ht="15.75" outlineLevel="1" thickBot="1">
      <c r="A56" s="48" t="s">
        <v>46</v>
      </c>
      <c r="B56" s="121" t="s">
        <v>55</v>
      </c>
      <c r="C56" s="44">
        <f t="shared" ref="C56:T56" si="23">SUM(C49:C55)</f>
        <v>2297</v>
      </c>
      <c r="D56" s="44">
        <f t="shared" si="23"/>
        <v>938</v>
      </c>
      <c r="E56" s="44">
        <f t="shared" si="23"/>
        <v>13020</v>
      </c>
      <c r="F56" s="44">
        <f t="shared" si="23"/>
        <v>17043</v>
      </c>
      <c r="G56" s="44">
        <f t="shared" si="23"/>
        <v>6151</v>
      </c>
      <c r="H56" s="44">
        <f t="shared" si="23"/>
        <v>2354</v>
      </c>
      <c r="I56" s="44">
        <f t="shared" si="23"/>
        <v>1146</v>
      </c>
      <c r="J56" s="44">
        <f t="shared" si="23"/>
        <v>11157</v>
      </c>
      <c r="K56" s="44">
        <f t="shared" si="23"/>
        <v>1379</v>
      </c>
      <c r="L56" s="44">
        <f t="shared" si="23"/>
        <v>1351</v>
      </c>
      <c r="M56" s="44">
        <f t="shared" si="23"/>
        <v>819</v>
      </c>
      <c r="N56" s="44">
        <f t="shared" si="23"/>
        <v>523</v>
      </c>
      <c r="O56" s="44">
        <f t="shared" si="23"/>
        <v>2358</v>
      </c>
      <c r="P56" s="44">
        <f t="shared" si="23"/>
        <v>926</v>
      </c>
      <c r="Q56" s="44">
        <f t="shared" si="23"/>
        <v>434</v>
      </c>
      <c r="R56" s="44">
        <f t="shared" si="23"/>
        <v>0</v>
      </c>
      <c r="S56" s="44">
        <f t="shared" si="23"/>
        <v>0</v>
      </c>
      <c r="T56" s="45">
        <f t="shared" si="23"/>
        <v>61896</v>
      </c>
    </row>
    <row r="57" spans="1:20" s="3" customFormat="1" ht="15.75" outlineLevel="1" thickBot="1">
      <c r="A57" s="49" t="s">
        <v>48</v>
      </c>
      <c r="B57" s="122"/>
      <c r="C57" s="46">
        <f t="shared" ref="C57:T57" si="24">AVERAGE(C49:C55)</f>
        <v>574.25</v>
      </c>
      <c r="D57" s="46">
        <f t="shared" si="24"/>
        <v>234.5</v>
      </c>
      <c r="E57" s="46">
        <f t="shared" si="24"/>
        <v>3255</v>
      </c>
      <c r="F57" s="46">
        <f t="shared" si="24"/>
        <v>4260.75</v>
      </c>
      <c r="G57" s="46">
        <f t="shared" si="24"/>
        <v>1537.75</v>
      </c>
      <c r="H57" s="46">
        <f t="shared" si="24"/>
        <v>588.5</v>
      </c>
      <c r="I57" s="46">
        <f t="shared" si="24"/>
        <v>286.5</v>
      </c>
      <c r="J57" s="46">
        <f t="shared" si="24"/>
        <v>2789.25</v>
      </c>
      <c r="K57" s="46">
        <f t="shared" si="24"/>
        <v>344.75</v>
      </c>
      <c r="L57" s="46">
        <f t="shared" si="24"/>
        <v>337.75</v>
      </c>
      <c r="M57" s="46">
        <f t="shared" si="24"/>
        <v>204.75</v>
      </c>
      <c r="N57" s="46">
        <f t="shared" si="24"/>
        <v>130.75</v>
      </c>
      <c r="O57" s="46">
        <f t="shared" si="24"/>
        <v>589.5</v>
      </c>
      <c r="P57" s="46">
        <f t="shared" si="24"/>
        <v>231.5</v>
      </c>
      <c r="Q57" s="46">
        <f t="shared" si="24"/>
        <v>108.5</v>
      </c>
      <c r="R57" s="46" t="e">
        <f t="shared" si="24"/>
        <v>#DIV/0!</v>
      </c>
      <c r="S57" s="46" t="e">
        <f t="shared" si="24"/>
        <v>#DIV/0!</v>
      </c>
      <c r="T57" s="47">
        <f t="shared" si="24"/>
        <v>15474</v>
      </c>
    </row>
    <row r="58" spans="1:20" s="3" customFormat="1" ht="15.75" customHeight="1" thickBot="1">
      <c r="A58" s="14" t="s">
        <v>49</v>
      </c>
      <c r="B58" s="122"/>
      <c r="C58" s="17">
        <f t="shared" ref="C58:T58" si="25">SUM(C49:C53)</f>
        <v>2297</v>
      </c>
      <c r="D58" s="17">
        <f t="shared" si="25"/>
        <v>938</v>
      </c>
      <c r="E58" s="17">
        <f t="shared" si="25"/>
        <v>13020</v>
      </c>
      <c r="F58" s="17">
        <f t="shared" si="25"/>
        <v>17043</v>
      </c>
      <c r="G58" s="17">
        <f t="shared" si="25"/>
        <v>6151</v>
      </c>
      <c r="H58" s="17">
        <f t="shared" si="25"/>
        <v>2354</v>
      </c>
      <c r="I58" s="17">
        <f t="shared" si="25"/>
        <v>1146</v>
      </c>
      <c r="J58" s="17">
        <f t="shared" si="25"/>
        <v>11157</v>
      </c>
      <c r="K58" s="17">
        <f t="shared" si="25"/>
        <v>1379</v>
      </c>
      <c r="L58" s="17">
        <f t="shared" si="25"/>
        <v>1351</v>
      </c>
      <c r="M58" s="17">
        <f t="shared" si="25"/>
        <v>819</v>
      </c>
      <c r="N58" s="17">
        <f t="shared" si="25"/>
        <v>523</v>
      </c>
      <c r="O58" s="17">
        <f t="shared" si="25"/>
        <v>2358</v>
      </c>
      <c r="P58" s="17">
        <f t="shared" si="25"/>
        <v>926</v>
      </c>
      <c r="Q58" s="17">
        <f t="shared" si="25"/>
        <v>434</v>
      </c>
      <c r="R58" s="17">
        <f t="shared" si="25"/>
        <v>0</v>
      </c>
      <c r="S58" s="17">
        <f t="shared" si="25"/>
        <v>0</v>
      </c>
      <c r="T58" s="18">
        <f t="shared" si="25"/>
        <v>61896</v>
      </c>
    </row>
    <row r="59" spans="1:20" s="3" customFormat="1" ht="15.75" thickBot="1">
      <c r="A59" s="14" t="s">
        <v>50</v>
      </c>
      <c r="B59" s="123"/>
      <c r="C59" s="19">
        <f t="shared" ref="C59:T59" si="26">AVERAGE(C49:C53)</f>
        <v>574.25</v>
      </c>
      <c r="D59" s="19">
        <f t="shared" si="26"/>
        <v>234.5</v>
      </c>
      <c r="E59" s="19">
        <f t="shared" si="26"/>
        <v>3255</v>
      </c>
      <c r="F59" s="19">
        <f t="shared" si="26"/>
        <v>4260.75</v>
      </c>
      <c r="G59" s="19">
        <f t="shared" si="26"/>
        <v>1537.75</v>
      </c>
      <c r="H59" s="19">
        <f t="shared" si="26"/>
        <v>588.5</v>
      </c>
      <c r="I59" s="19">
        <f t="shared" si="26"/>
        <v>286.5</v>
      </c>
      <c r="J59" s="19">
        <f t="shared" si="26"/>
        <v>2789.25</v>
      </c>
      <c r="K59" s="19">
        <f t="shared" si="26"/>
        <v>344.75</v>
      </c>
      <c r="L59" s="19">
        <f t="shared" si="26"/>
        <v>337.75</v>
      </c>
      <c r="M59" s="19">
        <f t="shared" si="26"/>
        <v>204.75</v>
      </c>
      <c r="N59" s="19">
        <f t="shared" si="26"/>
        <v>130.75</v>
      </c>
      <c r="O59" s="19">
        <f t="shared" si="26"/>
        <v>589.5</v>
      </c>
      <c r="P59" s="19">
        <f t="shared" si="26"/>
        <v>231.5</v>
      </c>
      <c r="Q59" s="19">
        <f t="shared" si="26"/>
        <v>108.5</v>
      </c>
      <c r="R59" s="19" t="e">
        <f t="shared" si="26"/>
        <v>#DIV/0!</v>
      </c>
      <c r="S59" s="19" t="e">
        <f t="shared" si="26"/>
        <v>#DIV/0!</v>
      </c>
      <c r="T59" s="20">
        <f t="shared" si="26"/>
        <v>15474</v>
      </c>
    </row>
    <row r="60" spans="1:20" s="3" customFormat="1" ht="15.75" hidden="1" thickBot="1">
      <c r="A60" s="58"/>
      <c r="B60" s="57"/>
      <c r="C60" s="210"/>
      <c r="D60" s="211"/>
      <c r="E60" s="210"/>
      <c r="F60" s="211"/>
      <c r="G60" s="210"/>
      <c r="H60" s="212"/>
      <c r="I60" s="212"/>
      <c r="J60" s="212"/>
      <c r="K60" s="211"/>
      <c r="L60" s="213"/>
      <c r="M60" s="188"/>
      <c r="N60" s="214"/>
      <c r="O60" s="188"/>
      <c r="P60" s="188"/>
      <c r="Q60" s="188"/>
      <c r="R60" s="188"/>
      <c r="S60" s="188"/>
      <c r="T60" s="188"/>
    </row>
    <row r="61" spans="1:20" s="3" customFormat="1" ht="15.75" hidden="1" thickBot="1">
      <c r="A61" s="58"/>
      <c r="B61" s="203"/>
      <c r="C61" s="182"/>
      <c r="D61" s="183"/>
      <c r="E61" s="182"/>
      <c r="F61" s="183"/>
      <c r="G61" s="182"/>
      <c r="H61" s="184"/>
      <c r="I61" s="184"/>
      <c r="J61" s="184"/>
      <c r="K61" s="183"/>
      <c r="L61" s="185"/>
      <c r="M61" s="186"/>
      <c r="N61" s="187"/>
      <c r="O61" s="186"/>
      <c r="P61" s="186"/>
      <c r="Q61" s="186"/>
      <c r="R61" s="186"/>
      <c r="S61" s="186"/>
      <c r="T61" s="188"/>
    </row>
    <row r="62" spans="1:20" s="3" customFormat="1" ht="15.75" hidden="1" thickBot="1">
      <c r="A62" s="58"/>
      <c r="B62" s="203"/>
      <c r="C62" s="182"/>
      <c r="D62" s="183"/>
      <c r="E62" s="182"/>
      <c r="F62" s="183"/>
      <c r="G62" s="182"/>
      <c r="H62" s="184"/>
      <c r="I62" s="184"/>
      <c r="J62" s="184"/>
      <c r="K62" s="183"/>
      <c r="L62" s="185"/>
      <c r="M62" s="186"/>
      <c r="N62" s="187"/>
      <c r="O62" s="186"/>
      <c r="P62" s="186"/>
      <c r="Q62" s="186"/>
      <c r="R62" s="186"/>
      <c r="S62" s="186"/>
      <c r="T62" s="188"/>
    </row>
    <row r="63" spans="1:20" s="3" customFormat="1" ht="15.75" hidden="1" thickBot="1">
      <c r="A63" s="58"/>
      <c r="B63" s="203"/>
      <c r="C63" s="182"/>
      <c r="D63" s="183"/>
      <c r="E63" s="182"/>
      <c r="F63" s="183"/>
      <c r="G63" s="182"/>
      <c r="H63" s="184"/>
      <c r="I63" s="184"/>
      <c r="J63" s="184"/>
      <c r="K63" s="183"/>
      <c r="L63" s="185"/>
      <c r="M63" s="186"/>
      <c r="N63" s="187"/>
      <c r="O63" s="186"/>
      <c r="P63" s="186"/>
      <c r="Q63" s="186"/>
      <c r="R63" s="186"/>
      <c r="S63" s="186"/>
      <c r="T63" s="188"/>
    </row>
    <row r="64" spans="1:20" s="3" customFormat="1" ht="15.75" hidden="1" thickBot="1">
      <c r="A64" s="58"/>
      <c r="B64" s="203"/>
      <c r="C64" s="190"/>
      <c r="D64" s="183"/>
      <c r="E64" s="182"/>
      <c r="F64" s="183"/>
      <c r="G64" s="182"/>
      <c r="H64" s="184"/>
      <c r="I64" s="184"/>
      <c r="J64" s="184"/>
      <c r="K64" s="183"/>
      <c r="L64" s="185"/>
      <c r="M64" s="186"/>
      <c r="N64" s="187"/>
      <c r="O64" s="186"/>
      <c r="P64" s="186"/>
      <c r="Q64" s="186"/>
      <c r="R64" s="186"/>
      <c r="S64" s="186"/>
      <c r="T64" s="188"/>
    </row>
    <row r="65" spans="1:20" s="3" customFormat="1" ht="15.75" hidden="1" outlineLevel="1" thickBot="1">
      <c r="A65" s="58"/>
      <c r="B65" s="203"/>
      <c r="C65" s="190"/>
      <c r="D65" s="191"/>
      <c r="E65" s="190"/>
      <c r="F65" s="191"/>
      <c r="G65" s="190"/>
      <c r="H65" s="192"/>
      <c r="I65" s="192"/>
      <c r="J65" s="192"/>
      <c r="K65" s="191"/>
      <c r="L65" s="193"/>
      <c r="M65" s="194"/>
      <c r="N65" s="195"/>
      <c r="O65" s="194"/>
      <c r="P65" s="194"/>
      <c r="Q65" s="194"/>
      <c r="R65" s="194"/>
      <c r="S65" s="194"/>
      <c r="T65" s="188"/>
    </row>
    <row r="66" spans="1:20" s="3" customFormat="1" ht="15.75" hidden="1" outlineLevel="1" thickBot="1">
      <c r="A66" s="58"/>
      <c r="B66" s="205"/>
      <c r="C66" s="215"/>
      <c r="D66" s="216"/>
      <c r="E66" s="215"/>
      <c r="F66" s="216"/>
      <c r="G66" s="215"/>
      <c r="H66" s="217"/>
      <c r="I66" s="217"/>
      <c r="J66" s="217"/>
      <c r="K66" s="216"/>
      <c r="L66" s="218"/>
      <c r="M66" s="219"/>
      <c r="N66" s="220"/>
      <c r="O66" s="219"/>
      <c r="P66" s="219"/>
      <c r="Q66" s="219"/>
      <c r="R66" s="219"/>
      <c r="S66" s="219"/>
      <c r="T66" s="209"/>
    </row>
    <row r="67" spans="1:20" s="3" customFormat="1" ht="15.75" hidden="1" outlineLevel="1" thickBot="1">
      <c r="A67" s="48" t="s">
        <v>46</v>
      </c>
      <c r="B67" s="121" t="s">
        <v>56</v>
      </c>
      <c r="C67" s="221">
        <f t="shared" ref="C67:T67" si="27">SUM(C60:C66)</f>
        <v>0</v>
      </c>
      <c r="D67" s="222">
        <f t="shared" si="27"/>
        <v>0</v>
      </c>
      <c r="E67" s="221">
        <f t="shared" si="27"/>
        <v>0</v>
      </c>
      <c r="F67" s="222">
        <f t="shared" si="27"/>
        <v>0</v>
      </c>
      <c r="G67" s="221">
        <f t="shared" si="27"/>
        <v>0</v>
      </c>
      <c r="H67" s="223">
        <f t="shared" si="27"/>
        <v>0</v>
      </c>
      <c r="I67" s="223">
        <f t="shared" si="27"/>
        <v>0</v>
      </c>
      <c r="J67" s="223">
        <f t="shared" si="27"/>
        <v>0</v>
      </c>
      <c r="K67" s="222">
        <f t="shared" si="27"/>
        <v>0</v>
      </c>
      <c r="L67" s="224">
        <f t="shared" si="27"/>
        <v>0</v>
      </c>
      <c r="M67" s="225">
        <f t="shared" si="27"/>
        <v>0</v>
      </c>
      <c r="N67" s="226">
        <f t="shared" si="27"/>
        <v>0</v>
      </c>
      <c r="O67" s="225">
        <f t="shared" si="27"/>
        <v>0</v>
      </c>
      <c r="P67" s="225">
        <f t="shared" si="27"/>
        <v>0</v>
      </c>
      <c r="Q67" s="225">
        <f t="shared" si="27"/>
        <v>0</v>
      </c>
      <c r="R67" s="225">
        <f t="shared" si="27"/>
        <v>0</v>
      </c>
      <c r="S67" s="225">
        <f t="shared" si="27"/>
        <v>0</v>
      </c>
      <c r="T67" s="225">
        <f t="shared" si="27"/>
        <v>0</v>
      </c>
    </row>
    <row r="68" spans="1:20" s="3" customFormat="1" ht="15.75" hidden="1" outlineLevel="1" thickBot="1">
      <c r="A68" s="49" t="s">
        <v>48</v>
      </c>
      <c r="B68" s="122"/>
      <c r="C68" s="227" t="e">
        <f t="shared" ref="C68:T68" si="28">AVERAGE(C60:C66)</f>
        <v>#DIV/0!</v>
      </c>
      <c r="D68" s="228" t="e">
        <f t="shared" si="28"/>
        <v>#DIV/0!</v>
      </c>
      <c r="E68" s="227" t="e">
        <f t="shared" si="28"/>
        <v>#DIV/0!</v>
      </c>
      <c r="F68" s="228" t="e">
        <f t="shared" si="28"/>
        <v>#DIV/0!</v>
      </c>
      <c r="G68" s="227" t="e">
        <f t="shared" si="28"/>
        <v>#DIV/0!</v>
      </c>
      <c r="H68" s="229" t="e">
        <f t="shared" si="28"/>
        <v>#DIV/0!</v>
      </c>
      <c r="I68" s="229" t="e">
        <f t="shared" si="28"/>
        <v>#DIV/0!</v>
      </c>
      <c r="J68" s="229" t="e">
        <f t="shared" si="28"/>
        <v>#DIV/0!</v>
      </c>
      <c r="K68" s="228" t="e">
        <f t="shared" si="28"/>
        <v>#DIV/0!</v>
      </c>
      <c r="L68" s="230" t="e">
        <f t="shared" si="28"/>
        <v>#DIV/0!</v>
      </c>
      <c r="M68" s="231" t="e">
        <f t="shared" si="28"/>
        <v>#DIV/0!</v>
      </c>
      <c r="N68" s="232" t="e">
        <f t="shared" si="28"/>
        <v>#DIV/0!</v>
      </c>
      <c r="O68" s="233" t="e">
        <f t="shared" si="28"/>
        <v>#DIV/0!</v>
      </c>
      <c r="P68" s="233" t="e">
        <f t="shared" si="28"/>
        <v>#DIV/0!</v>
      </c>
      <c r="Q68" s="233" t="e">
        <f t="shared" si="28"/>
        <v>#DIV/0!</v>
      </c>
      <c r="R68" s="233" t="e">
        <f t="shared" si="28"/>
        <v>#DIV/0!</v>
      </c>
      <c r="S68" s="233" t="e">
        <f t="shared" si="28"/>
        <v>#DIV/0!</v>
      </c>
      <c r="T68" s="233" t="e">
        <f t="shared" si="28"/>
        <v>#DIV/0!</v>
      </c>
    </row>
    <row r="69" spans="1:20" s="3" customFormat="1" ht="15.75" hidden="1" customHeight="1" thickBot="1">
      <c r="A69" s="14" t="s">
        <v>49</v>
      </c>
      <c r="B69" s="122"/>
      <c r="C69" s="234">
        <f t="shared" ref="C69:T69" si="29">SUM(C60:C64)</f>
        <v>0</v>
      </c>
      <c r="D69" s="235">
        <f t="shared" si="29"/>
        <v>0</v>
      </c>
      <c r="E69" s="234">
        <f t="shared" si="29"/>
        <v>0</v>
      </c>
      <c r="F69" s="235">
        <f t="shared" si="29"/>
        <v>0</v>
      </c>
      <c r="G69" s="234">
        <f t="shared" si="29"/>
        <v>0</v>
      </c>
      <c r="H69" s="236">
        <f t="shared" si="29"/>
        <v>0</v>
      </c>
      <c r="I69" s="236">
        <f t="shared" si="29"/>
        <v>0</v>
      </c>
      <c r="J69" s="236">
        <f t="shared" si="29"/>
        <v>0</v>
      </c>
      <c r="K69" s="235">
        <f t="shared" si="29"/>
        <v>0</v>
      </c>
      <c r="L69" s="237">
        <f t="shared" si="29"/>
        <v>0</v>
      </c>
      <c r="M69" s="238">
        <f t="shared" si="29"/>
        <v>0</v>
      </c>
      <c r="N69" s="239">
        <f t="shared" si="29"/>
        <v>0</v>
      </c>
      <c r="O69" s="238">
        <f t="shared" si="29"/>
        <v>0</v>
      </c>
      <c r="P69" s="238">
        <f t="shared" si="29"/>
        <v>0</v>
      </c>
      <c r="Q69" s="238">
        <f t="shared" si="29"/>
        <v>0</v>
      </c>
      <c r="R69" s="238">
        <f t="shared" si="29"/>
        <v>0</v>
      </c>
      <c r="S69" s="238">
        <f t="shared" si="29"/>
        <v>0</v>
      </c>
      <c r="T69" s="238">
        <f t="shared" si="29"/>
        <v>0</v>
      </c>
    </row>
    <row r="70" spans="1:20" s="3" customFormat="1" ht="15.75" hidden="1" thickBot="1">
      <c r="A70" s="14" t="s">
        <v>50</v>
      </c>
      <c r="B70" s="123"/>
      <c r="C70" s="240" t="e">
        <f t="shared" ref="C70:T70" si="30">AVERAGE(C60:C64)</f>
        <v>#DIV/0!</v>
      </c>
      <c r="D70" s="241" t="e">
        <f t="shared" si="30"/>
        <v>#DIV/0!</v>
      </c>
      <c r="E70" s="240" t="e">
        <f t="shared" si="30"/>
        <v>#DIV/0!</v>
      </c>
      <c r="F70" s="241" t="e">
        <f t="shared" si="30"/>
        <v>#DIV/0!</v>
      </c>
      <c r="G70" s="240" t="e">
        <f t="shared" si="30"/>
        <v>#DIV/0!</v>
      </c>
      <c r="H70" s="242" t="e">
        <f t="shared" si="30"/>
        <v>#DIV/0!</v>
      </c>
      <c r="I70" s="242" t="e">
        <f t="shared" si="30"/>
        <v>#DIV/0!</v>
      </c>
      <c r="J70" s="242" t="e">
        <f t="shared" si="30"/>
        <v>#DIV/0!</v>
      </c>
      <c r="K70" s="241" t="e">
        <f t="shared" si="30"/>
        <v>#DIV/0!</v>
      </c>
      <c r="L70" s="243" t="e">
        <f t="shared" si="30"/>
        <v>#DIV/0!</v>
      </c>
      <c r="M70" s="244" t="e">
        <f t="shared" si="30"/>
        <v>#DIV/0!</v>
      </c>
      <c r="N70" s="245" t="e">
        <f t="shared" si="30"/>
        <v>#DIV/0!</v>
      </c>
      <c r="O70" s="244" t="e">
        <f t="shared" si="30"/>
        <v>#DIV/0!</v>
      </c>
      <c r="P70" s="244" t="e">
        <f t="shared" si="30"/>
        <v>#DIV/0!</v>
      </c>
      <c r="Q70" s="244" t="e">
        <f t="shared" si="30"/>
        <v>#DIV/0!</v>
      </c>
      <c r="R70" s="244" t="e">
        <f t="shared" si="30"/>
        <v>#DIV/0!</v>
      </c>
      <c r="S70" s="244" t="e">
        <f t="shared" si="30"/>
        <v>#DIV/0!</v>
      </c>
      <c r="T70" s="244" t="e">
        <f t="shared" si="30"/>
        <v>#DIV/0!</v>
      </c>
    </row>
    <row r="71" spans="1:20" s="3" customFormat="1">
      <c r="A71" s="4"/>
      <c r="B71" s="5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>
      <c r="A72" s="4"/>
      <c r="B72" s="52"/>
      <c r="C72" s="246"/>
      <c r="D72" s="15" t="s">
        <v>16</v>
      </c>
      <c r="E72" s="16" t="s">
        <v>18</v>
      </c>
      <c r="F72" s="16" t="s">
        <v>15</v>
      </c>
      <c r="G72" s="16" t="s">
        <v>17</v>
      </c>
      <c r="H72" s="16" t="s">
        <v>24</v>
      </c>
      <c r="I72" s="16" t="s">
        <v>25</v>
      </c>
      <c r="J72" s="16" t="s">
        <v>26</v>
      </c>
      <c r="K72" s="16" t="s">
        <v>27</v>
      </c>
      <c r="L72" s="16" t="s">
        <v>28</v>
      </c>
      <c r="M72" s="16" t="s">
        <v>29</v>
      </c>
      <c r="N72" s="16" t="s">
        <v>30</v>
      </c>
      <c r="O72" s="50"/>
      <c r="P72" s="5"/>
      <c r="Q72" s="5"/>
      <c r="R72" s="133" t="s">
        <v>57</v>
      </c>
      <c r="S72" s="247"/>
      <c r="T72" s="248"/>
    </row>
    <row r="73" spans="1:20" ht="29.25" customHeight="1">
      <c r="C73" s="21" t="s">
        <v>58</v>
      </c>
      <c r="D73" s="249">
        <f>SUM(C56:D56, C45:D45, C34:D34, C23:D23, C12:D12, C67:D67  )</f>
        <v>17489</v>
      </c>
      <c r="E73" s="249">
        <f>SUM(E56:F56, E45:F45, E34:F34, E23:F23, E12:F12, E67:F67 )</f>
        <v>178347</v>
      </c>
      <c r="F73" s="249">
        <f>SUM(G56:K56, G45:K45, G34:K34, G23:K23, G12:K12, G67:K67)</f>
        <v>113814</v>
      </c>
      <c r="G73" s="249">
        <f t="shared" ref="G73:N73" si="31">SUM(L56, L45, L34, L23, L12, L67)</f>
        <v>8398</v>
      </c>
      <c r="H73" s="249">
        <f t="shared" si="31"/>
        <v>5929</v>
      </c>
      <c r="I73" s="249">
        <f t="shared" si="31"/>
        <v>2954</v>
      </c>
      <c r="J73" s="249">
        <f t="shared" si="31"/>
        <v>14063</v>
      </c>
      <c r="K73" s="249">
        <f t="shared" si="31"/>
        <v>5207</v>
      </c>
      <c r="L73" s="249">
        <f t="shared" si="31"/>
        <v>2592</v>
      </c>
      <c r="M73" s="249">
        <f t="shared" si="31"/>
        <v>0</v>
      </c>
      <c r="N73" s="249">
        <f t="shared" si="31"/>
        <v>0</v>
      </c>
      <c r="O73" s="250"/>
      <c r="R73" s="113" t="s">
        <v>58</v>
      </c>
      <c r="S73" s="114"/>
      <c r="T73" s="42">
        <f>SUM(T56, T45, T34, T23, T12, T67)</f>
        <v>348793</v>
      </c>
    </row>
    <row r="74" spans="1:20" ht="29.25" customHeight="1">
      <c r="C74" s="21" t="s">
        <v>59</v>
      </c>
      <c r="D74" s="249">
        <f>SUM(C58:D58, C47:D47, C36:D36, C25:D25, C14:D14, C69:D69 )</f>
        <v>17489</v>
      </c>
      <c r="E74" s="249">
        <f>SUM(E58:F58, E47:F47, E36:F36, E25:F25, E14:F14, E69:F69)</f>
        <v>178347</v>
      </c>
      <c r="F74" s="249">
        <f>SUM(G58:K58, G47:K47, G36:K36, G25:K25, G14:K14, G69:K69)</f>
        <v>112789</v>
      </c>
      <c r="G74" s="249">
        <f t="shared" ref="G74:N74" si="32">SUM(L58, L47, L36, L25, L14, L69)</f>
        <v>7182</v>
      </c>
      <c r="H74" s="249">
        <f t="shared" si="32"/>
        <v>4296</v>
      </c>
      <c r="I74" s="249">
        <f t="shared" si="32"/>
        <v>2597</v>
      </c>
      <c r="J74" s="249">
        <f t="shared" si="32"/>
        <v>12124</v>
      </c>
      <c r="K74" s="249">
        <f t="shared" si="32"/>
        <v>4610</v>
      </c>
      <c r="L74" s="249">
        <f t="shared" si="32"/>
        <v>2056</v>
      </c>
      <c r="M74" s="249">
        <f t="shared" si="32"/>
        <v>0</v>
      </c>
      <c r="N74" s="249">
        <f t="shared" si="32"/>
        <v>0</v>
      </c>
      <c r="O74" s="250"/>
      <c r="R74" s="113" t="s">
        <v>59</v>
      </c>
      <c r="S74" s="114"/>
      <c r="T74" s="41">
        <f>SUM(T14, T25, T36, T47, T58, T69)</f>
        <v>341490</v>
      </c>
    </row>
    <row r="75" spans="1:20" ht="30" customHeight="1">
      <c r="R75" s="113" t="s">
        <v>60</v>
      </c>
      <c r="S75" s="114"/>
      <c r="T75" s="42">
        <f>AVERAGE(T56, T45, T34, T23, T12, T67)</f>
        <v>58132.166666666664</v>
      </c>
    </row>
    <row r="76" spans="1:20" ht="30" customHeight="1">
      <c r="R76" s="113" t="s">
        <v>50</v>
      </c>
      <c r="S76" s="114"/>
      <c r="T76" s="41">
        <f>AVERAGE(T14, T25, T36, T47, T58, T69)</f>
        <v>56915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F76"/>
  <sheetViews>
    <sheetView workbookViewId="0" xr3:uid="{51F8DEE0-4D01-5F28-A812-FC0BD7CAC4A5}">
      <pane xSplit="2" ySplit="4" topLeftCell="C5" activePane="bottomRight" state="frozen"/>
      <selection pane="bottomRight" activeCell="E57" sqref="E57"/>
      <selection pane="bottomLeft" activeCell="A5" sqref="A5"/>
      <selection pane="topRight" activeCell="C1" sqref="C1"/>
    </sheetView>
  </sheetViews>
  <sheetFormatPr defaultRowHeight="13.5" outlineLevelRow="1"/>
  <cols>
    <col min="1" max="1" width="18.7109375" style="13" bestFit="1" customWidth="1"/>
    <col min="2" max="2" width="10.7109375" style="54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>
      <c r="A1" s="60"/>
      <c r="B1" s="251"/>
      <c r="C1" s="142" t="s">
        <v>18</v>
      </c>
      <c r="D1" s="140" t="s">
        <v>12</v>
      </c>
    </row>
    <row r="2" spans="1:4" ht="15" customHeight="1" thickBot="1">
      <c r="A2" s="60"/>
      <c r="B2" s="251"/>
      <c r="C2" s="252"/>
      <c r="D2" s="141"/>
    </row>
    <row r="3" spans="1:4" ht="15" customHeight="1">
      <c r="A3" s="115" t="s">
        <v>32</v>
      </c>
      <c r="B3" s="117" t="s">
        <v>33</v>
      </c>
      <c r="C3" s="124" t="s">
        <v>11</v>
      </c>
      <c r="D3" s="141"/>
    </row>
    <row r="4" spans="1:4" ht="14.25" thickBot="1">
      <c r="A4" s="116"/>
      <c r="B4" s="118"/>
      <c r="C4" s="116"/>
      <c r="D4" s="141"/>
    </row>
    <row r="5" spans="1:4" s="25" customFormat="1" ht="14.25" hidden="1" thickBot="1">
      <c r="A5" s="61"/>
      <c r="B5" s="181"/>
      <c r="C5" s="182"/>
      <c r="D5" s="188"/>
    </row>
    <row r="6" spans="1:4" s="25" customFormat="1" ht="14.25" customHeight="1" thickBot="1">
      <c r="A6" s="61" t="s">
        <v>40</v>
      </c>
      <c r="B6" s="189">
        <v>41275</v>
      </c>
      <c r="C6" s="182"/>
      <c r="D6" s="188"/>
    </row>
    <row r="7" spans="1:4" s="25" customFormat="1" ht="14.25" thickBot="1">
      <c r="A7" s="61" t="s">
        <v>41</v>
      </c>
      <c r="B7" s="189">
        <v>41276</v>
      </c>
      <c r="C7" s="182">
        <v>429</v>
      </c>
      <c r="D7" s="188">
        <f t="shared" ref="D7:D11" si="0">SUM(C7)</f>
        <v>429</v>
      </c>
    </row>
    <row r="8" spans="1:4" s="25" customFormat="1" ht="14.25" thickBot="1">
      <c r="A8" s="61" t="s">
        <v>42</v>
      </c>
      <c r="B8" s="189">
        <v>41277</v>
      </c>
      <c r="C8" s="182">
        <v>400</v>
      </c>
      <c r="D8" s="188">
        <f t="shared" si="0"/>
        <v>400</v>
      </c>
    </row>
    <row r="9" spans="1:4" s="25" customFormat="1" ht="14.25" thickBot="1">
      <c r="A9" s="61" t="s">
        <v>43</v>
      </c>
      <c r="B9" s="189">
        <v>41278</v>
      </c>
      <c r="C9" s="182">
        <v>364</v>
      </c>
      <c r="D9" s="188">
        <f t="shared" si="0"/>
        <v>364</v>
      </c>
    </row>
    <row r="10" spans="1:4" s="25" customFormat="1" ht="14.25" outlineLevel="1" thickBot="1">
      <c r="A10" s="61" t="s">
        <v>44</v>
      </c>
      <c r="B10" s="189">
        <v>41279</v>
      </c>
      <c r="C10" s="190">
        <v>345</v>
      </c>
      <c r="D10" s="188">
        <f t="shared" si="0"/>
        <v>345</v>
      </c>
    </row>
    <row r="11" spans="1:4" s="25" customFormat="1" ht="14.25" outlineLevel="1" thickBot="1">
      <c r="A11" s="61" t="s">
        <v>45</v>
      </c>
      <c r="B11" s="189">
        <v>41280</v>
      </c>
      <c r="C11" s="196">
        <v>275</v>
      </c>
      <c r="D11" s="188">
        <f t="shared" si="0"/>
        <v>275</v>
      </c>
    </row>
    <row r="12" spans="1:4" s="26" customFormat="1" ht="14.25" customHeight="1" outlineLevel="1" thickBot="1">
      <c r="A12" s="48" t="s">
        <v>46</v>
      </c>
      <c r="B12" s="121" t="s">
        <v>47</v>
      </c>
      <c r="C12" s="221">
        <f>SUM(C5:C11)</f>
        <v>1813</v>
      </c>
      <c r="D12" s="225">
        <f>SUM(D5:D11)</f>
        <v>1813</v>
      </c>
    </row>
    <row r="13" spans="1:4" s="26" customFormat="1" ht="15.75" customHeight="1" outlineLevel="1" thickBot="1">
      <c r="A13" s="49" t="s">
        <v>48</v>
      </c>
      <c r="B13" s="122"/>
      <c r="C13" s="227">
        <f>AVERAGE(C5:C11)</f>
        <v>362.6</v>
      </c>
      <c r="D13" s="233">
        <f>AVERAGE(D5:D11)</f>
        <v>362.6</v>
      </c>
    </row>
    <row r="14" spans="1:4" s="26" customFormat="1" ht="14.25" customHeight="1" thickBot="1">
      <c r="A14" s="14" t="s">
        <v>49</v>
      </c>
      <c r="B14" s="122"/>
      <c r="C14" s="234">
        <f>SUM(C5:C9)</f>
        <v>1193</v>
      </c>
      <c r="D14" s="238">
        <f>SUM(D5:D9)</f>
        <v>1193</v>
      </c>
    </row>
    <row r="15" spans="1:4" s="26" customFormat="1" ht="15.75" customHeight="1" thickBot="1">
      <c r="A15" s="14" t="s">
        <v>50</v>
      </c>
      <c r="B15" s="122"/>
      <c r="C15" s="240">
        <f>AVERAGE(C5:C9)</f>
        <v>397.66666666666669</v>
      </c>
      <c r="D15" s="244">
        <f>AVERAGE(D5:D9)</f>
        <v>397.66666666666669</v>
      </c>
    </row>
    <row r="16" spans="1:4" s="26" customFormat="1" ht="14.25" thickBot="1">
      <c r="A16" s="58" t="s">
        <v>51</v>
      </c>
      <c r="B16" s="57">
        <v>41281</v>
      </c>
      <c r="C16" s="182">
        <v>367</v>
      </c>
      <c r="D16" s="186">
        <f t="shared" ref="D16:D22" si="1">SUM(C16:C16)</f>
        <v>367</v>
      </c>
    </row>
    <row r="17" spans="1:4" s="26" customFormat="1" ht="14.25" customHeight="1" thickBot="1">
      <c r="A17" s="58" t="s">
        <v>40</v>
      </c>
      <c r="B17" s="203">
        <v>41282</v>
      </c>
      <c r="C17" s="182">
        <v>387</v>
      </c>
      <c r="D17" s="188">
        <f t="shared" si="1"/>
        <v>387</v>
      </c>
    </row>
    <row r="18" spans="1:4" s="26" customFormat="1" ht="14.25" thickBot="1">
      <c r="A18" s="58" t="s">
        <v>41</v>
      </c>
      <c r="B18" s="203">
        <v>41283</v>
      </c>
      <c r="C18" s="182">
        <v>386</v>
      </c>
      <c r="D18" s="188">
        <f t="shared" si="1"/>
        <v>386</v>
      </c>
    </row>
    <row r="19" spans="1:4" s="26" customFormat="1" ht="14.25" thickBot="1">
      <c r="A19" s="58" t="s">
        <v>42</v>
      </c>
      <c r="B19" s="203">
        <v>41284</v>
      </c>
      <c r="C19" s="182">
        <v>371</v>
      </c>
      <c r="D19" s="188">
        <f t="shared" si="1"/>
        <v>371</v>
      </c>
    </row>
    <row r="20" spans="1:4" s="26" customFormat="1" ht="14.25" thickBot="1">
      <c r="A20" s="58" t="s">
        <v>43</v>
      </c>
      <c r="B20" s="203">
        <v>41285</v>
      </c>
      <c r="C20" s="182">
        <v>322</v>
      </c>
      <c r="D20" s="188">
        <f t="shared" si="1"/>
        <v>322</v>
      </c>
    </row>
    <row r="21" spans="1:4" s="26" customFormat="1" ht="14.25" outlineLevel="1" thickBot="1">
      <c r="A21" s="58" t="s">
        <v>44</v>
      </c>
      <c r="B21" s="203">
        <v>41286</v>
      </c>
      <c r="C21" s="190">
        <v>529</v>
      </c>
      <c r="D21" s="188">
        <f t="shared" si="1"/>
        <v>529</v>
      </c>
    </row>
    <row r="22" spans="1:4" s="26" customFormat="1" ht="14.25" outlineLevel="1" thickBot="1">
      <c r="A22" s="58" t="s">
        <v>45</v>
      </c>
      <c r="B22" s="205">
        <v>41287</v>
      </c>
      <c r="C22" s="196">
        <v>394</v>
      </c>
      <c r="D22" s="207">
        <f t="shared" si="1"/>
        <v>394</v>
      </c>
    </row>
    <row r="23" spans="1:4" s="26" customFormat="1" ht="14.25" customHeight="1" outlineLevel="1" thickBot="1">
      <c r="A23" s="48" t="s">
        <v>46</v>
      </c>
      <c r="B23" s="122" t="s">
        <v>52</v>
      </c>
      <c r="C23" s="221">
        <f>SUM(C16:C22)</f>
        <v>2756</v>
      </c>
      <c r="D23" s="225">
        <f>SUM(D16:D22)</f>
        <v>2756</v>
      </c>
    </row>
    <row r="24" spans="1:4" s="26" customFormat="1" ht="15.75" customHeight="1" outlineLevel="1" thickBot="1">
      <c r="A24" s="49" t="s">
        <v>48</v>
      </c>
      <c r="B24" s="122"/>
      <c r="C24" s="227">
        <f>AVERAGE(C16:C22)</f>
        <v>393.71428571428572</v>
      </c>
      <c r="D24" s="233">
        <f>AVERAGE(D16:D22)</f>
        <v>393.71428571428572</v>
      </c>
    </row>
    <row r="25" spans="1:4" s="26" customFormat="1" ht="14.25" customHeight="1" thickBot="1">
      <c r="A25" s="14" t="s">
        <v>49</v>
      </c>
      <c r="B25" s="122"/>
      <c r="C25" s="234">
        <f>SUM(C16:C20)</f>
        <v>1833</v>
      </c>
      <c r="D25" s="238">
        <f>SUM(D16:D20)</f>
        <v>1833</v>
      </c>
    </row>
    <row r="26" spans="1:4" s="26" customFormat="1" ht="15.75" customHeight="1" thickBot="1">
      <c r="A26" s="14" t="s">
        <v>50</v>
      </c>
      <c r="B26" s="123"/>
      <c r="C26" s="240">
        <f>AVERAGE(C16:C20)</f>
        <v>366.6</v>
      </c>
      <c r="D26" s="244">
        <f>AVERAGE(D16:D20)</f>
        <v>366.6</v>
      </c>
    </row>
    <row r="27" spans="1:4" s="26" customFormat="1" ht="14.25" thickBot="1">
      <c r="A27" s="58" t="s">
        <v>51</v>
      </c>
      <c r="B27" s="57">
        <v>41288</v>
      </c>
      <c r="C27" s="182">
        <v>338</v>
      </c>
      <c r="D27" s="186">
        <f t="shared" ref="D27:D33" si="2">SUM(C27:C27)</f>
        <v>338</v>
      </c>
    </row>
    <row r="28" spans="1:4" s="26" customFormat="1" ht="14.25" customHeight="1" thickBot="1">
      <c r="A28" s="58" t="s">
        <v>40</v>
      </c>
      <c r="B28" s="203">
        <v>41289</v>
      </c>
      <c r="C28" s="182">
        <v>379</v>
      </c>
      <c r="D28" s="188">
        <f t="shared" si="2"/>
        <v>379</v>
      </c>
    </row>
    <row r="29" spans="1:4" s="26" customFormat="1" ht="14.25" thickBot="1">
      <c r="A29" s="58" t="s">
        <v>41</v>
      </c>
      <c r="B29" s="203">
        <v>41290</v>
      </c>
      <c r="C29" s="182">
        <v>372</v>
      </c>
      <c r="D29" s="188">
        <f t="shared" si="2"/>
        <v>372</v>
      </c>
    </row>
    <row r="30" spans="1:4" s="26" customFormat="1" ht="14.25" thickBot="1">
      <c r="A30" s="58" t="s">
        <v>42</v>
      </c>
      <c r="B30" s="203">
        <v>41291</v>
      </c>
      <c r="C30" s="182">
        <v>360</v>
      </c>
      <c r="D30" s="188">
        <f t="shared" si="2"/>
        <v>360</v>
      </c>
    </row>
    <row r="31" spans="1:4" s="26" customFormat="1" ht="14.25" thickBot="1">
      <c r="A31" s="58" t="s">
        <v>43</v>
      </c>
      <c r="B31" s="203">
        <v>41292</v>
      </c>
      <c r="C31" s="182">
        <v>365</v>
      </c>
      <c r="D31" s="188">
        <f t="shared" si="2"/>
        <v>365</v>
      </c>
    </row>
    <row r="32" spans="1:4" s="26" customFormat="1" ht="14.25" outlineLevel="1" thickBot="1">
      <c r="A32" s="58" t="s">
        <v>44</v>
      </c>
      <c r="B32" s="203">
        <v>41293</v>
      </c>
      <c r="C32" s="190">
        <v>608</v>
      </c>
      <c r="D32" s="188">
        <f t="shared" si="2"/>
        <v>608</v>
      </c>
    </row>
    <row r="33" spans="1:5" s="26" customFormat="1" ht="14.25" outlineLevel="1" thickBot="1">
      <c r="A33" s="58" t="s">
        <v>45</v>
      </c>
      <c r="B33" s="205">
        <v>41294</v>
      </c>
      <c r="C33" s="196">
        <v>441</v>
      </c>
      <c r="D33" s="207">
        <f t="shared" si="2"/>
        <v>441</v>
      </c>
      <c r="E33" s="208"/>
    </row>
    <row r="34" spans="1:5" s="26" customFormat="1" ht="14.25" customHeight="1" outlineLevel="1" thickBot="1">
      <c r="A34" s="48" t="s">
        <v>46</v>
      </c>
      <c r="B34" s="121" t="s">
        <v>53</v>
      </c>
      <c r="C34" s="221">
        <f>SUM(C27:C33)</f>
        <v>2863</v>
      </c>
      <c r="D34" s="225">
        <f>SUM(D27:D33)</f>
        <v>2863</v>
      </c>
      <c r="E34" s="208"/>
    </row>
    <row r="35" spans="1:5" s="26" customFormat="1" ht="15.75" customHeight="1" outlineLevel="1" thickBot="1">
      <c r="A35" s="49" t="s">
        <v>48</v>
      </c>
      <c r="B35" s="122"/>
      <c r="C35" s="227">
        <f>AVERAGE(C27:C33)</f>
        <v>409</v>
      </c>
      <c r="D35" s="233">
        <f>AVERAGE(D27:D33)</f>
        <v>409</v>
      </c>
      <c r="E35" s="208"/>
    </row>
    <row r="36" spans="1:5" s="26" customFormat="1" ht="14.25" customHeight="1" thickBot="1">
      <c r="A36" s="14" t="s">
        <v>49</v>
      </c>
      <c r="B36" s="122"/>
      <c r="C36" s="238">
        <f>SUM(C27:C31)</f>
        <v>1814</v>
      </c>
      <c r="D36" s="238">
        <f>SUM(D27:D31)</f>
        <v>1814</v>
      </c>
      <c r="E36" s="208"/>
    </row>
    <row r="37" spans="1:5" s="26" customFormat="1" ht="15.75" customHeight="1" thickBot="1">
      <c r="A37" s="14" t="s">
        <v>50</v>
      </c>
      <c r="B37" s="123"/>
      <c r="C37" s="244">
        <f>AVERAGE(C27:C31)</f>
        <v>362.8</v>
      </c>
      <c r="D37" s="244">
        <f>AVERAGE(D27:D31)</f>
        <v>362.8</v>
      </c>
      <c r="E37" s="208"/>
    </row>
    <row r="38" spans="1:5" s="26" customFormat="1" ht="14.25" thickBot="1">
      <c r="A38" s="58" t="s">
        <v>51</v>
      </c>
      <c r="B38" s="57">
        <v>41295</v>
      </c>
      <c r="C38" s="182">
        <v>156</v>
      </c>
      <c r="D38" s="186">
        <f t="shared" ref="D38:D44" si="3">SUM(C38:C38)</f>
        <v>156</v>
      </c>
      <c r="E38" s="208"/>
    </row>
    <row r="39" spans="1:5" s="26" customFormat="1" ht="14.25" customHeight="1" thickBot="1">
      <c r="A39" s="58" t="s">
        <v>40</v>
      </c>
      <c r="B39" s="203">
        <v>41296</v>
      </c>
      <c r="C39" s="182">
        <v>344</v>
      </c>
      <c r="D39" s="188">
        <f t="shared" si="3"/>
        <v>344</v>
      </c>
      <c r="E39" s="208"/>
    </row>
    <row r="40" spans="1:5" s="26" customFormat="1" ht="14.25" thickBot="1">
      <c r="A40" s="58" t="s">
        <v>41</v>
      </c>
      <c r="B40" s="203">
        <v>41297</v>
      </c>
      <c r="C40" s="182">
        <v>372</v>
      </c>
      <c r="D40" s="188">
        <f t="shared" si="3"/>
        <v>372</v>
      </c>
      <c r="E40" s="208"/>
    </row>
    <row r="41" spans="1:5" s="26" customFormat="1" ht="14.25" thickBot="1">
      <c r="A41" s="58" t="s">
        <v>42</v>
      </c>
      <c r="B41" s="203">
        <v>41298</v>
      </c>
      <c r="C41" s="182">
        <v>405</v>
      </c>
      <c r="D41" s="188">
        <f t="shared" si="3"/>
        <v>405</v>
      </c>
      <c r="E41" s="208"/>
    </row>
    <row r="42" spans="1:5" s="26" customFormat="1" ht="14.25" thickBot="1">
      <c r="A42" s="58" t="s">
        <v>43</v>
      </c>
      <c r="B42" s="203">
        <v>41299</v>
      </c>
      <c r="C42" s="182">
        <v>436</v>
      </c>
      <c r="D42" s="188">
        <f t="shared" si="3"/>
        <v>436</v>
      </c>
      <c r="E42" s="208"/>
    </row>
    <row r="43" spans="1:5" s="26" customFormat="1" ht="14.25" outlineLevel="1" thickBot="1">
      <c r="A43" s="58" t="s">
        <v>44</v>
      </c>
      <c r="B43" s="203">
        <v>41300</v>
      </c>
      <c r="C43" s="190">
        <v>216</v>
      </c>
      <c r="D43" s="188">
        <f t="shared" si="3"/>
        <v>216</v>
      </c>
      <c r="E43" s="208"/>
    </row>
    <row r="44" spans="1:5" s="26" customFormat="1" ht="14.25" outlineLevel="1" thickBot="1">
      <c r="A44" s="58" t="s">
        <v>45</v>
      </c>
      <c r="B44" s="203">
        <v>41301</v>
      </c>
      <c r="C44" s="196">
        <v>307</v>
      </c>
      <c r="D44" s="207">
        <f t="shared" si="3"/>
        <v>307</v>
      </c>
      <c r="E44" s="208"/>
    </row>
    <row r="45" spans="1:5" s="26" customFormat="1" ht="14.25" customHeight="1" outlineLevel="1" thickBot="1">
      <c r="A45" s="48" t="s">
        <v>46</v>
      </c>
      <c r="B45" s="121" t="s">
        <v>54</v>
      </c>
      <c r="C45" s="221">
        <f>SUM(C38:C44)</f>
        <v>2236</v>
      </c>
      <c r="D45" s="225">
        <f>SUM(D38:D44)</f>
        <v>2236</v>
      </c>
      <c r="E45" s="208"/>
    </row>
    <row r="46" spans="1:5" s="26" customFormat="1" ht="15.75" customHeight="1" outlineLevel="1" thickBot="1">
      <c r="A46" s="49" t="s">
        <v>48</v>
      </c>
      <c r="B46" s="122"/>
      <c r="C46" s="227">
        <f>AVERAGE(C38:C44)</f>
        <v>319.42857142857144</v>
      </c>
      <c r="D46" s="233">
        <f>AVERAGE(D38:D44)</f>
        <v>319.42857142857144</v>
      </c>
      <c r="E46" s="208"/>
    </row>
    <row r="47" spans="1:5" s="26" customFormat="1" ht="14.25" customHeight="1" thickBot="1">
      <c r="A47" s="14" t="s">
        <v>49</v>
      </c>
      <c r="B47" s="122"/>
      <c r="C47" s="238">
        <f>SUM(C38:C42)</f>
        <v>1713</v>
      </c>
      <c r="D47" s="238">
        <f>SUM(D38:D42)</f>
        <v>1713</v>
      </c>
      <c r="E47" s="208"/>
    </row>
    <row r="48" spans="1:5" s="26" customFormat="1" ht="15.75" customHeight="1" thickBot="1">
      <c r="A48" s="14" t="s">
        <v>50</v>
      </c>
      <c r="B48" s="123"/>
      <c r="C48" s="244">
        <f>AVERAGE(C38:C42)</f>
        <v>342.6</v>
      </c>
      <c r="D48" s="244">
        <f>AVERAGE(D38:D42)</f>
        <v>342.6</v>
      </c>
      <c r="E48" s="208"/>
    </row>
    <row r="49" spans="1:4" s="26" customFormat="1" ht="14.25" thickBot="1">
      <c r="A49" s="58" t="s">
        <v>51</v>
      </c>
      <c r="B49" s="57">
        <v>41302</v>
      </c>
      <c r="C49" s="210">
        <v>343</v>
      </c>
      <c r="D49" s="188">
        <f t="shared" ref="D49:D52" si="4">SUM(C49:C49)</f>
        <v>343</v>
      </c>
    </row>
    <row r="50" spans="1:4" s="26" customFormat="1" ht="14.25" customHeight="1" thickBot="1">
      <c r="A50" s="58" t="s">
        <v>40</v>
      </c>
      <c r="B50" s="203">
        <v>41303</v>
      </c>
      <c r="C50" s="182">
        <v>365</v>
      </c>
      <c r="D50" s="188">
        <f t="shared" si="4"/>
        <v>365</v>
      </c>
    </row>
    <row r="51" spans="1:4" s="26" customFormat="1" ht="14.25" thickBot="1">
      <c r="A51" s="58" t="s">
        <v>41</v>
      </c>
      <c r="B51" s="203">
        <v>41304</v>
      </c>
      <c r="C51" s="194">
        <v>354</v>
      </c>
      <c r="D51" s="188">
        <f t="shared" si="4"/>
        <v>354</v>
      </c>
    </row>
    <row r="52" spans="1:4" s="26" customFormat="1" ht="14.25" customHeight="1" thickBot="1">
      <c r="A52" s="58" t="s">
        <v>42</v>
      </c>
      <c r="B52" s="203">
        <v>41305</v>
      </c>
      <c r="C52" s="182">
        <v>351</v>
      </c>
      <c r="D52" s="188">
        <f t="shared" si="4"/>
        <v>351</v>
      </c>
    </row>
    <row r="53" spans="1:4" s="26" customFormat="1" ht="14.25" hidden="1" customHeight="1" thickBot="1">
      <c r="A53" s="58"/>
      <c r="B53" s="203"/>
      <c r="C53" s="182"/>
      <c r="D53" s="188"/>
    </row>
    <row r="54" spans="1:4" s="26" customFormat="1" ht="14.25" hidden="1" customHeight="1" outlineLevel="1" thickBot="1">
      <c r="A54" s="58"/>
      <c r="B54" s="203"/>
      <c r="C54" s="190"/>
      <c r="D54" s="188"/>
    </row>
    <row r="55" spans="1:4" s="26" customFormat="1" ht="14.25" hidden="1" customHeight="1" outlineLevel="1" thickBot="1">
      <c r="A55" s="58"/>
      <c r="B55" s="205"/>
      <c r="C55" s="196"/>
      <c r="D55" s="188"/>
    </row>
    <row r="56" spans="1:4" s="26" customFormat="1" ht="14.25" customHeight="1" outlineLevel="1" thickBot="1">
      <c r="A56" s="48" t="s">
        <v>46</v>
      </c>
      <c r="B56" s="121" t="s">
        <v>55</v>
      </c>
      <c r="C56" s="221">
        <f>SUM(C49:C55)</f>
        <v>1413</v>
      </c>
      <c r="D56" s="225">
        <f>SUM(D49:D55)</f>
        <v>1413</v>
      </c>
    </row>
    <row r="57" spans="1:4" s="26" customFormat="1" ht="15.75" customHeight="1" outlineLevel="1" thickBot="1">
      <c r="A57" s="49" t="s">
        <v>48</v>
      </c>
      <c r="B57" s="122"/>
      <c r="C57" s="227">
        <f>AVERAGE(C49:C55)</f>
        <v>353.25</v>
      </c>
      <c r="D57" s="233">
        <f>AVERAGE(D49:D55)</f>
        <v>353.25</v>
      </c>
    </row>
    <row r="58" spans="1:4" s="26" customFormat="1" ht="14.25" customHeight="1" thickBot="1">
      <c r="A58" s="14" t="s">
        <v>49</v>
      </c>
      <c r="B58" s="122"/>
      <c r="C58" s="234">
        <f>SUM(C49:C53)</f>
        <v>1413</v>
      </c>
      <c r="D58" s="238">
        <f>SUM(D49:D53)</f>
        <v>1413</v>
      </c>
    </row>
    <row r="59" spans="1:4" s="26" customFormat="1" ht="15.75" customHeight="1" thickBot="1">
      <c r="A59" s="14" t="s">
        <v>50</v>
      </c>
      <c r="B59" s="123"/>
      <c r="C59" s="240">
        <f>AVERAGE(C49:C53)</f>
        <v>353.25</v>
      </c>
      <c r="D59" s="244">
        <f>AVERAGE(D49:D53)</f>
        <v>353.25</v>
      </c>
    </row>
    <row r="60" spans="1:4" s="26" customFormat="1" hidden="1">
      <c r="A60" s="58"/>
      <c r="B60" s="57"/>
      <c r="C60" s="182"/>
      <c r="D60" s="186"/>
    </row>
    <row r="61" spans="1:4" s="26" customFormat="1" ht="14.25" hidden="1" customHeight="1">
      <c r="A61" s="58"/>
      <c r="B61" s="203"/>
      <c r="C61" s="182"/>
      <c r="D61" s="186"/>
    </row>
    <row r="62" spans="1:4" s="26" customFormat="1" hidden="1">
      <c r="A62" s="58"/>
      <c r="B62" s="203"/>
      <c r="C62" s="182"/>
      <c r="D62" s="186"/>
    </row>
    <row r="63" spans="1:4" s="26" customFormat="1" hidden="1">
      <c r="A63" s="58"/>
      <c r="B63" s="203"/>
      <c r="C63" s="182"/>
      <c r="D63" s="186"/>
    </row>
    <row r="64" spans="1:4" s="26" customFormat="1" hidden="1">
      <c r="A64" s="58"/>
      <c r="B64" s="203"/>
      <c r="C64" s="182"/>
      <c r="D64" s="186"/>
    </row>
    <row r="65" spans="1:6" s="26" customFormat="1" hidden="1" outlineLevel="1">
      <c r="A65" s="58"/>
      <c r="B65" s="203"/>
      <c r="C65" s="190"/>
      <c r="D65" s="186"/>
      <c r="E65" s="208"/>
      <c r="F65" s="208"/>
    </row>
    <row r="66" spans="1:6" s="26" customFormat="1" ht="14.25" hidden="1" outlineLevel="1" thickBot="1">
      <c r="A66" s="58"/>
      <c r="B66" s="205"/>
      <c r="C66" s="196"/>
      <c r="D66" s="186"/>
      <c r="E66" s="208"/>
      <c r="F66" s="208"/>
    </row>
    <row r="67" spans="1:6" s="26" customFormat="1" ht="14.25" hidden="1" customHeight="1" outlineLevel="1" thickBot="1">
      <c r="A67" s="48" t="s">
        <v>46</v>
      </c>
      <c r="B67" s="121" t="s">
        <v>56</v>
      </c>
      <c r="C67" s="221">
        <f>SUM(C60:C66)</f>
        <v>0</v>
      </c>
      <c r="D67" s="225">
        <f>SUM(D60:D66)</f>
        <v>0</v>
      </c>
      <c r="E67" s="208"/>
      <c r="F67" s="208"/>
    </row>
    <row r="68" spans="1:6" s="26" customFormat="1" ht="15.75" hidden="1" customHeight="1" outlineLevel="1" thickBot="1">
      <c r="A68" s="49" t="s">
        <v>48</v>
      </c>
      <c r="B68" s="122"/>
      <c r="C68" s="227" t="e">
        <f>AVERAGE(C60:C66)</f>
        <v>#DIV/0!</v>
      </c>
      <c r="D68" s="233" t="e">
        <f>AVERAGE(D60:D66)</f>
        <v>#DIV/0!</v>
      </c>
      <c r="E68" s="208"/>
      <c r="F68" s="208"/>
    </row>
    <row r="69" spans="1:6" s="26" customFormat="1" ht="14.25" hidden="1" customHeight="1" thickBot="1">
      <c r="A69" s="14" t="s">
        <v>49</v>
      </c>
      <c r="B69" s="122"/>
      <c r="C69" s="234">
        <f>SUM(C60:C64)</f>
        <v>0</v>
      </c>
      <c r="D69" s="238">
        <f>SUM(D60:D64)</f>
        <v>0</v>
      </c>
      <c r="E69" s="208"/>
      <c r="F69" s="208"/>
    </row>
    <row r="70" spans="1:6" s="26" customFormat="1" ht="15.75" hidden="1" customHeight="1" thickBot="1">
      <c r="A70" s="14" t="s">
        <v>50</v>
      </c>
      <c r="B70" s="123"/>
      <c r="C70" s="240" t="e">
        <f>AVERAGE(C60:C64)</f>
        <v>#DIV/0!</v>
      </c>
      <c r="D70" s="244" t="e">
        <f>AVERAGE(D60:D64)</f>
        <v>#DIV/0!</v>
      </c>
      <c r="E70" s="208"/>
      <c r="F70" s="208"/>
    </row>
    <row r="71" spans="1:6" s="26" customFormat="1">
      <c r="A71" s="27"/>
      <c r="B71" s="55"/>
      <c r="C71" s="253"/>
      <c r="D71" s="253"/>
      <c r="E71" s="208"/>
      <c r="F71" s="208"/>
    </row>
    <row r="72" spans="1:6" s="26" customFormat="1" ht="42" customHeight="1">
      <c r="A72" s="246"/>
      <c r="B72" s="56" t="s">
        <v>18</v>
      </c>
      <c r="C72" s="208"/>
      <c r="D72" s="133" t="s">
        <v>61</v>
      </c>
      <c r="E72" s="144"/>
      <c r="F72" s="145"/>
    </row>
    <row r="73" spans="1:6" ht="30" customHeight="1">
      <c r="A73" s="21" t="s">
        <v>59</v>
      </c>
      <c r="B73" s="254">
        <f>SUM(C58:C58, C47:C47, C36:C36, C25:C25, C14:C14, C69:C69)</f>
        <v>7966</v>
      </c>
      <c r="C73" s="60"/>
      <c r="D73" s="113" t="s">
        <v>59</v>
      </c>
      <c r="E73" s="114"/>
      <c r="F73" s="41">
        <f>SUM(D14, D25, D36, D47, D58, D69)</f>
        <v>7966</v>
      </c>
    </row>
    <row r="74" spans="1:6" ht="30" customHeight="1">
      <c r="A74" s="21" t="s">
        <v>58</v>
      </c>
      <c r="B74" s="254">
        <f>SUM(C56:C56, C45:C45, C34:C34, C23:C23, C12:C12, C67:C67 )</f>
        <v>11081</v>
      </c>
      <c r="C74" s="60"/>
      <c r="D74" s="113" t="s">
        <v>58</v>
      </c>
      <c r="E74" s="114"/>
      <c r="F74" s="42">
        <f>SUM(D56, D45, D34, D23, D12, D67)</f>
        <v>11081</v>
      </c>
    </row>
    <row r="75" spans="1:6" ht="30" customHeight="1">
      <c r="A75" s="60"/>
      <c r="B75" s="251"/>
      <c r="C75" s="60"/>
      <c r="D75" s="113" t="s">
        <v>50</v>
      </c>
      <c r="E75" s="114"/>
      <c r="F75" s="42">
        <f>AVERAGE(D14, D25, D36, D47, D58, D69)</f>
        <v>1327.6666666666667</v>
      </c>
    </row>
    <row r="76" spans="1:6" ht="30" customHeight="1">
      <c r="A76" s="60"/>
      <c r="B76" s="251"/>
      <c r="C76" s="60"/>
      <c r="D76" s="113" t="s">
        <v>60</v>
      </c>
      <c r="E76" s="114"/>
      <c r="F76" s="41">
        <f>AVERAGE(D56, D45, D34, D23, D12, D67)</f>
        <v>1846.8333333333333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P104"/>
  <sheetViews>
    <sheetView zoomScaleNormal="100" workbookViewId="0" xr3:uid="{F9CF3CF3-643B-5BE6-8B46-32C596A47465}">
      <pane xSplit="2" ySplit="4" topLeftCell="C5" activePane="bottomRight" state="frozen"/>
      <selection pane="bottomRight" activeCell="H56" sqref="H56"/>
      <selection pane="bottomLeft" activeCell="A5" sqref="A5"/>
      <selection pane="topRight" activeCell="C1" sqref="C1"/>
    </sheetView>
  </sheetViews>
  <sheetFormatPr defaultRowHeight="13.5" outlineLevelRow="1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>
      <c r="A1" s="60"/>
      <c r="B1" s="251"/>
      <c r="C1" s="134" t="s">
        <v>20</v>
      </c>
      <c r="D1" s="134" t="s">
        <v>21</v>
      </c>
      <c r="E1" s="142" t="s">
        <v>22</v>
      </c>
      <c r="F1" s="134" t="s">
        <v>23</v>
      </c>
      <c r="G1" s="134" t="s">
        <v>15</v>
      </c>
      <c r="H1" s="131"/>
      <c r="I1" s="146" t="s">
        <v>12</v>
      </c>
      <c r="J1" s="60"/>
    </row>
    <row r="2" spans="1:10" ht="15" customHeight="1" thickBot="1">
      <c r="A2" s="60"/>
      <c r="B2" s="251"/>
      <c r="C2" s="135"/>
      <c r="D2" s="135"/>
      <c r="E2" s="143"/>
      <c r="F2" s="135"/>
      <c r="G2" s="135"/>
      <c r="H2" s="132"/>
      <c r="I2" s="147"/>
      <c r="J2" s="60"/>
    </row>
    <row r="3" spans="1:10" ht="13.5" customHeight="1">
      <c r="A3" s="115" t="s">
        <v>32</v>
      </c>
      <c r="B3" s="117" t="s">
        <v>33</v>
      </c>
      <c r="C3" s="124" t="s">
        <v>20</v>
      </c>
      <c r="D3" s="124" t="s">
        <v>62</v>
      </c>
      <c r="E3" s="119" t="s">
        <v>63</v>
      </c>
      <c r="F3" s="127" t="s">
        <v>23</v>
      </c>
      <c r="G3" s="149" t="s">
        <v>64</v>
      </c>
      <c r="H3" s="148" t="s">
        <v>65</v>
      </c>
      <c r="I3" s="147"/>
      <c r="J3" s="60"/>
    </row>
    <row r="4" spans="1:10" ht="14.25" thickBot="1">
      <c r="A4" s="116"/>
      <c r="B4" s="118"/>
      <c r="C4" s="116"/>
      <c r="D4" s="116"/>
      <c r="E4" s="120"/>
      <c r="F4" s="128"/>
      <c r="G4" s="116"/>
      <c r="H4" s="126"/>
      <c r="I4" s="147"/>
      <c r="J4" s="60"/>
    </row>
    <row r="5" spans="1:10" s="25" customFormat="1" ht="14.25" hidden="1" thickBot="1">
      <c r="A5" s="61"/>
      <c r="B5" s="181"/>
      <c r="C5" s="182"/>
      <c r="D5" s="182"/>
      <c r="E5" s="186"/>
      <c r="F5" s="255"/>
      <c r="G5" s="182"/>
      <c r="H5" s="183"/>
      <c r="I5" s="214"/>
      <c r="J5" s="59"/>
    </row>
    <row r="6" spans="1:10" s="25" customFormat="1" ht="14.25" thickBot="1">
      <c r="A6" s="61" t="s">
        <v>40</v>
      </c>
      <c r="B6" s="189">
        <v>41275</v>
      </c>
      <c r="C6" s="182">
        <v>387</v>
      </c>
      <c r="D6" s="182">
        <v>182</v>
      </c>
      <c r="E6" s="186">
        <v>475</v>
      </c>
      <c r="F6" s="255"/>
      <c r="G6" s="182">
        <v>46</v>
      </c>
      <c r="H6" s="183">
        <v>295</v>
      </c>
      <c r="I6" s="214">
        <f>SUM(C6:H6)</f>
        <v>1385</v>
      </c>
      <c r="J6" s="59"/>
    </row>
    <row r="7" spans="1:10" s="25" customFormat="1" ht="14.25" thickBot="1">
      <c r="A7" s="61" t="s">
        <v>41</v>
      </c>
      <c r="B7" s="189">
        <v>41276</v>
      </c>
      <c r="C7" s="182">
        <v>329</v>
      </c>
      <c r="D7" s="182">
        <v>168</v>
      </c>
      <c r="E7" s="186">
        <v>425</v>
      </c>
      <c r="F7" s="255"/>
      <c r="G7" s="182">
        <v>30</v>
      </c>
      <c r="H7" s="183">
        <v>258</v>
      </c>
      <c r="I7" s="214">
        <f t="shared" ref="I7:I11" si="0">SUM(C7:H7)</f>
        <v>1210</v>
      </c>
      <c r="J7" s="59"/>
    </row>
    <row r="8" spans="1:10" s="25" customFormat="1" ht="14.25" thickBot="1">
      <c r="A8" s="61" t="s">
        <v>42</v>
      </c>
      <c r="B8" s="189">
        <v>41277</v>
      </c>
      <c r="C8" s="182">
        <v>262</v>
      </c>
      <c r="D8" s="182">
        <v>165</v>
      </c>
      <c r="E8" s="186">
        <v>317</v>
      </c>
      <c r="F8" s="255"/>
      <c r="G8" s="182">
        <v>21</v>
      </c>
      <c r="H8" s="183">
        <v>225</v>
      </c>
      <c r="I8" s="214">
        <f t="shared" si="0"/>
        <v>990</v>
      </c>
      <c r="J8" s="59"/>
    </row>
    <row r="9" spans="1:10" s="25" customFormat="1" ht="14.25" thickBot="1">
      <c r="A9" s="61" t="s">
        <v>43</v>
      </c>
      <c r="B9" s="189">
        <v>41278</v>
      </c>
      <c r="C9" s="190">
        <v>259</v>
      </c>
      <c r="D9" s="182">
        <v>126</v>
      </c>
      <c r="E9" s="186">
        <v>373</v>
      </c>
      <c r="F9" s="255"/>
      <c r="G9" s="182">
        <v>35</v>
      </c>
      <c r="H9" s="183">
        <v>279</v>
      </c>
      <c r="I9" s="214">
        <f t="shared" si="0"/>
        <v>1072</v>
      </c>
      <c r="J9" s="59"/>
    </row>
    <row r="10" spans="1:10" s="25" customFormat="1" ht="14.25" outlineLevel="1" thickBot="1">
      <c r="A10" s="61" t="s">
        <v>44</v>
      </c>
      <c r="B10" s="189">
        <v>41279</v>
      </c>
      <c r="C10" s="190">
        <v>371</v>
      </c>
      <c r="D10" s="190">
        <v>162</v>
      </c>
      <c r="E10" s="194">
        <v>401</v>
      </c>
      <c r="F10" s="256"/>
      <c r="G10" s="190">
        <v>72</v>
      </c>
      <c r="H10" s="191">
        <v>1785</v>
      </c>
      <c r="I10" s="214">
        <f t="shared" si="0"/>
        <v>2791</v>
      </c>
      <c r="J10" s="59"/>
    </row>
    <row r="11" spans="1:10" s="25" customFormat="1" ht="14.25" outlineLevel="1" thickBot="1">
      <c r="A11" s="61" t="s">
        <v>45</v>
      </c>
      <c r="B11" s="189">
        <v>41280</v>
      </c>
      <c r="C11" s="196">
        <v>184</v>
      </c>
      <c r="D11" s="196">
        <v>106</v>
      </c>
      <c r="E11" s="200">
        <v>238</v>
      </c>
      <c r="F11" s="257"/>
      <c r="G11" s="196">
        <v>31</v>
      </c>
      <c r="H11" s="197">
        <v>1263</v>
      </c>
      <c r="I11" s="214">
        <f t="shared" si="0"/>
        <v>1822</v>
      </c>
      <c r="J11" s="59"/>
    </row>
    <row r="12" spans="1:10" s="26" customFormat="1" ht="14.25" customHeight="1" outlineLevel="1" thickBot="1">
      <c r="A12" s="48" t="s">
        <v>46</v>
      </c>
      <c r="B12" s="121" t="s">
        <v>47</v>
      </c>
      <c r="C12" s="221">
        <f>SUM(C5:C11)</f>
        <v>1792</v>
      </c>
      <c r="D12" s="221">
        <f t="shared" ref="D12:I12" si="1">SUM(D5:D11)</f>
        <v>909</v>
      </c>
      <c r="E12" s="221">
        <f t="shared" si="1"/>
        <v>2229</v>
      </c>
      <c r="F12" s="221">
        <f t="shared" si="1"/>
        <v>0</v>
      </c>
      <c r="G12" s="221">
        <f t="shared" si="1"/>
        <v>235</v>
      </c>
      <c r="H12" s="221">
        <f t="shared" si="1"/>
        <v>4105</v>
      </c>
      <c r="I12" s="221">
        <f t="shared" si="1"/>
        <v>9270</v>
      </c>
      <c r="J12" s="208"/>
    </row>
    <row r="13" spans="1:10" s="26" customFormat="1" ht="15.75" customHeight="1" outlineLevel="1" thickBot="1">
      <c r="A13" s="49" t="s">
        <v>48</v>
      </c>
      <c r="B13" s="122"/>
      <c r="C13" s="227">
        <f>AVERAGE(C5:C11)</f>
        <v>298.66666666666669</v>
      </c>
      <c r="D13" s="227">
        <f t="shared" ref="D13:I13" si="2">AVERAGE(D5:D11)</f>
        <v>151.5</v>
      </c>
      <c r="E13" s="227">
        <f t="shared" si="2"/>
        <v>371.5</v>
      </c>
      <c r="F13" s="227" t="e">
        <f t="shared" si="2"/>
        <v>#DIV/0!</v>
      </c>
      <c r="G13" s="227">
        <f t="shared" si="2"/>
        <v>39.166666666666664</v>
      </c>
      <c r="H13" s="227">
        <f t="shared" si="2"/>
        <v>684.16666666666663</v>
      </c>
      <c r="I13" s="227">
        <f t="shared" si="2"/>
        <v>1545</v>
      </c>
      <c r="J13" s="208"/>
    </row>
    <row r="14" spans="1:10" s="26" customFormat="1" ht="14.25" customHeight="1" thickBot="1">
      <c r="A14" s="14" t="s">
        <v>49</v>
      </c>
      <c r="B14" s="122"/>
      <c r="C14" s="234">
        <f>SUM(C5:C9)</f>
        <v>1237</v>
      </c>
      <c r="D14" s="234">
        <f t="shared" ref="D14:I14" si="3">SUM(D5:D9)</f>
        <v>641</v>
      </c>
      <c r="E14" s="234">
        <f t="shared" si="3"/>
        <v>1590</v>
      </c>
      <c r="F14" s="234">
        <f t="shared" si="3"/>
        <v>0</v>
      </c>
      <c r="G14" s="234">
        <f t="shared" si="3"/>
        <v>132</v>
      </c>
      <c r="H14" s="234">
        <f t="shared" si="3"/>
        <v>1057</v>
      </c>
      <c r="I14" s="234">
        <f t="shared" si="3"/>
        <v>4657</v>
      </c>
      <c r="J14" s="208"/>
    </row>
    <row r="15" spans="1:10" s="26" customFormat="1" ht="15.75" customHeight="1" thickBot="1">
      <c r="A15" s="14" t="s">
        <v>50</v>
      </c>
      <c r="B15" s="122"/>
      <c r="C15" s="240">
        <f>AVERAGE(C5:C9)</f>
        <v>309.25</v>
      </c>
      <c r="D15" s="240">
        <f t="shared" ref="D15:I15" si="4">AVERAGE(D5:D9)</f>
        <v>160.25</v>
      </c>
      <c r="E15" s="240">
        <f t="shared" si="4"/>
        <v>397.5</v>
      </c>
      <c r="F15" s="240" t="e">
        <f t="shared" si="4"/>
        <v>#DIV/0!</v>
      </c>
      <c r="G15" s="240">
        <f t="shared" si="4"/>
        <v>33</v>
      </c>
      <c r="H15" s="240">
        <f t="shared" si="4"/>
        <v>264.25</v>
      </c>
      <c r="I15" s="240">
        <f t="shared" si="4"/>
        <v>1164.25</v>
      </c>
      <c r="J15" s="208"/>
    </row>
    <row r="16" spans="1:10" s="26" customFormat="1" ht="14.25" thickBot="1">
      <c r="A16" s="58" t="s">
        <v>51</v>
      </c>
      <c r="B16" s="57">
        <v>41281</v>
      </c>
      <c r="C16" s="182">
        <v>116</v>
      </c>
      <c r="D16" s="182">
        <v>114</v>
      </c>
      <c r="E16" s="186">
        <v>203</v>
      </c>
      <c r="F16" s="255"/>
      <c r="G16" s="182">
        <v>34</v>
      </c>
      <c r="H16" s="183">
        <v>232</v>
      </c>
      <c r="I16" s="187">
        <f>SUM(C16:H16)</f>
        <v>699</v>
      </c>
      <c r="J16" s="208"/>
    </row>
    <row r="17" spans="1:9" s="26" customFormat="1" ht="14.25" thickBot="1">
      <c r="A17" s="58" t="s">
        <v>40</v>
      </c>
      <c r="B17" s="203">
        <v>41282</v>
      </c>
      <c r="C17" s="182">
        <v>88</v>
      </c>
      <c r="D17" s="182">
        <v>65</v>
      </c>
      <c r="E17" s="186">
        <v>147</v>
      </c>
      <c r="F17" s="255"/>
      <c r="G17" s="182">
        <v>19</v>
      </c>
      <c r="H17" s="183">
        <v>234</v>
      </c>
      <c r="I17" s="214">
        <f t="shared" ref="I17:I22" si="5">SUM(C17:H17)</f>
        <v>553</v>
      </c>
    </row>
    <row r="18" spans="1:9" s="26" customFormat="1" ht="14.25" thickBot="1">
      <c r="A18" s="58" t="s">
        <v>41</v>
      </c>
      <c r="B18" s="203">
        <v>41283</v>
      </c>
      <c r="C18" s="182">
        <v>87</v>
      </c>
      <c r="D18" s="182">
        <v>47</v>
      </c>
      <c r="E18" s="186">
        <v>100</v>
      </c>
      <c r="F18" s="255"/>
      <c r="G18" s="182">
        <v>11</v>
      </c>
      <c r="H18" s="183">
        <v>201</v>
      </c>
      <c r="I18" s="214">
        <f t="shared" si="5"/>
        <v>446</v>
      </c>
    </row>
    <row r="19" spans="1:9" s="26" customFormat="1" ht="14.25" thickBot="1">
      <c r="A19" s="58" t="s">
        <v>42</v>
      </c>
      <c r="B19" s="203">
        <v>41284</v>
      </c>
      <c r="C19" s="182">
        <v>109</v>
      </c>
      <c r="D19" s="182">
        <v>78</v>
      </c>
      <c r="E19" s="186">
        <v>190</v>
      </c>
      <c r="F19" s="255"/>
      <c r="G19" s="182">
        <v>19</v>
      </c>
      <c r="H19" s="183">
        <v>188</v>
      </c>
      <c r="I19" s="214">
        <f t="shared" si="5"/>
        <v>584</v>
      </c>
    </row>
    <row r="20" spans="1:9" s="26" customFormat="1" ht="14.25" thickBot="1">
      <c r="A20" s="58" t="s">
        <v>43</v>
      </c>
      <c r="B20" s="203">
        <v>41285</v>
      </c>
      <c r="C20" s="190">
        <v>75</v>
      </c>
      <c r="D20" s="182">
        <v>65</v>
      </c>
      <c r="E20" s="186">
        <v>132</v>
      </c>
      <c r="F20" s="255"/>
      <c r="G20" s="182">
        <v>10</v>
      </c>
      <c r="H20" s="183">
        <v>179</v>
      </c>
      <c r="I20" s="214">
        <f t="shared" si="5"/>
        <v>461</v>
      </c>
    </row>
    <row r="21" spans="1:9" s="26" customFormat="1" ht="14.25" outlineLevel="1" thickBot="1">
      <c r="A21" s="58" t="s">
        <v>44</v>
      </c>
      <c r="B21" s="203">
        <v>41286</v>
      </c>
      <c r="C21" s="190">
        <v>202</v>
      </c>
      <c r="D21" s="190">
        <v>119</v>
      </c>
      <c r="E21" s="194">
        <v>202</v>
      </c>
      <c r="F21" s="256"/>
      <c r="G21" s="190">
        <v>43</v>
      </c>
      <c r="H21" s="191">
        <v>1687</v>
      </c>
      <c r="I21" s="214">
        <f t="shared" si="5"/>
        <v>2253</v>
      </c>
    </row>
    <row r="22" spans="1:9" s="26" customFormat="1" ht="14.25" outlineLevel="1" thickBot="1">
      <c r="A22" s="58" t="s">
        <v>45</v>
      </c>
      <c r="B22" s="205">
        <v>41287</v>
      </c>
      <c r="C22" s="196">
        <v>153</v>
      </c>
      <c r="D22" s="196">
        <v>71</v>
      </c>
      <c r="E22" s="200">
        <v>149</v>
      </c>
      <c r="F22" s="257"/>
      <c r="G22" s="196">
        <v>33</v>
      </c>
      <c r="H22" s="197">
        <v>1476</v>
      </c>
      <c r="I22" s="258">
        <f t="shared" si="5"/>
        <v>1882</v>
      </c>
    </row>
    <row r="23" spans="1:9" s="26" customFormat="1" ht="14.25" customHeight="1" outlineLevel="1" thickBot="1">
      <c r="A23" s="48" t="s">
        <v>46</v>
      </c>
      <c r="B23" s="122" t="s">
        <v>52</v>
      </c>
      <c r="C23" s="221">
        <f t="shared" ref="C23" si="6">SUM(C16:C22)</f>
        <v>830</v>
      </c>
      <c r="D23" s="221">
        <f t="shared" ref="D23:I23" si="7">SUM(D16:D22)</f>
        <v>559</v>
      </c>
      <c r="E23" s="221">
        <f t="shared" si="7"/>
        <v>1123</v>
      </c>
      <c r="F23" s="224">
        <f t="shared" si="7"/>
        <v>0</v>
      </c>
      <c r="G23" s="221">
        <f>SUM(G16:G22)</f>
        <v>169</v>
      </c>
      <c r="H23" s="225">
        <f t="shared" si="7"/>
        <v>4197</v>
      </c>
      <c r="I23" s="259">
        <f t="shared" si="7"/>
        <v>6878</v>
      </c>
    </row>
    <row r="24" spans="1:9" s="26" customFormat="1" ht="15.75" customHeight="1" outlineLevel="1" thickBot="1">
      <c r="A24" s="49" t="s">
        <v>48</v>
      </c>
      <c r="B24" s="122"/>
      <c r="C24" s="227">
        <f t="shared" ref="C24" si="8">AVERAGE(C16:C22)</f>
        <v>118.57142857142857</v>
      </c>
      <c r="D24" s="227">
        <f t="shared" ref="D24:I24" si="9">AVERAGE(D16:D22)</f>
        <v>79.857142857142861</v>
      </c>
      <c r="E24" s="227">
        <f t="shared" si="9"/>
        <v>160.42857142857142</v>
      </c>
      <c r="F24" s="230" t="e">
        <f t="shared" si="9"/>
        <v>#DIV/0!</v>
      </c>
      <c r="G24" s="227">
        <f t="shared" si="9"/>
        <v>24.142857142857142</v>
      </c>
      <c r="H24" s="233">
        <f t="shared" si="9"/>
        <v>599.57142857142856</v>
      </c>
      <c r="I24" s="260">
        <f t="shared" si="9"/>
        <v>982.57142857142856</v>
      </c>
    </row>
    <row r="25" spans="1:9" s="26" customFormat="1" ht="14.25" customHeight="1" thickBot="1">
      <c r="A25" s="14" t="s">
        <v>49</v>
      </c>
      <c r="B25" s="122"/>
      <c r="C25" s="234">
        <f>SUM(C16:C20)</f>
        <v>475</v>
      </c>
      <c r="D25" s="234">
        <f t="shared" ref="D25:I25" si="10">SUM(D16:D20)</f>
        <v>369</v>
      </c>
      <c r="E25" s="234">
        <f t="shared" si="10"/>
        <v>772</v>
      </c>
      <c r="F25" s="237">
        <f t="shared" si="10"/>
        <v>0</v>
      </c>
      <c r="G25" s="234">
        <f t="shared" si="10"/>
        <v>93</v>
      </c>
      <c r="H25" s="238">
        <f t="shared" si="10"/>
        <v>1034</v>
      </c>
      <c r="I25" s="261">
        <f t="shared" si="10"/>
        <v>2743</v>
      </c>
    </row>
    <row r="26" spans="1:9" s="26" customFormat="1" ht="15.75" customHeight="1" thickBot="1">
      <c r="A26" s="14" t="s">
        <v>50</v>
      </c>
      <c r="B26" s="123"/>
      <c r="C26" s="262">
        <f>AVERAGE(C16:C20)</f>
        <v>95</v>
      </c>
      <c r="D26" s="262">
        <f t="shared" ref="D26:I26" si="11">AVERAGE(D16:D20)</f>
        <v>73.8</v>
      </c>
      <c r="E26" s="262">
        <f t="shared" si="11"/>
        <v>154.4</v>
      </c>
      <c r="F26" s="263" t="e">
        <f t="shared" si="11"/>
        <v>#DIV/0!</v>
      </c>
      <c r="G26" s="262">
        <f t="shared" si="11"/>
        <v>18.600000000000001</v>
      </c>
      <c r="H26" s="264">
        <f t="shared" si="11"/>
        <v>206.8</v>
      </c>
      <c r="I26" s="265">
        <f t="shared" si="11"/>
        <v>548.6</v>
      </c>
    </row>
    <row r="27" spans="1:9" s="26" customFormat="1" ht="14.25" thickBot="1">
      <c r="A27" s="58" t="s">
        <v>51</v>
      </c>
      <c r="B27" s="57">
        <v>41288</v>
      </c>
      <c r="C27" s="182">
        <v>72</v>
      </c>
      <c r="D27" s="182">
        <v>48</v>
      </c>
      <c r="E27" s="186">
        <v>96</v>
      </c>
      <c r="F27" s="255"/>
      <c r="G27" s="182">
        <v>13</v>
      </c>
      <c r="H27" s="183">
        <v>200</v>
      </c>
      <c r="I27" s="187">
        <f t="shared" ref="I27:I33" si="12">SUM(C27:H27)</f>
        <v>429</v>
      </c>
    </row>
    <row r="28" spans="1:9" s="26" customFormat="1" ht="14.25" thickBot="1">
      <c r="A28" s="58" t="s">
        <v>40</v>
      </c>
      <c r="B28" s="203">
        <v>41289</v>
      </c>
      <c r="C28" s="182">
        <v>44</v>
      </c>
      <c r="D28" s="182">
        <v>13</v>
      </c>
      <c r="E28" s="186">
        <v>86</v>
      </c>
      <c r="F28" s="255"/>
      <c r="G28" s="182">
        <v>8</v>
      </c>
      <c r="H28" s="183">
        <v>193</v>
      </c>
      <c r="I28" s="214">
        <f t="shared" si="12"/>
        <v>344</v>
      </c>
    </row>
    <row r="29" spans="1:9" s="26" customFormat="1" ht="14.25" thickBot="1">
      <c r="A29" s="58" t="s">
        <v>41</v>
      </c>
      <c r="B29" s="203">
        <v>41290</v>
      </c>
      <c r="C29" s="182">
        <v>20</v>
      </c>
      <c r="D29" s="182">
        <v>13</v>
      </c>
      <c r="E29" s="186">
        <v>59</v>
      </c>
      <c r="F29" s="255"/>
      <c r="G29" s="182">
        <v>8</v>
      </c>
      <c r="H29" s="183">
        <v>166</v>
      </c>
      <c r="I29" s="214">
        <f t="shared" si="12"/>
        <v>266</v>
      </c>
    </row>
    <row r="30" spans="1:9" s="26" customFormat="1" ht="14.25" thickBot="1">
      <c r="A30" s="58" t="s">
        <v>42</v>
      </c>
      <c r="B30" s="203">
        <v>41291</v>
      </c>
      <c r="C30" s="182">
        <v>69</v>
      </c>
      <c r="D30" s="182">
        <v>67</v>
      </c>
      <c r="E30" s="186">
        <v>131</v>
      </c>
      <c r="F30" s="255"/>
      <c r="G30" s="182">
        <v>10</v>
      </c>
      <c r="H30" s="183">
        <v>273</v>
      </c>
      <c r="I30" s="214">
        <f t="shared" si="12"/>
        <v>550</v>
      </c>
    </row>
    <row r="31" spans="1:9" s="26" customFormat="1" ht="14.25" thickBot="1">
      <c r="A31" s="58" t="s">
        <v>43</v>
      </c>
      <c r="B31" s="203">
        <v>41292</v>
      </c>
      <c r="C31" s="190">
        <v>152</v>
      </c>
      <c r="D31" s="182">
        <v>53</v>
      </c>
      <c r="E31" s="186">
        <v>208</v>
      </c>
      <c r="F31" s="255"/>
      <c r="G31" s="182">
        <v>12</v>
      </c>
      <c r="H31" s="183">
        <v>263</v>
      </c>
      <c r="I31" s="214">
        <f t="shared" si="12"/>
        <v>688</v>
      </c>
    </row>
    <row r="32" spans="1:9" s="26" customFormat="1" ht="14.25" outlineLevel="1" thickBot="1">
      <c r="A32" s="58" t="s">
        <v>44</v>
      </c>
      <c r="B32" s="203">
        <v>41293</v>
      </c>
      <c r="C32" s="190">
        <v>199</v>
      </c>
      <c r="D32" s="190">
        <v>89</v>
      </c>
      <c r="E32" s="194">
        <v>246</v>
      </c>
      <c r="F32" s="256"/>
      <c r="G32" s="190">
        <v>33</v>
      </c>
      <c r="H32" s="191">
        <v>1891</v>
      </c>
      <c r="I32" s="214">
        <f t="shared" si="12"/>
        <v>2458</v>
      </c>
    </row>
    <row r="33" spans="1:10" s="26" customFormat="1" ht="14.25" outlineLevel="1" thickBot="1">
      <c r="A33" s="58" t="s">
        <v>45</v>
      </c>
      <c r="B33" s="205">
        <v>41294</v>
      </c>
      <c r="C33" s="196">
        <v>147</v>
      </c>
      <c r="D33" s="196">
        <v>162</v>
      </c>
      <c r="E33" s="200">
        <v>306</v>
      </c>
      <c r="F33" s="257"/>
      <c r="G33" s="196">
        <v>16</v>
      </c>
      <c r="H33" s="197">
        <v>1964</v>
      </c>
      <c r="I33" s="258">
        <f t="shared" si="12"/>
        <v>2595</v>
      </c>
      <c r="J33" s="208"/>
    </row>
    <row r="34" spans="1:10" s="26" customFormat="1" ht="14.25" customHeight="1" outlineLevel="1" thickBot="1">
      <c r="A34" s="48" t="s">
        <v>46</v>
      </c>
      <c r="B34" s="121" t="s">
        <v>53</v>
      </c>
      <c r="C34" s="221">
        <f t="shared" ref="C34" si="13">SUM(C27:C33)</f>
        <v>703</v>
      </c>
      <c r="D34" s="221">
        <f t="shared" ref="D34:I34" si="14">SUM(D27:D33)</f>
        <v>445</v>
      </c>
      <c r="E34" s="221">
        <f t="shared" si="14"/>
        <v>1132</v>
      </c>
      <c r="F34" s="224">
        <f t="shared" si="14"/>
        <v>0</v>
      </c>
      <c r="G34" s="221">
        <f t="shared" si="14"/>
        <v>100</v>
      </c>
      <c r="H34" s="225">
        <f t="shared" si="14"/>
        <v>4950</v>
      </c>
      <c r="I34" s="259">
        <f t="shared" si="14"/>
        <v>7330</v>
      </c>
      <c r="J34" s="208"/>
    </row>
    <row r="35" spans="1:10" s="26" customFormat="1" ht="15.75" customHeight="1" outlineLevel="1" thickBot="1">
      <c r="A35" s="49" t="s">
        <v>48</v>
      </c>
      <c r="B35" s="122"/>
      <c r="C35" s="227">
        <f t="shared" ref="C35" si="15">AVERAGE(C27:C33)</f>
        <v>100.42857142857143</v>
      </c>
      <c r="D35" s="227">
        <f t="shared" ref="D35:I35" si="16">AVERAGE(D27:D33)</f>
        <v>63.571428571428569</v>
      </c>
      <c r="E35" s="227">
        <f t="shared" si="16"/>
        <v>161.71428571428572</v>
      </c>
      <c r="F35" s="230" t="e">
        <f t="shared" si="16"/>
        <v>#DIV/0!</v>
      </c>
      <c r="G35" s="227">
        <f t="shared" si="16"/>
        <v>14.285714285714286</v>
      </c>
      <c r="H35" s="233">
        <f t="shared" si="16"/>
        <v>707.14285714285711</v>
      </c>
      <c r="I35" s="260">
        <f t="shared" si="16"/>
        <v>1047.1428571428571</v>
      </c>
      <c r="J35" s="208"/>
    </row>
    <row r="36" spans="1:10" s="26" customFormat="1" ht="14.25" customHeight="1" thickBot="1">
      <c r="A36" s="14" t="s">
        <v>49</v>
      </c>
      <c r="B36" s="122"/>
      <c r="C36" s="234">
        <f>SUM(C27:C31)</f>
        <v>357</v>
      </c>
      <c r="D36" s="234">
        <f t="shared" ref="D36:I36" si="17">SUM(D27:D31)</f>
        <v>194</v>
      </c>
      <c r="E36" s="234">
        <f t="shared" si="17"/>
        <v>580</v>
      </c>
      <c r="F36" s="237">
        <f t="shared" si="17"/>
        <v>0</v>
      </c>
      <c r="G36" s="234">
        <f t="shared" si="17"/>
        <v>51</v>
      </c>
      <c r="H36" s="238">
        <f t="shared" si="17"/>
        <v>1095</v>
      </c>
      <c r="I36" s="261">
        <f t="shared" si="17"/>
        <v>2277</v>
      </c>
      <c r="J36" s="208"/>
    </row>
    <row r="37" spans="1:10" s="26" customFormat="1" ht="15.75" customHeight="1" thickBot="1">
      <c r="A37" s="14" t="s">
        <v>50</v>
      </c>
      <c r="B37" s="123"/>
      <c r="C37" s="240">
        <f>AVERAGE(C27:C31)</f>
        <v>71.400000000000006</v>
      </c>
      <c r="D37" s="240">
        <f t="shared" ref="D37:I37" si="18">AVERAGE(D27:D31)</f>
        <v>38.799999999999997</v>
      </c>
      <c r="E37" s="240">
        <f t="shared" si="18"/>
        <v>116</v>
      </c>
      <c r="F37" s="243" t="e">
        <f t="shared" si="18"/>
        <v>#DIV/0!</v>
      </c>
      <c r="G37" s="240">
        <f t="shared" si="18"/>
        <v>10.199999999999999</v>
      </c>
      <c r="H37" s="244">
        <f t="shared" si="18"/>
        <v>219</v>
      </c>
      <c r="I37" s="266">
        <f t="shared" si="18"/>
        <v>455.4</v>
      </c>
      <c r="J37" s="208"/>
    </row>
    <row r="38" spans="1:10" s="26" customFormat="1" ht="14.25" thickBot="1">
      <c r="A38" s="58" t="s">
        <v>51</v>
      </c>
      <c r="B38" s="57">
        <v>41295</v>
      </c>
      <c r="C38" s="182">
        <v>65</v>
      </c>
      <c r="D38" s="182">
        <v>56</v>
      </c>
      <c r="E38" s="186">
        <v>95</v>
      </c>
      <c r="F38" s="255"/>
      <c r="G38" s="182">
        <v>12</v>
      </c>
      <c r="H38" s="183">
        <v>587</v>
      </c>
      <c r="I38" s="187">
        <f t="shared" ref="I38:I44" si="19">SUM(C38:H38)</f>
        <v>815</v>
      </c>
      <c r="J38" s="208"/>
    </row>
    <row r="39" spans="1:10" s="26" customFormat="1" ht="14.25" thickBot="1">
      <c r="A39" s="58" t="s">
        <v>40</v>
      </c>
      <c r="B39" s="203">
        <v>41296</v>
      </c>
      <c r="C39" s="182">
        <v>39</v>
      </c>
      <c r="D39" s="182">
        <v>30</v>
      </c>
      <c r="E39" s="186">
        <v>61</v>
      </c>
      <c r="F39" s="255"/>
      <c r="G39" s="182">
        <v>4</v>
      </c>
      <c r="H39" s="183">
        <v>145</v>
      </c>
      <c r="I39" s="214">
        <f t="shared" si="19"/>
        <v>279</v>
      </c>
      <c r="J39" s="208"/>
    </row>
    <row r="40" spans="1:10" s="26" customFormat="1" ht="14.25" thickBot="1">
      <c r="A40" s="58" t="s">
        <v>41</v>
      </c>
      <c r="B40" s="203">
        <v>41297</v>
      </c>
      <c r="C40" s="182">
        <v>32</v>
      </c>
      <c r="D40" s="182">
        <v>35</v>
      </c>
      <c r="E40" s="186">
        <v>58</v>
      </c>
      <c r="F40" s="255"/>
      <c r="G40" s="182">
        <v>3</v>
      </c>
      <c r="H40" s="183">
        <v>120</v>
      </c>
      <c r="I40" s="214">
        <f t="shared" si="19"/>
        <v>248</v>
      </c>
      <c r="J40" s="208"/>
    </row>
    <row r="41" spans="1:10" s="26" customFormat="1" ht="14.25" thickBot="1">
      <c r="A41" s="58" t="s">
        <v>42</v>
      </c>
      <c r="B41" s="203">
        <v>41298</v>
      </c>
      <c r="C41" s="182">
        <v>18</v>
      </c>
      <c r="D41" s="182">
        <v>37</v>
      </c>
      <c r="E41" s="186">
        <v>40</v>
      </c>
      <c r="F41" s="255"/>
      <c r="G41" s="182">
        <v>2</v>
      </c>
      <c r="H41" s="183">
        <v>161</v>
      </c>
      <c r="I41" s="214">
        <f t="shared" si="19"/>
        <v>258</v>
      </c>
      <c r="J41" s="208"/>
    </row>
    <row r="42" spans="1:10" s="26" customFormat="1" ht="14.25" thickBot="1">
      <c r="A42" s="58" t="s">
        <v>43</v>
      </c>
      <c r="B42" s="203">
        <v>41299</v>
      </c>
      <c r="C42" s="190">
        <v>41</v>
      </c>
      <c r="D42" s="182">
        <v>17</v>
      </c>
      <c r="E42" s="186">
        <v>48</v>
      </c>
      <c r="F42" s="255"/>
      <c r="G42" s="182"/>
      <c r="H42" s="183">
        <v>151</v>
      </c>
      <c r="I42" s="214">
        <f t="shared" si="19"/>
        <v>257</v>
      </c>
      <c r="J42" s="208"/>
    </row>
    <row r="43" spans="1:10" s="26" customFormat="1" ht="14.25" outlineLevel="1" thickBot="1">
      <c r="A43" s="58" t="s">
        <v>44</v>
      </c>
      <c r="B43" s="203">
        <v>41300</v>
      </c>
      <c r="C43" s="190">
        <v>82</v>
      </c>
      <c r="D43" s="190">
        <v>69</v>
      </c>
      <c r="E43" s="194">
        <v>171</v>
      </c>
      <c r="F43" s="256"/>
      <c r="G43" s="190">
        <v>42</v>
      </c>
      <c r="H43" s="191">
        <v>1248</v>
      </c>
      <c r="I43" s="214">
        <f t="shared" si="19"/>
        <v>1612</v>
      </c>
      <c r="J43" s="208"/>
    </row>
    <row r="44" spans="1:10" s="26" customFormat="1" ht="14.25" outlineLevel="1" thickBot="1">
      <c r="A44" s="58" t="s">
        <v>45</v>
      </c>
      <c r="B44" s="203">
        <v>41301</v>
      </c>
      <c r="C44" s="196">
        <v>59</v>
      </c>
      <c r="D44" s="196">
        <v>55</v>
      </c>
      <c r="E44" s="200">
        <v>100</v>
      </c>
      <c r="F44" s="257"/>
      <c r="G44" s="196">
        <v>19</v>
      </c>
      <c r="H44" s="197">
        <v>1266</v>
      </c>
      <c r="I44" s="258">
        <f t="shared" si="19"/>
        <v>1499</v>
      </c>
      <c r="J44" s="208"/>
    </row>
    <row r="45" spans="1:10" s="26" customFormat="1" ht="14.25" customHeight="1" outlineLevel="1" thickBot="1">
      <c r="A45" s="48" t="s">
        <v>46</v>
      </c>
      <c r="B45" s="121" t="s">
        <v>54</v>
      </c>
      <c r="C45" s="221">
        <f t="shared" ref="C45" si="20">SUM(C38:C44)</f>
        <v>336</v>
      </c>
      <c r="D45" s="221">
        <f t="shared" ref="D45:I45" si="21">SUM(D38:D44)</f>
        <v>299</v>
      </c>
      <c r="E45" s="221">
        <f t="shared" si="21"/>
        <v>573</v>
      </c>
      <c r="F45" s="224">
        <f t="shared" si="21"/>
        <v>0</v>
      </c>
      <c r="G45" s="221">
        <f t="shared" si="21"/>
        <v>82</v>
      </c>
      <c r="H45" s="225">
        <f t="shared" si="21"/>
        <v>3678</v>
      </c>
      <c r="I45" s="259">
        <f t="shared" si="21"/>
        <v>4968</v>
      </c>
      <c r="J45" s="208"/>
    </row>
    <row r="46" spans="1:10" s="26" customFormat="1" ht="15.75" customHeight="1" outlineLevel="1" thickBot="1">
      <c r="A46" s="49" t="s">
        <v>48</v>
      </c>
      <c r="B46" s="122"/>
      <c r="C46" s="227">
        <f t="shared" ref="C46" si="22">AVERAGE(C38:C44)</f>
        <v>48</v>
      </c>
      <c r="D46" s="227">
        <f t="shared" ref="D46:I46" si="23">AVERAGE(D38:D44)</f>
        <v>42.714285714285715</v>
      </c>
      <c r="E46" s="227">
        <f t="shared" si="23"/>
        <v>81.857142857142861</v>
      </c>
      <c r="F46" s="230" t="e">
        <f t="shared" si="23"/>
        <v>#DIV/0!</v>
      </c>
      <c r="G46" s="227">
        <f t="shared" si="23"/>
        <v>13.666666666666666</v>
      </c>
      <c r="H46" s="233">
        <f t="shared" si="23"/>
        <v>525.42857142857144</v>
      </c>
      <c r="I46" s="260">
        <f t="shared" si="23"/>
        <v>709.71428571428567</v>
      </c>
      <c r="J46" s="208"/>
    </row>
    <row r="47" spans="1:10" s="26" customFormat="1" ht="14.25" customHeight="1" thickBot="1">
      <c r="A47" s="14" t="s">
        <v>49</v>
      </c>
      <c r="B47" s="122"/>
      <c r="C47" s="234">
        <f>SUM(C38:C42)</f>
        <v>195</v>
      </c>
      <c r="D47" s="234">
        <f t="shared" ref="D47:I47" si="24">SUM(D38:D42)</f>
        <v>175</v>
      </c>
      <c r="E47" s="234">
        <f t="shared" si="24"/>
        <v>302</v>
      </c>
      <c r="F47" s="237">
        <f t="shared" si="24"/>
        <v>0</v>
      </c>
      <c r="G47" s="234">
        <f t="shared" si="24"/>
        <v>21</v>
      </c>
      <c r="H47" s="238">
        <f t="shared" si="24"/>
        <v>1164</v>
      </c>
      <c r="I47" s="261">
        <f t="shared" si="24"/>
        <v>1857</v>
      </c>
      <c r="J47" s="208"/>
    </row>
    <row r="48" spans="1:10" s="26" customFormat="1" ht="15.75" customHeight="1" thickBot="1">
      <c r="A48" s="14" t="s">
        <v>50</v>
      </c>
      <c r="B48" s="123"/>
      <c r="C48" s="240">
        <f>AVERAGE(C38:C42)</f>
        <v>39</v>
      </c>
      <c r="D48" s="240">
        <f t="shared" ref="D48:I48" si="25">AVERAGE(D38:D42)</f>
        <v>35</v>
      </c>
      <c r="E48" s="240">
        <f t="shared" si="25"/>
        <v>60.4</v>
      </c>
      <c r="F48" s="243" t="e">
        <f t="shared" si="25"/>
        <v>#DIV/0!</v>
      </c>
      <c r="G48" s="240">
        <f t="shared" si="25"/>
        <v>5.25</v>
      </c>
      <c r="H48" s="244">
        <f t="shared" si="25"/>
        <v>232.8</v>
      </c>
      <c r="I48" s="266">
        <f t="shared" si="25"/>
        <v>371.4</v>
      </c>
      <c r="J48" s="208"/>
    </row>
    <row r="49" spans="1:9" s="26" customFormat="1" ht="14.25" thickBot="1">
      <c r="A49" s="58" t="s">
        <v>51</v>
      </c>
      <c r="B49" s="57">
        <v>41302</v>
      </c>
      <c r="C49" s="182">
        <v>24</v>
      </c>
      <c r="D49" s="182">
        <v>17</v>
      </c>
      <c r="E49" s="186">
        <v>47</v>
      </c>
      <c r="F49" s="255"/>
      <c r="G49" s="182">
        <v>1</v>
      </c>
      <c r="H49" s="183">
        <v>94</v>
      </c>
      <c r="I49" s="209">
        <f t="shared" ref="I49:I52" si="26">SUM(C49:H49)</f>
        <v>183</v>
      </c>
    </row>
    <row r="50" spans="1:9" s="26" customFormat="1" ht="14.25" thickBot="1">
      <c r="A50" s="58" t="s">
        <v>40</v>
      </c>
      <c r="B50" s="203">
        <v>41303</v>
      </c>
      <c r="C50" s="182">
        <v>75</v>
      </c>
      <c r="D50" s="182">
        <v>73</v>
      </c>
      <c r="E50" s="186">
        <v>87</v>
      </c>
      <c r="F50" s="255"/>
      <c r="G50" s="182">
        <v>4</v>
      </c>
      <c r="H50" s="183">
        <v>203</v>
      </c>
      <c r="I50" s="209">
        <f t="shared" si="26"/>
        <v>442</v>
      </c>
    </row>
    <row r="51" spans="1:9" s="26" customFormat="1" ht="14.25" thickBot="1">
      <c r="A51" s="58" t="s">
        <v>41</v>
      </c>
      <c r="B51" s="203">
        <v>41304</v>
      </c>
      <c r="C51" s="182">
        <v>50</v>
      </c>
      <c r="D51" s="182">
        <v>31</v>
      </c>
      <c r="E51" s="186">
        <v>76</v>
      </c>
      <c r="F51" s="255"/>
      <c r="G51" s="182">
        <v>7</v>
      </c>
      <c r="H51" s="183">
        <v>207</v>
      </c>
      <c r="I51" s="209">
        <f t="shared" si="26"/>
        <v>371</v>
      </c>
    </row>
    <row r="52" spans="1:9" s="26" customFormat="1" ht="14.25" thickBot="1">
      <c r="A52" s="58" t="s">
        <v>42</v>
      </c>
      <c r="B52" s="203">
        <v>41305</v>
      </c>
      <c r="C52" s="182">
        <v>41</v>
      </c>
      <c r="D52" s="182">
        <v>30</v>
      </c>
      <c r="E52" s="186">
        <v>81</v>
      </c>
      <c r="F52" s="255"/>
      <c r="G52" s="182">
        <v>4</v>
      </c>
      <c r="H52" s="183">
        <v>158</v>
      </c>
      <c r="I52" s="209">
        <f t="shared" si="26"/>
        <v>314</v>
      </c>
    </row>
    <row r="53" spans="1:9" s="26" customFormat="1" ht="14.25" hidden="1" thickBot="1">
      <c r="A53" s="58"/>
      <c r="B53" s="203"/>
      <c r="C53" s="190"/>
      <c r="D53" s="182"/>
      <c r="E53" s="186"/>
      <c r="F53" s="255"/>
      <c r="G53" s="182"/>
      <c r="H53" s="183"/>
      <c r="I53" s="209"/>
    </row>
    <row r="54" spans="1:9" s="26" customFormat="1" ht="14.25" hidden="1" outlineLevel="1" thickBot="1">
      <c r="A54" s="58"/>
      <c r="B54" s="203"/>
      <c r="C54" s="190"/>
      <c r="D54" s="190"/>
      <c r="E54" s="194"/>
      <c r="F54" s="256"/>
      <c r="G54" s="190"/>
      <c r="H54" s="191"/>
      <c r="I54" s="209"/>
    </row>
    <row r="55" spans="1:9" s="26" customFormat="1" ht="14.25" hidden="1" customHeight="1" outlineLevel="1" thickBot="1">
      <c r="A55" s="58"/>
      <c r="B55" s="205"/>
      <c r="C55" s="196"/>
      <c r="D55" s="196"/>
      <c r="E55" s="200"/>
      <c r="F55" s="257"/>
      <c r="G55" s="267"/>
      <c r="H55" s="268"/>
      <c r="I55" s="209"/>
    </row>
    <row r="56" spans="1:9" s="26" customFormat="1" ht="14.25" customHeight="1" outlineLevel="1" thickBot="1">
      <c r="A56" s="48" t="s">
        <v>46</v>
      </c>
      <c r="B56" s="121" t="s">
        <v>55</v>
      </c>
      <c r="C56" s="221">
        <f t="shared" ref="C56" si="27">SUM(C49:C55)</f>
        <v>190</v>
      </c>
      <c r="D56" s="221">
        <f t="shared" ref="D56:I56" si="28">SUM(D49:D55)</f>
        <v>151</v>
      </c>
      <c r="E56" s="221">
        <f t="shared" si="28"/>
        <v>291</v>
      </c>
      <c r="F56" s="224">
        <f t="shared" si="28"/>
        <v>0</v>
      </c>
      <c r="G56" s="221">
        <f t="shared" si="28"/>
        <v>16</v>
      </c>
      <c r="H56" s="225">
        <f t="shared" si="28"/>
        <v>662</v>
      </c>
      <c r="I56" s="259">
        <f t="shared" si="28"/>
        <v>1310</v>
      </c>
    </row>
    <row r="57" spans="1:9" s="26" customFormat="1" ht="15.75" customHeight="1" outlineLevel="1" thickBot="1">
      <c r="A57" s="49" t="s">
        <v>48</v>
      </c>
      <c r="B57" s="122"/>
      <c r="C57" s="227">
        <f t="shared" ref="C57" si="29">AVERAGE(C49:C55)</f>
        <v>47.5</v>
      </c>
      <c r="D57" s="227">
        <f t="shared" ref="D57:I57" si="30">AVERAGE(D49:D55)</f>
        <v>37.75</v>
      </c>
      <c r="E57" s="227">
        <f t="shared" si="30"/>
        <v>72.75</v>
      </c>
      <c r="F57" s="230" t="e">
        <f t="shared" si="30"/>
        <v>#DIV/0!</v>
      </c>
      <c r="G57" s="227">
        <f t="shared" si="30"/>
        <v>4</v>
      </c>
      <c r="H57" s="233">
        <f t="shared" si="30"/>
        <v>165.5</v>
      </c>
      <c r="I57" s="260">
        <f t="shared" si="30"/>
        <v>327.5</v>
      </c>
    </row>
    <row r="58" spans="1:9" s="26" customFormat="1" ht="14.25" customHeight="1" thickBot="1">
      <c r="A58" s="14" t="s">
        <v>49</v>
      </c>
      <c r="B58" s="122"/>
      <c r="C58" s="234">
        <f t="shared" ref="C58" si="31">SUM(C49:C53)</f>
        <v>190</v>
      </c>
      <c r="D58" s="234">
        <f t="shared" ref="D58:I58" si="32">SUM(D49:D53)</f>
        <v>151</v>
      </c>
      <c r="E58" s="234">
        <f t="shared" si="32"/>
        <v>291</v>
      </c>
      <c r="F58" s="237">
        <f t="shared" si="32"/>
        <v>0</v>
      </c>
      <c r="G58" s="234">
        <f t="shared" si="32"/>
        <v>16</v>
      </c>
      <c r="H58" s="238">
        <f t="shared" si="32"/>
        <v>662</v>
      </c>
      <c r="I58" s="261">
        <f t="shared" si="32"/>
        <v>1310</v>
      </c>
    </row>
    <row r="59" spans="1:9" s="26" customFormat="1" ht="14.25" thickBot="1">
      <c r="A59" s="14" t="s">
        <v>50</v>
      </c>
      <c r="B59" s="123"/>
      <c r="C59" s="240">
        <f t="shared" ref="C59" si="33">AVERAGE(C49:C53)</f>
        <v>47.5</v>
      </c>
      <c r="D59" s="240">
        <f t="shared" ref="D59:I59" si="34">AVERAGE(D49:D53)</f>
        <v>37.75</v>
      </c>
      <c r="E59" s="240">
        <f t="shared" si="34"/>
        <v>72.75</v>
      </c>
      <c r="F59" s="243" t="e">
        <f t="shared" si="34"/>
        <v>#DIV/0!</v>
      </c>
      <c r="G59" s="240">
        <f t="shared" si="34"/>
        <v>4</v>
      </c>
      <c r="H59" s="244">
        <f t="shared" si="34"/>
        <v>165.5</v>
      </c>
      <c r="I59" s="266">
        <f t="shared" si="34"/>
        <v>327.5</v>
      </c>
    </row>
    <row r="60" spans="1:9" s="26" customFormat="1" ht="14.25" hidden="1" thickBot="1">
      <c r="A60" s="58"/>
      <c r="B60" s="57"/>
      <c r="C60" s="182"/>
      <c r="D60" s="182"/>
      <c r="E60" s="186"/>
      <c r="F60" s="255"/>
      <c r="G60" s="182"/>
      <c r="H60" s="183"/>
      <c r="I60" s="209"/>
    </row>
    <row r="61" spans="1:9" s="26" customFormat="1" ht="14.25" hidden="1" thickBot="1">
      <c r="A61" s="58"/>
      <c r="B61" s="203"/>
      <c r="C61" s="182"/>
      <c r="D61" s="182"/>
      <c r="E61" s="186"/>
      <c r="F61" s="255"/>
      <c r="G61" s="182"/>
      <c r="H61" s="183"/>
      <c r="I61" s="187"/>
    </row>
    <row r="62" spans="1:9" s="26" customFormat="1" ht="14.25" hidden="1" thickBot="1">
      <c r="A62" s="58"/>
      <c r="B62" s="203"/>
      <c r="C62" s="182"/>
      <c r="D62" s="182"/>
      <c r="E62" s="186"/>
      <c r="F62" s="255"/>
      <c r="G62" s="182"/>
      <c r="H62" s="183"/>
      <c r="I62" s="214"/>
    </row>
    <row r="63" spans="1:9" s="26" customFormat="1" ht="14.25" hidden="1" thickBot="1">
      <c r="A63" s="58"/>
      <c r="B63" s="203"/>
      <c r="C63" s="182"/>
      <c r="D63" s="182"/>
      <c r="E63" s="186"/>
      <c r="F63" s="255"/>
      <c r="G63" s="182"/>
      <c r="H63" s="183"/>
      <c r="I63" s="214"/>
    </row>
    <row r="64" spans="1:9" s="26" customFormat="1" ht="14.25" hidden="1" thickBot="1">
      <c r="A64" s="58"/>
      <c r="B64" s="203"/>
      <c r="C64" s="190"/>
      <c r="D64" s="182"/>
      <c r="E64" s="186"/>
      <c r="F64" s="255"/>
      <c r="G64" s="182"/>
      <c r="H64" s="183"/>
      <c r="I64" s="214"/>
    </row>
    <row r="65" spans="1:16" s="26" customFormat="1" ht="14.25" hidden="1" outlineLevel="1" thickBot="1">
      <c r="A65" s="58"/>
      <c r="B65" s="203"/>
      <c r="C65" s="190"/>
      <c r="D65" s="190"/>
      <c r="E65" s="194"/>
      <c r="F65" s="256"/>
      <c r="G65" s="190"/>
      <c r="H65" s="191"/>
      <c r="I65" s="214"/>
      <c r="J65" s="208"/>
      <c r="K65" s="208"/>
      <c r="L65" s="208"/>
      <c r="M65" s="208"/>
      <c r="N65" s="208"/>
      <c r="O65" s="208"/>
      <c r="P65" s="208"/>
    </row>
    <row r="66" spans="1:16" s="26" customFormat="1" ht="14.25" hidden="1" outlineLevel="1" thickBot="1">
      <c r="A66" s="58"/>
      <c r="B66" s="205"/>
      <c r="C66" s="196"/>
      <c r="D66" s="196"/>
      <c r="E66" s="200"/>
      <c r="F66" s="257"/>
      <c r="G66" s="215"/>
      <c r="H66" s="216"/>
      <c r="I66" s="258"/>
      <c r="J66" s="208"/>
      <c r="K66" s="208"/>
      <c r="L66" s="208"/>
      <c r="M66" s="208"/>
      <c r="N66" s="208"/>
      <c r="O66" s="208"/>
      <c r="P66" s="208"/>
    </row>
    <row r="67" spans="1:16" s="26" customFormat="1" ht="14.25" hidden="1" customHeight="1" outlineLevel="1" thickBot="1">
      <c r="A67" s="48" t="s">
        <v>46</v>
      </c>
      <c r="B67" s="121" t="s">
        <v>56</v>
      </c>
      <c r="C67" s="221">
        <f t="shared" ref="C67" si="35">SUM(C60:C66)</f>
        <v>0</v>
      </c>
      <c r="D67" s="221">
        <f t="shared" ref="D67:I67" si="36">SUM(D60:D66)</f>
        <v>0</v>
      </c>
      <c r="E67" s="221">
        <f t="shared" si="36"/>
        <v>0</v>
      </c>
      <c r="F67" s="221">
        <f t="shared" si="36"/>
        <v>0</v>
      </c>
      <c r="G67" s="221">
        <f t="shared" si="36"/>
        <v>0</v>
      </c>
      <c r="H67" s="221">
        <f t="shared" si="36"/>
        <v>0</v>
      </c>
      <c r="I67" s="221">
        <f t="shared" si="36"/>
        <v>0</v>
      </c>
      <c r="J67" s="208"/>
      <c r="K67" s="208"/>
      <c r="L67" s="208"/>
      <c r="M67" s="208"/>
      <c r="N67" s="208"/>
      <c r="O67" s="208"/>
      <c r="P67" s="208"/>
    </row>
    <row r="68" spans="1:16" s="26" customFormat="1" ht="15.75" hidden="1" customHeight="1" outlineLevel="1" thickBot="1">
      <c r="A68" s="49" t="s">
        <v>48</v>
      </c>
      <c r="B68" s="122"/>
      <c r="C68" s="227" t="e">
        <f t="shared" ref="C68" si="37">AVERAGE(C60:C66)</f>
        <v>#DIV/0!</v>
      </c>
      <c r="D68" s="227" t="e">
        <f t="shared" ref="D68:I68" si="38">AVERAGE(D60:D66)</f>
        <v>#DIV/0!</v>
      </c>
      <c r="E68" s="227" t="e">
        <f t="shared" si="38"/>
        <v>#DIV/0!</v>
      </c>
      <c r="F68" s="227" t="e">
        <f t="shared" si="38"/>
        <v>#DIV/0!</v>
      </c>
      <c r="G68" s="227" t="e">
        <f t="shared" si="38"/>
        <v>#DIV/0!</v>
      </c>
      <c r="H68" s="227" t="e">
        <f t="shared" si="38"/>
        <v>#DIV/0!</v>
      </c>
      <c r="I68" s="227" t="e">
        <f t="shared" si="38"/>
        <v>#DIV/0!</v>
      </c>
      <c r="J68" s="208"/>
      <c r="K68" s="208"/>
      <c r="L68" s="208"/>
      <c r="M68" s="208"/>
      <c r="N68" s="208"/>
      <c r="O68" s="208"/>
      <c r="P68" s="208"/>
    </row>
    <row r="69" spans="1:16" s="26" customFormat="1" ht="14.25" hidden="1" customHeight="1" thickBot="1">
      <c r="A69" s="14" t="s">
        <v>49</v>
      </c>
      <c r="B69" s="122"/>
      <c r="C69" s="234">
        <f t="shared" ref="C69" si="39">SUM(C60:C64)</f>
        <v>0</v>
      </c>
      <c r="D69" s="234">
        <f t="shared" ref="D69:I69" si="40">SUM(D60:D64)</f>
        <v>0</v>
      </c>
      <c r="E69" s="234">
        <f t="shared" si="40"/>
        <v>0</v>
      </c>
      <c r="F69" s="234">
        <f t="shared" si="40"/>
        <v>0</v>
      </c>
      <c r="G69" s="234">
        <f t="shared" si="40"/>
        <v>0</v>
      </c>
      <c r="H69" s="234">
        <f t="shared" si="40"/>
        <v>0</v>
      </c>
      <c r="I69" s="234">
        <f t="shared" si="40"/>
        <v>0</v>
      </c>
      <c r="J69" s="208"/>
      <c r="K69" s="208"/>
      <c r="L69" s="208"/>
      <c r="M69" s="208"/>
      <c r="N69" s="208"/>
      <c r="O69" s="208"/>
      <c r="P69" s="208"/>
    </row>
    <row r="70" spans="1:16" s="26" customFormat="1" ht="15.75" hidden="1" customHeight="1" thickBot="1">
      <c r="A70" s="14" t="s">
        <v>50</v>
      </c>
      <c r="B70" s="123"/>
      <c r="C70" s="240" t="e">
        <f t="shared" ref="C70" si="41">AVERAGE(C60:C64)</f>
        <v>#DIV/0!</v>
      </c>
      <c r="D70" s="240" t="e">
        <f t="shared" ref="D70:I70" si="42">AVERAGE(D60:D64)</f>
        <v>#DIV/0!</v>
      </c>
      <c r="E70" s="240" t="e">
        <f t="shared" si="42"/>
        <v>#DIV/0!</v>
      </c>
      <c r="F70" s="240" t="e">
        <f t="shared" si="42"/>
        <v>#DIV/0!</v>
      </c>
      <c r="G70" s="240" t="e">
        <f t="shared" si="42"/>
        <v>#DIV/0!</v>
      </c>
      <c r="H70" s="240" t="e">
        <f t="shared" si="42"/>
        <v>#DIV/0!</v>
      </c>
      <c r="I70" s="240" t="e">
        <f t="shared" si="42"/>
        <v>#DIV/0!</v>
      </c>
      <c r="J70" s="208"/>
      <c r="K70" s="208"/>
      <c r="L70" s="208"/>
      <c r="M70" s="208"/>
      <c r="N70" s="208"/>
      <c r="O70" s="208"/>
      <c r="P70" s="208"/>
    </row>
    <row r="71" spans="1:16" s="26" customFormat="1">
      <c r="A71" s="27"/>
      <c r="B71" s="28"/>
      <c r="C71" s="253"/>
      <c r="D71" s="253"/>
      <c r="E71" s="253"/>
      <c r="F71" s="253"/>
      <c r="G71" s="253"/>
      <c r="H71" s="253"/>
      <c r="I71" s="253"/>
      <c r="J71" s="208"/>
      <c r="K71" s="208"/>
      <c r="L71" s="208"/>
      <c r="M71" s="208"/>
      <c r="N71" s="208"/>
      <c r="O71" s="208"/>
      <c r="P71" s="208"/>
    </row>
    <row r="72" spans="1:16" s="26" customFormat="1" ht="30" customHeight="1">
      <c r="A72" s="246"/>
      <c r="B72" s="16" t="s">
        <v>20</v>
      </c>
      <c r="C72" s="16" t="s">
        <v>21</v>
      </c>
      <c r="D72" s="16" t="s">
        <v>22</v>
      </c>
      <c r="E72" s="16" t="s">
        <v>15</v>
      </c>
      <c r="F72" s="16" t="s">
        <v>23</v>
      </c>
      <c r="G72" s="269"/>
      <c r="H72" s="133" t="s">
        <v>66</v>
      </c>
      <c r="I72" s="144"/>
      <c r="J72" s="145"/>
      <c r="K72" s="269"/>
      <c r="L72" s="269"/>
      <c r="M72" s="269"/>
      <c r="N72" s="253"/>
      <c r="O72" s="253"/>
      <c r="P72" s="253"/>
    </row>
    <row r="73" spans="1:16" ht="29.25" customHeight="1">
      <c r="A73" s="21" t="s">
        <v>59</v>
      </c>
      <c r="B73" s="249">
        <f>SUM(C58:C58, C47:C47, C36:C36, C25:C25, C14:C14, C69:C69 )</f>
        <v>2454</v>
      </c>
      <c r="C73" s="249">
        <f>SUM(D58:D58, D47:D47, D36:D36, D25:D25, D14:D14, D69:D69)</f>
        <v>1530</v>
      </c>
      <c r="D73" s="249">
        <f>SUM(E69, E58, E47, E36, E25, E14, )</f>
        <v>3535</v>
      </c>
      <c r="E73" s="249">
        <f xml:space="preserve"> SUM(G69:H69, G58:H58, G47:H47, G36:H36, G25:H25, G14:H14)</f>
        <v>5325</v>
      </c>
      <c r="F73" s="249">
        <f>SUM(F14,F25,F36,F47,F58,F69)</f>
        <v>0</v>
      </c>
      <c r="G73" s="250"/>
      <c r="H73" s="113" t="s">
        <v>59</v>
      </c>
      <c r="I73" s="114"/>
      <c r="J73" s="41">
        <f>SUM(I14, I25, I36, I47, I58, I69)</f>
        <v>12844</v>
      </c>
      <c r="K73" s="250"/>
      <c r="L73" s="250"/>
      <c r="M73" s="250"/>
      <c r="N73" s="60"/>
      <c r="O73" s="60"/>
      <c r="P73" s="60"/>
    </row>
    <row r="74" spans="1:16" ht="30" customHeight="1">
      <c r="A74" s="21" t="s">
        <v>58</v>
      </c>
      <c r="B74" s="249">
        <f>SUM(C56:C56, C45:C45, C34:C34, C23:C23, C12:C12, C67:C67  )</f>
        <v>3851</v>
      </c>
      <c r="C74" s="249">
        <f>SUM(D56:D56, D45:D45, D34:D34, D23:D23, D12:D12, D67:D67 )</f>
        <v>2363</v>
      </c>
      <c r="D74" s="249">
        <f>SUM(E67, E56, E45, E34, E23, E12)</f>
        <v>5348</v>
      </c>
      <c r="E74" s="249">
        <f xml:space="preserve"> SUM(G67:H67, G56:H56, G45:H45, G34:H34, G23:H23, G12:H12)</f>
        <v>18194</v>
      </c>
      <c r="F74" s="249">
        <f>SUM(F12,F23,F34,F45,F56,F67)</f>
        <v>0</v>
      </c>
      <c r="G74" s="250"/>
      <c r="H74" s="113" t="s">
        <v>58</v>
      </c>
      <c r="I74" s="114"/>
      <c r="J74" s="42">
        <f>SUM(I56, I45, I34, I23, I12, I67)</f>
        <v>29756</v>
      </c>
      <c r="K74" s="250"/>
      <c r="L74" s="250"/>
      <c r="M74" s="250"/>
      <c r="N74" s="60"/>
      <c r="O74" s="60"/>
      <c r="P74" s="60"/>
    </row>
    <row r="75" spans="1:16" ht="30" customHeight="1">
      <c r="A75" s="60"/>
      <c r="B75" s="60"/>
      <c r="C75" s="60"/>
      <c r="D75" s="60"/>
      <c r="E75" s="60"/>
      <c r="F75" s="60"/>
      <c r="G75" s="60"/>
      <c r="H75" s="113" t="s">
        <v>50</v>
      </c>
      <c r="I75" s="114"/>
      <c r="J75" s="42">
        <f>AVERAGE(I14, I25, I36, I47, I58, I69)</f>
        <v>2140.6666666666665</v>
      </c>
      <c r="K75" s="60"/>
      <c r="L75" s="60"/>
      <c r="M75" s="60"/>
      <c r="N75" s="60"/>
      <c r="O75" s="60"/>
      <c r="P75" s="60"/>
    </row>
    <row r="76" spans="1:16" ht="30" customHeight="1">
      <c r="A76" s="60"/>
      <c r="B76" s="60"/>
      <c r="C76" s="60"/>
      <c r="D76" s="60"/>
      <c r="E76" s="60"/>
      <c r="F76" s="60"/>
      <c r="G76" s="60"/>
      <c r="H76" s="113" t="s">
        <v>60</v>
      </c>
      <c r="I76" s="114"/>
      <c r="J76" s="41">
        <f>AVERAGE(I56, I45, I34, I23, I12, I67)</f>
        <v>4959.333333333333</v>
      </c>
      <c r="K76" s="60"/>
      <c r="L76" s="60"/>
      <c r="M76" s="60"/>
      <c r="N76" s="60"/>
      <c r="O76" s="60"/>
      <c r="P76" s="60"/>
    </row>
    <row r="86" spans="2:2">
      <c r="B86" s="270"/>
    </row>
    <row r="87" spans="2:2">
      <c r="B87" s="270"/>
    </row>
    <row r="88" spans="2:2">
      <c r="B88" s="270"/>
    </row>
    <row r="89" spans="2:2">
      <c r="B89" s="270"/>
    </row>
    <row r="90" spans="2:2">
      <c r="B90" s="270"/>
    </row>
    <row r="91" spans="2:2">
      <c r="B91" s="270"/>
    </row>
    <row r="92" spans="2:2">
      <c r="B92" s="270"/>
    </row>
    <row r="97" spans="2:2">
      <c r="B97" s="270"/>
    </row>
    <row r="98" spans="2:2">
      <c r="B98" s="270"/>
    </row>
    <row r="99" spans="2:2">
      <c r="B99" s="270"/>
    </row>
    <row r="100" spans="2:2">
      <c r="B100" s="270"/>
    </row>
    <row r="101" spans="2:2">
      <c r="B101" s="270"/>
    </row>
    <row r="102" spans="2:2">
      <c r="B102" s="270"/>
    </row>
    <row r="103" spans="2:2">
      <c r="B103" s="270"/>
    </row>
    <row r="104" spans="2:2">
      <c r="B104" s="270"/>
    </row>
  </sheetData>
  <mergeCells count="25"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O104"/>
  <sheetViews>
    <sheetView zoomScaleNormal="100" workbookViewId="0" xr3:uid="{78B4E459-6924-5F8B-B7BA-2DD04133E49E}">
      <pane xSplit="2" ySplit="4" topLeftCell="C5" activePane="bottomRight" state="frozen"/>
      <selection pane="bottomRight" activeCell="K52" sqref="K52"/>
      <selection pane="bottomLeft" activeCell="A5" sqref="A5"/>
      <selection pane="topRight" activeCell="C1" sqref="C1"/>
    </sheetView>
  </sheetViews>
  <sheetFormatPr defaultRowHeight="13.5" outlineLevelRow="1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>
      <c r="A1" s="60"/>
      <c r="B1" s="251"/>
      <c r="C1" s="134" t="s">
        <v>16</v>
      </c>
      <c r="D1" s="138"/>
      <c r="E1" s="138"/>
      <c r="F1" s="138"/>
      <c r="G1" s="131"/>
      <c r="H1" s="134" t="s">
        <v>18</v>
      </c>
      <c r="I1" s="134" t="s">
        <v>15</v>
      </c>
      <c r="J1" s="138"/>
      <c r="K1" s="140" t="s">
        <v>12</v>
      </c>
    </row>
    <row r="2" spans="1:11" ht="15" customHeight="1" thickBot="1">
      <c r="A2" s="60"/>
      <c r="B2" s="251"/>
      <c r="C2" s="135"/>
      <c r="D2" s="139"/>
      <c r="E2" s="139"/>
      <c r="F2" s="139"/>
      <c r="G2" s="132"/>
      <c r="H2" s="135"/>
      <c r="I2" s="135"/>
      <c r="J2" s="139"/>
      <c r="K2" s="141"/>
    </row>
    <row r="3" spans="1:11">
      <c r="A3" s="115" t="s">
        <v>32</v>
      </c>
      <c r="B3" s="117" t="s">
        <v>33</v>
      </c>
      <c r="C3" s="124" t="s">
        <v>67</v>
      </c>
      <c r="D3" s="124" t="s">
        <v>68</v>
      </c>
      <c r="E3" s="124" t="s">
        <v>69</v>
      </c>
      <c r="F3" s="125" t="s">
        <v>70</v>
      </c>
      <c r="G3" s="125" t="s">
        <v>71</v>
      </c>
      <c r="H3" s="124" t="s">
        <v>72</v>
      </c>
      <c r="I3" s="124" t="s">
        <v>73</v>
      </c>
      <c r="J3" s="129" t="s">
        <v>74</v>
      </c>
      <c r="K3" s="141"/>
    </row>
    <row r="4" spans="1:11" ht="14.25" thickBot="1">
      <c r="A4" s="116"/>
      <c r="B4" s="118"/>
      <c r="C4" s="116"/>
      <c r="D4" s="116"/>
      <c r="E4" s="116"/>
      <c r="F4" s="126"/>
      <c r="G4" s="126"/>
      <c r="H4" s="116"/>
      <c r="I4" s="116"/>
      <c r="J4" s="130"/>
      <c r="K4" s="141"/>
    </row>
    <row r="5" spans="1:11" s="25" customFormat="1" ht="14.25" hidden="1" thickBot="1">
      <c r="A5" s="61"/>
      <c r="B5" s="181"/>
      <c r="C5" s="182"/>
      <c r="D5" s="182"/>
      <c r="E5" s="182"/>
      <c r="F5" s="183"/>
      <c r="G5" s="183"/>
      <c r="H5" s="182"/>
      <c r="I5" s="182"/>
      <c r="J5" s="184"/>
      <c r="K5" s="188"/>
    </row>
    <row r="6" spans="1:11" s="25" customFormat="1" ht="14.25" thickBot="1">
      <c r="A6" s="61" t="s">
        <v>40</v>
      </c>
      <c r="B6" s="189">
        <v>41275</v>
      </c>
      <c r="C6" s="182"/>
      <c r="D6" s="182"/>
      <c r="E6" s="182"/>
      <c r="F6" s="183"/>
      <c r="G6" s="183"/>
      <c r="H6" s="182"/>
      <c r="I6" s="182"/>
      <c r="J6" s="184"/>
      <c r="K6" s="188"/>
    </row>
    <row r="7" spans="1:11" s="25" customFormat="1" ht="14.25" thickBot="1">
      <c r="A7" s="61" t="s">
        <v>41</v>
      </c>
      <c r="B7" s="189">
        <v>41276</v>
      </c>
      <c r="C7" s="182">
        <v>4099</v>
      </c>
      <c r="D7" s="182">
        <v>1540</v>
      </c>
      <c r="E7" s="182">
        <v>651</v>
      </c>
      <c r="F7" s="183">
        <v>2112</v>
      </c>
      <c r="G7" s="183"/>
      <c r="H7" s="182">
        <v>1075</v>
      </c>
      <c r="I7" s="182">
        <v>639</v>
      </c>
      <c r="J7" s="184">
        <v>1901</v>
      </c>
      <c r="K7" s="188">
        <f t="shared" ref="K7:K11" si="0">SUM(C7:J7)</f>
        <v>12017</v>
      </c>
    </row>
    <row r="8" spans="1:11" s="25" customFormat="1" ht="14.25" thickBot="1">
      <c r="A8" s="61" t="s">
        <v>42</v>
      </c>
      <c r="B8" s="189">
        <v>41277</v>
      </c>
      <c r="C8" s="182">
        <v>5058</v>
      </c>
      <c r="D8" s="182">
        <v>1673</v>
      </c>
      <c r="E8" s="182">
        <v>619</v>
      </c>
      <c r="F8" s="183">
        <v>2160</v>
      </c>
      <c r="G8" s="183"/>
      <c r="H8" s="182">
        <v>1076</v>
      </c>
      <c r="I8" s="182">
        <v>687</v>
      </c>
      <c r="J8" s="184">
        <v>1920</v>
      </c>
      <c r="K8" s="188">
        <f t="shared" si="0"/>
        <v>13193</v>
      </c>
    </row>
    <row r="9" spans="1:11" s="25" customFormat="1" ht="14.25" thickBot="1">
      <c r="A9" s="61" t="s">
        <v>43</v>
      </c>
      <c r="B9" s="189">
        <v>41278</v>
      </c>
      <c r="C9" s="190">
        <v>5244</v>
      </c>
      <c r="D9" s="190">
        <v>1622</v>
      </c>
      <c r="E9" s="190">
        <v>605</v>
      </c>
      <c r="F9" s="183">
        <v>2093</v>
      </c>
      <c r="G9" s="183"/>
      <c r="H9" s="182">
        <v>1026</v>
      </c>
      <c r="I9" s="182">
        <v>593</v>
      </c>
      <c r="J9" s="184">
        <v>1777</v>
      </c>
      <c r="K9" s="188">
        <f t="shared" si="0"/>
        <v>12960</v>
      </c>
    </row>
    <row r="10" spans="1:11" s="25" customFormat="1" ht="14.25" outlineLevel="1" thickBot="1">
      <c r="A10" s="61" t="s">
        <v>44</v>
      </c>
      <c r="B10" s="189">
        <v>41279</v>
      </c>
      <c r="C10" s="190">
        <v>6671</v>
      </c>
      <c r="D10" s="190"/>
      <c r="E10" s="190"/>
      <c r="F10" s="191"/>
      <c r="G10" s="191">
        <v>2148</v>
      </c>
      <c r="H10" s="190"/>
      <c r="I10" s="190"/>
      <c r="J10" s="192"/>
      <c r="K10" s="188">
        <f t="shared" si="0"/>
        <v>8819</v>
      </c>
    </row>
    <row r="11" spans="1:11" s="25" customFormat="1" ht="14.25" outlineLevel="1" thickBot="1">
      <c r="A11" s="61" t="s">
        <v>45</v>
      </c>
      <c r="B11" s="189">
        <v>41280</v>
      </c>
      <c r="C11" s="196">
        <v>4321</v>
      </c>
      <c r="D11" s="196"/>
      <c r="E11" s="196"/>
      <c r="F11" s="197"/>
      <c r="G11" s="197">
        <v>1194</v>
      </c>
      <c r="H11" s="196"/>
      <c r="I11" s="196"/>
      <c r="J11" s="198"/>
      <c r="K11" s="188">
        <f t="shared" si="0"/>
        <v>5515</v>
      </c>
    </row>
    <row r="12" spans="1:11" s="26" customFormat="1" ht="14.25" customHeight="1" outlineLevel="1" thickBot="1">
      <c r="A12" s="48" t="s">
        <v>46</v>
      </c>
      <c r="B12" s="121" t="s">
        <v>47</v>
      </c>
      <c r="C12" s="221">
        <f>SUM(C5:C11)</f>
        <v>25393</v>
      </c>
      <c r="D12" s="221">
        <f t="shared" ref="D12:K12" si="1">SUM(D5:D11)</f>
        <v>4835</v>
      </c>
      <c r="E12" s="221">
        <f t="shared" si="1"/>
        <v>1875</v>
      </c>
      <c r="F12" s="221">
        <f t="shared" si="1"/>
        <v>6365</v>
      </c>
      <c r="G12" s="221">
        <f>SUM(G5:G11)</f>
        <v>3342</v>
      </c>
      <c r="H12" s="221">
        <f t="shared" si="1"/>
        <v>3177</v>
      </c>
      <c r="I12" s="221">
        <f t="shared" si="1"/>
        <v>1919</v>
      </c>
      <c r="J12" s="221">
        <f t="shared" si="1"/>
        <v>5598</v>
      </c>
      <c r="K12" s="225">
        <f t="shared" si="1"/>
        <v>52504</v>
      </c>
    </row>
    <row r="13" spans="1:11" s="26" customFormat="1" ht="15.75" customHeight="1" outlineLevel="1" thickBot="1">
      <c r="A13" s="49" t="s">
        <v>48</v>
      </c>
      <c r="B13" s="122"/>
      <c r="C13" s="227">
        <f t="shared" ref="C13:K13" si="2">AVERAGE(C5:C11)</f>
        <v>5078.6000000000004</v>
      </c>
      <c r="D13" s="227">
        <f t="shared" si="2"/>
        <v>1611.6666666666667</v>
      </c>
      <c r="E13" s="227">
        <f t="shared" si="2"/>
        <v>625</v>
      </c>
      <c r="F13" s="227">
        <f t="shared" si="2"/>
        <v>2121.6666666666665</v>
      </c>
      <c r="G13" s="227">
        <f t="shared" si="2"/>
        <v>1671</v>
      </c>
      <c r="H13" s="227">
        <f t="shared" si="2"/>
        <v>1059</v>
      </c>
      <c r="I13" s="227">
        <f t="shared" si="2"/>
        <v>639.66666666666663</v>
      </c>
      <c r="J13" s="227">
        <f t="shared" si="2"/>
        <v>1866</v>
      </c>
      <c r="K13" s="233">
        <f t="shared" si="2"/>
        <v>10500.8</v>
      </c>
    </row>
    <row r="14" spans="1:11" s="26" customFormat="1" ht="14.25" customHeight="1" thickBot="1">
      <c r="A14" s="14" t="s">
        <v>49</v>
      </c>
      <c r="B14" s="122"/>
      <c r="C14" s="234">
        <f t="shared" ref="C14:K14" si="3">SUM(C5:C9)</f>
        <v>14401</v>
      </c>
      <c r="D14" s="234">
        <f t="shared" si="3"/>
        <v>4835</v>
      </c>
      <c r="E14" s="234">
        <f t="shared" si="3"/>
        <v>1875</v>
      </c>
      <c r="F14" s="234">
        <f t="shared" si="3"/>
        <v>6365</v>
      </c>
      <c r="G14" s="234">
        <f t="shared" si="3"/>
        <v>0</v>
      </c>
      <c r="H14" s="234">
        <f t="shared" si="3"/>
        <v>3177</v>
      </c>
      <c r="I14" s="234">
        <f t="shared" si="3"/>
        <v>1919</v>
      </c>
      <c r="J14" s="234">
        <f t="shared" si="3"/>
        <v>5598</v>
      </c>
      <c r="K14" s="238">
        <f t="shared" si="3"/>
        <v>38170</v>
      </c>
    </row>
    <row r="15" spans="1:11" s="26" customFormat="1" ht="15.75" customHeight="1" thickBot="1">
      <c r="A15" s="14" t="s">
        <v>50</v>
      </c>
      <c r="B15" s="122"/>
      <c r="C15" s="240">
        <f t="shared" ref="C15:K15" si="4">AVERAGE(C5:C9)</f>
        <v>4800.333333333333</v>
      </c>
      <c r="D15" s="240">
        <f t="shared" si="4"/>
        <v>1611.6666666666667</v>
      </c>
      <c r="E15" s="240">
        <f t="shared" si="4"/>
        <v>625</v>
      </c>
      <c r="F15" s="240">
        <f t="shared" si="4"/>
        <v>2121.6666666666665</v>
      </c>
      <c r="G15" s="240" t="e">
        <f t="shared" si="4"/>
        <v>#DIV/0!</v>
      </c>
      <c r="H15" s="240">
        <f t="shared" si="4"/>
        <v>1059</v>
      </c>
      <c r="I15" s="240">
        <f t="shared" si="4"/>
        <v>639.66666666666663</v>
      </c>
      <c r="J15" s="240">
        <f t="shared" si="4"/>
        <v>1866</v>
      </c>
      <c r="K15" s="244">
        <f t="shared" si="4"/>
        <v>12723.333333333334</v>
      </c>
    </row>
    <row r="16" spans="1:11" s="26" customFormat="1" ht="14.25" thickBot="1">
      <c r="A16" s="58" t="s">
        <v>51</v>
      </c>
      <c r="B16" s="57">
        <v>41281</v>
      </c>
      <c r="C16" s="182">
        <v>4595</v>
      </c>
      <c r="D16" s="182">
        <v>1547</v>
      </c>
      <c r="E16" s="182">
        <v>713</v>
      </c>
      <c r="F16" s="183">
        <v>2816</v>
      </c>
      <c r="G16" s="183"/>
      <c r="H16" s="182">
        <v>1214</v>
      </c>
      <c r="I16" s="182">
        <v>720</v>
      </c>
      <c r="J16" s="184">
        <v>2089</v>
      </c>
      <c r="K16" s="186">
        <f t="shared" ref="K16:K22" si="5">SUM(C16:J16)</f>
        <v>13694</v>
      </c>
    </row>
    <row r="17" spans="1:11" s="26" customFormat="1" ht="14.25" thickBot="1">
      <c r="A17" s="58" t="s">
        <v>40</v>
      </c>
      <c r="B17" s="203">
        <v>41282</v>
      </c>
      <c r="C17" s="182">
        <v>4833</v>
      </c>
      <c r="D17" s="182">
        <v>1566</v>
      </c>
      <c r="E17" s="182">
        <v>676</v>
      </c>
      <c r="F17" s="183">
        <v>2173</v>
      </c>
      <c r="G17" s="183"/>
      <c r="H17" s="182">
        <v>1243</v>
      </c>
      <c r="I17" s="182">
        <v>724</v>
      </c>
      <c r="J17" s="184">
        <v>1688</v>
      </c>
      <c r="K17" s="188">
        <f t="shared" si="5"/>
        <v>12903</v>
      </c>
    </row>
    <row r="18" spans="1:11" s="26" customFormat="1" ht="14.25" thickBot="1">
      <c r="A18" s="58" t="s">
        <v>41</v>
      </c>
      <c r="B18" s="203">
        <v>41283</v>
      </c>
      <c r="C18" s="182">
        <v>4760</v>
      </c>
      <c r="D18" s="182">
        <v>1625</v>
      </c>
      <c r="E18" s="182">
        <v>611</v>
      </c>
      <c r="F18" s="183">
        <v>2338</v>
      </c>
      <c r="G18" s="183"/>
      <c r="H18" s="182">
        <v>1129</v>
      </c>
      <c r="I18" s="182">
        <v>750</v>
      </c>
      <c r="J18" s="184">
        <v>1974</v>
      </c>
      <c r="K18" s="188">
        <f>SUM(C18:J18)</f>
        <v>13187</v>
      </c>
    </row>
    <row r="19" spans="1:11" s="26" customFormat="1" ht="14.25" thickBot="1">
      <c r="A19" s="58" t="s">
        <v>42</v>
      </c>
      <c r="B19" s="203">
        <v>41284</v>
      </c>
      <c r="C19" s="182">
        <v>4781</v>
      </c>
      <c r="D19" s="182">
        <v>1911</v>
      </c>
      <c r="E19" s="182">
        <v>656</v>
      </c>
      <c r="F19" s="183">
        <v>2051</v>
      </c>
      <c r="G19" s="183"/>
      <c r="H19" s="182">
        <v>980</v>
      </c>
      <c r="I19" s="182">
        <v>813</v>
      </c>
      <c r="J19" s="184">
        <v>1984</v>
      </c>
      <c r="K19" s="188">
        <f t="shared" si="5"/>
        <v>13176</v>
      </c>
    </row>
    <row r="20" spans="1:11" s="26" customFormat="1" ht="14.25" thickBot="1">
      <c r="A20" s="58" t="s">
        <v>43</v>
      </c>
      <c r="B20" s="203">
        <v>41285</v>
      </c>
      <c r="C20" s="190">
        <v>4557</v>
      </c>
      <c r="D20" s="190">
        <v>1663</v>
      </c>
      <c r="E20" s="190">
        <v>652</v>
      </c>
      <c r="F20" s="183">
        <v>2317</v>
      </c>
      <c r="G20" s="183"/>
      <c r="H20" s="182">
        <v>959</v>
      </c>
      <c r="I20" s="182">
        <v>764</v>
      </c>
      <c r="J20" s="184">
        <v>1814</v>
      </c>
      <c r="K20" s="188">
        <f t="shared" si="5"/>
        <v>12726</v>
      </c>
    </row>
    <row r="21" spans="1:11" s="26" customFormat="1" ht="14.25" outlineLevel="1" thickBot="1">
      <c r="A21" s="58" t="s">
        <v>44</v>
      </c>
      <c r="B21" s="203">
        <v>41286</v>
      </c>
      <c r="C21" s="190">
        <v>2504</v>
      </c>
      <c r="D21" s="190"/>
      <c r="E21" s="190"/>
      <c r="F21" s="191"/>
      <c r="G21" s="191">
        <v>1493</v>
      </c>
      <c r="H21" s="190"/>
      <c r="I21" s="190"/>
      <c r="J21" s="192"/>
      <c r="K21" s="188">
        <f t="shared" si="5"/>
        <v>3997</v>
      </c>
    </row>
    <row r="22" spans="1:11" s="26" customFormat="1" ht="14.25" outlineLevel="1" thickBot="1">
      <c r="A22" s="58" t="s">
        <v>45</v>
      </c>
      <c r="B22" s="205">
        <v>41287</v>
      </c>
      <c r="C22" s="271">
        <v>1608</v>
      </c>
      <c r="D22" s="271"/>
      <c r="E22" s="271"/>
      <c r="F22" s="272"/>
      <c r="G22" s="272">
        <v>830</v>
      </c>
      <c r="H22" s="196"/>
      <c r="I22" s="196"/>
      <c r="J22" s="198"/>
      <c r="K22" s="207">
        <f t="shared" si="5"/>
        <v>2438</v>
      </c>
    </row>
    <row r="23" spans="1:11" s="26" customFormat="1" ht="14.25" customHeight="1" outlineLevel="1" thickBot="1">
      <c r="A23" s="48" t="s">
        <v>46</v>
      </c>
      <c r="B23" s="122" t="s">
        <v>52</v>
      </c>
      <c r="C23" s="221">
        <f t="shared" ref="C23:K23" si="6">SUM(C16:C22)</f>
        <v>27638</v>
      </c>
      <c r="D23" s="221">
        <f t="shared" si="6"/>
        <v>8312</v>
      </c>
      <c r="E23" s="221">
        <f t="shared" si="6"/>
        <v>3308</v>
      </c>
      <c r="F23" s="221">
        <f t="shared" si="6"/>
        <v>11695</v>
      </c>
      <c r="G23" s="221">
        <f t="shared" si="6"/>
        <v>2323</v>
      </c>
      <c r="H23" s="221">
        <f>SUM(H16:H22)</f>
        <v>5525</v>
      </c>
      <c r="I23" s="221">
        <f t="shared" si="6"/>
        <v>3771</v>
      </c>
      <c r="J23" s="221">
        <f t="shared" si="6"/>
        <v>9549</v>
      </c>
      <c r="K23" s="225">
        <f t="shared" si="6"/>
        <v>72121</v>
      </c>
    </row>
    <row r="24" spans="1:11" s="26" customFormat="1" ht="15.75" customHeight="1" outlineLevel="1" thickBot="1">
      <c r="A24" s="49" t="s">
        <v>48</v>
      </c>
      <c r="B24" s="122"/>
      <c r="C24" s="227">
        <f t="shared" ref="C24:K24" si="7">AVERAGE(C16:C22)</f>
        <v>3948.2857142857142</v>
      </c>
      <c r="D24" s="227">
        <f t="shared" si="7"/>
        <v>1662.4</v>
      </c>
      <c r="E24" s="227">
        <f t="shared" si="7"/>
        <v>661.6</v>
      </c>
      <c r="F24" s="227">
        <f t="shared" si="7"/>
        <v>2339</v>
      </c>
      <c r="G24" s="227">
        <f t="shared" si="7"/>
        <v>1161.5</v>
      </c>
      <c r="H24" s="227">
        <f t="shared" si="7"/>
        <v>1105</v>
      </c>
      <c r="I24" s="227">
        <f t="shared" si="7"/>
        <v>754.2</v>
      </c>
      <c r="J24" s="227">
        <f t="shared" si="7"/>
        <v>1909.8</v>
      </c>
      <c r="K24" s="233">
        <f t="shared" si="7"/>
        <v>10303</v>
      </c>
    </row>
    <row r="25" spans="1:11" s="26" customFormat="1" ht="14.25" customHeight="1" thickBot="1">
      <c r="A25" s="14" t="s">
        <v>49</v>
      </c>
      <c r="B25" s="122"/>
      <c r="C25" s="234">
        <f t="shared" ref="C25:K25" si="8">SUM(C16:C20)</f>
        <v>23526</v>
      </c>
      <c r="D25" s="234">
        <f t="shared" si="8"/>
        <v>8312</v>
      </c>
      <c r="E25" s="234">
        <f t="shared" si="8"/>
        <v>3308</v>
      </c>
      <c r="F25" s="234">
        <f t="shared" si="8"/>
        <v>11695</v>
      </c>
      <c r="G25" s="234">
        <f t="shared" si="8"/>
        <v>0</v>
      </c>
      <c r="H25" s="234">
        <f t="shared" si="8"/>
        <v>5525</v>
      </c>
      <c r="I25" s="234">
        <f t="shared" si="8"/>
        <v>3771</v>
      </c>
      <c r="J25" s="234">
        <f t="shared" si="8"/>
        <v>9549</v>
      </c>
      <c r="K25" s="238">
        <f t="shared" si="8"/>
        <v>65686</v>
      </c>
    </row>
    <row r="26" spans="1:11" s="26" customFormat="1" ht="15.75" customHeight="1" thickBot="1">
      <c r="A26" s="14" t="s">
        <v>50</v>
      </c>
      <c r="B26" s="123"/>
      <c r="C26" s="240">
        <f t="shared" ref="C26:K26" si="9">AVERAGE(C16:C20)</f>
        <v>4705.2</v>
      </c>
      <c r="D26" s="240">
        <f t="shared" si="9"/>
        <v>1662.4</v>
      </c>
      <c r="E26" s="240">
        <f t="shared" si="9"/>
        <v>661.6</v>
      </c>
      <c r="F26" s="240">
        <f t="shared" si="9"/>
        <v>2339</v>
      </c>
      <c r="G26" s="240" t="e">
        <f t="shared" si="9"/>
        <v>#DIV/0!</v>
      </c>
      <c r="H26" s="240">
        <f t="shared" si="9"/>
        <v>1105</v>
      </c>
      <c r="I26" s="240">
        <f t="shared" si="9"/>
        <v>754.2</v>
      </c>
      <c r="J26" s="240">
        <f t="shared" si="9"/>
        <v>1909.8</v>
      </c>
      <c r="K26" s="244">
        <f t="shared" si="9"/>
        <v>13137.2</v>
      </c>
    </row>
    <row r="27" spans="1:11" s="26" customFormat="1" ht="14.25" thickBot="1">
      <c r="A27" s="58" t="s">
        <v>51</v>
      </c>
      <c r="B27" s="57">
        <v>41288</v>
      </c>
      <c r="C27" s="182">
        <v>4654</v>
      </c>
      <c r="D27" s="182">
        <v>1707</v>
      </c>
      <c r="E27" s="182">
        <v>646</v>
      </c>
      <c r="F27" s="183">
        <v>2691</v>
      </c>
      <c r="G27" s="183"/>
      <c r="H27" s="182">
        <v>1111</v>
      </c>
      <c r="I27" s="182">
        <v>764</v>
      </c>
      <c r="J27" s="184">
        <v>1887</v>
      </c>
      <c r="K27" s="186">
        <f t="shared" ref="K27:K32" si="10">SUM(C27:J27)</f>
        <v>13460</v>
      </c>
    </row>
    <row r="28" spans="1:11" s="26" customFormat="1" ht="14.25" thickBot="1">
      <c r="A28" s="58" t="s">
        <v>40</v>
      </c>
      <c r="B28" s="203">
        <v>41289</v>
      </c>
      <c r="C28" s="182">
        <v>4859</v>
      </c>
      <c r="D28" s="182">
        <v>1879</v>
      </c>
      <c r="E28" s="182">
        <v>684</v>
      </c>
      <c r="F28" s="183">
        <v>2359</v>
      </c>
      <c r="G28" s="183"/>
      <c r="H28" s="182">
        <v>1111</v>
      </c>
      <c r="I28" s="182">
        <v>802</v>
      </c>
      <c r="J28" s="184">
        <v>2088</v>
      </c>
      <c r="K28" s="188">
        <f t="shared" si="10"/>
        <v>13782</v>
      </c>
    </row>
    <row r="29" spans="1:11" s="26" customFormat="1" ht="14.25" thickBot="1">
      <c r="A29" s="58" t="s">
        <v>41</v>
      </c>
      <c r="B29" s="203">
        <v>41290</v>
      </c>
      <c r="C29" s="182">
        <v>4471</v>
      </c>
      <c r="D29" s="182">
        <v>1806</v>
      </c>
      <c r="E29" s="182">
        <v>696</v>
      </c>
      <c r="F29" s="183">
        <v>2229</v>
      </c>
      <c r="G29" s="183"/>
      <c r="H29" s="182">
        <v>1064</v>
      </c>
      <c r="I29" s="182">
        <v>764</v>
      </c>
      <c r="J29" s="184">
        <v>1947</v>
      </c>
      <c r="K29" s="188">
        <f t="shared" si="10"/>
        <v>12977</v>
      </c>
    </row>
    <row r="30" spans="1:11" s="26" customFormat="1" ht="14.25" thickBot="1">
      <c r="A30" s="58" t="s">
        <v>42</v>
      </c>
      <c r="B30" s="203">
        <v>41291</v>
      </c>
      <c r="C30" s="182">
        <v>4657</v>
      </c>
      <c r="D30" s="182">
        <v>1776</v>
      </c>
      <c r="E30" s="182">
        <v>634</v>
      </c>
      <c r="F30" s="183">
        <v>2358</v>
      </c>
      <c r="G30" s="183"/>
      <c r="H30" s="182">
        <v>1072</v>
      </c>
      <c r="I30" s="182">
        <v>759</v>
      </c>
      <c r="J30" s="184">
        <v>1963</v>
      </c>
      <c r="K30" s="188">
        <f t="shared" si="10"/>
        <v>13219</v>
      </c>
    </row>
    <row r="31" spans="1:11" s="26" customFormat="1" ht="14.25" thickBot="1">
      <c r="A31" s="58" t="s">
        <v>43</v>
      </c>
      <c r="B31" s="203">
        <v>41292</v>
      </c>
      <c r="C31" s="190">
        <v>6262</v>
      </c>
      <c r="D31" s="190">
        <v>1628</v>
      </c>
      <c r="E31" s="190">
        <v>568</v>
      </c>
      <c r="F31" s="183">
        <v>2572</v>
      </c>
      <c r="G31" s="183"/>
      <c r="H31" s="182">
        <v>1010</v>
      </c>
      <c r="I31" s="182">
        <v>738</v>
      </c>
      <c r="J31" s="184">
        <v>1884</v>
      </c>
      <c r="K31" s="188">
        <f t="shared" si="10"/>
        <v>14662</v>
      </c>
    </row>
    <row r="32" spans="1:11" s="26" customFormat="1" ht="14.25" outlineLevel="1" thickBot="1">
      <c r="A32" s="58" t="s">
        <v>44</v>
      </c>
      <c r="B32" s="203">
        <v>41293</v>
      </c>
      <c r="C32" s="190">
        <v>8283</v>
      </c>
      <c r="D32" s="190"/>
      <c r="E32" s="190"/>
      <c r="F32" s="191"/>
      <c r="G32" s="191">
        <v>1947</v>
      </c>
      <c r="H32" s="190"/>
      <c r="I32" s="190"/>
      <c r="J32" s="192"/>
      <c r="K32" s="188">
        <f t="shared" si="10"/>
        <v>10230</v>
      </c>
    </row>
    <row r="33" spans="1:12" s="26" customFormat="1" ht="14.25" outlineLevel="1" thickBot="1">
      <c r="A33" s="58" t="s">
        <v>45</v>
      </c>
      <c r="B33" s="205">
        <v>41294</v>
      </c>
      <c r="C33" s="196">
        <v>4984</v>
      </c>
      <c r="D33" s="196"/>
      <c r="E33" s="196"/>
      <c r="F33" s="197"/>
      <c r="G33" s="197">
        <v>1212</v>
      </c>
      <c r="H33" s="196"/>
      <c r="I33" s="196"/>
      <c r="J33" s="198"/>
      <c r="K33" s="188">
        <f t="shared" ref="K33" si="11">SUM(C33:J33)</f>
        <v>6196</v>
      </c>
      <c r="L33" s="208"/>
    </row>
    <row r="34" spans="1:12" s="26" customFormat="1" ht="14.25" customHeight="1" outlineLevel="1" thickBot="1">
      <c r="A34" s="48" t="s">
        <v>46</v>
      </c>
      <c r="B34" s="121" t="s">
        <v>53</v>
      </c>
      <c r="C34" s="221">
        <f>SUM(C27:C33)</f>
        <v>38170</v>
      </c>
      <c r="D34" s="221">
        <f t="shared" ref="D34:K34" si="12">SUM(D27:D33)</f>
        <v>8796</v>
      </c>
      <c r="E34" s="221">
        <f t="shared" si="12"/>
        <v>3228</v>
      </c>
      <c r="F34" s="221">
        <f t="shared" si="12"/>
        <v>12209</v>
      </c>
      <c r="G34" s="221">
        <f t="shared" si="12"/>
        <v>3159</v>
      </c>
      <c r="H34" s="221">
        <f t="shared" si="12"/>
        <v>5368</v>
      </c>
      <c r="I34" s="221">
        <f t="shared" si="12"/>
        <v>3827</v>
      </c>
      <c r="J34" s="221">
        <f t="shared" si="12"/>
        <v>9769</v>
      </c>
      <c r="K34" s="225">
        <f t="shared" si="12"/>
        <v>84526</v>
      </c>
      <c r="L34" s="208"/>
    </row>
    <row r="35" spans="1:12" s="26" customFormat="1" ht="15.75" customHeight="1" outlineLevel="1" thickBot="1">
      <c r="A35" s="49" t="s">
        <v>48</v>
      </c>
      <c r="B35" s="122"/>
      <c r="C35" s="227">
        <f>AVERAGE(C27:C33)</f>
        <v>5452.8571428571431</v>
      </c>
      <c r="D35" s="227">
        <f t="shared" ref="D35:K35" si="13">AVERAGE(D27:D33)</f>
        <v>1759.2</v>
      </c>
      <c r="E35" s="227">
        <f t="shared" si="13"/>
        <v>645.6</v>
      </c>
      <c r="F35" s="227">
        <f t="shared" si="13"/>
        <v>2441.8000000000002</v>
      </c>
      <c r="G35" s="227">
        <f t="shared" si="13"/>
        <v>1579.5</v>
      </c>
      <c r="H35" s="227">
        <f t="shared" si="13"/>
        <v>1073.5999999999999</v>
      </c>
      <c r="I35" s="227">
        <f t="shared" si="13"/>
        <v>765.4</v>
      </c>
      <c r="J35" s="227">
        <f t="shared" si="13"/>
        <v>1953.8</v>
      </c>
      <c r="K35" s="233">
        <f t="shared" si="13"/>
        <v>12075.142857142857</v>
      </c>
      <c r="L35" s="208"/>
    </row>
    <row r="36" spans="1:12" s="26" customFormat="1" ht="14.25" customHeight="1" thickBot="1">
      <c r="A36" s="14" t="s">
        <v>49</v>
      </c>
      <c r="B36" s="122"/>
      <c r="C36" s="234">
        <f>SUM(C27:C31)</f>
        <v>24903</v>
      </c>
      <c r="D36" s="234">
        <f>SUM(D27:D31)</f>
        <v>8796</v>
      </c>
      <c r="E36" s="234">
        <f t="shared" ref="E36:K36" si="14">SUM(E27:E31)</f>
        <v>3228</v>
      </c>
      <c r="F36" s="234">
        <f t="shared" si="14"/>
        <v>12209</v>
      </c>
      <c r="G36" s="234">
        <f t="shared" si="14"/>
        <v>0</v>
      </c>
      <c r="H36" s="234">
        <f t="shared" si="14"/>
        <v>5368</v>
      </c>
      <c r="I36" s="234">
        <f t="shared" si="14"/>
        <v>3827</v>
      </c>
      <c r="J36" s="234">
        <f t="shared" si="14"/>
        <v>9769</v>
      </c>
      <c r="K36" s="238">
        <f t="shared" si="14"/>
        <v>68100</v>
      </c>
      <c r="L36" s="208"/>
    </row>
    <row r="37" spans="1:12" s="26" customFormat="1" ht="15.75" customHeight="1" thickBot="1">
      <c r="A37" s="14" t="s">
        <v>50</v>
      </c>
      <c r="B37" s="123"/>
      <c r="C37" s="240">
        <f>AVERAGE(C27:C31)</f>
        <v>4980.6000000000004</v>
      </c>
      <c r="D37" s="240">
        <f>AVERAGE(D27:D31)</f>
        <v>1759.2</v>
      </c>
      <c r="E37" s="240">
        <f t="shared" ref="E37:K37" si="15">AVERAGE(E27:E31)</f>
        <v>645.6</v>
      </c>
      <c r="F37" s="240">
        <f t="shared" si="15"/>
        <v>2441.8000000000002</v>
      </c>
      <c r="G37" s="240" t="e">
        <f t="shared" si="15"/>
        <v>#DIV/0!</v>
      </c>
      <c r="H37" s="240">
        <f t="shared" si="15"/>
        <v>1073.5999999999999</v>
      </c>
      <c r="I37" s="240">
        <f t="shared" si="15"/>
        <v>765.4</v>
      </c>
      <c r="J37" s="240">
        <f t="shared" si="15"/>
        <v>1953.8</v>
      </c>
      <c r="K37" s="244">
        <f t="shared" si="15"/>
        <v>13620</v>
      </c>
      <c r="L37" s="208"/>
    </row>
    <row r="38" spans="1:12" s="26" customFormat="1" ht="14.25" thickBot="1">
      <c r="A38" s="58" t="s">
        <v>51</v>
      </c>
      <c r="B38" s="57">
        <v>41295</v>
      </c>
      <c r="C38" s="182">
        <v>2114</v>
      </c>
      <c r="D38" s="182">
        <v>495</v>
      </c>
      <c r="E38" s="182">
        <v>216</v>
      </c>
      <c r="F38" s="183">
        <v>584</v>
      </c>
      <c r="G38" s="183"/>
      <c r="H38" s="182">
        <v>120</v>
      </c>
      <c r="I38" s="182">
        <v>52</v>
      </c>
      <c r="J38" s="184">
        <v>188</v>
      </c>
      <c r="K38" s="186">
        <f t="shared" ref="K38:K44" si="16">SUM(C38:J38)</f>
        <v>3769</v>
      </c>
      <c r="L38" s="208"/>
    </row>
    <row r="39" spans="1:12" s="26" customFormat="1" ht="14.25" thickBot="1">
      <c r="A39" s="58" t="s">
        <v>40</v>
      </c>
      <c r="B39" s="203">
        <v>41296</v>
      </c>
      <c r="C39" s="182">
        <v>4463</v>
      </c>
      <c r="D39" s="182">
        <v>1640</v>
      </c>
      <c r="E39" s="182">
        <v>642</v>
      </c>
      <c r="F39" s="183">
        <v>2145</v>
      </c>
      <c r="G39" s="183"/>
      <c r="H39" s="182">
        <v>1108</v>
      </c>
      <c r="I39" s="182">
        <v>763</v>
      </c>
      <c r="J39" s="184">
        <v>2023</v>
      </c>
      <c r="K39" s="188">
        <f t="shared" si="16"/>
        <v>12784</v>
      </c>
      <c r="L39" s="208"/>
    </row>
    <row r="40" spans="1:12" s="26" customFormat="1" ht="14.25" thickBot="1">
      <c r="A40" s="58" t="s">
        <v>41</v>
      </c>
      <c r="B40" s="203">
        <v>41297</v>
      </c>
      <c r="C40" s="182">
        <v>4319</v>
      </c>
      <c r="D40" s="182">
        <v>1642</v>
      </c>
      <c r="E40" s="182">
        <v>586</v>
      </c>
      <c r="F40" s="183">
        <v>1940</v>
      </c>
      <c r="G40" s="183"/>
      <c r="H40" s="182">
        <v>1080</v>
      </c>
      <c r="I40" s="182">
        <v>751</v>
      </c>
      <c r="J40" s="184">
        <v>1933</v>
      </c>
      <c r="K40" s="188">
        <f t="shared" si="16"/>
        <v>12251</v>
      </c>
      <c r="L40" s="208"/>
    </row>
    <row r="41" spans="1:12" s="26" customFormat="1" ht="14.25" thickBot="1">
      <c r="A41" s="58" t="s">
        <v>42</v>
      </c>
      <c r="B41" s="203">
        <v>41298</v>
      </c>
      <c r="C41" s="182">
        <v>4516</v>
      </c>
      <c r="D41" s="182">
        <v>1655</v>
      </c>
      <c r="E41" s="182">
        <v>651</v>
      </c>
      <c r="F41" s="183">
        <v>2191</v>
      </c>
      <c r="G41" s="183"/>
      <c r="H41" s="182">
        <v>1107</v>
      </c>
      <c r="I41" s="182">
        <v>773</v>
      </c>
      <c r="J41" s="184">
        <v>1927</v>
      </c>
      <c r="K41" s="188">
        <f t="shared" si="16"/>
        <v>12820</v>
      </c>
      <c r="L41" s="208"/>
    </row>
    <row r="42" spans="1:12" s="26" customFormat="1" ht="14.25" thickBot="1">
      <c r="A42" s="58" t="s">
        <v>43</v>
      </c>
      <c r="B42" s="203">
        <v>41299</v>
      </c>
      <c r="C42" s="190">
        <v>3951</v>
      </c>
      <c r="D42" s="190">
        <v>1576</v>
      </c>
      <c r="E42" s="190">
        <v>665</v>
      </c>
      <c r="F42" s="183">
        <v>2509</v>
      </c>
      <c r="G42" s="183"/>
      <c r="H42" s="182">
        <v>926</v>
      </c>
      <c r="I42" s="182">
        <v>684</v>
      </c>
      <c r="J42" s="184">
        <v>1749</v>
      </c>
      <c r="K42" s="188">
        <f t="shared" si="16"/>
        <v>12060</v>
      </c>
      <c r="L42" s="208"/>
    </row>
    <row r="43" spans="1:12" s="26" customFormat="1" ht="14.25" outlineLevel="1" thickBot="1">
      <c r="A43" s="58" t="s">
        <v>44</v>
      </c>
      <c r="B43" s="203">
        <v>41300</v>
      </c>
      <c r="C43" s="190">
        <v>1957</v>
      </c>
      <c r="D43" s="190"/>
      <c r="E43" s="190"/>
      <c r="F43" s="191"/>
      <c r="G43" s="191">
        <v>1240</v>
      </c>
      <c r="H43" s="190"/>
      <c r="I43" s="190"/>
      <c r="J43" s="192"/>
      <c r="K43" s="188">
        <f t="shared" si="16"/>
        <v>3197</v>
      </c>
      <c r="L43" s="208"/>
    </row>
    <row r="44" spans="1:12" s="26" customFormat="1" ht="14.25" outlineLevel="1" thickBot="1">
      <c r="A44" s="58" t="s">
        <v>45</v>
      </c>
      <c r="B44" s="203">
        <v>41301</v>
      </c>
      <c r="C44" s="196">
        <v>2006</v>
      </c>
      <c r="D44" s="196"/>
      <c r="E44" s="196"/>
      <c r="F44" s="197"/>
      <c r="G44" s="197">
        <v>910</v>
      </c>
      <c r="H44" s="196"/>
      <c r="I44" s="196"/>
      <c r="J44" s="198"/>
      <c r="K44" s="207">
        <f t="shared" si="16"/>
        <v>2916</v>
      </c>
      <c r="L44" s="208"/>
    </row>
    <row r="45" spans="1:12" s="26" customFormat="1" ht="14.25" customHeight="1" outlineLevel="1" thickBot="1">
      <c r="A45" s="48" t="s">
        <v>46</v>
      </c>
      <c r="B45" s="121" t="s">
        <v>54</v>
      </c>
      <c r="C45" s="221">
        <f t="shared" ref="C45:K45" si="17">SUM(C38:C44)</f>
        <v>23326</v>
      </c>
      <c r="D45" s="221">
        <f t="shared" si="17"/>
        <v>7008</v>
      </c>
      <c r="E45" s="221">
        <f t="shared" si="17"/>
        <v>2760</v>
      </c>
      <c r="F45" s="221">
        <f t="shared" si="17"/>
        <v>9369</v>
      </c>
      <c r="G45" s="221">
        <f t="shared" si="17"/>
        <v>2150</v>
      </c>
      <c r="H45" s="221">
        <f t="shared" si="17"/>
        <v>4341</v>
      </c>
      <c r="I45" s="221">
        <f t="shared" si="17"/>
        <v>3023</v>
      </c>
      <c r="J45" s="221">
        <f t="shared" si="17"/>
        <v>7820</v>
      </c>
      <c r="K45" s="225">
        <f t="shared" si="17"/>
        <v>59797</v>
      </c>
      <c r="L45" s="208"/>
    </row>
    <row r="46" spans="1:12" s="26" customFormat="1" ht="15.75" customHeight="1" outlineLevel="1" thickBot="1">
      <c r="A46" s="49" t="s">
        <v>48</v>
      </c>
      <c r="B46" s="122"/>
      <c r="C46" s="227">
        <f t="shared" ref="C46:K46" si="18">AVERAGE(C38:C44)</f>
        <v>3332.2857142857142</v>
      </c>
      <c r="D46" s="227">
        <f t="shared" si="18"/>
        <v>1401.6</v>
      </c>
      <c r="E46" s="227">
        <f t="shared" si="18"/>
        <v>552</v>
      </c>
      <c r="F46" s="227">
        <f t="shared" si="18"/>
        <v>1873.8</v>
      </c>
      <c r="G46" s="227">
        <f t="shared" si="18"/>
        <v>1075</v>
      </c>
      <c r="H46" s="227">
        <f t="shared" si="18"/>
        <v>868.2</v>
      </c>
      <c r="I46" s="227">
        <f t="shared" si="18"/>
        <v>604.6</v>
      </c>
      <c r="J46" s="227">
        <f t="shared" si="18"/>
        <v>1564</v>
      </c>
      <c r="K46" s="233">
        <f t="shared" si="18"/>
        <v>8542.4285714285706</v>
      </c>
      <c r="L46" s="208"/>
    </row>
    <row r="47" spans="1:12" s="26" customFormat="1" ht="14.25" customHeight="1" thickBot="1">
      <c r="A47" s="14" t="s">
        <v>49</v>
      </c>
      <c r="B47" s="122"/>
      <c r="C47" s="234">
        <f t="shared" ref="C47:K47" si="19">SUM(C38:C42)</f>
        <v>19363</v>
      </c>
      <c r="D47" s="234">
        <f t="shared" si="19"/>
        <v>7008</v>
      </c>
      <c r="E47" s="234">
        <f t="shared" si="19"/>
        <v>2760</v>
      </c>
      <c r="F47" s="234">
        <f t="shared" si="19"/>
        <v>9369</v>
      </c>
      <c r="G47" s="234">
        <f t="shared" si="19"/>
        <v>0</v>
      </c>
      <c r="H47" s="234">
        <f t="shared" si="19"/>
        <v>4341</v>
      </c>
      <c r="I47" s="234">
        <f t="shared" si="19"/>
        <v>3023</v>
      </c>
      <c r="J47" s="234">
        <f t="shared" si="19"/>
        <v>7820</v>
      </c>
      <c r="K47" s="238">
        <f t="shared" si="19"/>
        <v>53684</v>
      </c>
      <c r="L47" s="208"/>
    </row>
    <row r="48" spans="1:12" s="26" customFormat="1" ht="15.75" customHeight="1" thickBot="1">
      <c r="A48" s="14" t="s">
        <v>50</v>
      </c>
      <c r="B48" s="123"/>
      <c r="C48" s="240">
        <f t="shared" ref="C48:K48" si="20">AVERAGE(C38:C42)</f>
        <v>3872.6</v>
      </c>
      <c r="D48" s="240">
        <f t="shared" si="20"/>
        <v>1401.6</v>
      </c>
      <c r="E48" s="240">
        <f t="shared" si="20"/>
        <v>552</v>
      </c>
      <c r="F48" s="240">
        <f t="shared" si="20"/>
        <v>1873.8</v>
      </c>
      <c r="G48" s="240" t="e">
        <f t="shared" si="20"/>
        <v>#DIV/0!</v>
      </c>
      <c r="H48" s="240">
        <f t="shared" si="20"/>
        <v>868.2</v>
      </c>
      <c r="I48" s="240">
        <f t="shared" si="20"/>
        <v>604.6</v>
      </c>
      <c r="J48" s="240">
        <f t="shared" si="20"/>
        <v>1564</v>
      </c>
      <c r="K48" s="244">
        <f t="shared" si="20"/>
        <v>10736.8</v>
      </c>
      <c r="L48" s="208"/>
    </row>
    <row r="49" spans="1:11" s="26" customFormat="1" ht="14.25" thickBot="1">
      <c r="A49" s="58" t="s">
        <v>51</v>
      </c>
      <c r="B49" s="57">
        <v>41302</v>
      </c>
      <c r="C49" s="182">
        <v>4287</v>
      </c>
      <c r="D49" s="182">
        <v>1627</v>
      </c>
      <c r="E49" s="182">
        <v>651</v>
      </c>
      <c r="F49" s="183">
        <v>2145</v>
      </c>
      <c r="G49" s="183"/>
      <c r="H49" s="182">
        <v>1155</v>
      </c>
      <c r="I49" s="182">
        <v>740</v>
      </c>
      <c r="J49" s="184">
        <v>1955</v>
      </c>
      <c r="K49" s="186">
        <f t="shared" ref="K49:K52" si="21">SUM(C49:J49)</f>
        <v>12560</v>
      </c>
    </row>
    <row r="50" spans="1:11" s="26" customFormat="1" ht="14.25" thickBot="1">
      <c r="A50" s="58" t="s">
        <v>40</v>
      </c>
      <c r="B50" s="203">
        <v>41303</v>
      </c>
      <c r="C50" s="182">
        <v>4920</v>
      </c>
      <c r="D50" s="182">
        <v>1885</v>
      </c>
      <c r="E50" s="182">
        <v>682</v>
      </c>
      <c r="F50" s="183">
        <v>2570</v>
      </c>
      <c r="G50" s="183"/>
      <c r="H50" s="182">
        <v>1105</v>
      </c>
      <c r="I50" s="182">
        <v>755</v>
      </c>
      <c r="J50" s="184">
        <v>1964</v>
      </c>
      <c r="K50" s="188">
        <f t="shared" si="21"/>
        <v>13881</v>
      </c>
    </row>
    <row r="51" spans="1:11" s="26" customFormat="1" ht="14.25" thickBot="1">
      <c r="A51" s="58" t="s">
        <v>41</v>
      </c>
      <c r="B51" s="203">
        <v>41304</v>
      </c>
      <c r="C51" s="182">
        <v>4662</v>
      </c>
      <c r="D51" s="182">
        <v>1805</v>
      </c>
      <c r="E51" s="182">
        <v>667</v>
      </c>
      <c r="F51" s="183">
        <v>2401</v>
      </c>
      <c r="G51" s="183"/>
      <c r="H51" s="182">
        <v>1109</v>
      </c>
      <c r="I51" s="182">
        <v>731</v>
      </c>
      <c r="J51" s="184">
        <v>1933</v>
      </c>
      <c r="K51" s="188">
        <f t="shared" si="21"/>
        <v>13308</v>
      </c>
    </row>
    <row r="52" spans="1:11" s="26" customFormat="1" ht="14.25" customHeight="1" thickBot="1">
      <c r="A52" s="58" t="s">
        <v>42</v>
      </c>
      <c r="B52" s="203">
        <v>41305</v>
      </c>
      <c r="C52" s="182">
        <v>4552</v>
      </c>
      <c r="D52" s="182">
        <v>1516</v>
      </c>
      <c r="E52" s="182">
        <v>646</v>
      </c>
      <c r="F52" s="183">
        <v>2390</v>
      </c>
      <c r="G52" s="183"/>
      <c r="H52" s="182">
        <v>949</v>
      </c>
      <c r="I52" s="182">
        <v>783</v>
      </c>
      <c r="J52" s="184">
        <v>1559</v>
      </c>
      <c r="K52" s="188">
        <f t="shared" si="21"/>
        <v>12395</v>
      </c>
    </row>
    <row r="53" spans="1:11" s="26" customFormat="1" ht="14.25" hidden="1" customHeight="1" thickBot="1">
      <c r="A53" s="58"/>
      <c r="B53" s="203"/>
      <c r="C53" s="190"/>
      <c r="D53" s="190"/>
      <c r="E53" s="190"/>
      <c r="F53" s="183"/>
      <c r="G53" s="183"/>
      <c r="H53" s="182"/>
      <c r="I53" s="182"/>
      <c r="J53" s="184"/>
      <c r="K53" s="188"/>
    </row>
    <row r="54" spans="1:11" s="26" customFormat="1" ht="14.25" hidden="1" outlineLevel="1" thickBot="1">
      <c r="A54" s="58"/>
      <c r="B54" s="203"/>
      <c r="C54" s="190"/>
      <c r="D54" s="190"/>
      <c r="E54" s="190"/>
      <c r="F54" s="191"/>
      <c r="G54" s="191"/>
      <c r="H54" s="190"/>
      <c r="I54" s="190"/>
      <c r="J54" s="192"/>
      <c r="K54" s="188"/>
    </row>
    <row r="55" spans="1:11" s="26" customFormat="1" ht="14.25" hidden="1" customHeight="1" outlineLevel="1" thickBot="1">
      <c r="A55" s="58"/>
      <c r="B55" s="205"/>
      <c r="C55" s="196"/>
      <c r="D55" s="196"/>
      <c r="E55" s="196"/>
      <c r="F55" s="197"/>
      <c r="G55" s="197"/>
      <c r="H55" s="196"/>
      <c r="I55" s="196"/>
      <c r="J55" s="198"/>
      <c r="K55" s="188"/>
    </row>
    <row r="56" spans="1:11" s="26" customFormat="1" ht="14.25" customHeight="1" outlineLevel="1" thickBot="1">
      <c r="A56" s="48" t="s">
        <v>46</v>
      </c>
      <c r="B56" s="121" t="s">
        <v>55</v>
      </c>
      <c r="C56" s="221">
        <f>SUM(C49:C55)</f>
        <v>18421</v>
      </c>
      <c r="D56" s="221">
        <f t="shared" ref="D56:K56" si="22">SUM(D49:D55)</f>
        <v>6833</v>
      </c>
      <c r="E56" s="221">
        <f t="shared" si="22"/>
        <v>2646</v>
      </c>
      <c r="F56" s="221">
        <f t="shared" si="22"/>
        <v>9506</v>
      </c>
      <c r="G56" s="221">
        <f t="shared" si="22"/>
        <v>0</v>
      </c>
      <c r="H56" s="221">
        <f t="shared" si="22"/>
        <v>4318</v>
      </c>
      <c r="I56" s="221">
        <f t="shared" si="22"/>
        <v>3009</v>
      </c>
      <c r="J56" s="221">
        <f t="shared" si="22"/>
        <v>7411</v>
      </c>
      <c r="K56" s="225">
        <f t="shared" si="22"/>
        <v>52144</v>
      </c>
    </row>
    <row r="57" spans="1:11" s="26" customFormat="1" ht="15.75" customHeight="1" outlineLevel="1" thickBot="1">
      <c r="A57" s="49" t="s">
        <v>48</v>
      </c>
      <c r="B57" s="122"/>
      <c r="C57" s="227">
        <f t="shared" ref="C57:K57" si="23">AVERAGE(C49:C55)</f>
        <v>4605.25</v>
      </c>
      <c r="D57" s="227">
        <f t="shared" si="23"/>
        <v>1708.25</v>
      </c>
      <c r="E57" s="227">
        <f t="shared" si="23"/>
        <v>661.5</v>
      </c>
      <c r="F57" s="227">
        <f t="shared" si="23"/>
        <v>2376.5</v>
      </c>
      <c r="G57" s="227" t="e">
        <f t="shared" si="23"/>
        <v>#DIV/0!</v>
      </c>
      <c r="H57" s="227">
        <f t="shared" si="23"/>
        <v>1079.5</v>
      </c>
      <c r="I57" s="227">
        <f t="shared" si="23"/>
        <v>752.25</v>
      </c>
      <c r="J57" s="227">
        <f t="shared" si="23"/>
        <v>1852.75</v>
      </c>
      <c r="K57" s="233">
        <f t="shared" si="23"/>
        <v>13036</v>
      </c>
    </row>
    <row r="58" spans="1:11" s="26" customFormat="1" ht="14.25" customHeight="1" thickBot="1">
      <c r="A58" s="14" t="s">
        <v>49</v>
      </c>
      <c r="B58" s="122"/>
      <c r="C58" s="234">
        <f t="shared" ref="C58:K58" si="24">SUM(C49:C53)</f>
        <v>18421</v>
      </c>
      <c r="D58" s="234">
        <f t="shared" si="24"/>
        <v>6833</v>
      </c>
      <c r="E58" s="234">
        <f t="shared" si="24"/>
        <v>2646</v>
      </c>
      <c r="F58" s="234">
        <f t="shared" si="24"/>
        <v>9506</v>
      </c>
      <c r="G58" s="234">
        <f t="shared" si="24"/>
        <v>0</v>
      </c>
      <c r="H58" s="234">
        <f t="shared" si="24"/>
        <v>4318</v>
      </c>
      <c r="I58" s="234">
        <f t="shared" si="24"/>
        <v>3009</v>
      </c>
      <c r="J58" s="234">
        <f t="shared" si="24"/>
        <v>7411</v>
      </c>
      <c r="K58" s="238">
        <f t="shared" si="24"/>
        <v>52144</v>
      </c>
    </row>
    <row r="59" spans="1:11" s="26" customFormat="1" ht="15.75" customHeight="1" thickBot="1">
      <c r="A59" s="14" t="s">
        <v>50</v>
      </c>
      <c r="B59" s="123"/>
      <c r="C59" s="240">
        <f t="shared" ref="C59:K59" si="25">AVERAGE(C49:C53)</f>
        <v>4605.25</v>
      </c>
      <c r="D59" s="240">
        <f t="shared" si="25"/>
        <v>1708.25</v>
      </c>
      <c r="E59" s="240">
        <f t="shared" si="25"/>
        <v>661.5</v>
      </c>
      <c r="F59" s="240">
        <f t="shared" si="25"/>
        <v>2376.5</v>
      </c>
      <c r="G59" s="240" t="e">
        <f t="shared" si="25"/>
        <v>#DIV/0!</v>
      </c>
      <c r="H59" s="240">
        <f t="shared" si="25"/>
        <v>1079.5</v>
      </c>
      <c r="I59" s="240">
        <f t="shared" si="25"/>
        <v>752.25</v>
      </c>
      <c r="J59" s="240">
        <f t="shared" si="25"/>
        <v>1852.75</v>
      </c>
      <c r="K59" s="244">
        <f t="shared" si="25"/>
        <v>13036</v>
      </c>
    </row>
    <row r="60" spans="1:11" s="26" customFormat="1" ht="14.25" hidden="1" thickBot="1">
      <c r="A60" s="58"/>
      <c r="B60" s="57"/>
      <c r="C60" s="182"/>
      <c r="D60" s="182"/>
      <c r="E60" s="182"/>
      <c r="F60" s="183"/>
      <c r="G60" s="183"/>
      <c r="H60" s="182"/>
      <c r="I60" s="182"/>
      <c r="J60" s="184"/>
      <c r="K60" s="188"/>
    </row>
    <row r="61" spans="1:11" s="26" customFormat="1" ht="14.25" hidden="1" thickBot="1">
      <c r="A61" s="58"/>
      <c r="B61" s="203"/>
      <c r="C61" s="182"/>
      <c r="D61" s="182"/>
      <c r="E61" s="182"/>
      <c r="F61" s="183"/>
      <c r="G61" s="183"/>
      <c r="H61" s="182"/>
      <c r="I61" s="182"/>
      <c r="J61" s="184"/>
      <c r="K61" s="188"/>
    </row>
    <row r="62" spans="1:11" s="26" customFormat="1" ht="14.25" hidden="1" thickBot="1">
      <c r="A62" s="58"/>
      <c r="B62" s="203"/>
      <c r="C62" s="182"/>
      <c r="D62" s="182"/>
      <c r="E62" s="182"/>
      <c r="F62" s="183"/>
      <c r="G62" s="183"/>
      <c r="H62" s="182"/>
      <c r="I62" s="182"/>
      <c r="J62" s="184"/>
      <c r="K62" s="188"/>
    </row>
    <row r="63" spans="1:11" s="26" customFormat="1" ht="14.25" hidden="1" thickBot="1">
      <c r="A63" s="58"/>
      <c r="B63" s="203"/>
      <c r="C63" s="182"/>
      <c r="D63" s="182"/>
      <c r="E63" s="182"/>
      <c r="F63" s="183"/>
      <c r="G63" s="183"/>
      <c r="H63" s="182"/>
      <c r="I63" s="182"/>
      <c r="J63" s="184"/>
      <c r="K63" s="188"/>
    </row>
    <row r="64" spans="1:11" s="26" customFormat="1" ht="14.25" hidden="1" thickBot="1">
      <c r="A64" s="58"/>
      <c r="B64" s="203"/>
      <c r="C64" s="190"/>
      <c r="D64" s="190"/>
      <c r="E64" s="190"/>
      <c r="F64" s="183"/>
      <c r="G64" s="183"/>
      <c r="H64" s="182"/>
      <c r="I64" s="182"/>
      <c r="J64" s="184"/>
      <c r="K64" s="188"/>
    </row>
    <row r="65" spans="1:15" s="26" customFormat="1" ht="14.25" hidden="1" outlineLevel="1" thickBot="1">
      <c r="A65" s="58"/>
      <c r="B65" s="203"/>
      <c r="C65" s="190"/>
      <c r="D65" s="190"/>
      <c r="E65" s="190"/>
      <c r="F65" s="191"/>
      <c r="G65" s="191"/>
      <c r="H65" s="190"/>
      <c r="I65" s="190"/>
      <c r="J65" s="192"/>
      <c r="K65" s="188"/>
      <c r="L65" s="208"/>
      <c r="M65" s="208"/>
      <c r="N65" s="208"/>
      <c r="O65" s="208"/>
    </row>
    <row r="66" spans="1:15" s="26" customFormat="1" ht="14.25" hidden="1" outlineLevel="1" thickBot="1">
      <c r="A66" s="58"/>
      <c r="B66" s="205"/>
      <c r="C66" s="196"/>
      <c r="D66" s="196"/>
      <c r="E66" s="196"/>
      <c r="F66" s="197"/>
      <c r="G66" s="197"/>
      <c r="H66" s="196"/>
      <c r="I66" s="196"/>
      <c r="J66" s="198"/>
      <c r="K66" s="207"/>
      <c r="L66" s="208"/>
      <c r="M66" s="208"/>
      <c r="N66" s="208"/>
      <c r="O66" s="208"/>
    </row>
    <row r="67" spans="1:15" s="26" customFormat="1" ht="14.25" hidden="1" customHeight="1" outlineLevel="1" thickBot="1">
      <c r="A67" s="48" t="s">
        <v>46</v>
      </c>
      <c r="B67" s="121" t="s">
        <v>56</v>
      </c>
      <c r="C67" s="221">
        <f>SUM(C60:C66)</f>
        <v>0</v>
      </c>
      <c r="D67" s="221">
        <f>SUM(D60:D66)</f>
        <v>0</v>
      </c>
      <c r="E67" s="221">
        <f>SUM(E60:E66)</f>
        <v>0</v>
      </c>
      <c r="F67" s="221">
        <f t="shared" ref="F67:K67" si="26">SUM(F60:F66)</f>
        <v>0</v>
      </c>
      <c r="G67" s="221">
        <f t="shared" si="26"/>
        <v>0</v>
      </c>
      <c r="H67" s="221">
        <f t="shared" si="26"/>
        <v>0</v>
      </c>
      <c r="I67" s="221">
        <f t="shared" si="26"/>
        <v>0</v>
      </c>
      <c r="J67" s="221">
        <f t="shared" si="26"/>
        <v>0</v>
      </c>
      <c r="K67" s="221">
        <f t="shared" si="26"/>
        <v>0</v>
      </c>
      <c r="L67" s="208"/>
      <c r="M67" s="208"/>
      <c r="N67" s="208"/>
      <c r="O67" s="208"/>
    </row>
    <row r="68" spans="1:15" s="26" customFormat="1" ht="15.75" hidden="1" customHeight="1" outlineLevel="1" thickBot="1">
      <c r="A68" s="49" t="s">
        <v>48</v>
      </c>
      <c r="B68" s="122"/>
      <c r="C68" s="227" t="e">
        <f>AVERAGE(C60:C66)</f>
        <v>#DIV/0!</v>
      </c>
      <c r="D68" s="227" t="e">
        <f>AVERAGE(D60:D66)</f>
        <v>#DIV/0!</v>
      </c>
      <c r="E68" s="227" t="e">
        <f>AVERAGE(E60:E66)</f>
        <v>#DIV/0!</v>
      </c>
      <c r="F68" s="227" t="e">
        <f t="shared" ref="F68:K68" si="27">AVERAGE(F60:F66)</f>
        <v>#DIV/0!</v>
      </c>
      <c r="G68" s="227" t="e">
        <f t="shared" si="27"/>
        <v>#DIV/0!</v>
      </c>
      <c r="H68" s="227" t="e">
        <f t="shared" si="27"/>
        <v>#DIV/0!</v>
      </c>
      <c r="I68" s="227" t="e">
        <f t="shared" si="27"/>
        <v>#DIV/0!</v>
      </c>
      <c r="J68" s="227" t="e">
        <f t="shared" si="27"/>
        <v>#DIV/0!</v>
      </c>
      <c r="K68" s="227" t="e">
        <f t="shared" si="27"/>
        <v>#DIV/0!</v>
      </c>
      <c r="L68" s="208"/>
      <c r="M68" s="208"/>
      <c r="N68" s="208"/>
      <c r="O68" s="208"/>
    </row>
    <row r="69" spans="1:15" s="26" customFormat="1" ht="14.25" hidden="1" customHeight="1" thickBot="1">
      <c r="A69" s="14" t="s">
        <v>49</v>
      </c>
      <c r="B69" s="122"/>
      <c r="C69" s="234">
        <f>SUM(C60:C64)</f>
        <v>0</v>
      </c>
      <c r="D69" s="234">
        <f>SUM(D60:D64)</f>
        <v>0</v>
      </c>
      <c r="E69" s="234">
        <f>SUM(E60:E64)</f>
        <v>0</v>
      </c>
      <c r="F69" s="234">
        <f t="shared" ref="F69:K69" si="28">SUM(F60:F64)</f>
        <v>0</v>
      </c>
      <c r="G69" s="234">
        <f t="shared" si="28"/>
        <v>0</v>
      </c>
      <c r="H69" s="234">
        <f t="shared" si="28"/>
        <v>0</v>
      </c>
      <c r="I69" s="234">
        <f t="shared" si="28"/>
        <v>0</v>
      </c>
      <c r="J69" s="234">
        <f t="shared" si="28"/>
        <v>0</v>
      </c>
      <c r="K69" s="234">
        <f t="shared" si="28"/>
        <v>0</v>
      </c>
      <c r="L69" s="208"/>
      <c r="M69" s="208"/>
      <c r="N69" s="208"/>
      <c r="O69" s="208"/>
    </row>
    <row r="70" spans="1:15" s="26" customFormat="1" ht="15.75" hidden="1" customHeight="1" thickBot="1">
      <c r="A70" s="14" t="s">
        <v>50</v>
      </c>
      <c r="B70" s="123"/>
      <c r="C70" s="240" t="e">
        <f>AVERAGE(C60:C64)</f>
        <v>#DIV/0!</v>
      </c>
      <c r="D70" s="240" t="e">
        <f>AVERAGE(D60:D64)</f>
        <v>#DIV/0!</v>
      </c>
      <c r="E70" s="240" t="e">
        <f>AVERAGE(E60:E64)</f>
        <v>#DIV/0!</v>
      </c>
      <c r="F70" s="240" t="e">
        <f t="shared" ref="F70:K70" si="29">AVERAGE(F60:F64)</f>
        <v>#DIV/0!</v>
      </c>
      <c r="G70" s="240" t="e">
        <f t="shared" si="29"/>
        <v>#DIV/0!</v>
      </c>
      <c r="H70" s="240" t="e">
        <f t="shared" si="29"/>
        <v>#DIV/0!</v>
      </c>
      <c r="I70" s="240" t="e">
        <f t="shared" si="29"/>
        <v>#DIV/0!</v>
      </c>
      <c r="J70" s="240" t="e">
        <f t="shared" si="29"/>
        <v>#DIV/0!</v>
      </c>
      <c r="K70" s="240" t="e">
        <f t="shared" si="29"/>
        <v>#DIV/0!</v>
      </c>
      <c r="L70" s="208"/>
      <c r="M70" s="208"/>
      <c r="N70" s="208"/>
      <c r="O70" s="208"/>
    </row>
    <row r="71" spans="1:15" s="26" customFormat="1">
      <c r="A71" s="27"/>
      <c r="B71" s="28"/>
      <c r="C71" s="253"/>
      <c r="D71" s="253"/>
      <c r="E71" s="253"/>
      <c r="F71" s="253"/>
      <c r="G71" s="253"/>
      <c r="H71" s="253"/>
      <c r="I71" s="253"/>
      <c r="J71" s="253"/>
      <c r="K71" s="253"/>
      <c r="L71" s="208"/>
      <c r="M71" s="208"/>
      <c r="N71" s="208"/>
      <c r="O71" s="208"/>
    </row>
    <row r="72" spans="1:15" s="26" customFormat="1" ht="30" customHeight="1">
      <c r="A72" s="273"/>
      <c r="B72" s="15" t="s">
        <v>16</v>
      </c>
      <c r="C72" s="16" t="s">
        <v>18</v>
      </c>
      <c r="D72" s="16" t="s">
        <v>15</v>
      </c>
      <c r="E72" s="269"/>
      <c r="F72" s="133" t="s">
        <v>75</v>
      </c>
      <c r="G72" s="144"/>
      <c r="H72" s="145"/>
      <c r="I72" s="269"/>
      <c r="J72" s="269"/>
      <c r="K72" s="269"/>
      <c r="L72" s="269"/>
      <c r="M72" s="253"/>
      <c r="N72" s="253"/>
      <c r="O72" s="253"/>
    </row>
    <row r="73" spans="1:15" ht="29.25" customHeight="1">
      <c r="A73" s="21" t="s">
        <v>59</v>
      </c>
      <c r="B73" s="274">
        <f>SUM(C58:G58, C47:G47, C36:G36, C25:G25, C14:G14, C69:G69 )</f>
        <v>199359</v>
      </c>
      <c r="C73" s="274">
        <f>SUM(H58:H58, H47:H47, H36:H36, H25:H25, H14:H14, H69:H69)</f>
        <v>22729</v>
      </c>
      <c r="D73" s="274">
        <f>SUM(I58:J58, I47:J47, I36:J36, I25:J25, I14:J14, I69:J69)</f>
        <v>55696</v>
      </c>
      <c r="E73" s="250"/>
      <c r="F73" s="113" t="s">
        <v>59</v>
      </c>
      <c r="G73" s="114"/>
      <c r="H73" s="41">
        <f>SUM(K14, K25, K36, K47, K58, K69)</f>
        <v>277784</v>
      </c>
      <c r="I73" s="250"/>
      <c r="J73" s="250"/>
      <c r="K73" s="250"/>
      <c r="L73" s="250"/>
      <c r="M73" s="60"/>
      <c r="N73" s="60"/>
      <c r="O73" s="60"/>
    </row>
    <row r="74" spans="1:15" ht="30" customHeight="1">
      <c r="A74" s="21" t="s">
        <v>58</v>
      </c>
      <c r="B74" s="249">
        <f>SUM(C56:G56, C45:G45, C34:G34, C23:G23, C12:G12, C67:G67  )</f>
        <v>242667</v>
      </c>
      <c r="C74" s="249">
        <f>SUM(H56:H56, H45:H45, H34:H34, H23:H23, H12:H12, H67:H67 )</f>
        <v>22729</v>
      </c>
      <c r="D74" s="249">
        <f>SUM(I56:J56, I45:J45, I34:J34, I23:J23, I12:J12, I67:J67)</f>
        <v>55696</v>
      </c>
      <c r="E74" s="250"/>
      <c r="F74" s="113" t="s">
        <v>58</v>
      </c>
      <c r="G74" s="114"/>
      <c r="H74" s="42">
        <f>SUM(K56, K45, K34, K23, K12, K67)</f>
        <v>321092</v>
      </c>
      <c r="I74" s="250"/>
      <c r="J74" s="250"/>
      <c r="K74" s="250"/>
      <c r="L74" s="250"/>
      <c r="M74" s="60"/>
      <c r="N74" s="60"/>
      <c r="O74" s="60"/>
    </row>
    <row r="75" spans="1:15" ht="30" customHeight="1">
      <c r="A75" s="60"/>
      <c r="B75" s="60"/>
      <c r="C75" s="60"/>
      <c r="D75" s="60"/>
      <c r="E75" s="60"/>
      <c r="F75" s="113" t="s">
        <v>50</v>
      </c>
      <c r="G75" s="114"/>
      <c r="H75" s="42">
        <f>AVERAGE(K14, K25, K36, K47, K58, K69)</f>
        <v>46297.333333333336</v>
      </c>
      <c r="I75" s="60"/>
      <c r="J75" s="60"/>
      <c r="K75" s="60"/>
      <c r="L75" s="60"/>
      <c r="M75" s="60"/>
      <c r="N75" s="60"/>
      <c r="O75" s="60"/>
    </row>
    <row r="76" spans="1:15" ht="30" customHeight="1">
      <c r="A76" s="60"/>
      <c r="B76" s="60"/>
      <c r="C76" s="60"/>
      <c r="D76" s="60"/>
      <c r="E76" s="60"/>
      <c r="F76" s="113" t="s">
        <v>60</v>
      </c>
      <c r="G76" s="114"/>
      <c r="H76" s="41">
        <f>AVERAGE(K56, K45, K34, K23, K12, K67)</f>
        <v>53515.333333333336</v>
      </c>
      <c r="I76" s="60"/>
      <c r="J76" s="60"/>
      <c r="K76" s="60"/>
      <c r="L76" s="60"/>
      <c r="M76" s="60"/>
      <c r="N76" s="60"/>
      <c r="O76" s="60"/>
    </row>
    <row r="86" spans="2:2">
      <c r="B86" s="270"/>
    </row>
    <row r="87" spans="2:2">
      <c r="B87" s="270"/>
    </row>
    <row r="88" spans="2:2">
      <c r="B88" s="270"/>
    </row>
    <row r="89" spans="2:2">
      <c r="B89" s="270"/>
    </row>
    <row r="90" spans="2:2">
      <c r="B90" s="270"/>
    </row>
    <row r="91" spans="2:2">
      <c r="B91" s="270"/>
    </row>
    <row r="92" spans="2:2">
      <c r="B92" s="270"/>
    </row>
    <row r="97" spans="2:2">
      <c r="B97" s="270"/>
    </row>
    <row r="98" spans="2:2">
      <c r="B98" s="270"/>
    </row>
    <row r="99" spans="2:2">
      <c r="B99" s="270"/>
    </row>
    <row r="100" spans="2:2">
      <c r="B100" s="270"/>
    </row>
    <row r="101" spans="2:2">
      <c r="B101" s="270"/>
    </row>
    <row r="102" spans="2:2">
      <c r="B102" s="270"/>
    </row>
    <row r="103" spans="2:2">
      <c r="B103" s="270"/>
    </row>
    <row r="104" spans="2:2">
      <c r="B104" s="270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H104"/>
  <sheetViews>
    <sheetView workbookViewId="0" xr3:uid="{9B253EF2-77E0-53E3-AE26-4D66ECD923F3}">
      <pane xSplit="2" ySplit="4" topLeftCell="C5" activePane="bottomRight" state="frozen"/>
      <selection pane="bottomRight" activeCell="H47" sqref="H47"/>
      <selection pane="bottomLeft" activeCell="A5" sqref="A5"/>
      <selection pane="topRight" activeCell="C1" sqref="C1"/>
    </sheetView>
  </sheetViews>
  <sheetFormatPr defaultRowHeight="13.5" outlineLevelRow="1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6.28515625" style="13" bestFit="1" customWidth="1"/>
    <col min="9" max="16384" width="9.140625" style="13"/>
  </cols>
  <sheetData>
    <row r="1" spans="1:8" ht="15" customHeight="1">
      <c r="A1" s="60"/>
      <c r="B1" s="251"/>
      <c r="C1" s="134" t="s">
        <v>15</v>
      </c>
      <c r="D1" s="138"/>
      <c r="E1" s="134" t="s">
        <v>17</v>
      </c>
      <c r="F1" s="131"/>
      <c r="G1" s="140" t="s">
        <v>12</v>
      </c>
      <c r="H1" s="60"/>
    </row>
    <row r="2" spans="1:8" ht="15" customHeight="1" thickBot="1">
      <c r="A2" s="60"/>
      <c r="B2" s="251"/>
      <c r="C2" s="135"/>
      <c r="D2" s="139"/>
      <c r="E2" s="135"/>
      <c r="F2" s="132"/>
      <c r="G2" s="141"/>
      <c r="H2" s="60"/>
    </row>
    <row r="3" spans="1:8">
      <c r="A3" s="115" t="s">
        <v>32</v>
      </c>
      <c r="B3" s="117" t="s">
        <v>33</v>
      </c>
      <c r="C3" s="124" t="s">
        <v>76</v>
      </c>
      <c r="D3" s="150" t="s">
        <v>77</v>
      </c>
      <c r="E3" s="124" t="s">
        <v>78</v>
      </c>
      <c r="F3" s="125" t="s">
        <v>77</v>
      </c>
      <c r="G3" s="141"/>
      <c r="H3" s="60"/>
    </row>
    <row r="4" spans="1:8" ht="14.25" thickBot="1">
      <c r="A4" s="116"/>
      <c r="B4" s="118"/>
      <c r="C4" s="116"/>
      <c r="D4" s="151"/>
      <c r="E4" s="116"/>
      <c r="F4" s="126"/>
      <c r="G4" s="141"/>
      <c r="H4" s="60"/>
    </row>
    <row r="5" spans="1:8" s="25" customFormat="1" ht="14.25" hidden="1" thickBot="1">
      <c r="A5" s="61"/>
      <c r="B5" s="181"/>
      <c r="C5" s="182"/>
      <c r="D5" s="275"/>
      <c r="E5" s="190"/>
      <c r="F5" s="191"/>
      <c r="G5" s="188"/>
      <c r="H5" s="59"/>
    </row>
    <row r="6" spans="1:8" s="25" customFormat="1" ht="14.25" thickBot="1">
      <c r="A6" s="61" t="s">
        <v>40</v>
      </c>
      <c r="B6" s="189">
        <v>41275</v>
      </c>
      <c r="C6" s="182"/>
      <c r="D6" s="275"/>
      <c r="E6" s="190"/>
      <c r="F6" s="191"/>
      <c r="G6" s="188"/>
      <c r="H6" s="59"/>
    </row>
    <row r="7" spans="1:8" s="25" customFormat="1" ht="14.25" thickBot="1">
      <c r="A7" s="61" t="s">
        <v>41</v>
      </c>
      <c r="B7" s="189">
        <v>41276</v>
      </c>
      <c r="C7" s="182">
        <v>811</v>
      </c>
      <c r="D7" s="275">
        <v>838</v>
      </c>
      <c r="E7" s="190">
        <v>513</v>
      </c>
      <c r="F7" s="191">
        <v>511</v>
      </c>
      <c r="G7" s="188">
        <f t="shared" ref="G7:G11" si="0">SUM(C7:F7)</f>
        <v>2673</v>
      </c>
      <c r="H7" s="59"/>
    </row>
    <row r="8" spans="1:8" s="25" customFormat="1" ht="14.25" thickBot="1">
      <c r="A8" s="61" t="s">
        <v>42</v>
      </c>
      <c r="B8" s="189">
        <v>41277</v>
      </c>
      <c r="C8" s="182">
        <v>724</v>
      </c>
      <c r="D8" s="275">
        <v>969</v>
      </c>
      <c r="E8" s="190">
        <v>437</v>
      </c>
      <c r="F8" s="191">
        <v>700</v>
      </c>
      <c r="G8" s="188">
        <f t="shared" si="0"/>
        <v>2830</v>
      </c>
      <c r="H8" s="59"/>
    </row>
    <row r="9" spans="1:8" s="25" customFormat="1" ht="14.25" thickBot="1">
      <c r="A9" s="61" t="s">
        <v>43</v>
      </c>
      <c r="B9" s="189">
        <v>41278</v>
      </c>
      <c r="C9" s="182">
        <v>821</v>
      </c>
      <c r="D9" s="275">
        <v>676</v>
      </c>
      <c r="E9" s="190">
        <v>524</v>
      </c>
      <c r="F9" s="191">
        <v>525</v>
      </c>
      <c r="G9" s="188">
        <f t="shared" si="0"/>
        <v>2546</v>
      </c>
      <c r="H9" s="59"/>
    </row>
    <row r="10" spans="1:8" s="25" customFormat="1" ht="14.25" outlineLevel="1" thickBot="1">
      <c r="A10" s="61" t="s">
        <v>44</v>
      </c>
      <c r="B10" s="189">
        <v>41279</v>
      </c>
      <c r="C10" s="190">
        <v>157</v>
      </c>
      <c r="D10" s="276"/>
      <c r="E10" s="190">
        <v>241</v>
      </c>
      <c r="F10" s="191"/>
      <c r="G10" s="188">
        <f t="shared" si="0"/>
        <v>398</v>
      </c>
      <c r="H10" s="59"/>
    </row>
    <row r="11" spans="1:8" s="25" customFormat="1" ht="14.25" outlineLevel="1" thickBot="1">
      <c r="A11" s="61" t="s">
        <v>45</v>
      </c>
      <c r="B11" s="189">
        <v>41280</v>
      </c>
      <c r="C11" s="196">
        <v>99</v>
      </c>
      <c r="D11" s="277"/>
      <c r="E11" s="196">
        <v>177</v>
      </c>
      <c r="F11" s="197"/>
      <c r="G11" s="188">
        <f t="shared" si="0"/>
        <v>276</v>
      </c>
      <c r="H11" s="59"/>
    </row>
    <row r="12" spans="1:8" s="26" customFormat="1" ht="14.25" customHeight="1" outlineLevel="1" thickBot="1">
      <c r="A12" s="48" t="s">
        <v>46</v>
      </c>
      <c r="B12" s="121" t="s">
        <v>47</v>
      </c>
      <c r="C12" s="221">
        <f>SUM(C5:C11)</f>
        <v>2612</v>
      </c>
      <c r="D12" s="278">
        <f>SUM(D5:D11)</f>
        <v>2483</v>
      </c>
      <c r="E12" s="221">
        <f>SUM(E5:E11)</f>
        <v>1892</v>
      </c>
      <c r="F12" s="221">
        <f>SUM(F5:F11)</f>
        <v>1736</v>
      </c>
      <c r="G12" s="225">
        <f>SUM(G5:G11)</f>
        <v>8723</v>
      </c>
      <c r="H12" s="208"/>
    </row>
    <row r="13" spans="1:8" s="26" customFormat="1" ht="15.75" customHeight="1" outlineLevel="1" thickBot="1">
      <c r="A13" s="49" t="s">
        <v>48</v>
      </c>
      <c r="B13" s="122"/>
      <c r="C13" s="227">
        <f>AVERAGE(C5:C11)</f>
        <v>522.4</v>
      </c>
      <c r="D13" s="279">
        <f>AVERAGE(D5:D11)</f>
        <v>827.66666666666663</v>
      </c>
      <c r="E13" s="227">
        <f>AVERAGE(E5:E11)</f>
        <v>378.4</v>
      </c>
      <c r="F13" s="227">
        <f>AVERAGE(F5:F11)</f>
        <v>578.66666666666663</v>
      </c>
      <c r="G13" s="233">
        <f>AVERAGE(G5:G11)</f>
        <v>1744.6</v>
      </c>
      <c r="H13" s="208"/>
    </row>
    <row r="14" spans="1:8" s="26" customFormat="1" ht="14.25" customHeight="1" thickBot="1">
      <c r="A14" s="14" t="s">
        <v>49</v>
      </c>
      <c r="B14" s="122"/>
      <c r="C14" s="234">
        <f>SUM(C5:C9)</f>
        <v>2356</v>
      </c>
      <c r="D14" s="234">
        <f>SUM(D5:D9)</f>
        <v>2483</v>
      </c>
      <c r="E14" s="234">
        <f t="shared" ref="E14:F14" si="1">SUM(E5:E9)</f>
        <v>1474</v>
      </c>
      <c r="F14" s="234">
        <f t="shared" si="1"/>
        <v>1736</v>
      </c>
      <c r="G14" s="234">
        <f>SUM(G5:G9)</f>
        <v>8049</v>
      </c>
      <c r="H14" s="208"/>
    </row>
    <row r="15" spans="1:8" s="26" customFormat="1" ht="15.75" customHeight="1" thickBot="1">
      <c r="A15" s="14" t="s">
        <v>50</v>
      </c>
      <c r="B15" s="122"/>
      <c r="C15" s="240">
        <f>AVERAGE(C5:C9)</f>
        <v>785.33333333333337</v>
      </c>
      <c r="D15" s="240">
        <f>AVERAGE(D5:D9)</f>
        <v>827.66666666666663</v>
      </c>
      <c r="E15" s="240">
        <f t="shared" ref="E15:F15" si="2">AVERAGE(E5:E9)</f>
        <v>491.33333333333331</v>
      </c>
      <c r="F15" s="240">
        <f t="shared" si="2"/>
        <v>578.66666666666663</v>
      </c>
      <c r="G15" s="240">
        <f>AVERAGE(G5:G9)</f>
        <v>2683</v>
      </c>
      <c r="H15" s="208"/>
    </row>
    <row r="16" spans="1:8" s="26" customFormat="1" ht="14.25" thickBot="1">
      <c r="A16" s="58" t="s">
        <v>51</v>
      </c>
      <c r="B16" s="57">
        <v>41281</v>
      </c>
      <c r="C16" s="182">
        <v>895</v>
      </c>
      <c r="D16" s="275">
        <v>819</v>
      </c>
      <c r="E16" s="182">
        <v>544</v>
      </c>
      <c r="F16" s="183">
        <v>546</v>
      </c>
      <c r="G16" s="186">
        <f>SUM(C16:F16)</f>
        <v>2804</v>
      </c>
      <c r="H16" s="208"/>
    </row>
    <row r="17" spans="1:7" s="26" customFormat="1" ht="14.25" thickBot="1">
      <c r="A17" s="58" t="s">
        <v>40</v>
      </c>
      <c r="B17" s="203">
        <v>41282</v>
      </c>
      <c r="C17" s="182">
        <v>697</v>
      </c>
      <c r="D17" s="275">
        <v>768</v>
      </c>
      <c r="E17" s="190">
        <v>606</v>
      </c>
      <c r="F17" s="191">
        <v>738</v>
      </c>
      <c r="G17" s="188">
        <f>SUM(C17:F17)</f>
        <v>2809</v>
      </c>
    </row>
    <row r="18" spans="1:7" s="26" customFormat="1" ht="14.25" thickBot="1">
      <c r="A18" s="58" t="s">
        <v>41</v>
      </c>
      <c r="B18" s="203">
        <v>41283</v>
      </c>
      <c r="C18" s="182">
        <v>488</v>
      </c>
      <c r="D18" s="275">
        <v>826</v>
      </c>
      <c r="E18" s="190">
        <v>789</v>
      </c>
      <c r="F18" s="191">
        <v>478</v>
      </c>
      <c r="G18" s="188">
        <f>SUM(C18:F18)</f>
        <v>2581</v>
      </c>
    </row>
    <row r="19" spans="1:7" s="26" customFormat="1" ht="14.25" thickBot="1">
      <c r="A19" s="58" t="s">
        <v>42</v>
      </c>
      <c r="B19" s="203">
        <v>41284</v>
      </c>
      <c r="C19" s="182">
        <v>612</v>
      </c>
      <c r="D19" s="275">
        <v>826</v>
      </c>
      <c r="E19" s="190">
        <v>465</v>
      </c>
      <c r="F19" s="191">
        <v>568</v>
      </c>
      <c r="G19" s="188">
        <f t="shared" ref="G19:G21" si="3">SUM(C19:F19)</f>
        <v>2471</v>
      </c>
    </row>
    <row r="20" spans="1:7" s="26" customFormat="1" ht="14.25" thickBot="1">
      <c r="A20" s="58" t="s">
        <v>43</v>
      </c>
      <c r="B20" s="203">
        <v>41285</v>
      </c>
      <c r="C20" s="182">
        <v>569</v>
      </c>
      <c r="D20" s="275">
        <v>751</v>
      </c>
      <c r="E20" s="190">
        <v>461</v>
      </c>
      <c r="F20" s="191">
        <v>531</v>
      </c>
      <c r="G20" s="188">
        <f t="shared" si="3"/>
        <v>2312</v>
      </c>
    </row>
    <row r="21" spans="1:7" s="26" customFormat="1" ht="14.25" outlineLevel="1" thickBot="1">
      <c r="A21" s="58" t="s">
        <v>44</v>
      </c>
      <c r="B21" s="203">
        <v>41286</v>
      </c>
      <c r="C21" s="190">
        <v>128</v>
      </c>
      <c r="D21" s="276"/>
      <c r="E21" s="190">
        <v>191</v>
      </c>
      <c r="F21" s="191"/>
      <c r="G21" s="188">
        <f t="shared" si="3"/>
        <v>319</v>
      </c>
    </row>
    <row r="22" spans="1:7" s="26" customFormat="1" ht="14.25" outlineLevel="1" thickBot="1">
      <c r="A22" s="58" t="s">
        <v>45</v>
      </c>
      <c r="B22" s="205">
        <v>41287</v>
      </c>
      <c r="C22" s="196">
        <v>126</v>
      </c>
      <c r="D22" s="277"/>
      <c r="E22" s="196">
        <v>129</v>
      </c>
      <c r="F22" s="197"/>
      <c r="G22" s="207">
        <f>SUM(C22:F22)</f>
        <v>255</v>
      </c>
    </row>
    <row r="23" spans="1:7" s="26" customFormat="1" ht="14.25" customHeight="1" outlineLevel="1" thickBot="1">
      <c r="A23" s="48" t="s">
        <v>46</v>
      </c>
      <c r="B23" s="122" t="s">
        <v>52</v>
      </c>
      <c r="C23" s="221">
        <f>SUM(C16:C22)</f>
        <v>3515</v>
      </c>
      <c r="D23" s="221">
        <f t="shared" ref="D23:G23" si="4">SUM(D16:D22)</f>
        <v>3990</v>
      </c>
      <c r="E23" s="221">
        <f t="shared" si="4"/>
        <v>3185</v>
      </c>
      <c r="F23" s="221">
        <f t="shared" si="4"/>
        <v>2861</v>
      </c>
      <c r="G23" s="221">
        <f t="shared" si="4"/>
        <v>13551</v>
      </c>
    </row>
    <row r="24" spans="1:7" s="26" customFormat="1" ht="15.75" customHeight="1" outlineLevel="1" thickBot="1">
      <c r="A24" s="49" t="s">
        <v>48</v>
      </c>
      <c r="B24" s="122"/>
      <c r="C24" s="227">
        <f>AVERAGE(C16:C22)</f>
        <v>502.14285714285717</v>
      </c>
      <c r="D24" s="227">
        <f t="shared" ref="D24:G24" si="5">AVERAGE(D16:D22)</f>
        <v>798</v>
      </c>
      <c r="E24" s="227">
        <f t="shared" si="5"/>
        <v>455</v>
      </c>
      <c r="F24" s="227">
        <f t="shared" si="5"/>
        <v>572.20000000000005</v>
      </c>
      <c r="G24" s="227">
        <f t="shared" si="5"/>
        <v>1935.8571428571429</v>
      </c>
    </row>
    <row r="25" spans="1:7" s="26" customFormat="1" ht="14.25" customHeight="1" thickBot="1">
      <c r="A25" s="14" t="s">
        <v>49</v>
      </c>
      <c r="B25" s="122"/>
      <c r="C25" s="234">
        <f>SUM(C16:C20)</f>
        <v>3261</v>
      </c>
      <c r="D25" s="234">
        <f t="shared" ref="D25:G25" si="6">SUM(D16:D20)</f>
        <v>3990</v>
      </c>
      <c r="E25" s="234">
        <f>SUM(E16:E20)</f>
        <v>2865</v>
      </c>
      <c r="F25" s="234">
        <f t="shared" si="6"/>
        <v>2861</v>
      </c>
      <c r="G25" s="234">
        <f t="shared" si="6"/>
        <v>12977</v>
      </c>
    </row>
    <row r="26" spans="1:7" s="26" customFormat="1" ht="15.75" customHeight="1" thickBot="1">
      <c r="A26" s="14" t="s">
        <v>50</v>
      </c>
      <c r="B26" s="123"/>
      <c r="C26" s="240">
        <f>AVERAGE(C16:C20)</f>
        <v>652.20000000000005</v>
      </c>
      <c r="D26" s="240">
        <f t="shared" ref="D26:G26" si="7">AVERAGE(D16:D20)</f>
        <v>798</v>
      </c>
      <c r="E26" s="240">
        <f t="shared" si="7"/>
        <v>573</v>
      </c>
      <c r="F26" s="240">
        <f t="shared" si="7"/>
        <v>572.20000000000005</v>
      </c>
      <c r="G26" s="240">
        <f t="shared" si="7"/>
        <v>2595.4</v>
      </c>
    </row>
    <row r="27" spans="1:7" s="26" customFormat="1" ht="14.25" thickBot="1">
      <c r="A27" s="58" t="s">
        <v>51</v>
      </c>
      <c r="B27" s="57">
        <v>41288</v>
      </c>
      <c r="C27" s="182">
        <v>658</v>
      </c>
      <c r="D27" s="275">
        <v>745</v>
      </c>
      <c r="E27" s="182">
        <v>429</v>
      </c>
      <c r="F27" s="183">
        <v>795</v>
      </c>
      <c r="G27" s="186">
        <f t="shared" ref="G27:G33" si="8">SUM(C27:F27)</f>
        <v>2627</v>
      </c>
    </row>
    <row r="28" spans="1:7" s="26" customFormat="1" ht="14.25" thickBot="1">
      <c r="A28" s="58" t="s">
        <v>40</v>
      </c>
      <c r="B28" s="203">
        <v>41289</v>
      </c>
      <c r="C28" s="182">
        <v>617</v>
      </c>
      <c r="D28" s="275">
        <v>992</v>
      </c>
      <c r="E28" s="190">
        <v>399</v>
      </c>
      <c r="F28" s="191">
        <v>645</v>
      </c>
      <c r="G28" s="188">
        <f t="shared" si="8"/>
        <v>2653</v>
      </c>
    </row>
    <row r="29" spans="1:7" s="26" customFormat="1" ht="14.25" thickBot="1">
      <c r="A29" s="58" t="s">
        <v>41</v>
      </c>
      <c r="B29" s="203">
        <v>41290</v>
      </c>
      <c r="C29" s="182">
        <v>632</v>
      </c>
      <c r="D29" s="275">
        <v>896</v>
      </c>
      <c r="E29" s="190">
        <v>402</v>
      </c>
      <c r="F29" s="191">
        <v>534</v>
      </c>
      <c r="G29" s="188">
        <f t="shared" si="8"/>
        <v>2464</v>
      </c>
    </row>
    <row r="30" spans="1:7" s="26" customFormat="1" ht="14.25" thickBot="1">
      <c r="A30" s="58" t="s">
        <v>42</v>
      </c>
      <c r="B30" s="203">
        <v>41291</v>
      </c>
      <c r="C30" s="182">
        <v>757</v>
      </c>
      <c r="D30" s="275">
        <v>781</v>
      </c>
      <c r="E30" s="190">
        <v>484</v>
      </c>
      <c r="F30" s="191">
        <v>509</v>
      </c>
      <c r="G30" s="188">
        <f t="shared" si="8"/>
        <v>2531</v>
      </c>
    </row>
    <row r="31" spans="1:7" s="26" customFormat="1" ht="14.25" thickBot="1">
      <c r="A31" s="58" t="s">
        <v>43</v>
      </c>
      <c r="B31" s="203">
        <v>41292</v>
      </c>
      <c r="C31" s="182">
        <v>759</v>
      </c>
      <c r="D31" s="275">
        <v>648</v>
      </c>
      <c r="E31" s="190">
        <v>473</v>
      </c>
      <c r="F31" s="191">
        <v>495</v>
      </c>
      <c r="G31" s="188">
        <f t="shared" si="8"/>
        <v>2375</v>
      </c>
    </row>
    <row r="32" spans="1:7" s="26" customFormat="1" ht="14.25" outlineLevel="1" thickBot="1">
      <c r="A32" s="58" t="s">
        <v>44</v>
      </c>
      <c r="B32" s="203">
        <v>41293</v>
      </c>
      <c r="C32" s="190">
        <v>180</v>
      </c>
      <c r="D32" s="276"/>
      <c r="E32" s="190">
        <v>223</v>
      </c>
      <c r="F32" s="191"/>
      <c r="G32" s="188">
        <f t="shared" si="8"/>
        <v>403</v>
      </c>
    </row>
    <row r="33" spans="1:8" s="26" customFormat="1" ht="14.25" outlineLevel="1" thickBot="1">
      <c r="A33" s="58" t="s">
        <v>45</v>
      </c>
      <c r="B33" s="205">
        <v>41294</v>
      </c>
      <c r="C33" s="196">
        <v>122</v>
      </c>
      <c r="D33" s="277"/>
      <c r="E33" s="196">
        <v>219</v>
      </c>
      <c r="F33" s="197"/>
      <c r="G33" s="207">
        <f t="shared" si="8"/>
        <v>341</v>
      </c>
      <c r="H33" s="208"/>
    </row>
    <row r="34" spans="1:8" s="26" customFormat="1" ht="14.25" customHeight="1" outlineLevel="1" thickBot="1">
      <c r="A34" s="48" t="s">
        <v>46</v>
      </c>
      <c r="B34" s="121" t="s">
        <v>53</v>
      </c>
      <c r="C34" s="221">
        <f>SUM(C27:C33)</f>
        <v>3725</v>
      </c>
      <c r="D34" s="221">
        <f t="shared" ref="D34:G34" si="9">SUM(D27:D33)</f>
        <v>4062</v>
      </c>
      <c r="E34" s="221">
        <f t="shared" si="9"/>
        <v>2629</v>
      </c>
      <c r="F34" s="221">
        <f t="shared" si="9"/>
        <v>2978</v>
      </c>
      <c r="G34" s="221">
        <f t="shared" si="9"/>
        <v>13394</v>
      </c>
      <c r="H34" s="208"/>
    </row>
    <row r="35" spans="1:8" s="26" customFormat="1" ht="15.75" customHeight="1" outlineLevel="1" thickBot="1">
      <c r="A35" s="49" t="s">
        <v>48</v>
      </c>
      <c r="B35" s="122"/>
      <c r="C35" s="227">
        <f>AVERAGE(C27:C33)</f>
        <v>532.14285714285711</v>
      </c>
      <c r="D35" s="227">
        <f t="shared" ref="D35:G35" si="10">AVERAGE(D27:D33)</f>
        <v>812.4</v>
      </c>
      <c r="E35" s="227">
        <f t="shared" si="10"/>
        <v>375.57142857142856</v>
      </c>
      <c r="F35" s="227">
        <f t="shared" si="10"/>
        <v>595.6</v>
      </c>
      <c r="G35" s="227">
        <f t="shared" si="10"/>
        <v>1913.4285714285713</v>
      </c>
      <c r="H35" s="208"/>
    </row>
    <row r="36" spans="1:8" s="26" customFormat="1" ht="14.25" customHeight="1" thickBot="1">
      <c r="A36" s="14" t="s">
        <v>49</v>
      </c>
      <c r="B36" s="122"/>
      <c r="C36" s="234">
        <f>SUM(C27:C31)</f>
        <v>3423</v>
      </c>
      <c r="D36" s="234">
        <f t="shared" ref="D36:G36" si="11">SUM(D27:D31)</f>
        <v>4062</v>
      </c>
      <c r="E36" s="234">
        <f t="shared" si="11"/>
        <v>2187</v>
      </c>
      <c r="F36" s="234">
        <f t="shared" si="11"/>
        <v>2978</v>
      </c>
      <c r="G36" s="234">
        <f t="shared" si="11"/>
        <v>12650</v>
      </c>
      <c r="H36" s="208"/>
    </row>
    <row r="37" spans="1:8" s="26" customFormat="1" ht="15.75" customHeight="1" thickBot="1">
      <c r="A37" s="14" t="s">
        <v>50</v>
      </c>
      <c r="B37" s="123"/>
      <c r="C37" s="240">
        <f>AVERAGE(C27:C31)</f>
        <v>684.6</v>
      </c>
      <c r="D37" s="240">
        <f t="shared" ref="D37:G37" si="12">AVERAGE(D27:D31)</f>
        <v>812.4</v>
      </c>
      <c r="E37" s="240">
        <f t="shared" si="12"/>
        <v>437.4</v>
      </c>
      <c r="F37" s="240">
        <f>AVERAGE(F27:F31)</f>
        <v>595.6</v>
      </c>
      <c r="G37" s="240">
        <f t="shared" si="12"/>
        <v>2530</v>
      </c>
      <c r="H37" s="208"/>
    </row>
    <row r="38" spans="1:8" s="26" customFormat="1" ht="15.75" customHeight="1" thickBot="1">
      <c r="A38" s="58" t="s">
        <v>51</v>
      </c>
      <c r="B38" s="57">
        <v>41295</v>
      </c>
      <c r="C38" s="182">
        <v>255</v>
      </c>
      <c r="D38" s="275"/>
      <c r="E38" s="182">
        <v>205</v>
      </c>
      <c r="F38" s="183"/>
      <c r="G38" s="186">
        <f t="shared" ref="G38:G44" si="13">SUM(C38:F38)</f>
        <v>460</v>
      </c>
      <c r="H38" s="208"/>
    </row>
    <row r="39" spans="1:8" s="26" customFormat="1" ht="14.25" thickBot="1">
      <c r="A39" s="58" t="s">
        <v>40</v>
      </c>
      <c r="B39" s="203">
        <v>41296</v>
      </c>
      <c r="C39" s="182">
        <v>800</v>
      </c>
      <c r="D39" s="275">
        <v>817</v>
      </c>
      <c r="E39" s="190">
        <v>504</v>
      </c>
      <c r="F39" s="191">
        <v>497</v>
      </c>
      <c r="G39" s="188">
        <f t="shared" si="13"/>
        <v>2618</v>
      </c>
      <c r="H39" s="208"/>
    </row>
    <row r="40" spans="1:8" s="26" customFormat="1" ht="14.25" thickBot="1">
      <c r="A40" s="58" t="s">
        <v>41</v>
      </c>
      <c r="B40" s="203">
        <v>41297</v>
      </c>
      <c r="C40" s="182">
        <v>773</v>
      </c>
      <c r="D40" s="275">
        <v>821</v>
      </c>
      <c r="E40" s="190">
        <v>447</v>
      </c>
      <c r="F40" s="191">
        <v>467</v>
      </c>
      <c r="G40" s="188">
        <f t="shared" si="13"/>
        <v>2508</v>
      </c>
      <c r="H40" s="208"/>
    </row>
    <row r="41" spans="1:8" s="26" customFormat="1" ht="14.25" thickBot="1">
      <c r="A41" s="58" t="s">
        <v>42</v>
      </c>
      <c r="B41" s="203">
        <v>41298</v>
      </c>
      <c r="C41" s="182">
        <v>767</v>
      </c>
      <c r="D41" s="275">
        <v>820</v>
      </c>
      <c r="E41" s="190">
        <v>413</v>
      </c>
      <c r="F41" s="191">
        <v>485</v>
      </c>
      <c r="G41" s="188">
        <f t="shared" si="13"/>
        <v>2485</v>
      </c>
      <c r="H41" s="208"/>
    </row>
    <row r="42" spans="1:8" s="26" customFormat="1" ht="14.25" thickBot="1">
      <c r="A42" s="58" t="s">
        <v>43</v>
      </c>
      <c r="B42" s="203">
        <v>41299</v>
      </c>
      <c r="C42" s="182">
        <v>608</v>
      </c>
      <c r="D42" s="275">
        <v>676</v>
      </c>
      <c r="E42" s="190">
        <v>418</v>
      </c>
      <c r="F42" s="191">
        <v>457</v>
      </c>
      <c r="G42" s="188">
        <f t="shared" si="13"/>
        <v>2159</v>
      </c>
      <c r="H42" s="208"/>
    </row>
    <row r="43" spans="1:8" s="26" customFormat="1" ht="14.25" outlineLevel="1" thickBot="1">
      <c r="A43" s="58" t="s">
        <v>44</v>
      </c>
      <c r="B43" s="203">
        <v>41300</v>
      </c>
      <c r="C43" s="190"/>
      <c r="D43" s="276">
        <v>120</v>
      </c>
      <c r="E43" s="190"/>
      <c r="F43" s="191">
        <v>175</v>
      </c>
      <c r="G43" s="188">
        <f t="shared" si="13"/>
        <v>295</v>
      </c>
      <c r="H43" s="208"/>
    </row>
    <row r="44" spans="1:8" s="26" customFormat="1" ht="14.25" outlineLevel="1" thickBot="1">
      <c r="A44" s="58" t="s">
        <v>45</v>
      </c>
      <c r="B44" s="203">
        <v>41301</v>
      </c>
      <c r="C44" s="196"/>
      <c r="D44" s="277">
        <v>112</v>
      </c>
      <c r="E44" s="196"/>
      <c r="F44" s="197">
        <v>174</v>
      </c>
      <c r="G44" s="207">
        <f t="shared" si="13"/>
        <v>286</v>
      </c>
      <c r="H44" s="208"/>
    </row>
    <row r="45" spans="1:8" s="26" customFormat="1" ht="14.25" customHeight="1" outlineLevel="1" thickBot="1">
      <c r="A45" s="48" t="s">
        <v>46</v>
      </c>
      <c r="B45" s="121" t="s">
        <v>54</v>
      </c>
      <c r="C45" s="221">
        <f>SUM(C38:C44)</f>
        <v>3203</v>
      </c>
      <c r="D45" s="221">
        <f t="shared" ref="D45:G45" si="14">SUM(D38:D44)</f>
        <v>3366</v>
      </c>
      <c r="E45" s="221">
        <f t="shared" si="14"/>
        <v>1987</v>
      </c>
      <c r="F45" s="221">
        <f t="shared" si="14"/>
        <v>2255</v>
      </c>
      <c r="G45" s="221">
        <f t="shared" si="14"/>
        <v>10811</v>
      </c>
      <c r="H45" s="208"/>
    </row>
    <row r="46" spans="1:8" s="26" customFormat="1" ht="15.75" customHeight="1" outlineLevel="1" thickBot="1">
      <c r="A46" s="49" t="s">
        <v>48</v>
      </c>
      <c r="B46" s="122"/>
      <c r="C46" s="227">
        <f>AVERAGE(C38:C44)</f>
        <v>640.6</v>
      </c>
      <c r="D46" s="227">
        <f t="shared" ref="D46:G46" si="15">AVERAGE(D38:D44)</f>
        <v>561</v>
      </c>
      <c r="E46" s="227">
        <f t="shared" si="15"/>
        <v>397.4</v>
      </c>
      <c r="F46" s="227">
        <f t="shared" si="15"/>
        <v>375.83333333333331</v>
      </c>
      <c r="G46" s="227">
        <f t="shared" si="15"/>
        <v>1544.4285714285713</v>
      </c>
      <c r="H46" s="208"/>
    </row>
    <row r="47" spans="1:8" s="26" customFormat="1" ht="14.25" customHeight="1" thickBot="1">
      <c r="A47" s="14" t="s">
        <v>49</v>
      </c>
      <c r="B47" s="122"/>
      <c r="C47" s="234">
        <f>SUM(C38:C42)</f>
        <v>3203</v>
      </c>
      <c r="D47" s="234">
        <f t="shared" ref="D47:G47" si="16">SUM(D38:D42)</f>
        <v>3134</v>
      </c>
      <c r="E47" s="234">
        <f t="shared" si="16"/>
        <v>1987</v>
      </c>
      <c r="F47" s="234">
        <f t="shared" si="16"/>
        <v>1906</v>
      </c>
      <c r="G47" s="234">
        <f t="shared" si="16"/>
        <v>10230</v>
      </c>
      <c r="H47" s="208"/>
    </row>
    <row r="48" spans="1:8" s="26" customFormat="1" ht="15.75" customHeight="1" thickBot="1">
      <c r="A48" s="14" t="s">
        <v>50</v>
      </c>
      <c r="B48" s="123"/>
      <c r="C48" s="240">
        <f>AVERAGE(C38:C42)</f>
        <v>640.6</v>
      </c>
      <c r="D48" s="240">
        <f t="shared" ref="D48:G48" si="17">AVERAGE(D38:D42)</f>
        <v>783.5</v>
      </c>
      <c r="E48" s="240">
        <f t="shared" si="17"/>
        <v>397.4</v>
      </c>
      <c r="F48" s="240">
        <f>AVERAGE(F38:F42)</f>
        <v>476.5</v>
      </c>
      <c r="G48" s="240">
        <f t="shared" si="17"/>
        <v>2046</v>
      </c>
      <c r="H48" s="208"/>
    </row>
    <row r="49" spans="1:8" s="26" customFormat="1" ht="14.25" thickBot="1">
      <c r="A49" s="58" t="s">
        <v>51</v>
      </c>
      <c r="B49" s="57">
        <v>41302</v>
      </c>
      <c r="C49" s="210">
        <v>843</v>
      </c>
      <c r="D49" s="280">
        <v>798</v>
      </c>
      <c r="E49" s="213">
        <v>462</v>
      </c>
      <c r="F49" s="211">
        <v>552</v>
      </c>
      <c r="G49" s="188">
        <f t="shared" ref="G49:G52" si="18">SUM(C49:F49)</f>
        <v>2655</v>
      </c>
      <c r="H49" s="208"/>
    </row>
    <row r="50" spans="1:8" s="26" customFormat="1" ht="14.25" thickBot="1">
      <c r="A50" s="58" t="s">
        <v>40</v>
      </c>
      <c r="B50" s="203">
        <v>41303</v>
      </c>
      <c r="C50" s="182">
        <v>864</v>
      </c>
      <c r="D50" s="275">
        <v>807</v>
      </c>
      <c r="E50" s="185">
        <v>509</v>
      </c>
      <c r="F50" s="191">
        <v>548</v>
      </c>
      <c r="G50" s="188">
        <f t="shared" si="18"/>
        <v>2728</v>
      </c>
      <c r="H50" s="208"/>
    </row>
    <row r="51" spans="1:8" s="26" customFormat="1" ht="14.25" thickBot="1">
      <c r="A51" s="58" t="s">
        <v>41</v>
      </c>
      <c r="B51" s="203">
        <v>41304</v>
      </c>
      <c r="C51" s="182">
        <v>876</v>
      </c>
      <c r="D51" s="275">
        <v>734</v>
      </c>
      <c r="E51" s="185">
        <v>520</v>
      </c>
      <c r="F51" s="191">
        <v>470</v>
      </c>
      <c r="G51" s="188">
        <f t="shared" si="18"/>
        <v>2600</v>
      </c>
      <c r="H51" s="208"/>
    </row>
    <row r="52" spans="1:8" s="26" customFormat="1" ht="14.25" thickBot="1">
      <c r="A52" s="58" t="s">
        <v>42</v>
      </c>
      <c r="B52" s="203">
        <v>41305</v>
      </c>
      <c r="C52" s="182">
        <v>806</v>
      </c>
      <c r="D52" s="275">
        <v>753</v>
      </c>
      <c r="E52" s="185">
        <v>410</v>
      </c>
      <c r="F52" s="191">
        <v>478</v>
      </c>
      <c r="G52" s="188">
        <f t="shared" si="18"/>
        <v>2447</v>
      </c>
      <c r="H52" s="208"/>
    </row>
    <row r="53" spans="1:8" s="26" customFormat="1" ht="14.25" hidden="1" thickBot="1">
      <c r="A53" s="58"/>
      <c r="B53" s="203"/>
      <c r="C53" s="182"/>
      <c r="D53" s="275"/>
      <c r="E53" s="185"/>
      <c r="F53" s="191"/>
      <c r="G53" s="188"/>
      <c r="H53" s="208"/>
    </row>
    <row r="54" spans="1:8" s="26" customFormat="1" ht="14.25" hidden="1" outlineLevel="1" thickBot="1">
      <c r="A54" s="58"/>
      <c r="B54" s="203"/>
      <c r="C54" s="190"/>
      <c r="D54" s="276"/>
      <c r="E54" s="190"/>
      <c r="F54" s="191"/>
      <c r="G54" s="188"/>
      <c r="H54" s="208"/>
    </row>
    <row r="55" spans="1:8" s="26" customFormat="1" ht="14.25" hidden="1" customHeight="1" outlineLevel="1" thickBot="1">
      <c r="A55" s="58"/>
      <c r="B55" s="205"/>
      <c r="C55" s="215"/>
      <c r="D55" s="281"/>
      <c r="E55" s="215"/>
      <c r="F55" s="216"/>
      <c r="G55" s="188"/>
      <c r="H55" s="208"/>
    </row>
    <row r="56" spans="1:8" s="26" customFormat="1" ht="14.25" customHeight="1" outlineLevel="1" thickBot="1">
      <c r="A56" s="48" t="s">
        <v>46</v>
      </c>
      <c r="B56" s="121" t="s">
        <v>55</v>
      </c>
      <c r="C56" s="282">
        <f>SUM(C49:C55)</f>
        <v>3389</v>
      </c>
      <c r="D56" s="282">
        <f t="shared" ref="D56:G56" si="19">SUM(D49:D55)</f>
        <v>3092</v>
      </c>
      <c r="E56" s="282">
        <f>SUM(E49:E55)</f>
        <v>1901</v>
      </c>
      <c r="F56" s="282">
        <f t="shared" si="19"/>
        <v>2048</v>
      </c>
      <c r="G56" s="282">
        <f t="shared" si="19"/>
        <v>10430</v>
      </c>
      <c r="H56" s="208"/>
    </row>
    <row r="57" spans="1:8" s="26" customFormat="1" ht="15.75" customHeight="1" outlineLevel="1" thickBot="1">
      <c r="A57" s="49" t="s">
        <v>48</v>
      </c>
      <c r="B57" s="122"/>
      <c r="C57" s="227">
        <f>AVERAGE(C49:C55)</f>
        <v>847.25</v>
      </c>
      <c r="D57" s="227">
        <f t="shared" ref="D57:G57" si="20">AVERAGE(D49:D55)</f>
        <v>773</v>
      </c>
      <c r="E57" s="227">
        <f>AVERAGE(E49:E55)</f>
        <v>475.25</v>
      </c>
      <c r="F57" s="227">
        <f t="shared" si="20"/>
        <v>512</v>
      </c>
      <c r="G57" s="227">
        <f t="shared" si="20"/>
        <v>2607.5</v>
      </c>
      <c r="H57" s="208"/>
    </row>
    <row r="58" spans="1:8" s="26" customFormat="1" ht="14.25" customHeight="1" thickBot="1">
      <c r="A58" s="14" t="s">
        <v>49</v>
      </c>
      <c r="B58" s="122"/>
      <c r="C58" s="234">
        <f>SUM(C49:C53)</f>
        <v>3389</v>
      </c>
      <c r="D58" s="234">
        <f>SUM(D49:D53)</f>
        <v>3092</v>
      </c>
      <c r="E58" s="234">
        <f>SUM(E49:E53)</f>
        <v>1901</v>
      </c>
      <c r="F58" s="234">
        <f t="shared" ref="F58:G58" si="21">SUM(F49:F53)</f>
        <v>2048</v>
      </c>
      <c r="G58" s="234">
        <f t="shared" si="21"/>
        <v>10430</v>
      </c>
      <c r="H58" s="208"/>
    </row>
    <row r="59" spans="1:8" s="26" customFormat="1" ht="15.75" customHeight="1" thickBot="1">
      <c r="A59" s="14" t="s">
        <v>50</v>
      </c>
      <c r="B59" s="123"/>
      <c r="C59" s="240">
        <f>AVERAGE(C49:C53)</f>
        <v>847.25</v>
      </c>
      <c r="D59" s="240">
        <f>AVERAGE(D49:D53)</f>
        <v>773</v>
      </c>
      <c r="E59" s="240">
        <f>AVERAGE(E49:E53)</f>
        <v>475.25</v>
      </c>
      <c r="F59" s="240">
        <f t="shared" ref="F59:G59" si="22">AVERAGE(F49:F53)</f>
        <v>512</v>
      </c>
      <c r="G59" s="240">
        <f t="shared" si="22"/>
        <v>2607.5</v>
      </c>
      <c r="H59" s="208"/>
    </row>
    <row r="60" spans="1:8" s="26" customFormat="1" hidden="1">
      <c r="A60" s="58"/>
      <c r="B60" s="57"/>
      <c r="C60" s="182"/>
      <c r="D60" s="275"/>
      <c r="E60" s="182"/>
      <c r="F60" s="183"/>
      <c r="G60" s="186"/>
      <c r="H60" s="208"/>
    </row>
    <row r="61" spans="1:8" s="26" customFormat="1" ht="14.25" hidden="1" customHeight="1" thickBot="1">
      <c r="A61" s="58"/>
      <c r="B61" s="203"/>
      <c r="C61" s="182"/>
      <c r="D61" s="275"/>
      <c r="E61" s="190"/>
      <c r="F61" s="191"/>
      <c r="G61" s="186"/>
      <c r="H61" s="208"/>
    </row>
    <row r="62" spans="1:8" s="26" customFormat="1" ht="14.25" hidden="1" customHeight="1" thickBot="1">
      <c r="A62" s="58"/>
      <c r="B62" s="203"/>
      <c r="C62" s="182"/>
      <c r="D62" s="275"/>
      <c r="E62" s="190"/>
      <c r="F62" s="191"/>
      <c r="G62" s="188"/>
      <c r="H62" s="208"/>
    </row>
    <row r="63" spans="1:8" s="26" customFormat="1" ht="14.25" hidden="1" customHeight="1" thickBot="1">
      <c r="A63" s="58"/>
      <c r="B63" s="203"/>
      <c r="C63" s="182"/>
      <c r="D63" s="275"/>
      <c r="E63" s="190"/>
      <c r="F63" s="191"/>
      <c r="G63" s="188"/>
      <c r="H63" s="208"/>
    </row>
    <row r="64" spans="1:8" s="26" customFormat="1" ht="14.25" hidden="1" customHeight="1" thickBot="1">
      <c r="A64" s="58"/>
      <c r="B64" s="203"/>
      <c r="C64" s="182"/>
      <c r="D64" s="275"/>
      <c r="E64" s="190"/>
      <c r="F64" s="191"/>
      <c r="G64" s="188"/>
      <c r="H64" s="208"/>
    </row>
    <row r="65" spans="1:7" s="26" customFormat="1" ht="14.25" hidden="1" customHeight="1" outlineLevel="1" thickBot="1">
      <c r="A65" s="58"/>
      <c r="B65" s="203"/>
      <c r="C65" s="190"/>
      <c r="D65" s="276"/>
      <c r="E65" s="190"/>
      <c r="F65" s="191"/>
      <c r="G65" s="188"/>
    </row>
    <row r="66" spans="1:7" s="26" customFormat="1" ht="14.25" hidden="1" customHeight="1" outlineLevel="1" thickBot="1">
      <c r="A66" s="58"/>
      <c r="B66" s="205"/>
      <c r="C66" s="196"/>
      <c r="D66" s="277"/>
      <c r="E66" s="196"/>
      <c r="F66" s="197"/>
      <c r="G66" s="207"/>
    </row>
    <row r="67" spans="1:7" s="26" customFormat="1" ht="14.25" hidden="1" outlineLevel="1" thickBot="1">
      <c r="A67" s="48" t="s">
        <v>46</v>
      </c>
      <c r="B67" s="121" t="s">
        <v>56</v>
      </c>
      <c r="C67" s="221">
        <f>SUM(C60:C66)</f>
        <v>0</v>
      </c>
      <c r="D67" s="221">
        <f t="shared" ref="D67:G67" si="23">SUM(D60:D66)</f>
        <v>0</v>
      </c>
      <c r="E67" s="221">
        <f t="shared" si="23"/>
        <v>0</v>
      </c>
      <c r="F67" s="221">
        <f t="shared" si="23"/>
        <v>0</v>
      </c>
      <c r="G67" s="221">
        <f t="shared" si="23"/>
        <v>0</v>
      </c>
    </row>
    <row r="68" spans="1:7" s="26" customFormat="1" ht="15.75" hidden="1" customHeight="1" outlineLevel="1" thickBot="1">
      <c r="A68" s="49" t="s">
        <v>48</v>
      </c>
      <c r="B68" s="122"/>
      <c r="C68" s="227" t="e">
        <f>AVERAGE(C60:C66)</f>
        <v>#DIV/0!</v>
      </c>
      <c r="D68" s="227" t="e">
        <f t="shared" ref="D68:G68" si="24">AVERAGE(D60:D66)</f>
        <v>#DIV/0!</v>
      </c>
      <c r="E68" s="227" t="e">
        <f t="shared" si="24"/>
        <v>#DIV/0!</v>
      </c>
      <c r="F68" s="227" t="e">
        <f t="shared" si="24"/>
        <v>#DIV/0!</v>
      </c>
      <c r="G68" s="227" t="e">
        <f t="shared" si="24"/>
        <v>#DIV/0!</v>
      </c>
    </row>
    <row r="69" spans="1:7" s="26" customFormat="1" ht="14.25" hidden="1" customHeight="1" thickBot="1">
      <c r="A69" s="14" t="s">
        <v>49</v>
      </c>
      <c r="B69" s="122"/>
      <c r="C69" s="234">
        <f>SUM(C60:C64)</f>
        <v>0</v>
      </c>
      <c r="D69" s="234">
        <f t="shared" ref="D69:G69" si="25">SUM(D60:D64)</f>
        <v>0</v>
      </c>
      <c r="E69" s="234">
        <f t="shared" si="25"/>
        <v>0</v>
      </c>
      <c r="F69" s="234">
        <f t="shared" si="25"/>
        <v>0</v>
      </c>
      <c r="G69" s="234">
        <f t="shared" si="25"/>
        <v>0</v>
      </c>
    </row>
    <row r="70" spans="1:7" s="26" customFormat="1" ht="15.75" hidden="1" customHeight="1" thickBot="1">
      <c r="A70" s="14" t="s">
        <v>50</v>
      </c>
      <c r="B70" s="123"/>
      <c r="C70" s="240" t="e">
        <f>AVERAGE(C60:C64)</f>
        <v>#DIV/0!</v>
      </c>
      <c r="D70" s="240" t="e">
        <f t="shared" ref="D70:G70" si="26">AVERAGE(D60:D64)</f>
        <v>#DIV/0!</v>
      </c>
      <c r="E70" s="240" t="e">
        <f t="shared" si="26"/>
        <v>#DIV/0!</v>
      </c>
      <c r="F70" s="240" t="e">
        <f t="shared" si="26"/>
        <v>#DIV/0!</v>
      </c>
      <c r="G70" s="240" t="e">
        <f t="shared" si="26"/>
        <v>#DIV/0!</v>
      </c>
    </row>
    <row r="71" spans="1:7" s="26" customFormat="1">
      <c r="A71" s="27"/>
      <c r="B71" s="28"/>
      <c r="C71" s="253"/>
      <c r="D71" s="253"/>
      <c r="E71" s="253"/>
      <c r="F71" s="253"/>
      <c r="G71" s="253"/>
    </row>
    <row r="72" spans="1:7" s="26" customFormat="1" ht="30" customHeight="1">
      <c r="A72" s="246"/>
      <c r="B72" s="16" t="s">
        <v>15</v>
      </c>
      <c r="C72" s="16" t="s">
        <v>17</v>
      </c>
      <c r="D72" s="253"/>
      <c r="E72" s="133" t="s">
        <v>79</v>
      </c>
      <c r="F72" s="144"/>
      <c r="G72" s="145"/>
    </row>
    <row r="73" spans="1:7" ht="30" customHeight="1">
      <c r="A73" s="21" t="s">
        <v>59</v>
      </c>
      <c r="B73" s="249">
        <f>SUM(C58:D58, C47:D47, C36:D36, C25:D25, C14:D14, C69:D69)</f>
        <v>32393</v>
      </c>
      <c r="C73" s="249">
        <f>SUM(E69:F69, E58:F58, E47:F47, E36:F36, E25:F25, E14:F14)</f>
        <v>21943</v>
      </c>
      <c r="D73" s="156"/>
      <c r="E73" s="113" t="s">
        <v>59</v>
      </c>
      <c r="F73" s="114"/>
      <c r="G73" s="41">
        <f>SUM(G14, G25, G36, G47, G58, G69)</f>
        <v>54336</v>
      </c>
    </row>
    <row r="74" spans="1:7" ht="30" customHeight="1">
      <c r="A74" s="21" t="s">
        <v>58</v>
      </c>
      <c r="B74" s="249">
        <f>SUM(C56:D56, C45:D45, C34:D34, C23:D23, C12:D12, C67:D67)</f>
        <v>33437</v>
      </c>
      <c r="C74" s="249">
        <f>SUM(E67:F67, E56:F56, E45:F45, E34:F34, E23:F23, E12:F12)</f>
        <v>23472</v>
      </c>
      <c r="D74" s="156"/>
      <c r="E74" s="113" t="s">
        <v>58</v>
      </c>
      <c r="F74" s="114"/>
      <c r="G74" s="42">
        <f>SUM(G56, G45, G34, G23, G12, G67)</f>
        <v>56909</v>
      </c>
    </row>
    <row r="75" spans="1:7" ht="30" customHeight="1">
      <c r="A75" s="60"/>
      <c r="B75" s="60"/>
      <c r="C75" s="60"/>
      <c r="D75" s="60"/>
      <c r="E75" s="113" t="s">
        <v>50</v>
      </c>
      <c r="F75" s="114"/>
      <c r="G75" s="42">
        <f>AVERAGE(G14, G25, G36, G47, G58, G69)</f>
        <v>9056</v>
      </c>
    </row>
    <row r="76" spans="1:7" ht="30" customHeight="1">
      <c r="A76" s="60"/>
      <c r="B76" s="60"/>
      <c r="C76" s="60"/>
      <c r="D76" s="60"/>
      <c r="E76" s="113" t="s">
        <v>60</v>
      </c>
      <c r="F76" s="114"/>
      <c r="G76" s="41">
        <f>AVERAGE(G56, G45, G34, G23, G12, G67)</f>
        <v>9484.8333333333339</v>
      </c>
    </row>
    <row r="78" spans="1:7">
      <c r="A78" s="60"/>
      <c r="B78" s="60"/>
      <c r="C78" s="60"/>
      <c r="D78" s="60"/>
      <c r="E78" s="60"/>
      <c r="F78" s="60"/>
      <c r="G78" s="60"/>
    </row>
    <row r="86" spans="2:2">
      <c r="B86" s="270"/>
    </row>
    <row r="87" spans="2:2">
      <c r="B87" s="270"/>
    </row>
    <row r="88" spans="2:2">
      <c r="B88" s="270"/>
    </row>
    <row r="89" spans="2:2">
      <c r="B89" s="270"/>
    </row>
    <row r="90" spans="2:2">
      <c r="B90" s="270"/>
    </row>
    <row r="91" spans="2:2">
      <c r="B91" s="270"/>
    </row>
    <row r="92" spans="2:2">
      <c r="B92" s="270"/>
    </row>
    <row r="97" spans="2:2">
      <c r="B97" s="270"/>
    </row>
    <row r="98" spans="2:2">
      <c r="B98" s="270"/>
    </row>
    <row r="99" spans="2:2">
      <c r="B99" s="270"/>
    </row>
    <row r="100" spans="2:2">
      <c r="B100" s="270"/>
    </row>
    <row r="101" spans="2:2">
      <c r="B101" s="270"/>
    </row>
    <row r="102" spans="2:2">
      <c r="B102" s="270"/>
    </row>
    <row r="103" spans="2:2">
      <c r="B103" s="270"/>
    </row>
    <row r="104" spans="2:2">
      <c r="B104" s="270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4"/>
  <sheetViews>
    <sheetView zoomScaleNormal="100" workbookViewId="0" xr3:uid="{85D5C41F-068E-5C55-9968-509E7C2A5619}">
      <pane xSplit="2" ySplit="4" topLeftCell="C5" activePane="bottomRight" state="frozen"/>
      <selection pane="bottomRight" activeCell="D27" sqref="D27"/>
      <selection pane="bottomLeft" activeCell="A5" sqref="A5"/>
      <selection pane="topRight" activeCell="C1" sqref="C1"/>
    </sheetView>
  </sheetViews>
  <sheetFormatPr defaultRowHeight="13.5" outlineLevelRow="1"/>
  <cols>
    <col min="1" max="1" width="18.7109375" style="29" bestFit="1" customWidth="1"/>
    <col min="2" max="2" width="10.140625" style="29" bestFit="1" customWidth="1"/>
    <col min="3" max="7" width="15.7109375" style="29" customWidth="1"/>
    <col min="8" max="8" width="16.28515625" style="29" bestFit="1" customWidth="1"/>
    <col min="9" max="16384" width="9.140625" style="29"/>
  </cols>
  <sheetData>
    <row r="1" spans="1:7" ht="15" customHeight="1">
      <c r="A1" s="60"/>
      <c r="B1" s="251"/>
      <c r="C1" s="134" t="s">
        <v>9</v>
      </c>
      <c r="D1" s="138"/>
      <c r="E1" s="134"/>
      <c r="F1" s="131"/>
      <c r="G1" s="140" t="s">
        <v>12</v>
      </c>
    </row>
    <row r="2" spans="1:7" ht="15" customHeight="1" thickBot="1">
      <c r="A2" s="60"/>
      <c r="B2" s="251"/>
      <c r="C2" s="135"/>
      <c r="D2" s="139"/>
      <c r="E2" s="135"/>
      <c r="F2" s="132"/>
      <c r="G2" s="141"/>
    </row>
    <row r="3" spans="1:7">
      <c r="A3" s="115" t="s">
        <v>32</v>
      </c>
      <c r="B3" s="117" t="s">
        <v>33</v>
      </c>
      <c r="C3" s="124" t="s">
        <v>80</v>
      </c>
      <c r="D3" s="150" t="s">
        <v>81</v>
      </c>
      <c r="E3" s="124"/>
      <c r="F3" s="150"/>
      <c r="G3" s="141"/>
    </row>
    <row r="4" spans="1:7" ht="14.25" thickBot="1">
      <c r="A4" s="116"/>
      <c r="B4" s="118"/>
      <c r="C4" s="116"/>
      <c r="D4" s="151"/>
      <c r="E4" s="116"/>
      <c r="F4" s="151"/>
      <c r="G4" s="141"/>
    </row>
    <row r="5" spans="1:7" s="30" customFormat="1" ht="14.25" thickBot="1">
      <c r="A5" s="61"/>
      <c r="B5" s="181"/>
      <c r="C5" s="182"/>
      <c r="D5" s="275"/>
      <c r="E5" s="190"/>
      <c r="F5" s="191"/>
      <c r="G5" s="188"/>
    </row>
    <row r="6" spans="1:7" s="30" customFormat="1" ht="14.25" thickBot="1">
      <c r="A6" s="61"/>
      <c r="B6" s="189"/>
      <c r="C6" s="182"/>
      <c r="D6" s="275"/>
      <c r="E6" s="190"/>
      <c r="F6" s="191"/>
      <c r="G6" s="188"/>
    </row>
    <row r="7" spans="1:7" s="30" customFormat="1" ht="14.25" thickBot="1">
      <c r="A7" s="61"/>
      <c r="B7" s="189"/>
      <c r="C7" s="182"/>
      <c r="D7" s="275"/>
      <c r="E7" s="190"/>
      <c r="F7" s="191"/>
      <c r="G7" s="188"/>
    </row>
    <row r="8" spans="1:7" s="30" customFormat="1" ht="14.25" thickBot="1">
      <c r="A8" s="61"/>
      <c r="B8" s="189"/>
      <c r="C8" s="182"/>
      <c r="D8" s="275"/>
      <c r="E8" s="190"/>
      <c r="F8" s="191"/>
      <c r="G8" s="188"/>
    </row>
    <row r="9" spans="1:7" s="30" customFormat="1" ht="14.25" thickBot="1">
      <c r="A9" s="61"/>
      <c r="B9" s="189"/>
      <c r="C9" s="182"/>
      <c r="D9" s="275"/>
      <c r="E9" s="190"/>
      <c r="F9" s="191"/>
      <c r="G9" s="188"/>
    </row>
    <row r="10" spans="1:7" s="30" customFormat="1" ht="14.25" outlineLevel="1" thickBot="1">
      <c r="A10" s="61"/>
      <c r="B10" s="189"/>
      <c r="C10" s="190"/>
      <c r="D10" s="276"/>
      <c r="E10" s="190"/>
      <c r="F10" s="191"/>
      <c r="G10" s="188"/>
    </row>
    <row r="11" spans="1:7" s="30" customFormat="1" ht="14.25" outlineLevel="1" thickBot="1">
      <c r="A11" s="61"/>
      <c r="B11" s="189"/>
      <c r="C11" s="196"/>
      <c r="D11" s="277"/>
      <c r="E11" s="196"/>
      <c r="F11" s="197"/>
      <c r="G11" s="188"/>
    </row>
    <row r="12" spans="1:7" s="31" customFormat="1" ht="14.25" customHeight="1" outlineLevel="1" thickBot="1">
      <c r="A12" s="48" t="s">
        <v>46</v>
      </c>
      <c r="B12" s="121" t="s">
        <v>47</v>
      </c>
      <c r="C12" s="221">
        <f>SUM(C5:C11)</f>
        <v>0</v>
      </c>
      <c r="D12" s="221">
        <f t="shared" ref="D12:G12" si="0">SUM(D5:D11)</f>
        <v>0</v>
      </c>
      <c r="E12" s="221">
        <f t="shared" si="0"/>
        <v>0</v>
      </c>
      <c r="F12" s="221">
        <f t="shared" si="0"/>
        <v>0</v>
      </c>
      <c r="G12" s="221">
        <f t="shared" si="0"/>
        <v>0</v>
      </c>
    </row>
    <row r="13" spans="1:7" s="31" customFormat="1" ht="14.25" outlineLevel="1" thickBot="1">
      <c r="A13" s="49" t="s">
        <v>48</v>
      </c>
      <c r="B13" s="122"/>
      <c r="C13" s="283" t="e">
        <f>AVERAGE(C5:C11)</f>
        <v>#DIV/0!</v>
      </c>
      <c r="D13" s="283" t="e">
        <f t="shared" ref="D13:G13" si="1">AVERAGE(D5:D11)</f>
        <v>#DIV/0!</v>
      </c>
      <c r="E13" s="283" t="e">
        <f t="shared" si="1"/>
        <v>#DIV/0!</v>
      </c>
      <c r="F13" s="283" t="e">
        <f t="shared" si="1"/>
        <v>#DIV/0!</v>
      </c>
      <c r="G13" s="283" t="e">
        <f t="shared" si="1"/>
        <v>#DIV/0!</v>
      </c>
    </row>
    <row r="14" spans="1:7" s="31" customFormat="1" ht="14.25" thickBot="1">
      <c r="A14" s="14" t="s">
        <v>49</v>
      </c>
      <c r="B14" s="122"/>
      <c r="C14" s="284">
        <f>SUM(C5:C9)</f>
        <v>0</v>
      </c>
      <c r="D14" s="284">
        <f t="shared" ref="D14:G14" si="2">SUM(D5:D9)</f>
        <v>0</v>
      </c>
      <c r="E14" s="284">
        <f t="shared" si="2"/>
        <v>0</v>
      </c>
      <c r="F14" s="284">
        <f t="shared" si="2"/>
        <v>0</v>
      </c>
      <c r="G14" s="284">
        <f t="shared" si="2"/>
        <v>0</v>
      </c>
    </row>
    <row r="15" spans="1:7" s="31" customFormat="1" ht="14.25" thickBot="1">
      <c r="A15" s="14" t="s">
        <v>50</v>
      </c>
      <c r="B15" s="122"/>
      <c r="C15" s="240" t="e">
        <f>AVERAGE(C5:C9)</f>
        <v>#DIV/0!</v>
      </c>
      <c r="D15" s="240" t="e">
        <f t="shared" ref="D15:G15" si="3">AVERAGE(D5:D9)</f>
        <v>#DIV/0!</v>
      </c>
      <c r="E15" s="240" t="e">
        <f t="shared" si="3"/>
        <v>#DIV/0!</v>
      </c>
      <c r="F15" s="240" t="e">
        <f t="shared" si="3"/>
        <v>#DIV/0!</v>
      </c>
      <c r="G15" s="240" t="e">
        <f t="shared" si="3"/>
        <v>#DIV/0!</v>
      </c>
    </row>
    <row r="16" spans="1:7" s="31" customFormat="1" ht="14.25" thickBot="1">
      <c r="A16" s="58"/>
      <c r="B16" s="57"/>
      <c r="C16" s="182"/>
      <c r="D16" s="275"/>
      <c r="E16" s="182"/>
      <c r="F16" s="183"/>
      <c r="G16" s="186"/>
    </row>
    <row r="17" spans="1:7" s="31" customFormat="1" ht="14.25" thickBot="1">
      <c r="A17" s="58"/>
      <c r="B17" s="203"/>
      <c r="C17" s="182"/>
      <c r="D17" s="275"/>
      <c r="E17" s="190"/>
      <c r="F17" s="191"/>
      <c r="G17" s="188"/>
    </row>
    <row r="18" spans="1:7" s="31" customFormat="1" ht="14.25" thickBot="1">
      <c r="A18" s="58"/>
      <c r="B18" s="203"/>
      <c r="C18" s="182"/>
      <c r="D18" s="275"/>
      <c r="E18" s="190"/>
      <c r="F18" s="191"/>
      <c r="G18" s="188"/>
    </row>
    <row r="19" spans="1:7" s="31" customFormat="1" ht="14.25" thickBot="1">
      <c r="A19" s="58"/>
      <c r="B19" s="203"/>
      <c r="C19" s="182"/>
      <c r="D19" s="275"/>
      <c r="E19" s="190"/>
      <c r="F19" s="191"/>
      <c r="G19" s="188"/>
    </row>
    <row r="20" spans="1:7" s="31" customFormat="1" ht="14.25" thickBot="1">
      <c r="A20" s="58"/>
      <c r="B20" s="203"/>
      <c r="C20" s="182"/>
      <c r="D20" s="275"/>
      <c r="E20" s="190"/>
      <c r="F20" s="191"/>
      <c r="G20" s="188"/>
    </row>
    <row r="21" spans="1:7" s="31" customFormat="1" ht="14.25" outlineLevel="1" thickBot="1">
      <c r="A21" s="58"/>
      <c r="B21" s="203"/>
      <c r="C21" s="190"/>
      <c r="D21" s="276"/>
      <c r="E21" s="190"/>
      <c r="F21" s="191"/>
      <c r="G21" s="188"/>
    </row>
    <row r="22" spans="1:7" s="31" customFormat="1" ht="14.25" outlineLevel="1" thickBot="1">
      <c r="A22" s="58"/>
      <c r="B22" s="205"/>
      <c r="C22" s="196"/>
      <c r="D22" s="277"/>
      <c r="E22" s="196"/>
      <c r="F22" s="197"/>
      <c r="G22" s="207"/>
    </row>
    <row r="23" spans="1:7" s="31" customFormat="1" ht="14.25" customHeight="1" outlineLevel="1" thickBot="1">
      <c r="A23" s="48" t="s">
        <v>46</v>
      </c>
      <c r="B23" s="122" t="s">
        <v>52</v>
      </c>
      <c r="C23" s="221">
        <f>SUM(C16:C22)</f>
        <v>0</v>
      </c>
      <c r="D23" s="221">
        <f t="shared" ref="D23:G23" si="4">SUM(D16:D22)</f>
        <v>0</v>
      </c>
      <c r="E23" s="221">
        <f t="shared" si="4"/>
        <v>0</v>
      </c>
      <c r="F23" s="221">
        <f t="shared" si="4"/>
        <v>0</v>
      </c>
      <c r="G23" s="221">
        <f t="shared" si="4"/>
        <v>0</v>
      </c>
    </row>
    <row r="24" spans="1:7" s="31" customFormat="1" ht="14.25" outlineLevel="1" thickBot="1">
      <c r="A24" s="49" t="s">
        <v>48</v>
      </c>
      <c r="B24" s="122"/>
      <c r="C24" s="283" t="e">
        <f>AVERAGE(C16:C22)</f>
        <v>#DIV/0!</v>
      </c>
      <c r="D24" s="283" t="e">
        <f t="shared" ref="D24:G24" si="5">AVERAGE(D16:D22)</f>
        <v>#DIV/0!</v>
      </c>
      <c r="E24" s="283" t="e">
        <f t="shared" si="5"/>
        <v>#DIV/0!</v>
      </c>
      <c r="F24" s="283" t="e">
        <f t="shared" si="5"/>
        <v>#DIV/0!</v>
      </c>
      <c r="G24" s="283" t="e">
        <f t="shared" si="5"/>
        <v>#DIV/0!</v>
      </c>
    </row>
    <row r="25" spans="1:7" s="31" customFormat="1" ht="14.25" thickBot="1">
      <c r="A25" s="14" t="s">
        <v>49</v>
      </c>
      <c r="B25" s="122"/>
      <c r="C25" s="284">
        <f>SUM(C16:C20)</f>
        <v>0</v>
      </c>
      <c r="D25" s="284">
        <f t="shared" ref="D25:G25" si="6">SUM(D16:D20)</f>
        <v>0</v>
      </c>
      <c r="E25" s="284">
        <f t="shared" si="6"/>
        <v>0</v>
      </c>
      <c r="F25" s="284">
        <f t="shared" si="6"/>
        <v>0</v>
      </c>
      <c r="G25" s="284">
        <f t="shared" si="6"/>
        <v>0</v>
      </c>
    </row>
    <row r="26" spans="1:7" s="31" customFormat="1" ht="14.25" thickBot="1">
      <c r="A26" s="14" t="s">
        <v>50</v>
      </c>
      <c r="B26" s="123"/>
      <c r="C26" s="240" t="e">
        <f>AVERAGE(C16:C20)</f>
        <v>#DIV/0!</v>
      </c>
      <c r="D26" s="240" t="e">
        <f t="shared" ref="D26:G26" si="7">AVERAGE(D16:D20)</f>
        <v>#DIV/0!</v>
      </c>
      <c r="E26" s="240" t="e">
        <f t="shared" si="7"/>
        <v>#DIV/0!</v>
      </c>
      <c r="F26" s="240" t="e">
        <f t="shared" si="7"/>
        <v>#DIV/0!</v>
      </c>
      <c r="G26" s="240" t="e">
        <f t="shared" si="7"/>
        <v>#DIV/0!</v>
      </c>
    </row>
    <row r="27" spans="1:7" s="31" customFormat="1" ht="14.25" thickBot="1">
      <c r="A27" s="58"/>
      <c r="B27" s="57"/>
      <c r="C27" s="182"/>
      <c r="D27" s="275"/>
      <c r="E27" s="182"/>
      <c r="F27" s="183"/>
      <c r="G27" s="186"/>
    </row>
    <row r="28" spans="1:7" s="31" customFormat="1" ht="14.25" thickBot="1">
      <c r="A28" s="58"/>
      <c r="B28" s="203"/>
      <c r="C28" s="182"/>
      <c r="D28" s="275"/>
      <c r="E28" s="190"/>
      <c r="F28" s="191"/>
      <c r="G28" s="188"/>
    </row>
    <row r="29" spans="1:7" s="31" customFormat="1" ht="14.25" thickBot="1">
      <c r="A29" s="58"/>
      <c r="B29" s="203"/>
      <c r="C29" s="182"/>
      <c r="D29" s="275"/>
      <c r="E29" s="190"/>
      <c r="F29" s="191"/>
      <c r="G29" s="188"/>
    </row>
    <row r="30" spans="1:7" s="31" customFormat="1" ht="14.25" thickBot="1">
      <c r="A30" s="58"/>
      <c r="B30" s="203"/>
      <c r="C30" s="182"/>
      <c r="D30" s="275"/>
      <c r="E30" s="190"/>
      <c r="F30" s="191"/>
      <c r="G30" s="188"/>
    </row>
    <row r="31" spans="1:7" s="31" customFormat="1" ht="14.25" thickBot="1">
      <c r="A31" s="58"/>
      <c r="B31" s="203"/>
      <c r="C31" s="182"/>
      <c r="D31" s="275"/>
      <c r="E31" s="190"/>
      <c r="F31" s="191"/>
      <c r="G31" s="188"/>
    </row>
    <row r="32" spans="1:7" s="31" customFormat="1" ht="14.25" outlineLevel="1" thickBot="1">
      <c r="A32" s="58"/>
      <c r="B32" s="203"/>
      <c r="C32" s="190"/>
      <c r="D32" s="276"/>
      <c r="E32" s="190"/>
      <c r="F32" s="191"/>
      <c r="G32" s="188"/>
    </row>
    <row r="33" spans="1:8" s="31" customFormat="1" ht="14.25" outlineLevel="1" thickBot="1">
      <c r="A33" s="58"/>
      <c r="B33" s="205"/>
      <c r="C33" s="196"/>
      <c r="D33" s="277"/>
      <c r="E33" s="196"/>
      <c r="F33" s="197"/>
      <c r="G33" s="207"/>
      <c r="H33" s="208"/>
    </row>
    <row r="34" spans="1:8" s="31" customFormat="1" ht="14.25" customHeight="1" outlineLevel="1" thickBot="1">
      <c r="A34" s="48" t="s">
        <v>46</v>
      </c>
      <c r="B34" s="121" t="s">
        <v>53</v>
      </c>
      <c r="C34" s="221">
        <f>SUM(C27:C33)</f>
        <v>0</v>
      </c>
      <c r="D34" s="221">
        <f t="shared" ref="D34:G34" si="8">SUM(D27:D33)</f>
        <v>0</v>
      </c>
      <c r="E34" s="221">
        <f t="shared" si="8"/>
        <v>0</v>
      </c>
      <c r="F34" s="221">
        <f t="shared" si="8"/>
        <v>0</v>
      </c>
      <c r="G34" s="221">
        <f t="shared" si="8"/>
        <v>0</v>
      </c>
      <c r="H34" s="208"/>
    </row>
    <row r="35" spans="1:8" s="31" customFormat="1" ht="14.25" outlineLevel="1" thickBot="1">
      <c r="A35" s="49" t="s">
        <v>48</v>
      </c>
      <c r="B35" s="122"/>
      <c r="C35" s="283" t="e">
        <f>AVERAGE(C27:C33)</f>
        <v>#DIV/0!</v>
      </c>
      <c r="D35" s="283" t="e">
        <f t="shared" ref="D35:G35" si="9">AVERAGE(D27:D33)</f>
        <v>#DIV/0!</v>
      </c>
      <c r="E35" s="283" t="e">
        <f t="shared" si="9"/>
        <v>#DIV/0!</v>
      </c>
      <c r="F35" s="283" t="e">
        <f t="shared" si="9"/>
        <v>#DIV/0!</v>
      </c>
      <c r="G35" s="283" t="e">
        <f t="shared" si="9"/>
        <v>#DIV/0!</v>
      </c>
      <c r="H35" s="208"/>
    </row>
    <row r="36" spans="1:8" s="31" customFormat="1" ht="14.25" thickBot="1">
      <c r="A36" s="14" t="s">
        <v>49</v>
      </c>
      <c r="B36" s="122"/>
      <c r="C36" s="284">
        <f>SUM(C27:C31)</f>
        <v>0</v>
      </c>
      <c r="D36" s="284">
        <f t="shared" ref="D36:G36" si="10">SUM(D27:D31)</f>
        <v>0</v>
      </c>
      <c r="E36" s="284">
        <f t="shared" si="10"/>
        <v>0</v>
      </c>
      <c r="F36" s="284">
        <f t="shared" si="10"/>
        <v>0</v>
      </c>
      <c r="G36" s="284">
        <f t="shared" si="10"/>
        <v>0</v>
      </c>
      <c r="H36" s="208"/>
    </row>
    <row r="37" spans="1:8" s="31" customFormat="1" ht="14.25" thickBot="1">
      <c r="A37" s="14" t="s">
        <v>50</v>
      </c>
      <c r="B37" s="123"/>
      <c r="C37" s="240" t="e">
        <f>AVERAGE(C27:C31)</f>
        <v>#DIV/0!</v>
      </c>
      <c r="D37" s="240" t="e">
        <f t="shared" ref="D37:G37" si="11">AVERAGE(D27:D31)</f>
        <v>#DIV/0!</v>
      </c>
      <c r="E37" s="240" t="e">
        <f t="shared" si="11"/>
        <v>#DIV/0!</v>
      </c>
      <c r="F37" s="240" t="e">
        <f t="shared" si="11"/>
        <v>#DIV/0!</v>
      </c>
      <c r="G37" s="240" t="e">
        <f t="shared" si="11"/>
        <v>#DIV/0!</v>
      </c>
      <c r="H37" s="208"/>
    </row>
    <row r="38" spans="1:8" s="31" customFormat="1" ht="14.25" thickBot="1">
      <c r="A38" s="58"/>
      <c r="B38" s="57"/>
      <c r="C38" s="182"/>
      <c r="D38" s="275"/>
      <c r="E38" s="182"/>
      <c r="F38" s="183"/>
      <c r="G38" s="186"/>
      <c r="H38" s="208"/>
    </row>
    <row r="39" spans="1:8" s="31" customFormat="1" ht="14.25" thickBot="1">
      <c r="A39" s="58"/>
      <c r="B39" s="203"/>
      <c r="C39" s="182"/>
      <c r="D39" s="275"/>
      <c r="E39" s="190"/>
      <c r="F39" s="191"/>
      <c r="G39" s="188"/>
      <c r="H39" s="208"/>
    </row>
    <row r="40" spans="1:8" s="31" customFormat="1" ht="14.25" thickBot="1">
      <c r="A40" s="58"/>
      <c r="B40" s="203"/>
      <c r="C40" s="182"/>
      <c r="D40" s="275"/>
      <c r="E40" s="190"/>
      <c r="F40" s="191"/>
      <c r="G40" s="188"/>
      <c r="H40" s="208"/>
    </row>
    <row r="41" spans="1:8" s="31" customFormat="1" ht="14.25" thickBot="1">
      <c r="A41" s="58"/>
      <c r="B41" s="203"/>
      <c r="C41" s="182"/>
      <c r="D41" s="275"/>
      <c r="E41" s="190"/>
      <c r="F41" s="191"/>
      <c r="G41" s="188"/>
      <c r="H41" s="208"/>
    </row>
    <row r="42" spans="1:8" s="31" customFormat="1" ht="14.25" thickBot="1">
      <c r="A42" s="58"/>
      <c r="B42" s="203"/>
      <c r="C42" s="182"/>
      <c r="D42" s="275"/>
      <c r="E42" s="190"/>
      <c r="F42" s="191"/>
      <c r="G42" s="188"/>
      <c r="H42" s="208"/>
    </row>
    <row r="43" spans="1:8" s="31" customFormat="1" ht="14.25" outlineLevel="1" thickBot="1">
      <c r="A43" s="58"/>
      <c r="B43" s="203"/>
      <c r="C43" s="190"/>
      <c r="D43" s="276"/>
      <c r="E43" s="190"/>
      <c r="F43" s="191"/>
      <c r="G43" s="188"/>
      <c r="H43" s="208"/>
    </row>
    <row r="44" spans="1:8" s="31" customFormat="1" ht="14.25" outlineLevel="1" thickBot="1">
      <c r="A44" s="58"/>
      <c r="B44" s="203"/>
      <c r="C44" s="196"/>
      <c r="D44" s="277"/>
      <c r="E44" s="196"/>
      <c r="F44" s="197"/>
      <c r="G44" s="207"/>
      <c r="H44" s="208"/>
    </row>
    <row r="45" spans="1:8" s="31" customFormat="1" ht="14.25" customHeight="1" outlineLevel="1" thickBot="1">
      <c r="A45" s="48" t="s">
        <v>46</v>
      </c>
      <c r="B45" s="121" t="s">
        <v>54</v>
      </c>
      <c r="C45" s="221">
        <f>SUM(C38:C44)</f>
        <v>0</v>
      </c>
      <c r="D45" s="221">
        <f t="shared" ref="D45:G45" si="12">SUM(D38:D44)</f>
        <v>0</v>
      </c>
      <c r="E45" s="221">
        <f t="shared" si="12"/>
        <v>0</v>
      </c>
      <c r="F45" s="221">
        <f t="shared" si="12"/>
        <v>0</v>
      </c>
      <c r="G45" s="221">
        <f t="shared" si="12"/>
        <v>0</v>
      </c>
      <c r="H45" s="208"/>
    </row>
    <row r="46" spans="1:8" s="31" customFormat="1" ht="14.25" outlineLevel="1" thickBot="1">
      <c r="A46" s="49" t="s">
        <v>48</v>
      </c>
      <c r="B46" s="122"/>
      <c r="C46" s="283" t="e">
        <f>AVERAGE(C38:C44)</f>
        <v>#DIV/0!</v>
      </c>
      <c r="D46" s="283" t="e">
        <f t="shared" ref="D46:G46" si="13">AVERAGE(D38:D44)</f>
        <v>#DIV/0!</v>
      </c>
      <c r="E46" s="283" t="e">
        <f t="shared" si="13"/>
        <v>#DIV/0!</v>
      </c>
      <c r="F46" s="283" t="e">
        <f t="shared" si="13"/>
        <v>#DIV/0!</v>
      </c>
      <c r="G46" s="283" t="e">
        <f t="shared" si="13"/>
        <v>#DIV/0!</v>
      </c>
      <c r="H46" s="208"/>
    </row>
    <row r="47" spans="1:8" s="31" customFormat="1" ht="14.25" thickBot="1">
      <c r="A47" s="14" t="s">
        <v>49</v>
      </c>
      <c r="B47" s="122"/>
      <c r="C47" s="284">
        <f>SUM(C38:C42)</f>
        <v>0</v>
      </c>
      <c r="D47" s="284">
        <f t="shared" ref="D47:G47" si="14">SUM(D38:D42)</f>
        <v>0</v>
      </c>
      <c r="E47" s="284">
        <f t="shared" si="14"/>
        <v>0</v>
      </c>
      <c r="F47" s="284">
        <f t="shared" si="14"/>
        <v>0</v>
      </c>
      <c r="G47" s="284">
        <f t="shared" si="14"/>
        <v>0</v>
      </c>
      <c r="H47" s="208"/>
    </row>
    <row r="48" spans="1:8" s="31" customFormat="1" ht="14.25" thickBot="1">
      <c r="A48" s="14" t="s">
        <v>50</v>
      </c>
      <c r="B48" s="123"/>
      <c r="C48" s="240" t="e">
        <f>AVERAGE(C38:C42)</f>
        <v>#DIV/0!</v>
      </c>
      <c r="D48" s="240" t="e">
        <f t="shared" ref="D48:G48" si="15">AVERAGE(D38:D42)</f>
        <v>#DIV/0!</v>
      </c>
      <c r="E48" s="240" t="e">
        <f t="shared" si="15"/>
        <v>#DIV/0!</v>
      </c>
      <c r="F48" s="240" t="e">
        <f t="shared" si="15"/>
        <v>#DIV/0!</v>
      </c>
      <c r="G48" s="240" t="e">
        <f t="shared" si="15"/>
        <v>#DIV/0!</v>
      </c>
      <c r="H48" s="208"/>
    </row>
    <row r="49" spans="1:7" s="31" customFormat="1" ht="14.25" thickBot="1">
      <c r="A49" s="58"/>
      <c r="B49" s="57"/>
      <c r="C49" s="267"/>
      <c r="D49" s="285"/>
      <c r="E49" s="182"/>
      <c r="F49" s="183"/>
      <c r="G49" s="186"/>
    </row>
    <row r="50" spans="1:7" s="31" customFormat="1" ht="14.25" thickBot="1">
      <c r="A50" s="58"/>
      <c r="B50" s="203"/>
      <c r="C50" s="210"/>
      <c r="D50" s="211"/>
      <c r="E50" s="190"/>
      <c r="F50" s="191"/>
      <c r="G50" s="188"/>
    </row>
    <row r="51" spans="1:7" s="31" customFormat="1" ht="14.25" thickBot="1">
      <c r="A51" s="58"/>
      <c r="B51" s="203"/>
      <c r="C51" s="182"/>
      <c r="D51" s="183"/>
      <c r="E51" s="190"/>
      <c r="F51" s="191"/>
      <c r="G51" s="188"/>
    </row>
    <row r="52" spans="1:7" s="31" customFormat="1" ht="14.25" thickBot="1">
      <c r="A52" s="58"/>
      <c r="B52" s="203"/>
      <c r="C52" s="182"/>
      <c r="D52" s="183"/>
      <c r="E52" s="190"/>
      <c r="F52" s="191"/>
      <c r="G52" s="188"/>
    </row>
    <row r="53" spans="1:7" s="31" customFormat="1" ht="14.25" thickBot="1">
      <c r="A53" s="58"/>
      <c r="B53" s="203"/>
      <c r="C53" s="182"/>
      <c r="D53" s="183"/>
      <c r="E53" s="190"/>
      <c r="F53" s="191"/>
      <c r="G53" s="188"/>
    </row>
    <row r="54" spans="1:7" s="31" customFormat="1" ht="14.25" customHeight="1" outlineLevel="1" thickBot="1">
      <c r="A54" s="58"/>
      <c r="B54" s="203"/>
      <c r="C54" s="190"/>
      <c r="D54" s="191"/>
      <c r="E54" s="190"/>
      <c r="F54" s="191"/>
      <c r="G54" s="188"/>
    </row>
    <row r="55" spans="1:7" s="31" customFormat="1" ht="14.25" customHeight="1" outlineLevel="1" thickBot="1">
      <c r="A55" s="58"/>
      <c r="B55" s="205"/>
      <c r="C55" s="215"/>
      <c r="D55" s="216"/>
      <c r="E55" s="196"/>
      <c r="F55" s="197"/>
      <c r="G55" s="207"/>
    </row>
    <row r="56" spans="1:7" s="31" customFormat="1" ht="14.25" customHeight="1" outlineLevel="1" thickBot="1">
      <c r="A56" s="48" t="s">
        <v>46</v>
      </c>
      <c r="B56" s="121" t="s">
        <v>55</v>
      </c>
      <c r="C56" s="221">
        <f>SUM(C49:C55)</f>
        <v>0</v>
      </c>
      <c r="D56" s="221">
        <f t="shared" ref="D56:G56" si="16">SUM(D49:D55)</f>
        <v>0</v>
      </c>
      <c r="E56" s="221">
        <f t="shared" si="16"/>
        <v>0</v>
      </c>
      <c r="F56" s="221">
        <f t="shared" si="16"/>
        <v>0</v>
      </c>
      <c r="G56" s="221">
        <f t="shared" si="16"/>
        <v>0</v>
      </c>
    </row>
    <row r="57" spans="1:7" s="31" customFormat="1" ht="14.25" outlineLevel="1" thickBot="1">
      <c r="A57" s="49" t="s">
        <v>48</v>
      </c>
      <c r="B57" s="122"/>
      <c r="C57" s="283" t="e">
        <f>AVERAGE(C49:C55)</f>
        <v>#DIV/0!</v>
      </c>
      <c r="D57" s="283" t="e">
        <f t="shared" ref="D57:G57" si="17">AVERAGE(D49:D55)</f>
        <v>#DIV/0!</v>
      </c>
      <c r="E57" s="283" t="e">
        <f t="shared" si="17"/>
        <v>#DIV/0!</v>
      </c>
      <c r="F57" s="283" t="e">
        <f t="shared" si="17"/>
        <v>#DIV/0!</v>
      </c>
      <c r="G57" s="283" t="e">
        <f t="shared" si="17"/>
        <v>#DIV/0!</v>
      </c>
    </row>
    <row r="58" spans="1:7" s="31" customFormat="1" ht="14.25" thickBot="1">
      <c r="A58" s="14" t="s">
        <v>49</v>
      </c>
      <c r="B58" s="122"/>
      <c r="C58" s="284">
        <f>SUM(C49:C53)</f>
        <v>0</v>
      </c>
      <c r="D58" s="284">
        <f t="shared" ref="D58:G58" si="18">SUM(D49:D53)</f>
        <v>0</v>
      </c>
      <c r="E58" s="284">
        <f t="shared" si="18"/>
        <v>0</v>
      </c>
      <c r="F58" s="284">
        <f t="shared" si="18"/>
        <v>0</v>
      </c>
      <c r="G58" s="284">
        <f t="shared" si="18"/>
        <v>0</v>
      </c>
    </row>
    <row r="59" spans="1:7" s="31" customFormat="1" ht="14.25" thickBot="1">
      <c r="A59" s="14" t="s">
        <v>50</v>
      </c>
      <c r="B59" s="123"/>
      <c r="C59" s="240" t="e">
        <f>AVERAGE(C49:C53)</f>
        <v>#DIV/0!</v>
      </c>
      <c r="D59" s="240" t="e">
        <f t="shared" ref="D59:G59" si="19">AVERAGE(D49:D53)</f>
        <v>#DIV/0!</v>
      </c>
      <c r="E59" s="240" t="e">
        <f t="shared" si="19"/>
        <v>#DIV/0!</v>
      </c>
      <c r="F59" s="240" t="e">
        <f t="shared" si="19"/>
        <v>#DIV/0!</v>
      </c>
      <c r="G59" s="240" t="e">
        <f t="shared" si="19"/>
        <v>#DIV/0!</v>
      </c>
    </row>
    <row r="60" spans="1:7" s="31" customFormat="1" ht="14.25" thickBot="1">
      <c r="A60" s="58"/>
      <c r="B60" s="57"/>
      <c r="C60" s="182"/>
      <c r="D60" s="275"/>
      <c r="E60" s="182"/>
      <c r="F60" s="183"/>
      <c r="G60" s="186"/>
    </row>
    <row r="61" spans="1:7" s="31" customFormat="1" ht="14.25" thickBot="1">
      <c r="A61" s="58"/>
      <c r="B61" s="203"/>
      <c r="C61" s="182"/>
      <c r="D61" s="275"/>
      <c r="E61" s="190"/>
      <c r="F61" s="191"/>
      <c r="G61" s="188"/>
    </row>
    <row r="62" spans="1:7" s="31" customFormat="1" ht="14.25" thickBot="1">
      <c r="A62" s="58"/>
      <c r="B62" s="203"/>
      <c r="C62" s="182"/>
      <c r="D62" s="275"/>
      <c r="E62" s="190"/>
      <c r="F62" s="191"/>
      <c r="G62" s="188"/>
    </row>
    <row r="63" spans="1:7" s="31" customFormat="1" ht="14.25" thickBot="1">
      <c r="A63" s="58"/>
      <c r="B63" s="203"/>
      <c r="C63" s="182"/>
      <c r="D63" s="275"/>
      <c r="E63" s="190"/>
      <c r="F63" s="191"/>
      <c r="G63" s="188"/>
    </row>
    <row r="64" spans="1:7" s="31" customFormat="1" ht="14.25" thickBot="1">
      <c r="A64" s="58"/>
      <c r="B64" s="203"/>
      <c r="C64" s="182"/>
      <c r="D64" s="275"/>
      <c r="E64" s="190"/>
      <c r="F64" s="191"/>
      <c r="G64" s="188"/>
    </row>
    <row r="65" spans="1:7" s="31" customFormat="1" ht="14.25" outlineLevel="1" thickBot="1">
      <c r="A65" s="58"/>
      <c r="B65" s="203"/>
      <c r="C65" s="190"/>
      <c r="D65" s="276"/>
      <c r="E65" s="190"/>
      <c r="F65" s="191"/>
      <c r="G65" s="188"/>
    </row>
    <row r="66" spans="1:7" s="31" customFormat="1" ht="14.25" outlineLevel="1" thickBot="1">
      <c r="A66" s="58"/>
      <c r="B66" s="205"/>
      <c r="C66" s="196"/>
      <c r="D66" s="277"/>
      <c r="E66" s="196"/>
      <c r="F66" s="197"/>
      <c r="G66" s="207"/>
    </row>
    <row r="67" spans="1:7" s="31" customFormat="1" ht="14.25" customHeight="1" outlineLevel="1" thickBot="1">
      <c r="A67" s="48" t="s">
        <v>46</v>
      </c>
      <c r="B67" s="121" t="s">
        <v>56</v>
      </c>
      <c r="C67" s="221">
        <f>SUM(C60:C66)</f>
        <v>0</v>
      </c>
      <c r="D67" s="221">
        <f t="shared" ref="D67:G67" si="20">SUM(D60:D66)</f>
        <v>0</v>
      </c>
      <c r="E67" s="221">
        <f t="shared" si="20"/>
        <v>0</v>
      </c>
      <c r="F67" s="221">
        <f t="shared" si="20"/>
        <v>0</v>
      </c>
      <c r="G67" s="221">
        <f t="shared" si="20"/>
        <v>0</v>
      </c>
    </row>
    <row r="68" spans="1:7" s="31" customFormat="1" ht="14.25" outlineLevel="1" thickBot="1">
      <c r="A68" s="49" t="s">
        <v>48</v>
      </c>
      <c r="B68" s="122"/>
      <c r="C68" s="283" t="e">
        <f>AVERAGE(C60:C66)</f>
        <v>#DIV/0!</v>
      </c>
      <c r="D68" s="283" t="e">
        <f t="shared" ref="D68:G68" si="21">AVERAGE(D60:D66)</f>
        <v>#DIV/0!</v>
      </c>
      <c r="E68" s="283" t="e">
        <f t="shared" si="21"/>
        <v>#DIV/0!</v>
      </c>
      <c r="F68" s="283" t="e">
        <f t="shared" si="21"/>
        <v>#DIV/0!</v>
      </c>
      <c r="G68" s="283" t="e">
        <f t="shared" si="21"/>
        <v>#DIV/0!</v>
      </c>
    </row>
    <row r="69" spans="1:7" s="31" customFormat="1" ht="14.25" thickBot="1">
      <c r="A69" s="14" t="s">
        <v>49</v>
      </c>
      <c r="B69" s="122"/>
      <c r="C69" s="284">
        <f>SUM(C60:C64)</f>
        <v>0</v>
      </c>
      <c r="D69" s="284">
        <f t="shared" ref="D69:G69" si="22">SUM(D60:D64)</f>
        <v>0</v>
      </c>
      <c r="E69" s="284">
        <f t="shared" si="22"/>
        <v>0</v>
      </c>
      <c r="F69" s="284">
        <f t="shared" si="22"/>
        <v>0</v>
      </c>
      <c r="G69" s="284">
        <f t="shared" si="22"/>
        <v>0</v>
      </c>
    </row>
    <row r="70" spans="1:7" s="31" customFormat="1" ht="14.25" thickBot="1">
      <c r="A70" s="14" t="s">
        <v>50</v>
      </c>
      <c r="B70" s="123"/>
      <c r="C70" s="240" t="e">
        <f>AVERAGE(C60:C64)</f>
        <v>#DIV/0!</v>
      </c>
      <c r="D70" s="240" t="e">
        <f t="shared" ref="D70:G70" si="23">AVERAGE(D60:D64)</f>
        <v>#DIV/0!</v>
      </c>
      <c r="E70" s="240" t="e">
        <f t="shared" si="23"/>
        <v>#DIV/0!</v>
      </c>
      <c r="F70" s="240" t="e">
        <f t="shared" si="23"/>
        <v>#DIV/0!</v>
      </c>
      <c r="G70" s="240" t="e">
        <f t="shared" si="23"/>
        <v>#DIV/0!</v>
      </c>
    </row>
    <row r="71" spans="1:7" s="31" customFormat="1">
      <c r="A71" s="27"/>
      <c r="B71" s="28"/>
      <c r="C71" s="253"/>
      <c r="D71" s="253"/>
      <c r="E71" s="253"/>
      <c r="F71" s="253"/>
      <c r="G71" s="253"/>
    </row>
    <row r="72" spans="1:7" s="31" customFormat="1" ht="30" customHeight="1">
      <c r="A72" s="208"/>
      <c r="B72" s="246"/>
      <c r="C72" s="16" t="s">
        <v>80</v>
      </c>
      <c r="D72" s="16" t="s">
        <v>81</v>
      </c>
      <c r="E72" s="133" t="s">
        <v>82</v>
      </c>
      <c r="F72" s="144"/>
      <c r="G72" s="145"/>
    </row>
    <row r="73" spans="1:7" ht="30" customHeight="1">
      <c r="A73" s="60"/>
      <c r="B73" s="21" t="s">
        <v>58</v>
      </c>
      <c r="C73" s="249">
        <f>SUM(C56:D56, C45:D45, C34:D34, C23:D23, C12:D12, C67:D67)</f>
        <v>0</v>
      </c>
      <c r="D73" s="249">
        <f>SUM(E67:F67, E56:F56, E45:F45, E34:F34, E23:F23, E12:F12)</f>
        <v>0</v>
      </c>
      <c r="E73" s="113" t="s">
        <v>58</v>
      </c>
      <c r="F73" s="114"/>
      <c r="G73" s="41">
        <f>SUM(G12, G23, G34, G45, G56, G67)</f>
        <v>0</v>
      </c>
    </row>
    <row r="74" spans="1:7" ht="30" customHeight="1">
      <c r="A74" s="60"/>
      <c r="B74" s="21" t="s">
        <v>59</v>
      </c>
      <c r="C74" s="249">
        <f>SUM(C58:D58, C47:D47, C36:D36, C25:D25, C14:D14, C69:D69)</f>
        <v>0</v>
      </c>
      <c r="D74" s="249">
        <f>SUM(E69:F69, E58:F58, E47:F47, E36:F36, E25:F25, E14:F14)</f>
        <v>0</v>
      </c>
      <c r="E74" s="152" t="s">
        <v>59</v>
      </c>
      <c r="F74" s="152"/>
      <c r="G74" s="42">
        <f>SUM(G58, G47, G36, G25, G14, G69)</f>
        <v>0</v>
      </c>
    </row>
    <row r="75" spans="1:7" ht="30" customHeight="1">
      <c r="A75" s="60"/>
      <c r="B75" s="60"/>
      <c r="C75" s="60"/>
      <c r="D75" s="60"/>
      <c r="E75" s="113" t="s">
        <v>60</v>
      </c>
      <c r="F75" s="114"/>
      <c r="G75" s="42">
        <f>AVERAGE(G12, G23, G34, G45, G56, G67)</f>
        <v>0</v>
      </c>
    </row>
    <row r="76" spans="1:7" ht="30" customHeight="1">
      <c r="A76" s="60"/>
      <c r="B76" s="60"/>
      <c r="C76" s="60"/>
      <c r="D76" s="60"/>
      <c r="E76" s="152" t="s">
        <v>50</v>
      </c>
      <c r="F76" s="152"/>
      <c r="G76" s="41">
        <f>AVERAGE(G58, G47, G36, G25, G14, G69)</f>
        <v>0</v>
      </c>
    </row>
    <row r="86" spans="2:2">
      <c r="B86" s="270"/>
    </row>
    <row r="87" spans="2:2">
      <c r="B87" s="270"/>
    </row>
    <row r="88" spans="2:2">
      <c r="B88" s="270"/>
    </row>
    <row r="89" spans="2:2">
      <c r="B89" s="270"/>
    </row>
    <row r="90" spans="2:2">
      <c r="B90" s="270"/>
    </row>
    <row r="91" spans="2:2">
      <c r="B91" s="270"/>
    </row>
    <row r="92" spans="2:2">
      <c r="B92" s="270"/>
    </row>
    <row r="97" spans="2:2">
      <c r="B97" s="270"/>
    </row>
    <row r="98" spans="2:2">
      <c r="B98" s="270"/>
    </row>
    <row r="99" spans="2:2">
      <c r="B99" s="270"/>
    </row>
    <row r="100" spans="2:2">
      <c r="B100" s="270"/>
    </row>
    <row r="101" spans="2:2">
      <c r="B101" s="270"/>
    </row>
    <row r="102" spans="2:2">
      <c r="B102" s="270"/>
    </row>
    <row r="103" spans="2:2">
      <c r="B103" s="270"/>
    </row>
    <row r="104" spans="2:2">
      <c r="B104" s="270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F93AD2-7C6A-4020-A340-E77B171F54E0}"/>
</file>

<file path=customXml/itemProps2.xml><?xml version="1.0" encoding="utf-8"?>
<ds:datastoreItem xmlns:ds="http://schemas.openxmlformats.org/officeDocument/2006/customXml" ds:itemID="{429CC2C8-32FD-4F61-B620-1C0CFFD90BDF}"/>
</file>

<file path=customXml/itemProps3.xml><?xml version="1.0" encoding="utf-8"?>
<ds:datastoreItem xmlns:ds="http://schemas.openxmlformats.org/officeDocument/2006/customXml" ds:itemID="{DBAC6298-556E-41C1-981C-48FB2A8235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Varghese, Shern</cp:lastModifiedBy>
  <cp:revision/>
  <dcterms:created xsi:type="dcterms:W3CDTF">2019-03-19T17:11:28Z</dcterms:created>
  <dcterms:modified xsi:type="dcterms:W3CDTF">2019-05-22T15:06:24Z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