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60" yWindow="6600" windowWidth="28665" windowHeight="6225" tabRatio="673" activeTab="1"/>
  </bookViews>
  <sheets>
    <sheet name="Weekday Totals" sheetId="6" r:id="rId1"/>
    <sheet name="Monthly Totals" sheetId="7" r:id="rId2"/>
    <sheet name="Billy Bey" sheetId="3" r:id="rId3"/>
    <sheet name="HMS" sheetId="10" r:id="rId4"/>
    <sheet name="Liberty Landing Ferry" sheetId="5" r:id="rId5"/>
    <sheet name="New York Water Taxi" sheetId="2" r:id="rId6"/>
    <sheet name="NY Waterway" sheetId="1" r:id="rId7"/>
    <sheet name="SeaStreak" sheetId="4" r:id="rId8"/>
    <sheet name="Baseball" sheetId="8" r:id="rId9"/>
    <sheet name="Sheet1" sheetId="9" state="hidden" r:id="rId10"/>
  </sheets>
  <definedNames>
    <definedName name="_xlnm.Print_Area" localSheetId="8">Baseball!$A$1:$G$76</definedName>
    <definedName name="_xlnm.Print_Area" localSheetId="2">'Billy Bey'!$A$1:$K$76</definedName>
    <definedName name="_xlnm.Print_Area" localSheetId="1">'Monthly Totals'!$A$1:$B$49</definedName>
    <definedName name="_xlnm.Print_Area" localSheetId="0">'Weekday Totals'!$A$1:$T$51</definedName>
  </definedNames>
  <calcPr calcId="152511"/>
</workbook>
</file>

<file path=xl/calcChain.xml><?xml version="1.0" encoding="utf-8"?>
<calcChain xmlns="http://schemas.openxmlformats.org/spreadsheetml/2006/main">
  <c r="E56" i="2" l="1"/>
  <c r="D67" i="10" l="1"/>
  <c r="E67" i="10"/>
  <c r="F67" i="10"/>
  <c r="G67" i="10"/>
  <c r="H67" i="10"/>
  <c r="I67" i="10"/>
  <c r="I73" i="10" s="1"/>
  <c r="B42" i="7" s="1"/>
  <c r="J67" i="10"/>
  <c r="K67" i="10"/>
  <c r="K73" i="10" s="1"/>
  <c r="B46" i="7" s="1"/>
  <c r="D68" i="10"/>
  <c r="E68" i="10"/>
  <c r="F68" i="10"/>
  <c r="G68" i="10"/>
  <c r="H68" i="10"/>
  <c r="I68" i="10"/>
  <c r="J68" i="10"/>
  <c r="K68" i="10"/>
  <c r="D70" i="10"/>
  <c r="E70" i="10"/>
  <c r="F70" i="10"/>
  <c r="G70" i="10"/>
  <c r="H70" i="10"/>
  <c r="I70" i="10"/>
  <c r="J70" i="10"/>
  <c r="K70" i="10"/>
  <c r="D70" i="4"/>
  <c r="E70" i="4"/>
  <c r="F70" i="4"/>
  <c r="D69" i="4"/>
  <c r="E69" i="4"/>
  <c r="F69" i="4"/>
  <c r="D68" i="4"/>
  <c r="E68" i="4"/>
  <c r="F68" i="4"/>
  <c r="D67" i="4"/>
  <c r="E67" i="4"/>
  <c r="F67" i="4"/>
  <c r="J67" i="1"/>
  <c r="D68" i="1"/>
  <c r="E68" i="1"/>
  <c r="F68" i="1"/>
  <c r="G68" i="1"/>
  <c r="H68" i="1"/>
  <c r="I68" i="1"/>
  <c r="J68" i="1"/>
  <c r="D70" i="1"/>
  <c r="E70" i="1"/>
  <c r="F70" i="1"/>
  <c r="G70" i="1"/>
  <c r="H70" i="1"/>
  <c r="I70" i="1"/>
  <c r="J70" i="1"/>
  <c r="I58" i="1"/>
  <c r="J58" i="1"/>
  <c r="C70" i="1"/>
  <c r="D69" i="1"/>
  <c r="E69" i="1"/>
  <c r="F69" i="1"/>
  <c r="G69" i="1"/>
  <c r="H69" i="1"/>
  <c r="I69" i="1"/>
  <c r="J69" i="1"/>
  <c r="D59" i="1"/>
  <c r="E59" i="1"/>
  <c r="F59" i="1"/>
  <c r="G59" i="1"/>
  <c r="H59" i="1"/>
  <c r="I59" i="1"/>
  <c r="J59" i="1"/>
  <c r="D58" i="1"/>
  <c r="E58" i="1"/>
  <c r="F58" i="1"/>
  <c r="B73" i="1" s="1"/>
  <c r="G58" i="1"/>
  <c r="H58" i="1"/>
  <c r="D26" i="1"/>
  <c r="E26" i="1"/>
  <c r="F26" i="1"/>
  <c r="G26" i="1"/>
  <c r="H26" i="1"/>
  <c r="I26" i="1"/>
  <c r="J26" i="1"/>
  <c r="D25" i="1"/>
  <c r="E25" i="1"/>
  <c r="F25" i="1"/>
  <c r="G25" i="1"/>
  <c r="H25" i="1"/>
  <c r="I25" i="1"/>
  <c r="J25" i="1"/>
  <c r="D73" i="1" s="1"/>
  <c r="D24" i="1"/>
  <c r="E24" i="1"/>
  <c r="F24" i="1"/>
  <c r="G24" i="1"/>
  <c r="H24" i="1"/>
  <c r="I24" i="1"/>
  <c r="J24" i="1"/>
  <c r="D23" i="1"/>
  <c r="E23" i="1"/>
  <c r="F23" i="1"/>
  <c r="G23" i="1"/>
  <c r="H23" i="1"/>
  <c r="I23" i="1"/>
  <c r="J23" i="1"/>
  <c r="K61" i="1"/>
  <c r="G61" i="4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I23" i="2"/>
  <c r="K61" i="3"/>
  <c r="J61" i="2"/>
  <c r="D61" i="5"/>
  <c r="K69" i="10"/>
  <c r="Q46" i="6"/>
  <c r="J69" i="10"/>
  <c r="Q44" i="6"/>
  <c r="H69" i="10"/>
  <c r="Q40" i="6" s="1"/>
  <c r="G69" i="10"/>
  <c r="Q38" i="6"/>
  <c r="F69" i="10"/>
  <c r="Q36" i="6"/>
  <c r="E69" i="10"/>
  <c r="Q34" i="6"/>
  <c r="D69" i="10"/>
  <c r="K58" i="10"/>
  <c r="N46" i="6"/>
  <c r="J58" i="10"/>
  <c r="N44" i="6"/>
  <c r="I58" i="10"/>
  <c r="N42" i="6" s="1"/>
  <c r="H58" i="10"/>
  <c r="N40" i="6" s="1"/>
  <c r="G58" i="10"/>
  <c r="N38" i="6"/>
  <c r="F58" i="10"/>
  <c r="N36" i="6"/>
  <c r="E58" i="10"/>
  <c r="N34" i="6"/>
  <c r="D58" i="10"/>
  <c r="E58" i="4"/>
  <c r="F58" i="4"/>
  <c r="K47" i="10"/>
  <c r="K46" i="6"/>
  <c r="J47" i="10"/>
  <c r="K44" i="6"/>
  <c r="I47" i="10"/>
  <c r="K42" i="6" s="1"/>
  <c r="H47" i="10"/>
  <c r="K40" i="6"/>
  <c r="G47" i="10"/>
  <c r="K38" i="6"/>
  <c r="F47" i="10"/>
  <c r="E47" i="10"/>
  <c r="K34" i="6" s="1"/>
  <c r="D47" i="10"/>
  <c r="E47" i="4"/>
  <c r="F47" i="4"/>
  <c r="K24" i="6"/>
  <c r="K36" i="10"/>
  <c r="K74" i="10" s="1"/>
  <c r="H46" i="6"/>
  <c r="J36" i="10"/>
  <c r="H44" i="6" s="1"/>
  <c r="I36" i="10"/>
  <c r="H42" i="6"/>
  <c r="G36" i="10"/>
  <c r="H40" i="6"/>
  <c r="H38" i="6"/>
  <c r="F36" i="10"/>
  <c r="H36" i="6"/>
  <c r="E36" i="10"/>
  <c r="H34" i="6" s="1"/>
  <c r="D36" i="10"/>
  <c r="E36" i="4"/>
  <c r="F36" i="4"/>
  <c r="H24" i="6"/>
  <c r="K14" i="10"/>
  <c r="B46" i="6"/>
  <c r="J14" i="10"/>
  <c r="B44" i="6" s="1"/>
  <c r="I14" i="10"/>
  <c r="B42" i="6" s="1"/>
  <c r="H14" i="10"/>
  <c r="B40" i="6"/>
  <c r="G14" i="10"/>
  <c r="B38" i="6"/>
  <c r="F14" i="10"/>
  <c r="B36" i="6" s="1"/>
  <c r="E14" i="10"/>
  <c r="B34" i="6" s="1"/>
  <c r="D14" i="10"/>
  <c r="E14" i="4"/>
  <c r="F14" i="4"/>
  <c r="B24" i="6"/>
  <c r="E25" i="10"/>
  <c r="E34" i="6" s="1"/>
  <c r="F25" i="10"/>
  <c r="E36" i="6" s="1"/>
  <c r="G25" i="10"/>
  <c r="G74" i="10" s="1"/>
  <c r="E38" i="6"/>
  <c r="H25" i="10"/>
  <c r="I25" i="10"/>
  <c r="E42" i="6" s="1"/>
  <c r="J25" i="10"/>
  <c r="E44" i="6" s="1"/>
  <c r="K25" i="10"/>
  <c r="E46" i="6"/>
  <c r="D25" i="10"/>
  <c r="E25" i="4"/>
  <c r="E24" i="6" s="1"/>
  <c r="F25" i="4"/>
  <c r="K12" i="10"/>
  <c r="K23" i="10"/>
  <c r="K34" i="10"/>
  <c r="K45" i="10"/>
  <c r="K56" i="10"/>
  <c r="J12" i="10"/>
  <c r="J23" i="10"/>
  <c r="J34" i="10"/>
  <c r="J45" i="10"/>
  <c r="J56" i="10"/>
  <c r="J73" i="10" s="1"/>
  <c r="B44" i="7" s="1"/>
  <c r="I12" i="10"/>
  <c r="I23" i="10"/>
  <c r="I34" i="10"/>
  <c r="I45" i="10"/>
  <c r="I56" i="10"/>
  <c r="H12" i="10"/>
  <c r="H73" i="10" s="1"/>
  <c r="B40" i="7" s="1"/>
  <c r="H23" i="10"/>
  <c r="H34" i="10"/>
  <c r="H45" i="10"/>
  <c r="H56" i="10"/>
  <c r="G12" i="10"/>
  <c r="G23" i="10"/>
  <c r="G34" i="10"/>
  <c r="G45" i="10"/>
  <c r="G56" i="10"/>
  <c r="G73" i="10" s="1"/>
  <c r="B38" i="7" s="1"/>
  <c r="F12" i="10"/>
  <c r="F23" i="10"/>
  <c r="F34" i="10"/>
  <c r="F45" i="10"/>
  <c r="F56" i="10"/>
  <c r="E12" i="10"/>
  <c r="E23" i="10"/>
  <c r="E34" i="10"/>
  <c r="E45" i="10"/>
  <c r="E73" i="10" s="1"/>
  <c r="B32" i="7" s="1"/>
  <c r="E56" i="10"/>
  <c r="D12" i="10"/>
  <c r="D23" i="10"/>
  <c r="D34" i="10"/>
  <c r="D45" i="10"/>
  <c r="D56" i="10"/>
  <c r="D73" i="10" s="1"/>
  <c r="E56" i="4"/>
  <c r="F56" i="4"/>
  <c r="E45" i="4"/>
  <c r="F45" i="4"/>
  <c r="E34" i="4"/>
  <c r="F34" i="4"/>
  <c r="E23" i="4"/>
  <c r="F23" i="4"/>
  <c r="E12" i="4"/>
  <c r="F12" i="4"/>
  <c r="B16" i="3"/>
  <c r="B17" i="3"/>
  <c r="B18" i="3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B60" i="3" s="1"/>
  <c r="B61" i="3" s="1"/>
  <c r="C69" i="10"/>
  <c r="G69" i="3"/>
  <c r="H69" i="3"/>
  <c r="I69" i="3"/>
  <c r="J69" i="3"/>
  <c r="G69" i="2"/>
  <c r="H69" i="2"/>
  <c r="I69" i="2"/>
  <c r="C69" i="4"/>
  <c r="C36" i="10"/>
  <c r="G36" i="3"/>
  <c r="H36" i="3"/>
  <c r="I36" i="3"/>
  <c r="J36" i="3"/>
  <c r="G36" i="2"/>
  <c r="H36" i="2"/>
  <c r="I36" i="2"/>
  <c r="I36" i="1"/>
  <c r="J36" i="1"/>
  <c r="C36" i="4"/>
  <c r="D36" i="4"/>
  <c r="C25" i="10"/>
  <c r="G25" i="3"/>
  <c r="H25" i="3"/>
  <c r="I25" i="3"/>
  <c r="J25" i="3"/>
  <c r="G25" i="2"/>
  <c r="H25" i="2"/>
  <c r="I25" i="2"/>
  <c r="C25" i="4"/>
  <c r="D25" i="4"/>
  <c r="L60" i="10"/>
  <c r="L61" i="10"/>
  <c r="L68" i="10" s="1"/>
  <c r="L62" i="10"/>
  <c r="L67" i="10" s="1"/>
  <c r="C14" i="10"/>
  <c r="C74" i="10" s="1"/>
  <c r="G14" i="3"/>
  <c r="H14" i="3"/>
  <c r="I14" i="3"/>
  <c r="J14" i="3"/>
  <c r="G14" i="2"/>
  <c r="H14" i="2"/>
  <c r="I14" i="2"/>
  <c r="I14" i="1"/>
  <c r="J14" i="1"/>
  <c r="C14" i="4"/>
  <c r="D14" i="4"/>
  <c r="L14" i="10"/>
  <c r="B14" i="6"/>
  <c r="C58" i="10"/>
  <c r="G58" i="3"/>
  <c r="H58" i="3"/>
  <c r="I58" i="3"/>
  <c r="J58" i="3"/>
  <c r="F74" i="3" s="1"/>
  <c r="G58" i="2"/>
  <c r="H58" i="2"/>
  <c r="I58" i="2"/>
  <c r="C58" i="4"/>
  <c r="D58" i="4"/>
  <c r="C47" i="10"/>
  <c r="G47" i="3"/>
  <c r="H47" i="3"/>
  <c r="K20" i="6" s="1"/>
  <c r="I47" i="3"/>
  <c r="J47" i="3"/>
  <c r="G47" i="2"/>
  <c r="H47" i="2"/>
  <c r="I47" i="2"/>
  <c r="I47" i="1"/>
  <c r="J47" i="1"/>
  <c r="C47" i="4"/>
  <c r="D47" i="4"/>
  <c r="K60" i="3"/>
  <c r="C69" i="5"/>
  <c r="Q26" i="6" s="1"/>
  <c r="D69" i="5"/>
  <c r="Q12" i="6" s="1"/>
  <c r="J60" i="2"/>
  <c r="J69" i="2" s="1"/>
  <c r="Q10" i="6" s="1"/>
  <c r="K60" i="1"/>
  <c r="G60" i="4"/>
  <c r="K49" i="3"/>
  <c r="K56" i="3" s="1"/>
  <c r="K50" i="3"/>
  <c r="K51" i="3"/>
  <c r="K52" i="3"/>
  <c r="K53" i="3"/>
  <c r="L49" i="10"/>
  <c r="L50" i="10"/>
  <c r="L56" i="10" s="1"/>
  <c r="L51" i="10"/>
  <c r="L57" i="10" s="1"/>
  <c r="L52" i="10"/>
  <c r="L53" i="10"/>
  <c r="C58" i="5"/>
  <c r="D58" i="5"/>
  <c r="N12" i="6"/>
  <c r="J49" i="2"/>
  <c r="J50" i="2"/>
  <c r="J51" i="2"/>
  <c r="J52" i="2"/>
  <c r="J53" i="2"/>
  <c r="K49" i="1"/>
  <c r="K50" i="1"/>
  <c r="K51" i="1"/>
  <c r="K58" i="1" s="1"/>
  <c r="N4" i="6" s="1"/>
  <c r="K52" i="1"/>
  <c r="K53" i="1"/>
  <c r="G49" i="4"/>
  <c r="G50" i="4"/>
  <c r="G51" i="4"/>
  <c r="G59" i="4" s="1"/>
  <c r="G52" i="4"/>
  <c r="G53" i="4"/>
  <c r="G56" i="4" s="1"/>
  <c r="G58" i="4"/>
  <c r="N8" i="6" s="1"/>
  <c r="K38" i="3"/>
  <c r="K39" i="3"/>
  <c r="K40" i="3"/>
  <c r="K41" i="3"/>
  <c r="K42" i="3"/>
  <c r="L38" i="10"/>
  <c r="L39" i="10"/>
  <c r="L40" i="10"/>
  <c r="L41" i="10"/>
  <c r="L42" i="10"/>
  <c r="D38" i="5"/>
  <c r="D47" i="5" s="1"/>
  <c r="K12" i="6" s="1"/>
  <c r="D39" i="5"/>
  <c r="D40" i="5"/>
  <c r="D41" i="5"/>
  <c r="D42" i="5"/>
  <c r="J38" i="2"/>
  <c r="J39" i="2"/>
  <c r="J40" i="2"/>
  <c r="J41" i="2"/>
  <c r="J42" i="2"/>
  <c r="K38" i="1"/>
  <c r="K39" i="1"/>
  <c r="K40" i="1"/>
  <c r="K41" i="1"/>
  <c r="K45" i="1" s="1"/>
  <c r="K42" i="1"/>
  <c r="G38" i="4"/>
  <c r="G46" i="4" s="1"/>
  <c r="G39" i="4"/>
  <c r="G40" i="4"/>
  <c r="G41" i="4"/>
  <c r="G47" i="4" s="1"/>
  <c r="K8" i="6" s="1"/>
  <c r="G42" i="4"/>
  <c r="G45" i="4" s="1"/>
  <c r="L27" i="10"/>
  <c r="L28" i="10"/>
  <c r="L29" i="10"/>
  <c r="L30" i="10"/>
  <c r="L31" i="10"/>
  <c r="K27" i="3"/>
  <c r="K28" i="3"/>
  <c r="K29" i="3"/>
  <c r="K30" i="3"/>
  <c r="K31" i="3"/>
  <c r="K34" i="3" s="1"/>
  <c r="K36" i="3"/>
  <c r="H6" i="6" s="1"/>
  <c r="D27" i="5"/>
  <c r="D28" i="5"/>
  <c r="D29" i="5"/>
  <c r="D35" i="5" s="1"/>
  <c r="D30" i="5"/>
  <c r="D31" i="5"/>
  <c r="D34" i="5" s="1"/>
  <c r="D36" i="5"/>
  <c r="H12" i="6"/>
  <c r="J27" i="2"/>
  <c r="J36" i="2" s="1"/>
  <c r="J28" i="2"/>
  <c r="J29" i="2"/>
  <c r="J30" i="2"/>
  <c r="J31" i="2"/>
  <c r="H10" i="6"/>
  <c r="K27" i="1"/>
  <c r="K28" i="1"/>
  <c r="K29" i="1"/>
  <c r="K30" i="1"/>
  <c r="K31" i="1"/>
  <c r="G27" i="4"/>
  <c r="G28" i="4"/>
  <c r="G29" i="4"/>
  <c r="G37" i="4" s="1"/>
  <c r="G30" i="4"/>
  <c r="G31" i="4"/>
  <c r="L18" i="10"/>
  <c r="L19" i="10"/>
  <c r="L16" i="10"/>
  <c r="L17" i="10"/>
  <c r="L20" i="10"/>
  <c r="K16" i="3"/>
  <c r="K17" i="3"/>
  <c r="K18" i="3"/>
  <c r="K19" i="3"/>
  <c r="K20" i="3"/>
  <c r="D16" i="5"/>
  <c r="D17" i="5"/>
  <c r="D18" i="5"/>
  <c r="D24" i="5" s="1"/>
  <c r="D19" i="5"/>
  <c r="D23" i="5" s="1"/>
  <c r="D20" i="5"/>
  <c r="J16" i="2"/>
  <c r="J23" i="2" s="1"/>
  <c r="J17" i="2"/>
  <c r="J18" i="2"/>
  <c r="J19" i="2"/>
  <c r="J26" i="2" s="1"/>
  <c r="J20" i="2"/>
  <c r="K16" i="1"/>
  <c r="K17" i="1"/>
  <c r="K24" i="1" s="1"/>
  <c r="K18" i="1"/>
  <c r="K19" i="1"/>
  <c r="K20" i="1"/>
  <c r="K23" i="1" s="1"/>
  <c r="K25" i="1"/>
  <c r="E4" i="6" s="1"/>
  <c r="G16" i="4"/>
  <c r="G17" i="4"/>
  <c r="G18" i="4"/>
  <c r="G23" i="4" s="1"/>
  <c r="G19" i="4"/>
  <c r="G20" i="4"/>
  <c r="G25" i="4"/>
  <c r="E8" i="6"/>
  <c r="K5" i="3"/>
  <c r="K14" i="3" s="1"/>
  <c r="B6" i="6" s="1"/>
  <c r="K6" i="3"/>
  <c r="K7" i="3"/>
  <c r="D14" i="5"/>
  <c r="J14" i="2"/>
  <c r="B10" i="6" s="1"/>
  <c r="K14" i="1"/>
  <c r="B4" i="6"/>
  <c r="G14" i="4"/>
  <c r="B8" i="6"/>
  <c r="K43" i="3"/>
  <c r="K44" i="3"/>
  <c r="K54" i="3"/>
  <c r="K55" i="3"/>
  <c r="K32" i="3"/>
  <c r="K33" i="3"/>
  <c r="K11" i="3"/>
  <c r="K21" i="3"/>
  <c r="K22" i="3"/>
  <c r="L32" i="10"/>
  <c r="L33" i="10"/>
  <c r="L43" i="10"/>
  <c r="L44" i="10"/>
  <c r="L54" i="10"/>
  <c r="L21" i="10"/>
  <c r="L22" i="10"/>
  <c r="C56" i="5"/>
  <c r="D56" i="5"/>
  <c r="D43" i="5"/>
  <c r="D44" i="5"/>
  <c r="D32" i="5"/>
  <c r="D33" i="5"/>
  <c r="D21" i="5"/>
  <c r="D22" i="5"/>
  <c r="D11" i="5"/>
  <c r="D12" i="5"/>
  <c r="C67" i="5"/>
  <c r="D67" i="5" s="1"/>
  <c r="J11" i="2"/>
  <c r="J12" i="2"/>
  <c r="J54" i="2"/>
  <c r="J55" i="2"/>
  <c r="J43" i="2"/>
  <c r="J44" i="2"/>
  <c r="J32" i="2"/>
  <c r="J33" i="2"/>
  <c r="J34" i="2"/>
  <c r="J21" i="2"/>
  <c r="J22" i="2"/>
  <c r="J67" i="2"/>
  <c r="K54" i="1"/>
  <c r="K55" i="1"/>
  <c r="K43" i="1"/>
  <c r="K44" i="1"/>
  <c r="K32" i="1"/>
  <c r="K33" i="1"/>
  <c r="K21" i="1"/>
  <c r="K22" i="1"/>
  <c r="K11" i="1"/>
  <c r="K13" i="1" s="1"/>
  <c r="K12" i="1"/>
  <c r="K67" i="1"/>
  <c r="G54" i="4"/>
  <c r="G55" i="4"/>
  <c r="G43" i="4"/>
  <c r="G44" i="4"/>
  <c r="G32" i="4"/>
  <c r="G33" i="4"/>
  <c r="G21" i="4"/>
  <c r="G22" i="4"/>
  <c r="G11" i="4"/>
  <c r="G12" i="4"/>
  <c r="G67" i="3"/>
  <c r="H67" i="3"/>
  <c r="I67" i="3"/>
  <c r="J67" i="3"/>
  <c r="G56" i="3"/>
  <c r="H56" i="3"/>
  <c r="I56" i="3"/>
  <c r="J56" i="3"/>
  <c r="G12" i="3"/>
  <c r="H12" i="3"/>
  <c r="I12" i="3"/>
  <c r="J12" i="3"/>
  <c r="G23" i="3"/>
  <c r="H23" i="3"/>
  <c r="I23" i="3"/>
  <c r="J23" i="3"/>
  <c r="G34" i="3"/>
  <c r="H34" i="3"/>
  <c r="I34" i="3"/>
  <c r="J34" i="3"/>
  <c r="G45" i="3"/>
  <c r="H45" i="3"/>
  <c r="I45" i="3"/>
  <c r="J45" i="3"/>
  <c r="C67" i="10"/>
  <c r="C34" i="10"/>
  <c r="C45" i="10"/>
  <c r="C56" i="10"/>
  <c r="C12" i="10"/>
  <c r="C23" i="10"/>
  <c r="G12" i="2"/>
  <c r="H12" i="2"/>
  <c r="I12" i="2"/>
  <c r="G23" i="2"/>
  <c r="H23" i="2"/>
  <c r="G34" i="2"/>
  <c r="H34" i="2"/>
  <c r="I34" i="2"/>
  <c r="G45" i="2"/>
  <c r="H45" i="2"/>
  <c r="I45" i="2"/>
  <c r="G56" i="2"/>
  <c r="H56" i="2"/>
  <c r="I56" i="2"/>
  <c r="G67" i="2"/>
  <c r="H67" i="2"/>
  <c r="I67" i="2"/>
  <c r="I45" i="1"/>
  <c r="J45" i="1"/>
  <c r="I34" i="1"/>
  <c r="J34" i="1"/>
  <c r="I12" i="1"/>
  <c r="J12" i="1"/>
  <c r="I67" i="1"/>
  <c r="C56" i="4"/>
  <c r="D56" i="4"/>
  <c r="C45" i="4"/>
  <c r="D45" i="4"/>
  <c r="C34" i="4"/>
  <c r="B74" i="4" s="1"/>
  <c r="D34" i="4"/>
  <c r="C23" i="4"/>
  <c r="D23" i="4"/>
  <c r="C12" i="4"/>
  <c r="D12" i="4"/>
  <c r="C67" i="4"/>
  <c r="L11" i="10"/>
  <c r="L12" i="10" s="1"/>
  <c r="I69" i="10"/>
  <c r="I74" i="10"/>
  <c r="H36" i="10"/>
  <c r="L70" i="10"/>
  <c r="C70" i="10"/>
  <c r="C68" i="10"/>
  <c r="B16" i="10"/>
  <c r="B17" i="10"/>
  <c r="B18" i="10" s="1"/>
  <c r="B19" i="10"/>
  <c r="B20" i="10"/>
  <c r="B21" i="10"/>
  <c r="B22" i="10"/>
  <c r="B27" i="10" s="1"/>
  <c r="B28" i="10" s="1"/>
  <c r="B29" i="10" s="1"/>
  <c r="B30" i="10" s="1"/>
  <c r="B31" i="10" s="1"/>
  <c r="B32" i="10" s="1"/>
  <c r="B33" i="10" s="1"/>
  <c r="B38" i="10" s="1"/>
  <c r="B39" i="10" s="1"/>
  <c r="B40" i="10" s="1"/>
  <c r="B41" i="10" s="1"/>
  <c r="B42" i="10" s="1"/>
  <c r="B43" i="10" s="1"/>
  <c r="B44" i="10" s="1"/>
  <c r="B49" i="10" s="1"/>
  <c r="B50" i="10"/>
  <c r="B51" i="10" s="1"/>
  <c r="B52" i="10" s="1"/>
  <c r="B53" i="10" s="1"/>
  <c r="B54" i="10" s="1"/>
  <c r="B60" i="10" s="1"/>
  <c r="B61" i="10" s="1"/>
  <c r="B62" i="10" s="1"/>
  <c r="K59" i="10"/>
  <c r="J59" i="10"/>
  <c r="I59" i="10"/>
  <c r="H59" i="10"/>
  <c r="G59" i="10"/>
  <c r="F59" i="10"/>
  <c r="E59" i="10"/>
  <c r="D59" i="10"/>
  <c r="C59" i="10"/>
  <c r="K57" i="10"/>
  <c r="J57" i="10"/>
  <c r="I57" i="10"/>
  <c r="H57" i="10"/>
  <c r="G57" i="10"/>
  <c r="F57" i="10"/>
  <c r="E57" i="10"/>
  <c r="D57" i="10"/>
  <c r="C57" i="10"/>
  <c r="K48" i="10"/>
  <c r="J48" i="10"/>
  <c r="I48" i="10"/>
  <c r="H48" i="10"/>
  <c r="G48" i="10"/>
  <c r="F48" i="10"/>
  <c r="E48" i="10"/>
  <c r="D48" i="10"/>
  <c r="C48" i="10"/>
  <c r="K46" i="10"/>
  <c r="J46" i="10"/>
  <c r="I46" i="10"/>
  <c r="H46" i="10"/>
  <c r="G46" i="10"/>
  <c r="F46" i="10"/>
  <c r="E46" i="10"/>
  <c r="D46" i="10"/>
  <c r="C46" i="10"/>
  <c r="K37" i="10"/>
  <c r="J37" i="10"/>
  <c r="I37" i="10"/>
  <c r="H37" i="10"/>
  <c r="G37" i="10"/>
  <c r="F37" i="10"/>
  <c r="E37" i="10"/>
  <c r="D37" i="10"/>
  <c r="C37" i="10"/>
  <c r="K35" i="10"/>
  <c r="J35" i="10"/>
  <c r="I35" i="10"/>
  <c r="H35" i="10"/>
  <c r="G35" i="10"/>
  <c r="F35" i="10"/>
  <c r="E35" i="10"/>
  <c r="D35" i="10"/>
  <c r="C35" i="10"/>
  <c r="K26" i="10"/>
  <c r="J26" i="10"/>
  <c r="I26" i="10"/>
  <c r="H26" i="10"/>
  <c r="G26" i="10"/>
  <c r="F26" i="10"/>
  <c r="E26" i="10"/>
  <c r="D26" i="10"/>
  <c r="C26" i="10"/>
  <c r="K24" i="10"/>
  <c r="J24" i="10"/>
  <c r="I24" i="10"/>
  <c r="H24" i="10"/>
  <c r="G24" i="10"/>
  <c r="F24" i="10"/>
  <c r="E24" i="10"/>
  <c r="D24" i="10"/>
  <c r="C24" i="10"/>
  <c r="L15" i="10"/>
  <c r="K15" i="10"/>
  <c r="J15" i="10"/>
  <c r="I15" i="10"/>
  <c r="H15" i="10"/>
  <c r="G15" i="10"/>
  <c r="F15" i="10"/>
  <c r="E15" i="10"/>
  <c r="D15" i="10"/>
  <c r="C15" i="10"/>
  <c r="L13" i="10"/>
  <c r="K13" i="10"/>
  <c r="J13" i="10"/>
  <c r="I13" i="10"/>
  <c r="H13" i="10"/>
  <c r="G13" i="10"/>
  <c r="F13" i="10"/>
  <c r="E13" i="10"/>
  <c r="D13" i="10"/>
  <c r="C13" i="10"/>
  <c r="C56" i="2"/>
  <c r="D34" i="1"/>
  <c r="E34" i="1"/>
  <c r="F34" i="1"/>
  <c r="G34" i="1"/>
  <c r="H34" i="1"/>
  <c r="C74" i="1" s="1"/>
  <c r="D35" i="1"/>
  <c r="E35" i="1"/>
  <c r="F35" i="1"/>
  <c r="G35" i="1"/>
  <c r="H35" i="1"/>
  <c r="I35" i="1"/>
  <c r="J35" i="1"/>
  <c r="D36" i="1"/>
  <c r="E36" i="1"/>
  <c r="F36" i="1"/>
  <c r="G36" i="1"/>
  <c r="H36" i="1"/>
  <c r="D37" i="1"/>
  <c r="E37" i="1"/>
  <c r="F37" i="1"/>
  <c r="G37" i="1"/>
  <c r="H37" i="1"/>
  <c r="I37" i="1"/>
  <c r="J37" i="1"/>
  <c r="B16" i="5"/>
  <c r="E23" i="2"/>
  <c r="E24" i="2"/>
  <c r="E25" i="2"/>
  <c r="E26" i="2"/>
  <c r="E23" i="3"/>
  <c r="I24" i="3"/>
  <c r="G55" i="8"/>
  <c r="G54" i="8"/>
  <c r="D60" i="5"/>
  <c r="D55" i="5"/>
  <c r="D54" i="5"/>
  <c r="D53" i="5"/>
  <c r="E45" i="3"/>
  <c r="E34" i="3"/>
  <c r="E73" i="3" s="1"/>
  <c r="B26" i="7" s="1"/>
  <c r="G48" i="1"/>
  <c r="B17" i="5"/>
  <c r="B18" i="5"/>
  <c r="B19" i="5" s="1"/>
  <c r="B20" i="5" s="1"/>
  <c r="B21" i="5" s="1"/>
  <c r="B22" i="5" s="1"/>
  <c r="B27" i="5" s="1"/>
  <c r="B28" i="5" s="1"/>
  <c r="B29" i="5" s="1"/>
  <c r="B30" i="5" s="1"/>
  <c r="B31" i="5" s="1"/>
  <c r="B32" i="5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/>
  <c r="B61" i="5" s="1"/>
  <c r="G10" i="8"/>
  <c r="G12" i="8" s="1"/>
  <c r="B16" i="4"/>
  <c r="B17" i="4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16" i="1"/>
  <c r="B17" i="1" s="1"/>
  <c r="B18" i="1" s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60" i="1" s="1"/>
  <c r="B61" i="1" s="1"/>
  <c r="B16" i="2"/>
  <c r="B17" i="2" s="1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D14" i="1"/>
  <c r="F26" i="4"/>
  <c r="D24" i="4"/>
  <c r="E24" i="4"/>
  <c r="F24" i="4"/>
  <c r="D26" i="4"/>
  <c r="E26" i="4"/>
  <c r="B55" i="8"/>
  <c r="D50" i="5"/>
  <c r="D51" i="5"/>
  <c r="D52" i="5"/>
  <c r="E15" i="3"/>
  <c r="G33" i="8"/>
  <c r="G32" i="8"/>
  <c r="G35" i="8" s="1"/>
  <c r="E15" i="2"/>
  <c r="E14" i="2"/>
  <c r="E56" i="3"/>
  <c r="E12" i="1"/>
  <c r="E13" i="1"/>
  <c r="E14" i="1"/>
  <c r="D49" i="5"/>
  <c r="E59" i="3"/>
  <c r="E58" i="3"/>
  <c r="E74" i="3" s="1"/>
  <c r="D58" i="3"/>
  <c r="F58" i="3"/>
  <c r="D59" i="3"/>
  <c r="F59" i="3"/>
  <c r="G59" i="3"/>
  <c r="H59" i="3"/>
  <c r="I59" i="3"/>
  <c r="J59" i="3"/>
  <c r="C59" i="8"/>
  <c r="I13" i="2"/>
  <c r="C34" i="5"/>
  <c r="D23" i="2"/>
  <c r="F23" i="2"/>
  <c r="E35" i="3"/>
  <c r="E37" i="3"/>
  <c r="G57" i="3"/>
  <c r="E36" i="3"/>
  <c r="C37" i="8"/>
  <c r="C15" i="5"/>
  <c r="C14" i="5"/>
  <c r="K15" i="1"/>
  <c r="E67" i="2"/>
  <c r="D74" i="2" s="1"/>
  <c r="E68" i="2"/>
  <c r="E69" i="2"/>
  <c r="E70" i="2"/>
  <c r="F45" i="2"/>
  <c r="F34" i="2"/>
  <c r="F35" i="2"/>
  <c r="F36" i="2"/>
  <c r="F37" i="2"/>
  <c r="D15" i="5"/>
  <c r="C13" i="5"/>
  <c r="C12" i="5"/>
  <c r="C59" i="5"/>
  <c r="D59" i="5" s="1"/>
  <c r="F12" i="2"/>
  <c r="F13" i="2"/>
  <c r="C48" i="5"/>
  <c r="C47" i="5"/>
  <c r="D13" i="4"/>
  <c r="E13" i="4"/>
  <c r="F13" i="4"/>
  <c r="D15" i="4"/>
  <c r="E15" i="4"/>
  <c r="F15" i="4"/>
  <c r="C25" i="5"/>
  <c r="G15" i="4"/>
  <c r="D12" i="8"/>
  <c r="C45" i="5"/>
  <c r="B74" i="5" s="1"/>
  <c r="E57" i="2"/>
  <c r="E58" i="2"/>
  <c r="C12" i="1"/>
  <c r="C13" i="1"/>
  <c r="C14" i="1"/>
  <c r="B22" i="6" s="1"/>
  <c r="C15" i="1"/>
  <c r="C26" i="4"/>
  <c r="D13" i="5"/>
  <c r="D67" i="2"/>
  <c r="F67" i="2"/>
  <c r="D68" i="2"/>
  <c r="F68" i="2"/>
  <c r="G68" i="2"/>
  <c r="H68" i="2"/>
  <c r="I68" i="2"/>
  <c r="D69" i="2"/>
  <c r="Q30" i="6" s="1"/>
  <c r="F69" i="2"/>
  <c r="D70" i="2"/>
  <c r="F70" i="2"/>
  <c r="G70" i="2"/>
  <c r="H70" i="2"/>
  <c r="I70" i="2"/>
  <c r="D67" i="1"/>
  <c r="E67" i="1"/>
  <c r="F67" i="1"/>
  <c r="G67" i="1"/>
  <c r="H67" i="1"/>
  <c r="C69" i="1"/>
  <c r="C58" i="1"/>
  <c r="C47" i="1"/>
  <c r="D47" i="1"/>
  <c r="E47" i="1"/>
  <c r="F47" i="1"/>
  <c r="G47" i="1"/>
  <c r="C36" i="1"/>
  <c r="C25" i="1"/>
  <c r="F14" i="1"/>
  <c r="G14" i="1"/>
  <c r="G21" i="8"/>
  <c r="J68" i="2"/>
  <c r="J70" i="2"/>
  <c r="G22" i="8"/>
  <c r="G23" i="8" s="1"/>
  <c r="G43" i="8"/>
  <c r="G44" i="8"/>
  <c r="G11" i="8"/>
  <c r="G13" i="2"/>
  <c r="G15" i="2"/>
  <c r="G24" i="2"/>
  <c r="G26" i="2"/>
  <c r="G35" i="2"/>
  <c r="G37" i="2"/>
  <c r="Q32" i="6"/>
  <c r="D56" i="2"/>
  <c r="F56" i="2"/>
  <c r="D57" i="2"/>
  <c r="F57" i="2"/>
  <c r="G57" i="2"/>
  <c r="H57" i="2"/>
  <c r="I57" i="2"/>
  <c r="D58" i="2"/>
  <c r="F58" i="2"/>
  <c r="N32" i="6"/>
  <c r="D59" i="2"/>
  <c r="E59" i="2"/>
  <c r="F59" i="2"/>
  <c r="G59" i="2"/>
  <c r="H59" i="2"/>
  <c r="I59" i="2"/>
  <c r="D45" i="2"/>
  <c r="E45" i="2"/>
  <c r="D46" i="2"/>
  <c r="E46" i="2"/>
  <c r="F46" i="2"/>
  <c r="G46" i="2"/>
  <c r="H46" i="2"/>
  <c r="I46" i="2"/>
  <c r="D47" i="2"/>
  <c r="E47" i="2"/>
  <c r="F47" i="2"/>
  <c r="K32" i="6" s="1"/>
  <c r="D48" i="2"/>
  <c r="E48" i="2"/>
  <c r="F48" i="2"/>
  <c r="G48" i="2"/>
  <c r="H48" i="2"/>
  <c r="I48" i="2"/>
  <c r="D34" i="2"/>
  <c r="C74" i="2" s="1"/>
  <c r="E34" i="2"/>
  <c r="D35" i="2"/>
  <c r="E35" i="2"/>
  <c r="H35" i="2"/>
  <c r="I35" i="2"/>
  <c r="D36" i="2"/>
  <c r="E36" i="2"/>
  <c r="D37" i="2"/>
  <c r="E37" i="2"/>
  <c r="H37" i="2"/>
  <c r="I37" i="2"/>
  <c r="D24" i="2"/>
  <c r="F24" i="2"/>
  <c r="H24" i="2"/>
  <c r="I24" i="2"/>
  <c r="D25" i="2"/>
  <c r="F25" i="2"/>
  <c r="D26" i="2"/>
  <c r="F26" i="2"/>
  <c r="H26" i="2"/>
  <c r="I26" i="2"/>
  <c r="D12" i="2"/>
  <c r="E12" i="2"/>
  <c r="D13" i="2"/>
  <c r="E13" i="2"/>
  <c r="H13" i="2"/>
  <c r="D14" i="2"/>
  <c r="F14" i="2"/>
  <c r="F73" i="2" s="1"/>
  <c r="B32" i="6"/>
  <c r="D15" i="2"/>
  <c r="F15" i="2"/>
  <c r="H15" i="2"/>
  <c r="I15" i="2"/>
  <c r="J15" i="2"/>
  <c r="C23" i="3"/>
  <c r="C15" i="2"/>
  <c r="C14" i="2"/>
  <c r="B28" i="6" s="1"/>
  <c r="C12" i="2"/>
  <c r="B74" i="2" s="1"/>
  <c r="B28" i="7" s="1"/>
  <c r="C13" i="2"/>
  <c r="J13" i="2"/>
  <c r="G13" i="4"/>
  <c r="J46" i="1"/>
  <c r="H32" i="6"/>
  <c r="E32" i="6"/>
  <c r="D67" i="8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G74" i="8" s="1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G24" i="8"/>
  <c r="G56" i="8"/>
  <c r="G57" i="8"/>
  <c r="G34" i="8"/>
  <c r="E46" i="3"/>
  <c r="E47" i="3"/>
  <c r="C23" i="2"/>
  <c r="C24" i="2"/>
  <c r="C25" i="2"/>
  <c r="E28" i="6" s="1"/>
  <c r="C26" i="2"/>
  <c r="C34" i="2"/>
  <c r="C35" i="2"/>
  <c r="C36" i="2"/>
  <c r="C37" i="2"/>
  <c r="C45" i="2"/>
  <c r="C46" i="2"/>
  <c r="C47" i="2"/>
  <c r="K28" i="6" s="1"/>
  <c r="C48" i="2"/>
  <c r="D14" i="3"/>
  <c r="E14" i="3"/>
  <c r="F14" i="3"/>
  <c r="D15" i="3"/>
  <c r="F15" i="3"/>
  <c r="G15" i="3"/>
  <c r="H15" i="3"/>
  <c r="I15" i="3"/>
  <c r="J15" i="3"/>
  <c r="C15" i="3"/>
  <c r="C14" i="3"/>
  <c r="G12" i="1"/>
  <c r="E12" i="3"/>
  <c r="C56" i="1"/>
  <c r="C36" i="3"/>
  <c r="H22" i="6" s="1"/>
  <c r="E13" i="3"/>
  <c r="D23" i="3"/>
  <c r="F23" i="3"/>
  <c r="D24" i="3"/>
  <c r="E24" i="3"/>
  <c r="F24" i="3"/>
  <c r="G24" i="3"/>
  <c r="H24" i="3"/>
  <c r="J24" i="3"/>
  <c r="D25" i="3"/>
  <c r="E25" i="3"/>
  <c r="F25" i="3"/>
  <c r="E26" i="6" s="1"/>
  <c r="D26" i="3"/>
  <c r="E26" i="3"/>
  <c r="F26" i="3"/>
  <c r="G26" i="3"/>
  <c r="H26" i="3"/>
  <c r="I26" i="3"/>
  <c r="J26" i="3"/>
  <c r="D12" i="3"/>
  <c r="F12" i="3"/>
  <c r="D13" i="3"/>
  <c r="F13" i="3"/>
  <c r="G13" i="3"/>
  <c r="H13" i="3"/>
  <c r="I13" i="3"/>
  <c r="J13" i="3"/>
  <c r="D12" i="1"/>
  <c r="D13" i="1"/>
  <c r="C70" i="4"/>
  <c r="C68" i="4"/>
  <c r="E59" i="4"/>
  <c r="D57" i="4"/>
  <c r="E57" i="4"/>
  <c r="F57" i="4"/>
  <c r="D59" i="4"/>
  <c r="F59" i="4"/>
  <c r="C59" i="4"/>
  <c r="C57" i="4"/>
  <c r="D46" i="4"/>
  <c r="E46" i="4"/>
  <c r="D48" i="4"/>
  <c r="E48" i="4"/>
  <c r="C46" i="4"/>
  <c r="C48" i="4"/>
  <c r="F37" i="4"/>
  <c r="D35" i="4"/>
  <c r="E35" i="4"/>
  <c r="F35" i="4"/>
  <c r="D37" i="4"/>
  <c r="E37" i="4"/>
  <c r="C37" i="4"/>
  <c r="C35" i="4"/>
  <c r="C24" i="4"/>
  <c r="C15" i="4"/>
  <c r="C13" i="4"/>
  <c r="C59" i="1"/>
  <c r="C57" i="1"/>
  <c r="C37" i="1"/>
  <c r="C35" i="1"/>
  <c r="C34" i="1"/>
  <c r="C26" i="1"/>
  <c r="C24" i="1"/>
  <c r="C23" i="1"/>
  <c r="C67" i="1"/>
  <c r="C69" i="2"/>
  <c r="Q28" i="6" s="1"/>
  <c r="C58" i="2"/>
  <c r="C36" i="5"/>
  <c r="H26" i="6" s="1"/>
  <c r="C37" i="5"/>
  <c r="C26" i="5"/>
  <c r="C23" i="5"/>
  <c r="C70" i="3"/>
  <c r="C69" i="3"/>
  <c r="C68" i="3"/>
  <c r="C67" i="3"/>
  <c r="D56" i="3"/>
  <c r="C58" i="3"/>
  <c r="C59" i="3"/>
  <c r="C57" i="3"/>
  <c r="C56" i="3"/>
  <c r="D73" i="3" s="1"/>
  <c r="C48" i="3"/>
  <c r="C47" i="3"/>
  <c r="C46" i="3"/>
  <c r="C45" i="3"/>
  <c r="D37" i="3"/>
  <c r="C37" i="3"/>
  <c r="C25" i="3"/>
  <c r="C26" i="3"/>
  <c r="C12" i="3"/>
  <c r="D36" i="3"/>
  <c r="D34" i="3"/>
  <c r="C13" i="3"/>
  <c r="H47" i="1"/>
  <c r="D48" i="1"/>
  <c r="E48" i="1"/>
  <c r="F48" i="1"/>
  <c r="H48" i="1"/>
  <c r="I48" i="1"/>
  <c r="J48" i="1"/>
  <c r="D45" i="1"/>
  <c r="E45" i="1"/>
  <c r="F45" i="1"/>
  <c r="G45" i="1"/>
  <c r="C45" i="1"/>
  <c r="F12" i="1"/>
  <c r="H45" i="1"/>
  <c r="D46" i="1"/>
  <c r="E46" i="1"/>
  <c r="F46" i="1"/>
  <c r="G46" i="1"/>
  <c r="H46" i="1"/>
  <c r="I46" i="1"/>
  <c r="C48" i="1"/>
  <c r="H14" i="1"/>
  <c r="D15" i="1"/>
  <c r="E15" i="1"/>
  <c r="F15" i="1"/>
  <c r="G15" i="1"/>
  <c r="H15" i="1"/>
  <c r="I15" i="1"/>
  <c r="J15" i="1"/>
  <c r="H12" i="1"/>
  <c r="F13" i="1"/>
  <c r="G13" i="1"/>
  <c r="H13" i="1"/>
  <c r="I13" i="1"/>
  <c r="J13" i="1"/>
  <c r="F56" i="3"/>
  <c r="D57" i="3"/>
  <c r="E57" i="3"/>
  <c r="F57" i="3"/>
  <c r="H57" i="3"/>
  <c r="I57" i="3"/>
  <c r="J57" i="3"/>
  <c r="D47" i="3"/>
  <c r="F47" i="3"/>
  <c r="D48" i="3"/>
  <c r="E48" i="3"/>
  <c r="F48" i="3"/>
  <c r="G48" i="3"/>
  <c r="H48" i="3"/>
  <c r="I48" i="3"/>
  <c r="J48" i="3"/>
  <c r="D45" i="3"/>
  <c r="F45" i="3"/>
  <c r="D46" i="3"/>
  <c r="F46" i="3"/>
  <c r="G46" i="3"/>
  <c r="H46" i="3"/>
  <c r="I46" i="3"/>
  <c r="J46" i="3"/>
  <c r="F36" i="3"/>
  <c r="F37" i="3"/>
  <c r="G37" i="3"/>
  <c r="H37" i="3"/>
  <c r="I37" i="3"/>
  <c r="J37" i="3"/>
  <c r="F34" i="3"/>
  <c r="D35" i="3"/>
  <c r="F35" i="3"/>
  <c r="G35" i="3"/>
  <c r="H35" i="3"/>
  <c r="I35" i="3"/>
  <c r="J35" i="3"/>
  <c r="C68" i="1"/>
  <c r="C46" i="1"/>
  <c r="C68" i="2"/>
  <c r="C67" i="2"/>
  <c r="C70" i="2"/>
  <c r="C57" i="2"/>
  <c r="C59" i="2"/>
  <c r="K30" i="6"/>
  <c r="H30" i="6"/>
  <c r="H28" i="6"/>
  <c r="E30" i="6"/>
  <c r="B30" i="6"/>
  <c r="C68" i="5"/>
  <c r="D68" i="5" s="1"/>
  <c r="C70" i="5"/>
  <c r="D70" i="5" s="1"/>
  <c r="C57" i="5"/>
  <c r="D57" i="5"/>
  <c r="C46" i="5"/>
  <c r="C35" i="5"/>
  <c r="C24" i="5"/>
  <c r="J68" i="3"/>
  <c r="I68" i="3"/>
  <c r="H68" i="3"/>
  <c r="G68" i="3"/>
  <c r="F68" i="3"/>
  <c r="E68" i="3"/>
  <c r="D68" i="3"/>
  <c r="F67" i="3"/>
  <c r="E67" i="3"/>
  <c r="D67" i="3"/>
  <c r="J70" i="3"/>
  <c r="I70" i="3"/>
  <c r="H70" i="3"/>
  <c r="G70" i="3"/>
  <c r="F70" i="3"/>
  <c r="E70" i="3"/>
  <c r="D70" i="3"/>
  <c r="F69" i="3"/>
  <c r="E69" i="3"/>
  <c r="D69" i="3"/>
  <c r="C24" i="3"/>
  <c r="C34" i="3"/>
  <c r="C35" i="3"/>
  <c r="N28" i="6"/>
  <c r="D46" i="5"/>
  <c r="D48" i="5"/>
  <c r="B26" i="6"/>
  <c r="E22" i="6"/>
  <c r="J57" i="2"/>
  <c r="J35" i="2"/>
  <c r="J37" i="2"/>
  <c r="B30" i="7"/>
  <c r="K24" i="3"/>
  <c r="C73" i="1"/>
  <c r="G24" i="4"/>
  <c r="G26" i="4"/>
  <c r="K57" i="3"/>
  <c r="G76" i="8"/>
  <c r="F48" i="4"/>
  <c r="F46" i="4"/>
  <c r="G48" i="4"/>
  <c r="K59" i="1"/>
  <c r="F74" i="10" l="1"/>
  <c r="K36" i="6"/>
  <c r="N26" i="6"/>
  <c r="L35" i="10"/>
  <c r="L36" i="10"/>
  <c r="H14" i="6" s="1"/>
  <c r="L37" i="10"/>
  <c r="E73" i="2"/>
  <c r="E40" i="6"/>
  <c r="H74" i="10"/>
  <c r="N22" i="6"/>
  <c r="D74" i="3"/>
  <c r="D73" i="8"/>
  <c r="N30" i="6"/>
  <c r="C73" i="2"/>
  <c r="K26" i="6"/>
  <c r="K46" i="1"/>
  <c r="B73" i="4"/>
  <c r="K48" i="6"/>
  <c r="G70" i="4"/>
  <c r="G67" i="4"/>
  <c r="G69" i="4"/>
  <c r="Q8" i="6" s="1"/>
  <c r="G68" i="4"/>
  <c r="B74" i="1"/>
  <c r="B22" i="7" s="1"/>
  <c r="B12" i="6"/>
  <c r="B16" i="6" s="1"/>
  <c r="E77" i="3"/>
  <c r="B6" i="7" s="1"/>
  <c r="E79" i="3"/>
  <c r="K68" i="3"/>
  <c r="K70" i="3"/>
  <c r="K67" i="3"/>
  <c r="Q22" i="6"/>
  <c r="D73" i="2"/>
  <c r="D45" i="5"/>
  <c r="F76" i="5" s="1"/>
  <c r="K26" i="3"/>
  <c r="C73" i="8"/>
  <c r="K12" i="3"/>
  <c r="C73" i="4"/>
  <c r="D74" i="1"/>
  <c r="K58" i="3"/>
  <c r="N6" i="6" s="1"/>
  <c r="K37" i="3"/>
  <c r="F74" i="5"/>
  <c r="B12" i="7" s="1"/>
  <c r="J25" i="2"/>
  <c r="E10" i="6" s="1"/>
  <c r="L34" i="10"/>
  <c r="J46" i="2"/>
  <c r="K45" i="3"/>
  <c r="K48" i="3"/>
  <c r="K46" i="3"/>
  <c r="K47" i="3"/>
  <c r="K6" i="6" s="1"/>
  <c r="N20" i="6"/>
  <c r="N48" i="6" s="1"/>
  <c r="Q24" i="6"/>
  <c r="K59" i="3"/>
  <c r="K48" i="1"/>
  <c r="K22" i="6"/>
  <c r="B73" i="2"/>
  <c r="D25" i="5"/>
  <c r="E12" i="6" s="1"/>
  <c r="G34" i="4"/>
  <c r="G74" i="4" s="1"/>
  <c r="B8" i="7" s="1"/>
  <c r="G36" i="4"/>
  <c r="G35" i="4"/>
  <c r="K35" i="3"/>
  <c r="J59" i="2"/>
  <c r="L58" i="10"/>
  <c r="N14" i="6" s="1"/>
  <c r="L69" i="10"/>
  <c r="Q14" i="6" s="1"/>
  <c r="N24" i="6"/>
  <c r="D74" i="10"/>
  <c r="H20" i="6"/>
  <c r="H48" i="6" s="1"/>
  <c r="B73" i="5"/>
  <c r="G46" i="8"/>
  <c r="L23" i="10"/>
  <c r="L26" i="10"/>
  <c r="L25" i="10"/>
  <c r="L24" i="10"/>
  <c r="K47" i="1"/>
  <c r="K4" i="6" s="1"/>
  <c r="K16" i="6" s="1"/>
  <c r="E20" i="6"/>
  <c r="E48" i="6" s="1"/>
  <c r="C74" i="4"/>
  <c r="B24" i="7" s="1"/>
  <c r="J24" i="2"/>
  <c r="D74" i="8"/>
  <c r="F73" i="3"/>
  <c r="G76" i="4"/>
  <c r="K57" i="1"/>
  <c r="B20" i="6"/>
  <c r="B48" i="6" s="1"/>
  <c r="F73" i="10"/>
  <c r="B36" i="7" s="1"/>
  <c r="E74" i="10"/>
  <c r="K34" i="1"/>
  <c r="K36" i="1"/>
  <c r="K37" i="1"/>
  <c r="K68" i="1"/>
  <c r="K69" i="1"/>
  <c r="Q4" i="6" s="1"/>
  <c r="K25" i="3"/>
  <c r="K69" i="3"/>
  <c r="Q6" i="6" s="1"/>
  <c r="C74" i="8"/>
  <c r="L48" i="10"/>
  <c r="L46" i="10"/>
  <c r="L47" i="10"/>
  <c r="K14" i="6" s="1"/>
  <c r="L45" i="10"/>
  <c r="F80" i="10" s="1"/>
  <c r="K35" i="1"/>
  <c r="G45" i="8"/>
  <c r="G73" i="8" s="1"/>
  <c r="K70" i="1"/>
  <c r="L59" i="10"/>
  <c r="C73" i="10"/>
  <c r="J74" i="10"/>
  <c r="D26" i="5"/>
  <c r="K15" i="3"/>
  <c r="K23" i="3"/>
  <c r="J45" i="2"/>
  <c r="K56" i="1"/>
  <c r="K26" i="1"/>
  <c r="G57" i="4"/>
  <c r="J48" i="2"/>
  <c r="D37" i="5"/>
  <c r="F74" i="2"/>
  <c r="B34" i="7" s="1"/>
  <c r="J47" i="2"/>
  <c r="K10" i="6" s="1"/>
  <c r="Q20" i="6"/>
  <c r="K13" i="3"/>
  <c r="Q16" i="6"/>
  <c r="Q48" i="6"/>
  <c r="E74" i="2"/>
  <c r="J56" i="2"/>
  <c r="J58" i="2"/>
  <c r="N10" i="6" s="1"/>
  <c r="K76" i="2"/>
  <c r="H8" i="6" l="1"/>
  <c r="G73" i="4"/>
  <c r="G75" i="4"/>
  <c r="K73" i="2"/>
  <c r="H76" i="1"/>
  <c r="H74" i="1"/>
  <c r="B4" i="7" s="1"/>
  <c r="E14" i="6"/>
  <c r="F81" i="10"/>
  <c r="G75" i="8"/>
  <c r="N16" i="6"/>
  <c r="F75" i="5"/>
  <c r="F78" i="10"/>
  <c r="B14" i="7" s="1"/>
  <c r="H4" i="6"/>
  <c r="H16" i="6" s="1"/>
  <c r="H73" i="1"/>
  <c r="F73" i="5"/>
  <c r="K75" i="2"/>
  <c r="H75" i="1"/>
  <c r="K74" i="2"/>
  <c r="B10" i="7" s="1"/>
  <c r="E6" i="6"/>
  <c r="E80" i="3"/>
  <c r="T16" i="6" s="1"/>
  <c r="B20" i="7"/>
  <c r="B48" i="7" s="1"/>
  <c r="F79" i="10"/>
  <c r="E78" i="3"/>
  <c r="E16" i="6" l="1"/>
  <c r="B16" i="7"/>
</calcChain>
</file>

<file path=xl/sharedStrings.xml><?xml version="1.0" encoding="utf-8"?>
<sst xmlns="http://schemas.openxmlformats.org/spreadsheetml/2006/main" count="788" uniqueCount="86">
  <si>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</si>
  <si>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</si>
  <si>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</si>
  <si>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</si>
  <si>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</si>
  <si>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</si>
  <si>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</si>
  <si>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</si>
  <si>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</si>
  <si>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</si>
  <si>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</si>
  <si>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</si>
  <si>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</si>
  <si>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</si>
  <si>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</si>
  <si>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</si>
  <si>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</si>
  <si>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</si>
  <si>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</si>
  <si>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</si>
  <si>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</si>
  <si>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</si>
  <si>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</si>
  <si>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</si>
  <si>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</si>
  <si>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</si>
  <si>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</si>
  <si>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</si>
  <si>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</si>
  <si>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</si>
  <si>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</si>
  <si>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</si>
  <si>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</si>
  <si>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</si>
  <si>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</si>
  <si>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</si>
  <si>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</si>
  <si>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</si>
  <si>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</si>
  <si>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</si>
  <si>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</si>
  <si>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</si>
  <si>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</si>
  <si>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</si>
  <si>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</si>
  <si>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</si>
  <si>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</si>
  <si>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</si>
  <si>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</si>
  <si>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</si>
  <si>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</si>
  <si>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</si>
  <si>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</si>
  <si>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</si>
  <si>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</si>
  <si>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</si>
  <si>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</si>
  <si>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</si>
  <si>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</si>
  <si>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</si>
  <si>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</si>
  <si>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</si>
  <si>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</si>
  <si>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</si>
  <si>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</si>
  <si>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</si>
  <si>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</si>
  <si>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</si>
  <si>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</si>
  <si>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</si>
  <si>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</si>
  <si>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</si>
  <si>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</si>
  <si>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</si>
  <si>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12.01.16 - 12.02.16</t>
  </si>
  <si>
    <t>DUMBO</t>
  </si>
  <si>
    <t>South Williamsburg</t>
  </si>
  <si>
    <t>Long Island City</t>
  </si>
  <si>
    <t>HMS Monthly Totals</t>
  </si>
  <si>
    <t>HMS</t>
  </si>
  <si>
    <t>01.02.17 - 01.06.17</t>
  </si>
  <si>
    <t>01.09.17 - 01.13.17</t>
  </si>
  <si>
    <t>01.16.17 - 01.20.17</t>
  </si>
  <si>
    <t>01.23.17 - 01.27.17</t>
  </si>
  <si>
    <t>01.30.17 - 01.31.17</t>
  </si>
  <si>
    <t>January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</si>
</sst>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0" fontId="25" fillId="0" borderId="0"/>
  </cellStyleXfs>
  <cellXfs count="414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/>
    <xf numFmtId="3" fontId="19" fillId="0" borderId="40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17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8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46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4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9" xfId="0" applyNumberFormat="1" applyFont="1" applyFill="1" applyBorder="1" applyAlignment="1">
      <alignment horizontal="right"/>
    </xf>
    <xf numFmtId="3" fontId="19" fillId="4" borderId="36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44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4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8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4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3" fontId="19" fillId="0" borderId="62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40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2" xfId="0" applyNumberFormat="1" applyFont="1" applyFill="1" applyBorder="1" applyAlignment="1">
      <alignment horizontal="right"/>
    </xf>
    <xf numFmtId="3" fontId="9" fillId="4" borderId="44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4" xfId="0" applyNumberFormat="1" applyFont="1" applyFill="1" applyBorder="1"/>
    <xf numFmtId="3" fontId="9" fillId="0" borderId="23" xfId="0" applyNumberFormat="1" applyFont="1" applyFill="1" applyBorder="1"/>
    <xf numFmtId="3" fontId="9" fillId="0" borderId="57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0" fontId="9" fillId="0" borderId="0" xfId="0" applyFont="1" applyBorder="1" applyAlignment="1">
      <alignment horizontal="center" vertical="center"/>
    </xf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2" xfId="0" applyNumberFormat="1" applyFont="1" applyFill="1" applyBorder="1" applyAlignment="1">
      <alignment horizontal="center" vertical="center" wrapText="1"/>
    </xf>
    <xf numFmtId="3" fontId="21" fillId="5" borderId="43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44" xfId="0" applyNumberFormat="1" applyFont="1" applyFill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0" fontId="21" fillId="5" borderId="62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4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49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4" borderId="66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19" fillId="5" borderId="34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0" borderId="0" xfId="0" applyNumberFormat="1" applyFont="1"/>
    <xf numFmtId="3" fontId="13" fillId="4" borderId="62" xfId="0" applyNumberFormat="1" applyFont="1" applyFill="1" applyBorder="1" applyAlignment="1">
      <alignment horizontal="center" vertical="center" wrapText="1"/>
    </xf>
    <xf numFmtId="3" fontId="9" fillId="5" borderId="43" xfId="0" applyNumberFormat="1" applyFont="1" applyFill="1" applyBorder="1" applyAlignment="1">
      <alignment horizontal="right"/>
    </xf>
    <xf numFmtId="3" fontId="9" fillId="5" borderId="42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19" fillId="0" borderId="12" xfId="0" applyNumberFormat="1" applyFont="1" applyFill="1" applyBorder="1" applyAlignment="1">
      <alignment horizontal="right"/>
    </xf>
    <xf numFmtId="164" fontId="19" fillId="0" borderId="65" xfId="0" applyNumberFormat="1" applyFont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8" fillId="0" borderId="65" xfId="0" applyNumberFormat="1" applyFont="1" applyFill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164" fontId="19" fillId="0" borderId="65" xfId="0" applyNumberFormat="1" applyFont="1" applyFill="1" applyBorder="1" applyAlignment="1">
      <alignment horizontal="right"/>
    </xf>
    <xf numFmtId="164" fontId="19" fillId="0" borderId="39" xfId="0" applyNumberFormat="1" applyFont="1" applyFill="1" applyBorder="1" applyAlignment="1">
      <alignment horizontal="right"/>
    </xf>
    <xf numFmtId="164" fontId="19" fillId="0" borderId="64" xfId="0" applyNumberFormat="1" applyFont="1" applyFill="1" applyBorder="1" applyAlignment="1">
      <alignment horizontal="right"/>
    </xf>
    <xf numFmtId="164" fontId="19" fillId="0" borderId="64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3" xfId="0" applyNumberFormat="1" applyFont="1" applyBorder="1" applyAlignment="1">
      <alignment horizontal="right"/>
    </xf>
    <xf numFmtId="3" fontId="19" fillId="0" borderId="67" xfId="0" applyNumberFormat="1" applyFont="1" applyBorder="1" applyAlignment="1">
      <alignment horizontal="right"/>
    </xf>
    <xf numFmtId="3" fontId="19" fillId="4" borderId="23" xfId="0" applyNumberFormat="1" applyFont="1" applyFill="1" applyBorder="1" applyAlignment="1">
      <alignment horizontal="right"/>
    </xf>
    <xf numFmtId="3" fontId="19" fillId="4" borderId="62" xfId="0" applyNumberFormat="1" applyFont="1" applyFill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164" fontId="6" fillId="0" borderId="65" xfId="0" applyNumberFormat="1" applyFont="1" applyFill="1" applyBorder="1" applyAlignment="1">
      <alignment horizontal="right"/>
    </xf>
    <xf numFmtId="3" fontId="9" fillId="0" borderId="68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3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19" fillId="0" borderId="70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9" fillId="0" borderId="0" xfId="0" applyNumberFormat="1" applyFont="1" applyBorder="1" applyAlignment="1">
      <alignment horizontal="center" vertical="center"/>
    </xf>
    <xf numFmtId="3" fontId="9" fillId="0" borderId="62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3" fontId="19" fillId="0" borderId="45" xfId="0" applyNumberFormat="1" applyFont="1" applyBorder="1" applyAlignment="1">
      <alignment horizontal="right"/>
    </xf>
    <xf numFmtId="3" fontId="19" fillId="0" borderId="7" xfId="0" applyNumberFormat="1" applyFont="1" applyFill="1" applyBorder="1" applyAlignment="1">
      <alignment horizontal="right"/>
    </xf>
    <xf numFmtId="3" fontId="19" fillId="0" borderId="46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164" fontId="1" fillId="0" borderId="65" xfId="0" applyNumberFormat="1" applyFont="1" applyBorder="1" applyAlignment="1">
      <alignment horizontal="right"/>
    </xf>
    <xf numFmtId="3" fontId="19" fillId="0" borderId="35" xfId="0" applyNumberFormat="1" applyFont="1" applyFill="1" applyBorder="1" applyAlignment="1">
      <alignment horizontal="right"/>
    </xf>
    <xf numFmtId="3" fontId="19" fillId="0" borderId="36" xfId="0" applyNumberFormat="1" applyFont="1" applyFill="1" applyBorder="1" applyAlignment="1">
      <alignment horizontal="right"/>
    </xf>
    <xf numFmtId="3" fontId="21" fillId="5" borderId="40" xfId="0" applyNumberFormat="1" applyFont="1" applyFill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72" xfId="0" applyNumberFormat="1" applyFont="1" applyFill="1" applyBorder="1" applyAlignment="1">
      <alignment horizontal="right"/>
    </xf>
    <xf numFmtId="3" fontId="21" fillId="5" borderId="73" xfId="0" applyNumberFormat="1" applyFont="1" applyFill="1" applyBorder="1" applyAlignment="1">
      <alignment horizontal="right"/>
    </xf>
    <xf numFmtId="3" fontId="21" fillId="4" borderId="72" xfId="0" applyNumberFormat="1" applyFont="1" applyFill="1" applyBorder="1" applyAlignment="1">
      <alignment horizontal="right"/>
    </xf>
    <xf numFmtId="3" fontId="21" fillId="4" borderId="73" xfId="0" applyNumberFormat="1" applyFont="1" applyFill="1" applyBorder="1" applyAlignment="1">
      <alignment horizontal="right"/>
    </xf>
    <xf numFmtId="3" fontId="19" fillId="0" borderId="72" xfId="0" applyNumberFormat="1" applyFont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5" borderId="72" xfId="0" applyNumberFormat="1" applyFont="1" applyFill="1" applyBorder="1" applyAlignment="1">
      <alignment horizontal="right"/>
    </xf>
    <xf numFmtId="3" fontId="19" fillId="5" borderId="73" xfId="0" applyNumberFormat="1" applyFont="1" applyFill="1" applyBorder="1" applyAlignment="1">
      <alignment horizontal="right"/>
    </xf>
    <xf numFmtId="3" fontId="19" fillId="4" borderId="72" xfId="0" applyNumberFormat="1" applyFont="1" applyFill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2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2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5" xfId="0" applyNumberFormat="1" applyFont="1" applyFill="1" applyBorder="1" applyAlignment="1">
      <alignment horizontal="right"/>
    </xf>
    <xf numFmtId="3" fontId="9" fillId="0" borderId="65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9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19" fillId="0" borderId="52" xfId="0" applyNumberFormat="1" applyFont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0" borderId="25" xfId="0" applyNumberFormat="1" applyFont="1" applyBorder="1" applyAlignment="1">
      <alignment horizontal="right"/>
    </xf>
    <xf numFmtId="3" fontId="19" fillId="4" borderId="74" xfId="0" applyNumberFormat="1" applyFont="1" applyFill="1" applyBorder="1" applyAlignment="1">
      <alignment horizontal="right"/>
    </xf>
    <xf numFmtId="3" fontId="19" fillId="0" borderId="57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3" fontId="1" fillId="0" borderId="45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" fillId="0" borderId="52" xfId="0" applyNumberFormat="1" applyFont="1" applyFill="1" applyBorder="1" applyAlignment="1">
      <alignment horizontal="right"/>
    </xf>
    <xf numFmtId="164" fontId="19" fillId="0" borderId="21" xfId="0" applyNumberFormat="1" applyFont="1" applyFill="1" applyBorder="1" applyAlignment="1">
      <alignment horizontal="right"/>
    </xf>
    <xf numFmtId="164" fontId="1" fillId="0" borderId="6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0" fontId="1" fillId="0" borderId="1" xfId="0" applyFont="1" applyBorder="1"/>
    <xf numFmtId="164" fontId="1" fillId="0" borderId="4" xfId="0" applyNumberFormat="1" applyFont="1" applyBorder="1"/>
    <xf numFmtId="0" fontId="1" fillId="0" borderId="25" xfId="0" applyFont="1" applyBorder="1"/>
    <xf numFmtId="164" fontId="1" fillId="0" borderId="52" xfId="0" applyNumberFormat="1" applyFont="1" applyBorder="1"/>
    <xf numFmtId="164" fontId="1" fillId="0" borderId="4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16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1" fillId="0" borderId="32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18" xfId="0" applyNumberFormat="1" applyFont="1" applyBorder="1" applyAlignment="1">
      <alignment horizontal="right"/>
    </xf>
    <xf numFmtId="3" fontId="1" fillId="0" borderId="50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47" xfId="0" applyNumberFormat="1" applyFont="1" applyFill="1" applyBorder="1" applyAlignment="1">
      <alignment horizontal="right"/>
    </xf>
    <xf numFmtId="3" fontId="1" fillId="0" borderId="17" xfId="0" applyNumberFormat="1" applyFont="1" applyFill="1" applyBorder="1" applyAlignment="1">
      <alignment horizontal="right"/>
    </xf>
    <xf numFmtId="3" fontId="1" fillId="0" borderId="32" xfId="0" applyNumberFormat="1" applyFont="1" applyFill="1" applyBorder="1" applyAlignment="1">
      <alignment horizontal="right"/>
    </xf>
    <xf numFmtId="3" fontId="1" fillId="0" borderId="46" xfId="0" applyNumberFormat="1" applyFont="1" applyFill="1" applyBorder="1" applyAlignment="1">
      <alignment horizontal="right"/>
    </xf>
    <xf numFmtId="3" fontId="1" fillId="0" borderId="50" xfId="0" applyNumberFormat="1" applyFont="1" applyFill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164" fontId="1" fillId="0" borderId="45" xfId="0" applyNumberFormat="1" applyFont="1" applyFill="1" applyBorder="1" applyAlignment="1">
      <alignment horizontal="right"/>
    </xf>
    <xf numFmtId="3" fontId="1" fillId="0" borderId="49" xfId="0" applyNumberFormat="1" applyFont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" fillId="0" borderId="33" xfId="0" applyNumberFormat="1" applyFont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5" borderId="16" xfId="0" applyNumberFormat="1" applyFont="1" applyFill="1" applyBorder="1" applyAlignment="1">
      <alignment horizontal="right"/>
    </xf>
    <xf numFmtId="3" fontId="1" fillId="5" borderId="49" xfId="0" applyNumberFormat="1" applyFont="1" applyFill="1" applyBorder="1" applyAlignment="1">
      <alignment horizontal="right"/>
    </xf>
    <xf numFmtId="3" fontId="1" fillId="5" borderId="36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4" borderId="16" xfId="0" applyNumberFormat="1" applyFont="1" applyFill="1" applyBorder="1" applyAlignment="1">
      <alignment horizontal="right"/>
    </xf>
    <xf numFmtId="3" fontId="1" fillId="4" borderId="31" xfId="0" applyNumberFormat="1" applyFont="1" applyFill="1" applyBorder="1" applyAlignment="1">
      <alignment horizontal="right"/>
    </xf>
    <xf numFmtId="3" fontId="1" fillId="4" borderId="49" xfId="0" applyNumberFormat="1" applyFont="1" applyFill="1" applyBorder="1" applyAlignment="1">
      <alignment horizontal="right"/>
    </xf>
    <xf numFmtId="3" fontId="1" fillId="4" borderId="36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1" fillId="0" borderId="10" xfId="0" applyNumberFormat="1" applyFont="1" applyBorder="1" applyAlignment="1">
      <alignment horizontal="right"/>
    </xf>
    <xf numFmtId="0" fontId="1" fillId="0" borderId="46" xfId="0" applyNumberFormat="1" applyFont="1" applyBorder="1" applyAlignment="1">
      <alignment horizontal="right"/>
    </xf>
    <xf numFmtId="0" fontId="1" fillId="0" borderId="10" xfId="0" applyNumberFormat="1" applyFont="1" applyFill="1" applyBorder="1" applyAlignment="1">
      <alignment horizontal="right"/>
    </xf>
    <xf numFmtId="0" fontId="1" fillId="0" borderId="32" xfId="0" applyNumberFormat="1" applyFont="1" applyBorder="1" applyAlignment="1">
      <alignment horizontal="right"/>
    </xf>
    <xf numFmtId="0" fontId="1" fillId="0" borderId="47" xfId="0" applyNumberFormat="1" applyFont="1" applyFill="1" applyBorder="1" applyAlignment="1">
      <alignment horizontal="right"/>
    </xf>
    <xf numFmtId="0" fontId="1" fillId="0" borderId="46" xfId="0" applyNumberFormat="1" applyFont="1" applyFill="1" applyBorder="1" applyAlignment="1">
      <alignment horizontal="right"/>
    </xf>
    <xf numFmtId="0" fontId="1" fillId="0" borderId="48" xfId="0" applyNumberFormat="1" applyFont="1" applyBorder="1" applyAlignment="1">
      <alignment horizontal="right"/>
    </xf>
    <xf numFmtId="0" fontId="1" fillId="0" borderId="47" xfId="0" applyNumberFormat="1" applyFont="1" applyBorder="1" applyAlignment="1">
      <alignment horizontal="right"/>
    </xf>
    <xf numFmtId="3" fontId="22" fillId="2" borderId="25" xfId="0" applyNumberFormat="1" applyFont="1" applyFill="1" applyBorder="1" applyAlignment="1">
      <alignment horizontal="center"/>
    </xf>
    <xf numFmtId="3" fontId="9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" fillId="0" borderId="37" xfId="0" applyNumberFormat="1" applyFont="1" applyBorder="1" applyAlignment="1">
      <alignment horizontal="center"/>
    </xf>
    <xf numFmtId="3" fontId="9" fillId="0" borderId="37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51" xfId="0" applyNumberFormat="1" applyFont="1" applyBorder="1" applyAlignment="1">
      <alignment horizontal="center"/>
    </xf>
    <xf numFmtId="3" fontId="9" fillId="0" borderId="59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5" xfId="0" applyNumberFormat="1" applyFont="1" applyFill="1" applyBorder="1"/>
    <xf numFmtId="3" fontId="10" fillId="3" borderId="4" xfId="0" applyNumberFormat="1" applyFont="1" applyFill="1" applyBorder="1" applyAlignment="1">
      <alignment horizontal="center" vertical="center"/>
    </xf>
    <xf numFmtId="3" fontId="9" fillId="3" borderId="45" xfId="0" applyNumberFormat="1" applyFont="1" applyFill="1" applyBorder="1" applyAlignment="1"/>
    <xf numFmtId="3" fontId="10" fillId="0" borderId="4" xfId="0" applyNumberFormat="1" applyFont="1" applyFill="1" applyBorder="1" applyAlignment="1">
      <alignment horizontal="center" vertical="center"/>
    </xf>
    <xf numFmtId="3" fontId="10" fillId="0" borderId="45" xfId="0" applyNumberFormat="1" applyFont="1" applyFill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5" xfId="0" applyNumberFormat="1" applyFont="1" applyFill="1" applyBorder="1"/>
    <xf numFmtId="3" fontId="10" fillId="0" borderId="45" xfId="0" applyNumberFormat="1" applyFont="1" applyFill="1" applyBorder="1" applyAlignment="1">
      <alignment horizontal="center" vertical="center" wrapText="1"/>
    </xf>
    <xf numFmtId="3" fontId="12" fillId="3" borderId="45" xfId="0" applyNumberFormat="1" applyFont="1" applyFill="1" applyBorder="1" applyAlignment="1"/>
    <xf numFmtId="3" fontId="12" fillId="0" borderId="45" xfId="0" applyNumberFormat="1" applyFont="1" applyFill="1" applyBorder="1" applyAlignment="1"/>
    <xf numFmtId="3" fontId="12" fillId="3" borderId="45" xfId="0" applyNumberFormat="1" applyFont="1" applyFill="1" applyBorder="1" applyAlignment="1">
      <alignment wrapText="1"/>
    </xf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5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5" xfId="0" applyNumberFormat="1" applyFont="1" applyFill="1" applyBorder="1" applyAlignment="1">
      <alignment wrapText="1"/>
    </xf>
    <xf numFmtId="0" fontId="10" fillId="3" borderId="4" xfId="0" applyFont="1" applyFill="1" applyBorder="1" applyAlignment="1">
      <alignment horizontal="center" vertical="center" wrapText="1"/>
    </xf>
    <xf numFmtId="0" fontId="12" fillId="3" borderId="45" xfId="0" applyFont="1" applyFill="1" applyBorder="1" applyAlignment="1">
      <alignment wrapText="1"/>
    </xf>
    <xf numFmtId="3" fontId="9" fillId="0" borderId="45" xfId="0" applyNumberFormat="1" applyFont="1" applyFill="1" applyBorder="1" applyAlignment="1"/>
    <xf numFmtId="3" fontId="9" fillId="0" borderId="45" xfId="0" applyNumberFormat="1" applyFont="1" applyBorder="1" applyAlignment="1"/>
    <xf numFmtId="3" fontId="22" fillId="2" borderId="23" xfId="0" applyNumberFormat="1" applyFont="1" applyFill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9" fillId="0" borderId="58" xfId="0" applyNumberFormat="1" applyFont="1" applyBorder="1" applyAlignment="1">
      <alignment horizontal="center"/>
    </xf>
    <xf numFmtId="3" fontId="12" fillId="0" borderId="45" xfId="0" applyNumberFormat="1" applyFont="1" applyFill="1" applyBorder="1" applyAlignment="1">
      <alignment wrapText="1"/>
    </xf>
    <xf numFmtId="3" fontId="12" fillId="0" borderId="4" xfId="0" applyNumberFormat="1" applyFont="1" applyFill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12" fillId="3" borderId="45" xfId="0" applyNumberFormat="1" applyFont="1" applyFill="1" applyBorder="1" applyAlignment="1">
      <alignment horizontal="center" vertical="center"/>
    </xf>
    <xf numFmtId="3" fontId="12" fillId="0" borderId="45" xfId="0" applyNumberFormat="1" applyFont="1" applyFill="1" applyBorder="1" applyAlignment="1">
      <alignment horizontal="center" vertical="center"/>
    </xf>
    <xf numFmtId="3" fontId="13" fillId="0" borderId="52" xfId="0" applyNumberFormat="1" applyFont="1" applyFill="1" applyBorder="1" applyAlignment="1">
      <alignment horizontal="center" vertical="center" wrapText="1"/>
    </xf>
    <xf numFmtId="3" fontId="12" fillId="3" borderId="52" xfId="0" applyNumberFormat="1" applyFont="1" applyFill="1" applyBorder="1" applyAlignment="1">
      <alignment horizontal="center" vertical="center"/>
    </xf>
    <xf numFmtId="3" fontId="12" fillId="0" borderId="52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5" xfId="0" applyNumberFormat="1" applyFont="1" applyFill="1" applyBorder="1" applyAlignment="1"/>
    <xf numFmtId="3" fontId="13" fillId="4" borderId="52" xfId="0" applyNumberFormat="1" applyFont="1" applyFill="1" applyBorder="1" applyAlignment="1">
      <alignment horizontal="center" vertical="center"/>
    </xf>
    <xf numFmtId="3" fontId="10" fillId="0" borderId="22" xfId="0" applyNumberFormat="1" applyFont="1" applyFill="1" applyBorder="1" applyAlignment="1">
      <alignment horizontal="center" vertical="center"/>
    </xf>
    <xf numFmtId="3" fontId="9" fillId="0" borderId="37" xfId="0" applyNumberFormat="1" applyFont="1" applyBorder="1" applyAlignment="1">
      <alignment horizontal="center" vertical="center"/>
    </xf>
    <xf numFmtId="3" fontId="13" fillId="0" borderId="45" xfId="0" applyNumberFormat="1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3" fontId="22" fillId="2" borderId="60" xfId="0" applyNumberFormat="1" applyFont="1" applyFill="1" applyBorder="1" applyAlignment="1">
      <alignment horizontal="center"/>
    </xf>
    <xf numFmtId="3" fontId="23" fillId="0" borderId="61" xfId="0" applyNumberFormat="1" applyFont="1" applyBorder="1" applyAlignment="1">
      <alignment horizontal="center"/>
    </xf>
    <xf numFmtId="3" fontId="10" fillId="0" borderId="55" xfId="0" applyNumberFormat="1" applyFont="1" applyFill="1" applyBorder="1" applyAlignment="1">
      <alignment horizontal="center" vertical="center"/>
    </xf>
    <xf numFmtId="3" fontId="23" fillId="0" borderId="56" xfId="0" applyNumberFormat="1" applyFont="1" applyBorder="1" applyAlignment="1">
      <alignment horizontal="center" vertical="center"/>
    </xf>
    <xf numFmtId="3" fontId="23" fillId="0" borderId="57" xfId="0" applyNumberFormat="1" applyFont="1" applyBorder="1" applyAlignment="1">
      <alignment horizontal="center"/>
    </xf>
    <xf numFmtId="3" fontId="23" fillId="0" borderId="45" xfId="0" applyNumberFormat="1" applyFont="1" applyBorder="1" applyAlignment="1"/>
    <xf numFmtId="3" fontId="11" fillId="3" borderId="45" xfId="0" applyNumberFormat="1" applyFont="1" applyFill="1" applyBorder="1" applyAlignment="1">
      <alignment wrapText="1"/>
    </xf>
    <xf numFmtId="3" fontId="11" fillId="3" borderId="45" xfId="0" applyNumberFormat="1" applyFont="1" applyFill="1" applyBorder="1" applyAlignment="1"/>
    <xf numFmtId="0" fontId="11" fillId="3" borderId="45" xfId="0" applyFont="1" applyFill="1" applyBorder="1" applyAlignment="1">
      <alignment wrapText="1"/>
    </xf>
    <xf numFmtId="3" fontId="14" fillId="4" borderId="45" xfId="0" applyNumberFormat="1" applyFont="1" applyFill="1" applyBorder="1" applyAlignment="1">
      <alignment wrapText="1"/>
    </xf>
    <xf numFmtId="3" fontId="14" fillId="0" borderId="45" xfId="0" applyNumberFormat="1" applyFont="1" applyFill="1" applyBorder="1" applyAlignment="1">
      <alignment wrapText="1"/>
    </xf>
    <xf numFmtId="3" fontId="23" fillId="0" borderId="45" xfId="0" applyNumberFormat="1" applyFont="1" applyFill="1" applyBorder="1" applyAlignment="1"/>
    <xf numFmtId="3" fontId="11" fillId="0" borderId="45" xfId="0" applyNumberFormat="1" applyFont="1" applyFill="1" applyBorder="1" applyAlignment="1">
      <alignment wrapText="1"/>
    </xf>
    <xf numFmtId="0" fontId="23" fillId="0" borderId="45" xfId="0" applyFont="1" applyBorder="1" applyAlignment="1">
      <alignment horizontal="center" vertical="center"/>
    </xf>
    <xf numFmtId="3" fontId="14" fillId="4" borderId="45" xfId="0" applyNumberFormat="1" applyFont="1" applyFill="1" applyBorder="1" applyAlignment="1"/>
    <xf numFmtId="3" fontId="20" fillId="4" borderId="22" xfId="0" applyNumberFormat="1" applyFont="1" applyFill="1" applyBorder="1" applyAlignment="1">
      <alignment horizontal="center" vertical="center"/>
    </xf>
    <xf numFmtId="3" fontId="20" fillId="4" borderId="37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5" xfId="0" applyNumberFormat="1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2" xfId="0" applyNumberFormat="1" applyFont="1" applyFill="1" applyBorder="1" applyAlignment="1">
      <alignment horizontal="center" vertical="center" textRotation="90"/>
    </xf>
    <xf numFmtId="164" fontId="21" fillId="4" borderId="45" xfId="0" applyNumberFormat="1" applyFont="1" applyFill="1" applyBorder="1" applyAlignment="1">
      <alignment horizontal="center" vertical="center" textRotation="90"/>
    </xf>
    <xf numFmtId="0" fontId="21" fillId="4" borderId="70" xfId="0" applyFont="1" applyFill="1" applyBorder="1" applyAlignment="1">
      <alignment horizontal="center" vertical="center" wrapText="1"/>
    </xf>
    <xf numFmtId="0" fontId="21" fillId="4" borderId="71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1" fillId="4" borderId="39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3" xfId="0" applyFont="1" applyFill="1" applyBorder="1" applyAlignment="1">
      <alignment horizontal="center" vertical="center"/>
    </xf>
    <xf numFmtId="0" fontId="18" fillId="2" borderId="37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164" fontId="21" fillId="4" borderId="52" xfId="0" applyNumberFormat="1" applyFont="1" applyFill="1" applyBorder="1" applyAlignment="1">
      <alignment horizontal="center" vertical="center" wrapText="1"/>
    </xf>
    <xf numFmtId="0" fontId="21" fillId="4" borderId="46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45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51" xfId="0" applyFont="1" applyFill="1" applyBorder="1" applyAlignment="1">
      <alignment horizontal="center" vertical="center" wrapText="1"/>
    </xf>
    <xf numFmtId="0" fontId="0" fillId="0" borderId="53" xfId="0" applyBorder="1"/>
    <xf numFmtId="0" fontId="0" fillId="0" borderId="37" xfId="0" applyBorder="1"/>
    <xf numFmtId="0" fontId="19" fillId="3" borderId="8" xfId="0" applyFont="1" applyFill="1" applyBorder="1"/>
    <xf numFmtId="0" fontId="21" fillId="4" borderId="3" xfId="0" applyFont="1" applyFill="1" applyBorder="1" applyAlignment="1">
      <alignment horizontal="center" vertical="center"/>
    </xf>
    <xf numFmtId="0" fontId="21" fillId="4" borderId="54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1" fillId="4" borderId="68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  <xf numFmtId="0" fontId="21" fillId="4" borderId="63" xfId="0" applyFont="1" applyFill="1" applyBorder="1" applyAlignment="1">
      <alignment horizontal="center" vertical="center" wrapText="1"/>
    </xf>
    <xf numFmtId="164" fontId="21" fillId="4" borderId="64" xfId="0" applyNumberFormat="1" applyFont="1" applyFill="1" applyBorder="1" applyAlignment="1">
      <alignment horizontal="center" vertical="center" wrapText="1"/>
    </xf>
    <xf numFmtId="164" fontId="21" fillId="4" borderId="39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1"/>
  <sheetViews>
    <sheetView topLeftCell="J1" zoomScaleNormal="100" workbookViewId="0">
      <pane ySplit="2" topLeftCell="A24" activePane="bottomLeft" state="frozen"/>
      <selection pane="bottomLeft" activeCell="Q40" sqref="Q40:Q41"/>
    </sheetView>
  </sheetViews>
  <sheetFormatPr defaultRowHeight="13.5" x14ac:dyDescent="0.25"/>
  <cols>
    <col min="1" max="2" width="22.5703125" style="116" hidden="1" customWidth="1"/>
    <col min="3" max="3" width="22.42578125" style="116" hidden="1" customWidth="1"/>
    <col min="4" max="5" width="22.42578125" style="116" customWidth="1"/>
    <col min="6" max="6" width="3.7109375" style="116" customWidth="1"/>
    <col min="7" max="8" width="22.42578125" style="116" customWidth="1"/>
    <col min="9" max="9" width="3.7109375" style="116" customWidth="1"/>
    <col min="10" max="11" width="22.42578125" style="116" customWidth="1"/>
    <col min="12" max="12" width="3.7109375" style="116" customWidth="1"/>
    <col min="13" max="14" width="22.42578125" style="116" customWidth="1"/>
    <col min="15" max="15" width="3.7109375" style="116" customWidth="1"/>
    <col min="16" max="18" width="22.42578125" style="116" customWidth="1"/>
    <col min="19" max="19" width="36.5703125" style="116" bestFit="1" customWidth="1"/>
    <col min="20" max="16384" width="9.140625" style="116"/>
  </cols>
  <sheetData>
    <row r="1" spans="1:20" x14ac:dyDescent="0.25">
      <c r="A1" s="295" t="s">
        <v>52</v>
      </c>
      <c r="B1" s="296"/>
      <c r="C1" s="100"/>
      <c r="D1" s="295" t="s">
        <v>52</v>
      </c>
      <c r="E1" s="296"/>
      <c r="F1" s="56"/>
      <c r="G1" s="295" t="s">
        <v>52</v>
      </c>
      <c r="H1" s="296"/>
      <c r="I1" s="101"/>
      <c r="J1" s="295" t="s">
        <v>52</v>
      </c>
      <c r="K1" s="296"/>
      <c r="L1" s="101"/>
      <c r="M1" s="295" t="s">
        <v>52</v>
      </c>
      <c r="N1" s="296"/>
      <c r="P1" s="295" t="s">
        <v>52</v>
      </c>
      <c r="Q1" s="296"/>
      <c r="R1" s="100"/>
    </row>
    <row r="2" spans="1:20" ht="15.75" customHeight="1" x14ac:dyDescent="0.25">
      <c r="A2" s="297" t="s">
        <v>74</v>
      </c>
      <c r="B2" s="298"/>
      <c r="C2" s="102"/>
      <c r="D2" s="297" t="s">
        <v>80</v>
      </c>
      <c r="E2" s="299"/>
      <c r="F2" s="103"/>
      <c r="G2" s="297" t="s">
        <v>81</v>
      </c>
      <c r="H2" s="299"/>
      <c r="I2" s="101"/>
      <c r="J2" s="297" t="s">
        <v>82</v>
      </c>
      <c r="K2" s="303"/>
      <c r="L2" s="101"/>
      <c r="M2" s="297" t="s">
        <v>83</v>
      </c>
      <c r="N2" s="303"/>
      <c r="P2" s="340" t="s">
        <v>84</v>
      </c>
      <c r="Q2" s="341"/>
      <c r="R2" s="102"/>
    </row>
    <row r="3" spans="1:20" ht="14.25" thickBot="1" x14ac:dyDescent="0.3">
      <c r="A3" s="300" t="s">
        <v>53</v>
      </c>
      <c r="B3" s="301"/>
      <c r="C3" s="100"/>
      <c r="D3" s="300" t="s">
        <v>53</v>
      </c>
      <c r="E3" s="301"/>
      <c r="F3" s="101"/>
      <c r="G3" s="300" t="s">
        <v>53</v>
      </c>
      <c r="H3" s="301"/>
      <c r="I3" s="101"/>
      <c r="J3" s="300" t="s">
        <v>53</v>
      </c>
      <c r="K3" s="302"/>
      <c r="L3" s="101"/>
      <c r="M3" s="300" t="s">
        <v>53</v>
      </c>
      <c r="N3" s="301"/>
      <c r="P3" s="300" t="s">
        <v>53</v>
      </c>
      <c r="Q3" s="301"/>
      <c r="R3" s="100"/>
    </row>
    <row r="4" spans="1:20" s="117" customFormat="1" ht="12.95" customHeight="1" x14ac:dyDescent="0.25">
      <c r="A4" s="310" t="s">
        <v>54</v>
      </c>
      <c r="B4" s="304">
        <f>SUM('NY Waterway'!K14)</f>
        <v>0</v>
      </c>
      <c r="C4" s="7"/>
      <c r="D4" s="310" t="s">
        <v>54</v>
      </c>
      <c r="E4" s="304">
        <f>SUM('NY Waterway'!K25)</f>
        <v>59995</v>
      </c>
      <c r="F4" s="104"/>
      <c r="G4" s="310" t="s">
        <v>54</v>
      </c>
      <c r="H4" s="304">
        <f>SUM('NY Waterway'!K36)</f>
        <v>72751</v>
      </c>
      <c r="I4" s="104"/>
      <c r="J4" s="310" t="s">
        <v>54</v>
      </c>
      <c r="K4" s="304">
        <f>SUM('NY Waterway'!K47)</f>
        <v>54655</v>
      </c>
      <c r="L4" s="104"/>
      <c r="M4" s="310" t="s">
        <v>54</v>
      </c>
      <c r="N4" s="304">
        <f>SUM('NY Waterway'!K58)</f>
        <v>72453</v>
      </c>
      <c r="P4" s="310" t="s">
        <v>54</v>
      </c>
      <c r="Q4" s="304">
        <f>SUM('NY Waterway'!K69)</f>
        <v>28018</v>
      </c>
      <c r="R4" s="7"/>
    </row>
    <row r="5" spans="1:20" s="117" customFormat="1" ht="12.95" customHeight="1" thickBot="1" x14ac:dyDescent="0.3">
      <c r="A5" s="311"/>
      <c r="B5" s="305"/>
      <c r="C5" s="8"/>
      <c r="D5" s="311"/>
      <c r="E5" s="305"/>
      <c r="F5" s="104"/>
      <c r="G5" s="311"/>
      <c r="H5" s="312"/>
      <c r="I5" s="104"/>
      <c r="J5" s="311"/>
      <c r="K5" s="312"/>
      <c r="L5" s="104"/>
      <c r="M5" s="311"/>
      <c r="N5" s="312"/>
      <c r="P5" s="311"/>
      <c r="Q5" s="312"/>
      <c r="R5" s="7"/>
    </row>
    <row r="6" spans="1:20" s="117" customFormat="1" ht="12.95" customHeight="1" x14ac:dyDescent="0.25">
      <c r="A6" s="306" t="s">
        <v>55</v>
      </c>
      <c r="B6" s="304">
        <f>SUM('Billy Bey'!K14)</f>
        <v>0</v>
      </c>
      <c r="C6" s="7"/>
      <c r="D6" s="306" t="s">
        <v>55</v>
      </c>
      <c r="E6" s="304">
        <f>SUM('Billy Bey'!K25)</f>
        <v>38201</v>
      </c>
      <c r="F6" s="104"/>
      <c r="G6" s="306" t="s">
        <v>55</v>
      </c>
      <c r="H6" s="308">
        <f>SUM('Billy Bey'!K36)</f>
        <v>48921</v>
      </c>
      <c r="I6" s="104"/>
      <c r="J6" s="306" t="s">
        <v>55</v>
      </c>
      <c r="K6" s="308">
        <f>SUM('Billy Bey'!K47)</f>
        <v>41678</v>
      </c>
      <c r="L6" s="104"/>
      <c r="M6" s="306" t="s">
        <v>55</v>
      </c>
      <c r="N6" s="308">
        <f>SUM('Billy Bey'!K58)</f>
        <v>47344</v>
      </c>
      <c r="P6" s="306" t="s">
        <v>55</v>
      </c>
      <c r="Q6" s="308">
        <f>SUM('Billy Bey'!K69)</f>
        <v>19955</v>
      </c>
      <c r="R6" s="9"/>
    </row>
    <row r="7" spans="1:20" s="117" customFormat="1" ht="12.95" customHeight="1" thickBot="1" x14ac:dyDescent="0.3">
      <c r="A7" s="307"/>
      <c r="B7" s="305"/>
      <c r="C7" s="8"/>
      <c r="D7" s="307"/>
      <c r="E7" s="305"/>
      <c r="F7" s="104"/>
      <c r="G7" s="307"/>
      <c r="H7" s="309"/>
      <c r="I7" s="104"/>
      <c r="J7" s="307"/>
      <c r="K7" s="309"/>
      <c r="L7" s="104"/>
      <c r="M7" s="307"/>
      <c r="N7" s="309"/>
      <c r="P7" s="307"/>
      <c r="Q7" s="309"/>
      <c r="R7" s="9"/>
    </row>
    <row r="8" spans="1:20" s="117" customFormat="1" ht="12.95" customHeight="1" x14ac:dyDescent="0.25">
      <c r="A8" s="310" t="s">
        <v>56</v>
      </c>
      <c r="B8" s="304">
        <f>SUM(SeaStreak!G14)</f>
        <v>0</v>
      </c>
      <c r="C8" s="7"/>
      <c r="D8" s="310" t="s">
        <v>56</v>
      </c>
      <c r="E8" s="304">
        <f>SUM(SeaStreak!G25)</f>
        <v>14453</v>
      </c>
      <c r="F8" s="104"/>
      <c r="G8" s="310" t="s">
        <v>56</v>
      </c>
      <c r="H8" s="304">
        <f>SUM(SeaStreak!G36)</f>
        <v>17477</v>
      </c>
      <c r="I8" s="104"/>
      <c r="J8" s="310" t="s">
        <v>56</v>
      </c>
      <c r="K8" s="304">
        <f>SUM(SeaStreak!G47)</f>
        <v>15284</v>
      </c>
      <c r="L8" s="104"/>
      <c r="M8" s="310" t="s">
        <v>56</v>
      </c>
      <c r="N8" s="304">
        <f>SUM(SeaStreak!G58)</f>
        <v>15392</v>
      </c>
      <c r="P8" s="310" t="s">
        <v>56</v>
      </c>
      <c r="Q8" s="304">
        <f>SUM(SeaStreak!G69)</f>
        <v>7124</v>
      </c>
      <c r="R8" s="7"/>
    </row>
    <row r="9" spans="1:20" s="117" customFormat="1" ht="12.95" customHeight="1" thickBot="1" x14ac:dyDescent="0.3">
      <c r="A9" s="315"/>
      <c r="B9" s="305"/>
      <c r="C9" s="105"/>
      <c r="D9" s="315"/>
      <c r="E9" s="312"/>
      <c r="F9" s="104"/>
      <c r="G9" s="315"/>
      <c r="H9" s="312"/>
      <c r="I9" s="104"/>
      <c r="J9" s="315"/>
      <c r="K9" s="312"/>
      <c r="L9" s="104"/>
      <c r="M9" s="315"/>
      <c r="N9" s="312"/>
      <c r="P9" s="315"/>
      <c r="Q9" s="312"/>
      <c r="R9" s="7"/>
    </row>
    <row r="10" spans="1:20" s="117" customFormat="1" ht="12.95" customHeight="1" x14ac:dyDescent="0.25">
      <c r="A10" s="306" t="s">
        <v>57</v>
      </c>
      <c r="B10" s="304">
        <f>SUM('New York Water Taxi'!J14)</f>
        <v>0</v>
      </c>
      <c r="C10" s="9"/>
      <c r="D10" s="306" t="s">
        <v>57</v>
      </c>
      <c r="E10" s="308">
        <f>SUM('New York Water Taxi'!J25)</f>
        <v>7208</v>
      </c>
      <c r="F10" s="104"/>
      <c r="G10" s="306" t="s">
        <v>57</v>
      </c>
      <c r="H10" s="308">
        <f>SUM('New York Water Taxi'!J36)</f>
        <v>1635</v>
      </c>
      <c r="I10" s="104"/>
      <c r="J10" s="306" t="s">
        <v>57</v>
      </c>
      <c r="K10" s="308">
        <f>SUM('New York Water Taxi'!J47)</f>
        <v>1612</v>
      </c>
      <c r="L10" s="104"/>
      <c r="M10" s="306" t="s">
        <v>57</v>
      </c>
      <c r="N10" s="308">
        <f>SUM('New York Water Taxi'!J58)</f>
        <v>1103</v>
      </c>
      <c r="P10" s="306" t="s">
        <v>57</v>
      </c>
      <c r="Q10" s="308">
        <f>SUM('New York Water Taxi'!J69)</f>
        <v>383</v>
      </c>
      <c r="R10" s="9"/>
    </row>
    <row r="11" spans="1:20" s="117" customFormat="1" ht="12.95" customHeight="1" thickBot="1" x14ac:dyDescent="0.3">
      <c r="A11" s="313"/>
      <c r="B11" s="305"/>
      <c r="C11" s="106"/>
      <c r="D11" s="313"/>
      <c r="E11" s="314"/>
      <c r="F11" s="104"/>
      <c r="G11" s="313"/>
      <c r="H11" s="309"/>
      <c r="I11" s="104"/>
      <c r="J11" s="313"/>
      <c r="K11" s="309"/>
      <c r="L11" s="104"/>
      <c r="M11" s="313"/>
      <c r="N11" s="309"/>
      <c r="P11" s="313"/>
      <c r="Q11" s="309"/>
      <c r="R11" s="9"/>
    </row>
    <row r="12" spans="1:20" s="117" customFormat="1" ht="12.95" customHeight="1" x14ac:dyDescent="0.25">
      <c r="A12" s="320" t="s">
        <v>38</v>
      </c>
      <c r="B12" s="304">
        <f>SUM('Liberty Landing Ferry'!D14)</f>
        <v>0</v>
      </c>
      <c r="C12" s="9"/>
      <c r="D12" s="320" t="s">
        <v>38</v>
      </c>
      <c r="E12" s="308">
        <f>SUM('Liberty Landing Ferry'!D25)</f>
        <v>2289</v>
      </c>
      <c r="F12" s="104"/>
      <c r="G12" s="320" t="s">
        <v>38</v>
      </c>
      <c r="H12" s="308">
        <f>SUM('Liberty Landing Ferry'!D36)</f>
        <v>2496</v>
      </c>
      <c r="I12" s="104"/>
      <c r="J12" s="320" t="s">
        <v>38</v>
      </c>
      <c r="K12" s="308">
        <f>SUM('Liberty Landing Ferry'!D47)</f>
        <v>2410</v>
      </c>
      <c r="L12" s="104"/>
      <c r="M12" s="320" t="s">
        <v>38</v>
      </c>
      <c r="N12" s="308">
        <f>SUM('Liberty Landing Ferry'!D58)</f>
        <v>2523</v>
      </c>
      <c r="P12" s="320" t="s">
        <v>38</v>
      </c>
      <c r="Q12" s="308">
        <f>SUM('Liberty Landing Ferry'!D69)</f>
        <v>983</v>
      </c>
      <c r="R12" s="9"/>
    </row>
    <row r="13" spans="1:20" s="117" customFormat="1" ht="12.95" customHeight="1" thickBot="1" x14ac:dyDescent="0.3">
      <c r="A13" s="321"/>
      <c r="B13" s="305"/>
      <c r="C13" s="106"/>
      <c r="D13" s="321"/>
      <c r="E13" s="314"/>
      <c r="F13" s="104"/>
      <c r="G13" s="321"/>
      <c r="H13" s="309"/>
      <c r="I13" s="104"/>
      <c r="J13" s="321"/>
      <c r="K13" s="309"/>
      <c r="L13" s="104"/>
      <c r="M13" s="321"/>
      <c r="N13" s="309"/>
      <c r="P13" s="321"/>
      <c r="Q13" s="309"/>
      <c r="R13" s="9"/>
    </row>
    <row r="14" spans="1:20" s="286" customFormat="1" ht="12.95" customHeight="1" x14ac:dyDescent="0.25">
      <c r="A14" s="320" t="s">
        <v>79</v>
      </c>
      <c r="B14" s="308">
        <f>HMS!L14</f>
        <v>0</v>
      </c>
      <c r="C14" s="106"/>
      <c r="D14" s="320" t="s">
        <v>79</v>
      </c>
      <c r="E14" s="308">
        <f>HMS!L25</f>
        <v>10240</v>
      </c>
      <c r="F14" s="285"/>
      <c r="G14" s="320" t="s">
        <v>79</v>
      </c>
      <c r="H14" s="308">
        <f>HMS!L36</f>
        <v>12629</v>
      </c>
      <c r="I14" s="285"/>
      <c r="J14" s="320" t="s">
        <v>79</v>
      </c>
      <c r="K14" s="308">
        <f>HMS!L47</f>
        <v>11681</v>
      </c>
      <c r="L14" s="285"/>
      <c r="M14" s="320" t="s">
        <v>79</v>
      </c>
      <c r="N14" s="308">
        <f>HMS!L58</f>
        <v>12066</v>
      </c>
      <c r="P14" s="320" t="s">
        <v>79</v>
      </c>
      <c r="Q14" s="308">
        <f>HMS!L69</f>
        <v>6109</v>
      </c>
      <c r="R14" s="9"/>
    </row>
    <row r="15" spans="1:20" s="286" customFormat="1" ht="12.95" customHeight="1" thickBot="1" x14ac:dyDescent="0.3">
      <c r="A15" s="321"/>
      <c r="B15" s="314"/>
      <c r="C15" s="106"/>
      <c r="D15" s="321"/>
      <c r="E15" s="314"/>
      <c r="F15" s="285"/>
      <c r="G15" s="321"/>
      <c r="H15" s="314"/>
      <c r="I15" s="285"/>
      <c r="J15" s="321"/>
      <c r="K15" s="314"/>
      <c r="L15" s="285"/>
      <c r="M15" s="321"/>
      <c r="N15" s="314"/>
      <c r="P15" s="321"/>
      <c r="Q15" s="314"/>
      <c r="R15" s="9"/>
    </row>
    <row r="16" spans="1:20" s="108" customFormat="1" ht="12.95" customHeight="1" thickBot="1" x14ac:dyDescent="0.25">
      <c r="A16" s="316" t="s">
        <v>23</v>
      </c>
      <c r="B16" s="318">
        <f>SUM(B4:B15)</f>
        <v>0</v>
      </c>
      <c r="C16" s="10"/>
      <c r="D16" s="316" t="s">
        <v>23</v>
      </c>
      <c r="E16" s="318">
        <f>SUM(E4:E15)</f>
        <v>132386</v>
      </c>
      <c r="F16" s="107"/>
      <c r="G16" s="316" t="s">
        <v>23</v>
      </c>
      <c r="H16" s="318">
        <f>SUM(H4:H15)</f>
        <v>155909</v>
      </c>
      <c r="I16" s="107"/>
      <c r="J16" s="316" t="s">
        <v>23</v>
      </c>
      <c r="K16" s="318">
        <f>SUM(K4:K15)</f>
        <v>127320</v>
      </c>
      <c r="L16" s="107"/>
      <c r="M16" s="316" t="s">
        <v>23</v>
      </c>
      <c r="N16" s="318">
        <f>SUM(N4:N15)</f>
        <v>150881</v>
      </c>
      <c r="P16" s="316" t="s">
        <v>23</v>
      </c>
      <c r="Q16" s="318">
        <f>SUM(Q4:Q15)</f>
        <v>62572</v>
      </c>
      <c r="R16" s="10"/>
      <c r="S16" s="143" t="s">
        <v>65</v>
      </c>
      <c r="T16" s="121">
        <f>AVERAGE('Billy Bey'!E80, 'Liberty Landing Ferry'!F76, 'New York Water Taxi'!K76, 'NY Waterway'!H76, SeaStreak!G76)</f>
        <v>20966.76666666667</v>
      </c>
    </row>
    <row r="17" spans="1:20" s="108" customFormat="1" ht="12.95" customHeight="1" thickBot="1" x14ac:dyDescent="0.3">
      <c r="A17" s="317"/>
      <c r="B17" s="319"/>
      <c r="C17" s="109"/>
      <c r="D17" s="317"/>
      <c r="E17" s="319"/>
      <c r="F17" s="107"/>
      <c r="G17" s="317"/>
      <c r="H17" s="319"/>
      <c r="I17" s="107"/>
      <c r="J17" s="317"/>
      <c r="K17" s="319"/>
      <c r="L17" s="107"/>
      <c r="M17" s="317"/>
      <c r="N17" s="319"/>
      <c r="P17" s="317"/>
      <c r="Q17" s="342"/>
      <c r="R17" s="109"/>
      <c r="S17" s="117"/>
      <c r="T17" s="117"/>
    </row>
    <row r="18" spans="1:20" s="117" customFormat="1" ht="14.25" thickBot="1" x14ac:dyDescent="0.3">
      <c r="A18" s="110"/>
      <c r="B18" s="111"/>
      <c r="C18" s="104"/>
      <c r="D18" s="110"/>
      <c r="E18" s="111"/>
      <c r="F18" s="104"/>
      <c r="G18" s="110"/>
      <c r="H18" s="111"/>
      <c r="I18" s="104"/>
      <c r="J18" s="112"/>
      <c r="K18" s="113"/>
      <c r="L18" s="104"/>
      <c r="M18" s="112"/>
      <c r="N18" s="113"/>
      <c r="P18" s="112"/>
      <c r="Q18" s="113"/>
      <c r="R18" s="104"/>
      <c r="S18" s="116"/>
      <c r="T18" s="116"/>
    </row>
    <row r="19" spans="1:20" ht="14.25" thickBot="1" x14ac:dyDescent="0.3">
      <c r="A19" s="324" t="s">
        <v>58</v>
      </c>
      <c r="B19" s="325"/>
      <c r="C19" s="100"/>
      <c r="D19" s="324" t="s">
        <v>58</v>
      </c>
      <c r="E19" s="325"/>
      <c r="F19" s="101"/>
      <c r="G19" s="324" t="s">
        <v>58</v>
      </c>
      <c r="H19" s="325"/>
      <c r="I19" s="101"/>
      <c r="J19" s="324" t="s">
        <v>58</v>
      </c>
      <c r="K19" s="326"/>
      <c r="L19" s="101"/>
      <c r="M19" s="324" t="s">
        <v>58</v>
      </c>
      <c r="N19" s="325"/>
      <c r="P19" s="324" t="s">
        <v>58</v>
      </c>
      <c r="Q19" s="325"/>
      <c r="R19" s="100"/>
    </row>
    <row r="20" spans="1:20" ht="12.95" customHeight="1" x14ac:dyDescent="0.25">
      <c r="A20" s="310" t="s">
        <v>10</v>
      </c>
      <c r="B20" s="304">
        <f>SUM('Billy Bey'!G14:J14, 'New York Water Taxi'!G14:I14, 'NY Waterway'!I14:J14, SeaStreak!C14:D14,HMS!C14)</f>
        <v>0</v>
      </c>
      <c r="C20" s="7"/>
      <c r="D20" s="310" t="s">
        <v>10</v>
      </c>
      <c r="E20" s="304">
        <f>SUM('Billy Bey'!G25:J25, 'New York Water Taxi'!G25:I25, 'NY Waterway'!I25:J25, SeaStreak!C25:D25,HMS!C25)</f>
        <v>45570</v>
      </c>
      <c r="F20" s="101"/>
      <c r="G20" s="310" t="s">
        <v>10</v>
      </c>
      <c r="H20" s="304">
        <f>SUM('Billy Bey'!G36:J36, 'New York Water Taxi'!G36:I36, 'NY Waterway'!I36:J36, SeaStreak!C36:D36,HMS!C36)</f>
        <v>53328</v>
      </c>
      <c r="I20" s="101"/>
      <c r="J20" s="310" t="s">
        <v>10</v>
      </c>
      <c r="K20" s="304">
        <f>SUM('Billy Bey'!G47:J47, 'New York Water Taxi'!G47:I47, 'NY Waterway'!I47:J47, SeaStreak!C47:D47,HMS!C47)</f>
        <v>35598</v>
      </c>
      <c r="L20" s="101"/>
      <c r="M20" s="310" t="s">
        <v>10</v>
      </c>
      <c r="N20" s="304">
        <f>SUM('Billy Bey'!G58:J58, 'New York Water Taxi'!G58:I58, 'NY Waterway'!I58:J58, SeaStreak!C58:D58,HMS!C58)</f>
        <v>50090</v>
      </c>
      <c r="P20" s="310" t="s">
        <v>10</v>
      </c>
      <c r="Q20" s="304">
        <f>SUM('Billy Bey'!G69:J69, 'New York Water Taxi'!G69:I69, 'NY Waterway'!I69:J69, SeaStreak!C69:D69,HMS!C69)</f>
        <v>22188</v>
      </c>
      <c r="R20" s="7"/>
    </row>
    <row r="21" spans="1:20" ht="12.95" customHeight="1" thickBot="1" x14ac:dyDescent="0.3">
      <c r="A21" s="311"/>
      <c r="B21" s="305"/>
      <c r="C21" s="8"/>
      <c r="D21" s="311"/>
      <c r="E21" s="305"/>
      <c r="F21" s="101"/>
      <c r="G21" s="311"/>
      <c r="H21" s="305"/>
      <c r="I21" s="101"/>
      <c r="J21" s="311"/>
      <c r="K21" s="305"/>
      <c r="L21" s="101"/>
      <c r="M21" s="311"/>
      <c r="N21" s="305"/>
      <c r="P21" s="311"/>
      <c r="Q21" s="305"/>
      <c r="R21" s="8"/>
    </row>
    <row r="22" spans="1:20" ht="12.95" customHeight="1" x14ac:dyDescent="0.25">
      <c r="A22" s="306" t="s">
        <v>8</v>
      </c>
      <c r="B22" s="308">
        <f>SUM('Billy Bey'!C14:D14, 'New York Water Taxi'!E14, 'NY Waterway'!C14:G14)</f>
        <v>0</v>
      </c>
      <c r="C22" s="9"/>
      <c r="D22" s="306" t="s">
        <v>8</v>
      </c>
      <c r="E22" s="308">
        <f>SUM('Billy Bey'!C25:D25, 'New York Water Taxi'!E25, 'NY Waterway'!C25:G25)</f>
        <v>46856</v>
      </c>
      <c r="F22" s="101"/>
      <c r="G22" s="306" t="s">
        <v>8</v>
      </c>
      <c r="H22" s="308">
        <f>SUM('Billy Bey'!C36:D36, 'New York Water Taxi'!E36, 'NY Waterway'!C36:G36)</f>
        <v>53669</v>
      </c>
      <c r="I22" s="101"/>
      <c r="J22" s="306" t="s">
        <v>8</v>
      </c>
      <c r="K22" s="308">
        <f>SUM('Billy Bey'!C47:D47, 'NY Waterway'!C47:G47, 'New York Water Taxi'!E47)</f>
        <v>48511</v>
      </c>
      <c r="L22" s="101"/>
      <c r="M22" s="306" t="s">
        <v>8</v>
      </c>
      <c r="N22" s="308">
        <f>SUM('Billy Bey'!C58:D58, 'NY Waterway'!C58:G58, 'New York Water Taxi'!E58)</f>
        <v>54440</v>
      </c>
      <c r="P22" s="306" t="s">
        <v>8</v>
      </c>
      <c r="Q22" s="308">
        <f>SUM('Billy Bey'!C69:D69, 'NY Waterway'!C69:G69, 'New York Water Taxi'!E69)</f>
        <v>20162</v>
      </c>
      <c r="R22" s="9"/>
    </row>
    <row r="23" spans="1:20" ht="12.95" customHeight="1" thickBot="1" x14ac:dyDescent="0.3">
      <c r="A23" s="323"/>
      <c r="B23" s="322"/>
      <c r="C23" s="103"/>
      <c r="D23" s="323"/>
      <c r="E23" s="309"/>
      <c r="F23" s="101"/>
      <c r="G23" s="323"/>
      <c r="H23" s="322"/>
      <c r="I23" s="101"/>
      <c r="J23" s="323"/>
      <c r="K23" s="322"/>
      <c r="L23" s="101"/>
      <c r="M23" s="323"/>
      <c r="N23" s="322"/>
      <c r="P23" s="323"/>
      <c r="Q23" s="322"/>
      <c r="R23" s="103"/>
    </row>
    <row r="24" spans="1:20" ht="12.95" customHeight="1" x14ac:dyDescent="0.25">
      <c r="A24" s="310" t="s">
        <v>16</v>
      </c>
      <c r="B24" s="304">
        <f>SUM( SeaStreak!E14:F14,HMS!D14)</f>
        <v>0</v>
      </c>
      <c r="C24" s="7"/>
      <c r="D24" s="310" t="s">
        <v>16</v>
      </c>
      <c r="E24" s="304">
        <f>SUM(SeaStreak!E25:F25,HMS!D25)</f>
        <v>6697</v>
      </c>
      <c r="F24" s="101"/>
      <c r="G24" s="310" t="s">
        <v>16</v>
      </c>
      <c r="H24" s="304">
        <f>SUM(SeaStreak!E36:F36,HMS!D36)</f>
        <v>7707</v>
      </c>
      <c r="I24" s="101"/>
      <c r="J24" s="310" t="s">
        <v>16</v>
      </c>
      <c r="K24" s="304">
        <f>SUM(SeaStreak!E47:F47,HMS!D47)</f>
        <v>7032</v>
      </c>
      <c r="L24" s="101"/>
      <c r="M24" s="310" t="s">
        <v>16</v>
      </c>
      <c r="N24" s="304">
        <f>SUM(SeaStreak!E58:F58,HMS!D58)</f>
        <v>6775</v>
      </c>
      <c r="P24" s="310" t="s">
        <v>16</v>
      </c>
      <c r="Q24" s="304">
        <f>SUM(SeaStreak!E69:F69,HMS!D69)</f>
        <v>3146</v>
      </c>
      <c r="R24" s="7"/>
    </row>
    <row r="25" spans="1:20" ht="12.95" customHeight="1" thickBot="1" x14ac:dyDescent="0.3">
      <c r="A25" s="315"/>
      <c r="B25" s="327"/>
      <c r="C25" s="105"/>
      <c r="D25" s="315"/>
      <c r="E25" s="327"/>
      <c r="F25" s="101"/>
      <c r="G25" s="315"/>
      <c r="H25" s="327"/>
      <c r="I25" s="101"/>
      <c r="J25" s="315"/>
      <c r="K25" s="327"/>
      <c r="L25" s="101"/>
      <c r="M25" s="315"/>
      <c r="N25" s="327"/>
      <c r="P25" s="315"/>
      <c r="Q25" s="327"/>
      <c r="R25" s="105"/>
    </row>
    <row r="26" spans="1:20" ht="12.95" customHeight="1" x14ac:dyDescent="0.25">
      <c r="A26" s="306" t="s">
        <v>9</v>
      </c>
      <c r="B26" s="308">
        <f>SUM('Billy Bey'!E14:F14, 'Liberty Landing Ferry'!C14, 'NY Waterway'!H14)</f>
        <v>0</v>
      </c>
      <c r="C26" s="9"/>
      <c r="D26" s="306" t="s">
        <v>9</v>
      </c>
      <c r="E26" s="328">
        <f>SUM('Billy Bey'!E25:F25, 'Liberty Landing Ferry'!C25, 'NY Waterway'!H25)</f>
        <v>24934</v>
      </c>
      <c r="F26" s="101"/>
      <c r="G26" s="306" t="s">
        <v>9</v>
      </c>
      <c r="H26" s="308">
        <f>SUM('Billy Bey'!E36:F36, 'Liberty Landing Ferry'!C36, 'NY Waterway'!H36)</f>
        <v>32243</v>
      </c>
      <c r="I26" s="101"/>
      <c r="J26" s="306" t="s">
        <v>9</v>
      </c>
      <c r="K26" s="308">
        <f>SUM('Billy Bey'!E47:F47, 'Liberty Landing Ferry'!C47, 'NY Waterway'!H47)</f>
        <v>28078</v>
      </c>
      <c r="L26" s="101"/>
      <c r="M26" s="306" t="s">
        <v>9</v>
      </c>
      <c r="N26" s="308">
        <f>SUM('Billy Bey'!E58:F58, 'Liberty Landing Ferry'!C58, 'NY Waterway'!H58)</f>
        <v>31139</v>
      </c>
      <c r="P26" s="306" t="s">
        <v>9</v>
      </c>
      <c r="Q26" s="308">
        <f>SUM('Billy Bey'!E69:F69, 'Liberty Landing Ferry'!C69, 'NY Waterway'!H69)</f>
        <v>12822</v>
      </c>
      <c r="R26" s="9"/>
    </row>
    <row r="27" spans="1:20" ht="12.95" customHeight="1" thickBot="1" x14ac:dyDescent="0.3">
      <c r="A27" s="313"/>
      <c r="B27" s="314"/>
      <c r="C27" s="106"/>
      <c r="D27" s="313"/>
      <c r="E27" s="314"/>
      <c r="F27" s="101"/>
      <c r="G27" s="313"/>
      <c r="H27" s="314"/>
      <c r="I27" s="101"/>
      <c r="J27" s="313"/>
      <c r="K27" s="314"/>
      <c r="L27" s="101"/>
      <c r="M27" s="313"/>
      <c r="N27" s="314"/>
      <c r="P27" s="313"/>
      <c r="Q27" s="314"/>
      <c r="R27" s="106"/>
      <c r="S27" s="115"/>
      <c r="T27" s="115"/>
    </row>
    <row r="28" spans="1:20" s="115" customFormat="1" ht="12.95" customHeight="1" x14ac:dyDescent="0.2">
      <c r="A28" s="306" t="s">
        <v>7</v>
      </c>
      <c r="B28" s="328">
        <f>SUM('New York Water Taxi'!C14)</f>
        <v>0</v>
      </c>
      <c r="C28" s="10"/>
      <c r="D28" s="306" t="s">
        <v>7</v>
      </c>
      <c r="E28" s="328">
        <f>SUM('New York Water Taxi'!C25)</f>
        <v>1337</v>
      </c>
      <c r="F28" s="114"/>
      <c r="G28" s="306" t="s">
        <v>7</v>
      </c>
      <c r="H28" s="328">
        <f>SUM('New York Water Taxi'!C36)</f>
        <v>137</v>
      </c>
      <c r="I28" s="114"/>
      <c r="J28" s="306" t="s">
        <v>7</v>
      </c>
      <c r="K28" s="328">
        <f>SUM('New York Water Taxi'!C47)</f>
        <v>0</v>
      </c>
      <c r="L28" s="114"/>
      <c r="M28" s="306" t="s">
        <v>7</v>
      </c>
      <c r="N28" s="328">
        <f>SUM('New York Water Taxi'!C58)</f>
        <v>0</v>
      </c>
      <c r="P28" s="306" t="s">
        <v>7</v>
      </c>
      <c r="Q28" s="328">
        <f>SUM('New York Water Taxi'!C69)</f>
        <v>0</v>
      </c>
      <c r="R28" s="11"/>
    </row>
    <row r="29" spans="1:20" s="115" customFormat="1" ht="12.95" customHeight="1" thickBot="1" x14ac:dyDescent="0.3">
      <c r="A29" s="313"/>
      <c r="B29" s="329"/>
      <c r="C29" s="109"/>
      <c r="D29" s="313"/>
      <c r="E29" s="329"/>
      <c r="F29" s="114"/>
      <c r="G29" s="313"/>
      <c r="H29" s="329"/>
      <c r="I29" s="114"/>
      <c r="J29" s="313"/>
      <c r="K29" s="329"/>
      <c r="L29" s="114"/>
      <c r="M29" s="313"/>
      <c r="N29" s="329"/>
      <c r="P29" s="313"/>
      <c r="Q29" s="329"/>
      <c r="R29" s="12"/>
      <c r="S29" s="116"/>
      <c r="T29" s="116"/>
    </row>
    <row r="30" spans="1:20" ht="12.75" customHeight="1" x14ac:dyDescent="0.25">
      <c r="A30" s="306" t="s">
        <v>39</v>
      </c>
      <c r="B30" s="328">
        <f>SUM('New York Water Taxi'!D14)</f>
        <v>0</v>
      </c>
      <c r="C30" s="101"/>
      <c r="D30" s="306" t="s">
        <v>39</v>
      </c>
      <c r="E30" s="328">
        <f>SUM('New York Water Taxi'!D25)</f>
        <v>0</v>
      </c>
      <c r="F30" s="101"/>
      <c r="G30" s="306" t="s">
        <v>39</v>
      </c>
      <c r="H30" s="328">
        <f>SUM('New York Water Taxi'!D36)</f>
        <v>0</v>
      </c>
      <c r="I30" s="101"/>
      <c r="J30" s="306" t="s">
        <v>39</v>
      </c>
      <c r="K30" s="328">
        <f>SUM('New York Water Taxi'!D47)</f>
        <v>0</v>
      </c>
      <c r="L30" s="101"/>
      <c r="M30" s="306" t="s">
        <v>39</v>
      </c>
      <c r="N30" s="328">
        <f>SUM('New York Water Taxi'!D58)</f>
        <v>0</v>
      </c>
      <c r="P30" s="306" t="s">
        <v>39</v>
      </c>
      <c r="Q30" s="328">
        <f>SUM('New York Water Taxi'!D69)</f>
        <v>0</v>
      </c>
      <c r="R30" s="11"/>
    </row>
    <row r="31" spans="1:20" ht="14.25" thickBot="1" x14ac:dyDescent="0.3">
      <c r="A31" s="313"/>
      <c r="B31" s="330"/>
      <c r="C31" s="101"/>
      <c r="D31" s="313"/>
      <c r="E31" s="330"/>
      <c r="F31" s="101"/>
      <c r="G31" s="313"/>
      <c r="H31" s="330"/>
      <c r="I31" s="101"/>
      <c r="J31" s="313"/>
      <c r="K31" s="330"/>
      <c r="L31" s="101"/>
      <c r="M31" s="313"/>
      <c r="N31" s="330"/>
      <c r="P31" s="313"/>
      <c r="Q31" s="330"/>
      <c r="R31" s="118"/>
    </row>
    <row r="32" spans="1:20" ht="12.75" customHeight="1" x14ac:dyDescent="0.25">
      <c r="A32" s="306" t="s">
        <v>73</v>
      </c>
      <c r="B32" s="328">
        <f>SUM('New York Water Taxi'!F14)</f>
        <v>0</v>
      </c>
      <c r="C32" s="101"/>
      <c r="D32" s="306" t="s">
        <v>73</v>
      </c>
      <c r="E32" s="328">
        <f>SUM('New York Water Taxi'!F25)</f>
        <v>127</v>
      </c>
      <c r="F32" s="101"/>
      <c r="G32" s="306" t="s">
        <v>73</v>
      </c>
      <c r="H32" s="328">
        <f>SUM('New York Water Taxi'!F36)</f>
        <v>16</v>
      </c>
      <c r="I32" s="101"/>
      <c r="J32" s="306" t="s">
        <v>73</v>
      </c>
      <c r="K32" s="328">
        <f>SUM('New York Water Taxi'!F47)</f>
        <v>22</v>
      </c>
      <c r="L32" s="101"/>
      <c r="M32" s="306" t="s">
        <v>73</v>
      </c>
      <c r="N32" s="328">
        <f>SUM('New York Water Taxi'!F58)</f>
        <v>17</v>
      </c>
      <c r="P32" s="306" t="s">
        <v>73</v>
      </c>
      <c r="Q32" s="328">
        <f>SUM('New York Water Taxi'!F69)</f>
        <v>4</v>
      </c>
      <c r="R32" s="11"/>
    </row>
    <row r="33" spans="1:18" ht="14.25" customHeight="1" thickBot="1" x14ac:dyDescent="0.3">
      <c r="A33" s="313"/>
      <c r="B33" s="343"/>
      <c r="C33" s="101"/>
      <c r="D33" s="313"/>
      <c r="E33" s="343"/>
      <c r="F33" s="101"/>
      <c r="G33" s="313"/>
      <c r="H33" s="343"/>
      <c r="I33" s="101"/>
      <c r="J33" s="313"/>
      <c r="K33" s="333"/>
      <c r="L33" s="101"/>
      <c r="M33" s="313"/>
      <c r="N33" s="333"/>
      <c r="P33" s="313"/>
      <c r="Q33" s="333"/>
      <c r="R33" s="11"/>
    </row>
    <row r="34" spans="1:18" x14ac:dyDescent="0.25">
      <c r="A34" s="331" t="s">
        <v>75</v>
      </c>
      <c r="B34" s="328">
        <f>SUM(HMS!E14)</f>
        <v>0</v>
      </c>
      <c r="C34" s="101"/>
      <c r="D34" s="331" t="s">
        <v>75</v>
      </c>
      <c r="E34" s="328">
        <f>SUM(HMS!E25)</f>
        <v>1573</v>
      </c>
      <c r="F34" s="101"/>
      <c r="G34" s="331" t="s">
        <v>75</v>
      </c>
      <c r="H34" s="328">
        <f>SUM(HMS!E36)</f>
        <v>1782</v>
      </c>
      <c r="I34" s="101"/>
      <c r="J34" s="331" t="s">
        <v>75</v>
      </c>
      <c r="K34" s="328">
        <f>SUM(HMS!E47)</f>
        <v>1525</v>
      </c>
      <c r="L34" s="101"/>
      <c r="M34" s="331" t="s">
        <v>75</v>
      </c>
      <c r="N34" s="328">
        <f>SUM(HMS!E58)</f>
        <v>1329</v>
      </c>
      <c r="P34" s="331" t="s">
        <v>75</v>
      </c>
      <c r="Q34" s="328">
        <f>SUM(HMS!E69)</f>
        <v>841</v>
      </c>
      <c r="R34" s="11"/>
    </row>
    <row r="35" spans="1:18" ht="14.25" thickBot="1" x14ac:dyDescent="0.3">
      <c r="A35" s="332"/>
      <c r="B35" s="333"/>
      <c r="C35" s="101"/>
      <c r="D35" s="332"/>
      <c r="E35" s="333"/>
      <c r="F35" s="101"/>
      <c r="G35" s="332"/>
      <c r="H35" s="333"/>
      <c r="I35" s="101"/>
      <c r="J35" s="332"/>
      <c r="K35" s="333"/>
      <c r="L35" s="101"/>
      <c r="M35" s="332"/>
      <c r="N35" s="333"/>
      <c r="P35" s="332"/>
      <c r="Q35" s="333"/>
      <c r="R35" s="11"/>
    </row>
    <row r="36" spans="1:18" ht="12.75" customHeight="1" x14ac:dyDescent="0.25">
      <c r="A36" s="331" t="s">
        <v>76</v>
      </c>
      <c r="B36" s="328">
        <f>SUM(HMS!F14)</f>
        <v>0</v>
      </c>
      <c r="C36" s="101"/>
      <c r="D36" s="331" t="s">
        <v>76</v>
      </c>
      <c r="E36" s="328">
        <f>SUM(HMS!F25)</f>
        <v>729</v>
      </c>
      <c r="F36" s="101"/>
      <c r="G36" s="331" t="s">
        <v>76</v>
      </c>
      <c r="H36" s="328">
        <f>SUM(HMS!F36)</f>
        <v>967</v>
      </c>
      <c r="I36" s="101"/>
      <c r="J36" s="331" t="s">
        <v>76</v>
      </c>
      <c r="K36" s="328">
        <f>SUM(HMS!F47)</f>
        <v>902</v>
      </c>
      <c r="L36" s="101"/>
      <c r="M36" s="331" t="s">
        <v>76</v>
      </c>
      <c r="N36" s="328">
        <f>SUM(HMS!F58)</f>
        <v>965</v>
      </c>
      <c r="P36" s="331" t="s">
        <v>76</v>
      </c>
      <c r="Q36" s="328">
        <f>SUM(HMS!F69)</f>
        <v>437</v>
      </c>
      <c r="R36" s="11"/>
    </row>
    <row r="37" spans="1:18" ht="13.5" customHeight="1" thickBot="1" x14ac:dyDescent="0.3">
      <c r="A37" s="332"/>
      <c r="B37" s="333"/>
      <c r="C37" s="101"/>
      <c r="D37" s="332"/>
      <c r="E37" s="333"/>
      <c r="F37" s="101"/>
      <c r="G37" s="332"/>
      <c r="H37" s="333"/>
      <c r="I37" s="101"/>
      <c r="J37" s="332"/>
      <c r="K37" s="333"/>
      <c r="L37" s="101"/>
      <c r="M37" s="332"/>
      <c r="N37" s="333"/>
      <c r="P37" s="332"/>
      <c r="Q37" s="333"/>
      <c r="R37" s="11"/>
    </row>
    <row r="38" spans="1:18" ht="12.75" customHeight="1" x14ac:dyDescent="0.25">
      <c r="A38" s="331" t="s">
        <v>13</v>
      </c>
      <c r="B38" s="328">
        <f>SUM(HMS!G14)</f>
        <v>0</v>
      </c>
      <c r="C38" s="101"/>
      <c r="D38" s="331" t="s">
        <v>13</v>
      </c>
      <c r="E38" s="328">
        <f>SUM(HMS!G25)</f>
        <v>2277</v>
      </c>
      <c r="F38" s="101"/>
      <c r="G38" s="331" t="s">
        <v>13</v>
      </c>
      <c r="H38" s="328">
        <f>SUM(HMS!G36)</f>
        <v>3003</v>
      </c>
      <c r="I38" s="101"/>
      <c r="J38" s="331" t="s">
        <v>13</v>
      </c>
      <c r="K38" s="328">
        <f>SUM(HMS!G47)</f>
        <v>2926</v>
      </c>
      <c r="L38" s="101"/>
      <c r="M38" s="331" t="s">
        <v>13</v>
      </c>
      <c r="N38" s="328">
        <f>SUM(HMS!G58)</f>
        <v>3069</v>
      </c>
      <c r="P38" s="331" t="s">
        <v>13</v>
      </c>
      <c r="Q38" s="328">
        <f>SUM(HMS!G69)</f>
        <v>1456</v>
      </c>
      <c r="R38" s="11"/>
    </row>
    <row r="39" spans="1:18" ht="13.5" customHeight="1" thickBot="1" x14ac:dyDescent="0.3">
      <c r="A39" s="332"/>
      <c r="B39" s="333"/>
      <c r="C39" s="101"/>
      <c r="D39" s="332"/>
      <c r="E39" s="333"/>
      <c r="F39" s="101"/>
      <c r="G39" s="332"/>
      <c r="H39" s="333"/>
      <c r="I39" s="101"/>
      <c r="J39" s="332"/>
      <c r="K39" s="333"/>
      <c r="L39" s="101"/>
      <c r="M39" s="332"/>
      <c r="N39" s="333"/>
      <c r="P39" s="332"/>
      <c r="Q39" s="333"/>
      <c r="R39" s="11"/>
    </row>
    <row r="40" spans="1:18" ht="12.75" customHeight="1" x14ac:dyDescent="0.25">
      <c r="A40" s="331" t="s">
        <v>14</v>
      </c>
      <c r="B40" s="328">
        <f>SUM(HMS!H14)</f>
        <v>0</v>
      </c>
      <c r="C40" s="101"/>
      <c r="D40" s="331" t="s">
        <v>14</v>
      </c>
      <c r="E40" s="328">
        <f>SUM(HMS!H25)</f>
        <v>1074</v>
      </c>
      <c r="F40" s="101"/>
      <c r="G40" s="331" t="s">
        <v>14</v>
      </c>
      <c r="H40" s="328">
        <f>SUM(HMS!G36)</f>
        <v>3003</v>
      </c>
      <c r="I40" s="101"/>
      <c r="J40" s="331" t="s">
        <v>14</v>
      </c>
      <c r="K40" s="328">
        <f>SUM(HMS!H47)</f>
        <v>1252</v>
      </c>
      <c r="L40" s="101"/>
      <c r="M40" s="331" t="s">
        <v>14</v>
      </c>
      <c r="N40" s="328">
        <f>SUM(HMS!H58)</f>
        <v>1502</v>
      </c>
      <c r="P40" s="331" t="s">
        <v>14</v>
      </c>
      <c r="Q40" s="328">
        <f>SUM(HMS!H69)</f>
        <v>787</v>
      </c>
      <c r="R40" s="11"/>
    </row>
    <row r="41" spans="1:18" ht="13.5" customHeight="1" thickBot="1" x14ac:dyDescent="0.3">
      <c r="A41" s="332"/>
      <c r="B41" s="333"/>
      <c r="C41" s="101"/>
      <c r="D41" s="332"/>
      <c r="E41" s="333"/>
      <c r="F41" s="101"/>
      <c r="G41" s="332"/>
      <c r="H41" s="333"/>
      <c r="I41" s="101"/>
      <c r="J41" s="332"/>
      <c r="K41" s="333"/>
      <c r="L41" s="101"/>
      <c r="M41" s="332"/>
      <c r="N41" s="333"/>
      <c r="P41" s="332"/>
      <c r="Q41" s="333"/>
      <c r="R41" s="11"/>
    </row>
    <row r="42" spans="1:18" ht="12.75" customHeight="1" x14ac:dyDescent="0.25">
      <c r="A42" s="331" t="s">
        <v>77</v>
      </c>
      <c r="B42" s="328">
        <f>SUM(HMS!I14)</f>
        <v>0</v>
      </c>
      <c r="C42" s="101"/>
      <c r="D42" s="331" t="s">
        <v>77</v>
      </c>
      <c r="E42" s="328">
        <f>SUM(HMS!I25)</f>
        <v>1212</v>
      </c>
      <c r="F42" s="101"/>
      <c r="G42" s="331" t="s">
        <v>77</v>
      </c>
      <c r="H42" s="328">
        <f>SUM(HMS!I36)</f>
        <v>1617</v>
      </c>
      <c r="I42" s="101"/>
      <c r="J42" s="331" t="s">
        <v>77</v>
      </c>
      <c r="K42" s="328">
        <f>SUM(HMS!I47)</f>
        <v>1474</v>
      </c>
      <c r="L42" s="101"/>
      <c r="M42" s="331" t="s">
        <v>77</v>
      </c>
      <c r="N42" s="328">
        <f>SUM(HMS!I58)</f>
        <v>1555</v>
      </c>
      <c r="P42" s="331" t="s">
        <v>77</v>
      </c>
      <c r="Q42" s="328">
        <v>729</v>
      </c>
      <c r="R42" s="11"/>
    </row>
    <row r="43" spans="1:18" ht="13.5" customHeight="1" thickBot="1" x14ac:dyDescent="0.3">
      <c r="A43" s="332"/>
      <c r="B43" s="333"/>
      <c r="C43" s="101"/>
      <c r="D43" s="332"/>
      <c r="E43" s="333"/>
      <c r="F43" s="101"/>
      <c r="G43" s="332"/>
      <c r="H43" s="333"/>
      <c r="I43" s="101"/>
      <c r="J43" s="332"/>
      <c r="K43" s="333"/>
      <c r="L43" s="101"/>
      <c r="M43" s="332"/>
      <c r="N43" s="333"/>
      <c r="P43" s="332"/>
      <c r="Q43" s="333"/>
      <c r="R43" s="11"/>
    </row>
    <row r="44" spans="1:18" ht="12.75" customHeight="1" x14ac:dyDescent="0.25">
      <c r="A44" s="331" t="s">
        <v>15</v>
      </c>
      <c r="B44" s="328">
        <f>SUM(HMS!J14)</f>
        <v>0</v>
      </c>
      <c r="C44" s="101"/>
      <c r="D44" s="331" t="s">
        <v>15</v>
      </c>
      <c r="E44" s="328">
        <f>SUM(HMS!J25)</f>
        <v>0</v>
      </c>
      <c r="F44" s="101"/>
      <c r="G44" s="331" t="s">
        <v>15</v>
      </c>
      <c r="H44" s="328">
        <f>SUM(HMS!J36)</f>
        <v>0</v>
      </c>
      <c r="I44" s="101"/>
      <c r="J44" s="331" t="s">
        <v>15</v>
      </c>
      <c r="K44" s="328">
        <f>SUM(HMS!J47)</f>
        <v>0</v>
      </c>
      <c r="L44" s="101"/>
      <c r="M44" s="331" t="s">
        <v>15</v>
      </c>
      <c r="N44" s="328">
        <f>SUM(HMS!J58)</f>
        <v>0</v>
      </c>
      <c r="P44" s="331" t="s">
        <v>15</v>
      </c>
      <c r="Q44" s="328">
        <f>SUM(HMS!J69)</f>
        <v>0</v>
      </c>
      <c r="R44" s="11"/>
    </row>
    <row r="45" spans="1:18" ht="13.5" customHeight="1" thickBot="1" x14ac:dyDescent="0.3">
      <c r="A45" s="332"/>
      <c r="B45" s="333"/>
      <c r="C45" s="101"/>
      <c r="D45" s="332"/>
      <c r="E45" s="333"/>
      <c r="F45" s="101"/>
      <c r="G45" s="332"/>
      <c r="H45" s="333"/>
      <c r="I45" s="101"/>
      <c r="J45" s="332"/>
      <c r="K45" s="333"/>
      <c r="L45" s="101"/>
      <c r="M45" s="332"/>
      <c r="N45" s="333"/>
      <c r="P45" s="332"/>
      <c r="Q45" s="333"/>
      <c r="R45" s="11"/>
    </row>
    <row r="46" spans="1:18" ht="13.5" customHeight="1" x14ac:dyDescent="0.25">
      <c r="A46" s="335" t="s">
        <v>36</v>
      </c>
      <c r="B46" s="328">
        <f>SUM(HMS!K14)</f>
        <v>0</v>
      </c>
      <c r="C46" s="101"/>
      <c r="D46" s="335" t="s">
        <v>36</v>
      </c>
      <c r="E46" s="328">
        <f>SUM(HMS!K25)</f>
        <v>0</v>
      </c>
      <c r="F46" s="101"/>
      <c r="G46" s="335" t="s">
        <v>36</v>
      </c>
      <c r="H46" s="336">
        <f>SUM(HMS!K36)</f>
        <v>0</v>
      </c>
      <c r="I46" s="101"/>
      <c r="J46" s="335" t="s">
        <v>36</v>
      </c>
      <c r="K46" s="336">
        <f>SUM(HMS!K47)</f>
        <v>0</v>
      </c>
      <c r="L46" s="101"/>
      <c r="M46" s="335" t="s">
        <v>36</v>
      </c>
      <c r="N46" s="336">
        <f>SUM(HMS!K58)</f>
        <v>0</v>
      </c>
      <c r="P46" s="335" t="s">
        <v>36</v>
      </c>
      <c r="Q46" s="336">
        <f>SUM(HMS!K69)</f>
        <v>0</v>
      </c>
      <c r="R46" s="11"/>
    </row>
    <row r="47" spans="1:18" ht="13.5" customHeight="1" thickBot="1" x14ac:dyDescent="0.3">
      <c r="A47" s="332"/>
      <c r="B47" s="333"/>
      <c r="C47" s="101"/>
      <c r="D47" s="332"/>
      <c r="E47" s="333"/>
      <c r="F47" s="101"/>
      <c r="G47" s="332"/>
      <c r="H47" s="333"/>
      <c r="I47" s="101"/>
      <c r="J47" s="332"/>
      <c r="K47" s="333"/>
      <c r="L47" s="101"/>
      <c r="M47" s="332"/>
      <c r="N47" s="333"/>
      <c r="P47" s="332"/>
      <c r="Q47" s="333"/>
      <c r="R47" s="11"/>
    </row>
    <row r="48" spans="1:18" ht="13.5" customHeight="1" x14ac:dyDescent="0.25">
      <c r="A48" s="337" t="s">
        <v>23</v>
      </c>
      <c r="B48" s="318">
        <f>SUM(B20:B47)</f>
        <v>0</v>
      </c>
      <c r="C48" s="101"/>
      <c r="D48" s="337" t="s">
        <v>23</v>
      </c>
      <c r="E48" s="318">
        <f>SUM(E20:E47)</f>
        <v>132386</v>
      </c>
      <c r="F48" s="101"/>
      <c r="G48" s="337" t="s">
        <v>23</v>
      </c>
      <c r="H48" s="318">
        <f>SUM(H20:H47)</f>
        <v>157472</v>
      </c>
      <c r="I48" s="101"/>
      <c r="J48" s="339" t="s">
        <v>23</v>
      </c>
      <c r="K48" s="334">
        <f>SUM(K20:K47)</f>
        <v>127320</v>
      </c>
      <c r="L48" s="101"/>
      <c r="M48" s="337" t="s">
        <v>23</v>
      </c>
      <c r="N48" s="334">
        <f>SUM(N20:N47)</f>
        <v>150881</v>
      </c>
      <c r="P48" s="339" t="s">
        <v>23</v>
      </c>
      <c r="Q48" s="334">
        <f>SUM(Q20:Q47)</f>
        <v>62572</v>
      </c>
      <c r="R48" s="11"/>
    </row>
    <row r="49" spans="1:18" ht="13.5" customHeight="1" thickBot="1" x14ac:dyDescent="0.3">
      <c r="A49" s="338"/>
      <c r="B49" s="319"/>
      <c r="C49" s="101"/>
      <c r="D49" s="338"/>
      <c r="E49" s="319"/>
      <c r="F49" s="101"/>
      <c r="G49" s="338"/>
      <c r="H49" s="319"/>
      <c r="I49" s="101"/>
      <c r="J49" s="338"/>
      <c r="K49" s="319"/>
      <c r="L49" s="101"/>
      <c r="M49" s="338"/>
      <c r="N49" s="319"/>
      <c r="P49" s="338"/>
      <c r="Q49" s="319"/>
      <c r="R49" s="11"/>
    </row>
    <row r="50" spans="1:18" x14ac:dyDescent="0.25">
      <c r="C50" s="101"/>
      <c r="F50" s="101"/>
      <c r="I50" s="101"/>
      <c r="L50" s="101"/>
      <c r="R50" s="10"/>
    </row>
    <row r="51" spans="1:18" x14ac:dyDescent="0.25">
      <c r="C51" s="101"/>
      <c r="F51" s="101"/>
      <c r="I51" s="101"/>
      <c r="L51" s="101"/>
      <c r="R51" s="109"/>
    </row>
  </sheetData>
  <mergeCells count="288">
    <mergeCell ref="D14:D15"/>
    <mergeCell ref="E14:E15"/>
    <mergeCell ref="G14:G15"/>
    <mergeCell ref="H14:H15"/>
    <mergeCell ref="J14:J15"/>
    <mergeCell ref="K14:K15"/>
    <mergeCell ref="M14:M15"/>
    <mergeCell ref="N14:N15"/>
    <mergeCell ref="P14:P15"/>
    <mergeCell ref="A32:A33"/>
    <mergeCell ref="D32:D33"/>
    <mergeCell ref="G32:G33"/>
    <mergeCell ref="J32:J33"/>
    <mergeCell ref="M32:M33"/>
    <mergeCell ref="P32:P33"/>
    <mergeCell ref="B32:B33"/>
    <mergeCell ref="E32:E33"/>
    <mergeCell ref="H32:H33"/>
    <mergeCell ref="K32:K33"/>
    <mergeCell ref="N32:N33"/>
    <mergeCell ref="P46:P47"/>
    <mergeCell ref="Q46:Q47"/>
    <mergeCell ref="P48:P49"/>
    <mergeCell ref="Q48:Q49"/>
    <mergeCell ref="B6:B7"/>
    <mergeCell ref="P40:P41"/>
    <mergeCell ref="Q40:Q41"/>
    <mergeCell ref="P42:P43"/>
    <mergeCell ref="Q42:Q43"/>
    <mergeCell ref="P44:P45"/>
    <mergeCell ref="Q44:Q45"/>
    <mergeCell ref="P34:P35"/>
    <mergeCell ref="Q34:Q35"/>
    <mergeCell ref="P36:P37"/>
    <mergeCell ref="Q36:Q37"/>
    <mergeCell ref="P38:P39"/>
    <mergeCell ref="Q38:Q39"/>
    <mergeCell ref="P22:P23"/>
    <mergeCell ref="Q22:Q23"/>
    <mergeCell ref="P24:P25"/>
    <mergeCell ref="Q32:Q33"/>
    <mergeCell ref="Q24:Q25"/>
    <mergeCell ref="P26:P27"/>
    <mergeCell ref="Q26:Q27"/>
    <mergeCell ref="P28:P29"/>
    <mergeCell ref="Q28:Q29"/>
    <mergeCell ref="P30:P31"/>
    <mergeCell ref="Q30:Q31"/>
    <mergeCell ref="P10:P11"/>
    <mergeCell ref="Q10:Q11"/>
    <mergeCell ref="P12:P13"/>
    <mergeCell ref="Q12:Q13"/>
    <mergeCell ref="P16:P17"/>
    <mergeCell ref="Q16:Q17"/>
    <mergeCell ref="P19:Q19"/>
    <mergeCell ref="P20:P21"/>
    <mergeCell ref="Q20:Q21"/>
    <mergeCell ref="Q14:Q1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48:N49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A48:A49"/>
    <mergeCell ref="B48:B49"/>
    <mergeCell ref="D48:D49"/>
    <mergeCell ref="E48:E49"/>
    <mergeCell ref="G48:G49"/>
    <mergeCell ref="H48:H49"/>
    <mergeCell ref="J48:J49"/>
    <mergeCell ref="K48:K49"/>
    <mergeCell ref="M48:M49"/>
    <mergeCell ref="N46:N47"/>
    <mergeCell ref="N42:N43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A40:A41"/>
    <mergeCell ref="B40:B41"/>
    <mergeCell ref="D40:D41"/>
    <mergeCell ref="E40:E41"/>
    <mergeCell ref="G40:G41"/>
    <mergeCell ref="G36:G37"/>
    <mergeCell ref="N40:N41"/>
    <mergeCell ref="A38:A39"/>
    <mergeCell ref="B38:B39"/>
    <mergeCell ref="D38:D39"/>
    <mergeCell ref="E38:E39"/>
    <mergeCell ref="G38:G39"/>
    <mergeCell ref="H38:H39"/>
    <mergeCell ref="J38:J39"/>
    <mergeCell ref="K38:K39"/>
    <mergeCell ref="M38:M39"/>
    <mergeCell ref="H40:H41"/>
    <mergeCell ref="J40:J41"/>
    <mergeCell ref="K40:K41"/>
    <mergeCell ref="M40:M41"/>
    <mergeCell ref="N38:N39"/>
    <mergeCell ref="H36:H37"/>
    <mergeCell ref="J36:J37"/>
    <mergeCell ref="K36:K37"/>
    <mergeCell ref="M36:M37"/>
    <mergeCell ref="N36:N37"/>
    <mergeCell ref="A34:A35"/>
    <mergeCell ref="B34:B35"/>
    <mergeCell ref="D34:D35"/>
    <mergeCell ref="E34:E35"/>
    <mergeCell ref="G34:G35"/>
    <mergeCell ref="H34:H35"/>
    <mergeCell ref="A36:A37"/>
    <mergeCell ref="B36:B37"/>
    <mergeCell ref="D36:D37"/>
    <mergeCell ref="E36:E37"/>
    <mergeCell ref="N34:N35"/>
    <mergeCell ref="J34:J35"/>
    <mergeCell ref="K34:K35"/>
    <mergeCell ref="M34:M35"/>
    <mergeCell ref="K26:K27"/>
    <mergeCell ref="M26:M27"/>
    <mergeCell ref="N30:N31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24:N25"/>
    <mergeCell ref="A22:A23"/>
    <mergeCell ref="B22:B23"/>
    <mergeCell ref="D22:D23"/>
    <mergeCell ref="E22:E23"/>
    <mergeCell ref="G22:G23"/>
    <mergeCell ref="N26:N27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8:N29"/>
    <mergeCell ref="A26:A27"/>
    <mergeCell ref="B26:B27"/>
    <mergeCell ref="D26:D27"/>
    <mergeCell ref="E26:E27"/>
    <mergeCell ref="G26:G27"/>
    <mergeCell ref="H26:H27"/>
    <mergeCell ref="J26:J27"/>
    <mergeCell ref="A24:A25"/>
    <mergeCell ref="B24:B25"/>
    <mergeCell ref="D24:D25"/>
    <mergeCell ref="E24:E25"/>
    <mergeCell ref="G24:G25"/>
    <mergeCell ref="H24:H25"/>
    <mergeCell ref="J24:J25"/>
    <mergeCell ref="K24:K25"/>
    <mergeCell ref="M24:M25"/>
    <mergeCell ref="A20:A21"/>
    <mergeCell ref="H22:H23"/>
    <mergeCell ref="J22:J23"/>
    <mergeCell ref="K22:K23"/>
    <mergeCell ref="A19:B19"/>
    <mergeCell ref="D19:E19"/>
    <mergeCell ref="G19:H19"/>
    <mergeCell ref="J19:K19"/>
    <mergeCell ref="M19:N19"/>
    <mergeCell ref="B20:B21"/>
    <mergeCell ref="D20:D21"/>
    <mergeCell ref="E20:E21"/>
    <mergeCell ref="G20:G21"/>
    <mergeCell ref="H20:H21"/>
    <mergeCell ref="J20:J21"/>
    <mergeCell ref="K20:K21"/>
    <mergeCell ref="M20:M21"/>
    <mergeCell ref="N20:N21"/>
    <mergeCell ref="M22:M23"/>
    <mergeCell ref="N22:N23"/>
    <mergeCell ref="K8:K9"/>
    <mergeCell ref="M8:M9"/>
    <mergeCell ref="N12:N13"/>
    <mergeCell ref="A16:A17"/>
    <mergeCell ref="B16:B17"/>
    <mergeCell ref="D16:D17"/>
    <mergeCell ref="E16:E17"/>
    <mergeCell ref="G16:G17"/>
    <mergeCell ref="H16:H17"/>
    <mergeCell ref="K16:K17"/>
    <mergeCell ref="M16:M17"/>
    <mergeCell ref="N16:N17"/>
    <mergeCell ref="J16:J17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7:N19 A16 C16:D16 F16:G16 I16:J16 L16:M16 A35:C35 L34 A37:C37 C36 L36 A39:C39 A38 L38 A41:C41 A40 L40 A43:C43 C42 L42 A21:N23 A20 L20:M20 A25:N31 A24 L24:M24 A45:N45 A44 A47:N49 A46 C20:D20 C24:D24 C34 E35:F35 E37:F37 F36 E39:F39 F38 E41:F41 F40 E43:F43 F42 A32:C33 E32:F33 F34 H35:I35 H37:I37 I36 H39:I39 I38 H41:I41 I40 H43:I43 I42 H32:I33 I34 K35:L35 K37:L37 K39:L39 K41:L41 K43:L43 K32:L33 N35 N37 N39 N41 N43 N32:N33 C38 C40 C44:D44 C46:D46 F20:G20 F24:G24 F44:G44 F46:G46 I20:J20 I24:J24 I44:J44 I46:J46 L44:M44 L46:M46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5"/>
  <sheetViews>
    <sheetView tabSelected="1" topLeftCell="A17" zoomScaleNormal="100" workbookViewId="0">
      <selection activeCell="D26" sqref="D26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344" t="s">
        <v>85</v>
      </c>
      <c r="B1" s="345"/>
    </row>
    <row r="2" spans="1:2" ht="15.75" thickBot="1" x14ac:dyDescent="0.3">
      <c r="A2" s="346"/>
      <c r="B2" s="347"/>
    </row>
    <row r="3" spans="1:2" ht="15.75" thickBot="1" x14ac:dyDescent="0.3">
      <c r="A3" s="324" t="s">
        <v>53</v>
      </c>
      <c r="B3" s="348"/>
    </row>
    <row r="4" spans="1:2" ht="12.75" customHeight="1" x14ac:dyDescent="0.25">
      <c r="A4" s="310" t="s">
        <v>54</v>
      </c>
      <c r="B4" s="304">
        <f>SUM('NY Waterway'!H74)</f>
        <v>321312</v>
      </c>
    </row>
    <row r="5" spans="1:2" ht="13.5" customHeight="1" thickBot="1" x14ac:dyDescent="0.3">
      <c r="A5" s="311"/>
      <c r="B5" s="312"/>
    </row>
    <row r="6" spans="1:2" ht="12.75" customHeight="1" x14ac:dyDescent="0.25">
      <c r="A6" s="306" t="s">
        <v>55</v>
      </c>
      <c r="B6" s="308">
        <f>SUM('Billy Bey'!E77)</f>
        <v>205150</v>
      </c>
    </row>
    <row r="7" spans="1:2" ht="13.5" customHeight="1" thickBot="1" x14ac:dyDescent="0.3">
      <c r="A7" s="349"/>
      <c r="B7" s="309"/>
    </row>
    <row r="8" spans="1:2" ht="12.75" customHeight="1" x14ac:dyDescent="0.25">
      <c r="A8" s="310" t="s">
        <v>56</v>
      </c>
      <c r="B8" s="304">
        <f>SUM(SeaStreak!G74)</f>
        <v>73761</v>
      </c>
    </row>
    <row r="9" spans="1:2" ht="13.5" customHeight="1" thickBot="1" x14ac:dyDescent="0.3">
      <c r="A9" s="350"/>
      <c r="B9" s="312"/>
    </row>
    <row r="10" spans="1:2" ht="12.75" customHeight="1" x14ac:dyDescent="0.25">
      <c r="A10" s="306" t="s">
        <v>57</v>
      </c>
      <c r="B10" s="308">
        <f>SUM('New York Water Taxi'!K74)</f>
        <v>24159</v>
      </c>
    </row>
    <row r="11" spans="1:2" ht="13.5" customHeight="1" thickBot="1" x14ac:dyDescent="0.3">
      <c r="A11" s="351"/>
      <c r="B11" s="309"/>
    </row>
    <row r="12" spans="1:2" ht="12.75" customHeight="1" x14ac:dyDescent="0.25">
      <c r="A12" s="320" t="s">
        <v>38</v>
      </c>
      <c r="B12" s="308">
        <f>SUM('Liberty Landing Ferry'!F74)</f>
        <v>13672</v>
      </c>
    </row>
    <row r="13" spans="1:2" ht="13.5" customHeight="1" thickBot="1" x14ac:dyDescent="0.3">
      <c r="A13" s="352"/>
      <c r="B13" s="309"/>
    </row>
    <row r="14" spans="1:2" ht="13.5" customHeight="1" x14ac:dyDescent="0.25">
      <c r="A14" s="320" t="s">
        <v>79</v>
      </c>
      <c r="B14" s="308">
        <f>HMS!F78</f>
        <v>57265</v>
      </c>
    </row>
    <row r="15" spans="1:2" ht="13.5" customHeight="1" thickBot="1" x14ac:dyDescent="0.3">
      <c r="A15" s="352"/>
      <c r="B15" s="309"/>
    </row>
    <row r="16" spans="1:2" x14ac:dyDescent="0.25">
      <c r="A16" s="316" t="s">
        <v>23</v>
      </c>
      <c r="B16" s="318">
        <f>SUM(B4:B15)</f>
        <v>695319</v>
      </c>
    </row>
    <row r="17" spans="1:2" ht="15.75" thickBot="1" x14ac:dyDescent="0.3">
      <c r="A17" s="353"/>
      <c r="B17" s="354"/>
    </row>
    <row r="18" spans="1:2" ht="15.75" thickBot="1" x14ac:dyDescent="0.3">
      <c r="A18" s="54"/>
      <c r="B18" s="55"/>
    </row>
    <row r="19" spans="1:2" ht="15.75" thickBot="1" x14ac:dyDescent="0.3">
      <c r="A19" s="324" t="s">
        <v>58</v>
      </c>
      <c r="B19" s="348"/>
    </row>
    <row r="20" spans="1:2" x14ac:dyDescent="0.25">
      <c r="A20" s="310" t="s">
        <v>10</v>
      </c>
      <c r="B20" s="304">
        <f>SUM('Billy Bey'!F73, 'New York Water Taxi'!E74, 'NY Waterway'!D74, SeaStreak!B74,HMS!C73)</f>
        <v>219886</v>
      </c>
    </row>
    <row r="21" spans="1:2" ht="15.75" thickBot="1" x14ac:dyDescent="0.3">
      <c r="A21" s="311"/>
      <c r="B21" s="305"/>
    </row>
    <row r="22" spans="1:2" x14ac:dyDescent="0.25">
      <c r="A22" s="306" t="s">
        <v>8</v>
      </c>
      <c r="B22" s="308">
        <f>SUM('Billy Bey'!D73, 'NY Waterway'!B74, 'New York Water Taxi'!D74)</f>
        <v>258036</v>
      </c>
    </row>
    <row r="23" spans="1:2" ht="15.75" thickBot="1" x14ac:dyDescent="0.3">
      <c r="A23" s="349"/>
      <c r="B23" s="355"/>
    </row>
    <row r="24" spans="1:2" x14ac:dyDescent="0.25">
      <c r="A24" s="310" t="s">
        <v>16</v>
      </c>
      <c r="B24" s="304">
        <f>SUM(SeaStreak!C74,HMS!D73)</f>
        <v>34002</v>
      </c>
    </row>
    <row r="25" spans="1:2" ht="15.75" thickBot="1" x14ac:dyDescent="0.3">
      <c r="A25" s="350"/>
      <c r="B25" s="356"/>
    </row>
    <row r="26" spans="1:2" ht="12.75" customHeight="1" x14ac:dyDescent="0.25">
      <c r="A26" s="306" t="s">
        <v>9</v>
      </c>
      <c r="B26" s="304">
        <f>SUM('Billy Bey'!E73, 'Liberty Landing Ferry'!B74, 'NY Waterway'!C74)</f>
        <v>141238</v>
      </c>
    </row>
    <row r="27" spans="1:2" ht="15.75" thickBot="1" x14ac:dyDescent="0.3">
      <c r="A27" s="351"/>
      <c r="B27" s="356"/>
    </row>
    <row r="28" spans="1:2" x14ac:dyDescent="0.25">
      <c r="A28" s="306" t="s">
        <v>7</v>
      </c>
      <c r="B28" s="328">
        <f>SUM('New York Water Taxi'!B74)</f>
        <v>2009</v>
      </c>
    </row>
    <row r="29" spans="1:2" ht="15.75" thickBot="1" x14ac:dyDescent="0.3">
      <c r="A29" s="351"/>
      <c r="B29" s="329"/>
    </row>
    <row r="30" spans="1:2" x14ac:dyDescent="0.25">
      <c r="A30" s="306" t="s">
        <v>39</v>
      </c>
      <c r="B30" s="328">
        <f>SUM('New York Water Taxi'!C74)</f>
        <v>0</v>
      </c>
    </row>
    <row r="31" spans="1:2" ht="15.75" thickBot="1" x14ac:dyDescent="0.3">
      <c r="A31" s="351"/>
      <c r="B31" s="357"/>
    </row>
    <row r="32" spans="1:2" ht="13.5" customHeight="1" x14ac:dyDescent="0.25">
      <c r="A32" s="331" t="s">
        <v>11</v>
      </c>
      <c r="B32" s="328">
        <f>SUM(HMS!E73)</f>
        <v>8056</v>
      </c>
    </row>
    <row r="33" spans="1:2" ht="14.25" customHeight="1" thickBot="1" x14ac:dyDescent="0.3">
      <c r="A33" s="332"/>
      <c r="B33" s="333"/>
    </row>
    <row r="34" spans="1:2" ht="14.25" customHeight="1" x14ac:dyDescent="0.25">
      <c r="A34" s="331" t="s">
        <v>73</v>
      </c>
      <c r="B34" s="328">
        <f>SUM('New York Water Taxi'!F74)</f>
        <v>252</v>
      </c>
    </row>
    <row r="35" spans="1:2" ht="14.25" customHeight="1" thickBot="1" x14ac:dyDescent="0.3">
      <c r="A35" s="332"/>
      <c r="B35" s="343"/>
    </row>
    <row r="36" spans="1:2" ht="13.5" customHeight="1" x14ac:dyDescent="0.25">
      <c r="A36" s="331" t="s">
        <v>12</v>
      </c>
      <c r="B36" s="328">
        <f>SUM(HMS!F73)</f>
        <v>4268</v>
      </c>
    </row>
    <row r="37" spans="1:2" ht="14.25" customHeight="1" thickBot="1" x14ac:dyDescent="0.3">
      <c r="A37" s="332"/>
      <c r="B37" s="333"/>
    </row>
    <row r="38" spans="1:2" ht="13.5" customHeight="1" x14ac:dyDescent="0.25">
      <c r="A38" s="331" t="s">
        <v>13</v>
      </c>
      <c r="B38" s="336">
        <f>SUM(HMS!G73)</f>
        <v>13838</v>
      </c>
    </row>
    <row r="39" spans="1:2" ht="14.25" customHeight="1" thickBot="1" x14ac:dyDescent="0.3">
      <c r="A39" s="332"/>
      <c r="B39" s="336"/>
    </row>
    <row r="40" spans="1:2" ht="13.5" customHeight="1" x14ac:dyDescent="0.25">
      <c r="A40" s="331" t="s">
        <v>14</v>
      </c>
      <c r="B40" s="328">
        <f>SUM(HMS!H73)</f>
        <v>6493</v>
      </c>
    </row>
    <row r="41" spans="1:2" ht="14.25" customHeight="1" thickBot="1" x14ac:dyDescent="0.3">
      <c r="A41" s="332"/>
      <c r="B41" s="333"/>
    </row>
    <row r="42" spans="1:2" ht="13.5" customHeight="1" x14ac:dyDescent="0.25">
      <c r="A42" s="331" t="s">
        <v>35</v>
      </c>
      <c r="B42" s="336">
        <f>SUM(HMS!I73)</f>
        <v>7241</v>
      </c>
    </row>
    <row r="43" spans="1:2" ht="14.25" customHeight="1" thickBot="1" x14ac:dyDescent="0.3">
      <c r="A43" s="332"/>
      <c r="B43" s="333"/>
    </row>
    <row r="44" spans="1:2" ht="14.25" customHeight="1" x14ac:dyDescent="0.25">
      <c r="A44" s="331" t="s">
        <v>15</v>
      </c>
      <c r="B44" s="328">
        <f>SUM(HMS!J73)</f>
        <v>0</v>
      </c>
    </row>
    <row r="45" spans="1:2" ht="14.25" customHeight="1" thickBot="1" x14ac:dyDescent="0.3">
      <c r="A45" s="332"/>
      <c r="B45" s="333"/>
    </row>
    <row r="46" spans="1:2" ht="14.25" customHeight="1" x14ac:dyDescent="0.25">
      <c r="A46" s="331" t="s">
        <v>36</v>
      </c>
      <c r="B46" s="336">
        <f>SUM(HMS!K73)</f>
        <v>0</v>
      </c>
    </row>
    <row r="47" spans="1:2" ht="14.25" customHeight="1" thickBot="1" x14ac:dyDescent="0.3">
      <c r="A47" s="332"/>
      <c r="B47" s="333"/>
    </row>
    <row r="48" spans="1:2" x14ac:dyDescent="0.25">
      <c r="A48" s="337" t="s">
        <v>23</v>
      </c>
      <c r="B48" s="318">
        <f>SUM(B20:B47)</f>
        <v>695319</v>
      </c>
    </row>
    <row r="49" spans="1:10" ht="15.75" thickBot="1" x14ac:dyDescent="0.3">
      <c r="A49" s="358"/>
      <c r="B49" s="354"/>
    </row>
    <row r="53" spans="1:10" x14ac:dyDescent="0.25">
      <c r="I53" s="6"/>
      <c r="J53" s="6"/>
    </row>
    <row r="54" spans="1:10" x14ac:dyDescent="0.25">
      <c r="I54" s="6"/>
      <c r="J54" s="6"/>
    </row>
    <row r="55" spans="1:10" x14ac:dyDescent="0.25">
      <c r="I55" s="6"/>
      <c r="J55" s="6"/>
    </row>
    <row r="56" spans="1:10" x14ac:dyDescent="0.25">
      <c r="I56" s="6"/>
      <c r="J56" s="6"/>
    </row>
    <row r="57" spans="1:10" x14ac:dyDescent="0.25">
      <c r="I57" s="6"/>
      <c r="J57" s="6"/>
    </row>
    <row r="58" spans="1:10" x14ac:dyDescent="0.25">
      <c r="I58" s="6"/>
      <c r="J58" s="6"/>
    </row>
    <row r="59" spans="1:10" x14ac:dyDescent="0.25">
      <c r="I59" s="6"/>
      <c r="J59" s="6"/>
    </row>
    <row r="60" spans="1:10" x14ac:dyDescent="0.25">
      <c r="I60" s="6"/>
      <c r="J60" s="6"/>
    </row>
    <row r="61" spans="1:10" x14ac:dyDescent="0.25">
      <c r="I61" s="6"/>
      <c r="J61" s="6"/>
    </row>
    <row r="62" spans="1:10" x14ac:dyDescent="0.25">
      <c r="I62" s="6"/>
      <c r="J62" s="6"/>
    </row>
    <row r="63" spans="1:10" x14ac:dyDescent="0.25">
      <c r="I63" s="6"/>
      <c r="J63" s="6"/>
    </row>
    <row r="64" spans="1:10" x14ac:dyDescent="0.25">
      <c r="J64" s="6"/>
    </row>
    <row r="65" spans="9:10" x14ac:dyDescent="0.25"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  <c r="J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</sheetData>
  <mergeCells count="48">
    <mergeCell ref="A38:A39"/>
    <mergeCell ref="B38:B39"/>
    <mergeCell ref="A40:A41"/>
    <mergeCell ref="B40:B41"/>
    <mergeCell ref="A48:A49"/>
    <mergeCell ref="B48:B49"/>
    <mergeCell ref="A42:A43"/>
    <mergeCell ref="B42:B43"/>
    <mergeCell ref="A44:A45"/>
    <mergeCell ref="B44:B45"/>
    <mergeCell ref="A46:A47"/>
    <mergeCell ref="B46:B47"/>
    <mergeCell ref="A32:A33"/>
    <mergeCell ref="B32:B33"/>
    <mergeCell ref="A36:A37"/>
    <mergeCell ref="B36:B37"/>
    <mergeCell ref="A34:A35"/>
    <mergeCell ref="B34:B35"/>
    <mergeCell ref="A26:A27"/>
    <mergeCell ref="B26:B27"/>
    <mergeCell ref="A28:A29"/>
    <mergeCell ref="B28:B29"/>
    <mergeCell ref="A30:A31"/>
    <mergeCell ref="B30:B31"/>
    <mergeCell ref="A20:A21"/>
    <mergeCell ref="B20:B21"/>
    <mergeCell ref="A22:A23"/>
    <mergeCell ref="B22:B23"/>
    <mergeCell ref="A24:A25"/>
    <mergeCell ref="B24:B25"/>
    <mergeCell ref="A12:A13"/>
    <mergeCell ref="B12:B13"/>
    <mergeCell ref="A16:A17"/>
    <mergeCell ref="B16:B17"/>
    <mergeCell ref="A19:B19"/>
    <mergeCell ref="A14:A15"/>
    <mergeCell ref="B14:B15"/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  <ignoredErrors>
    <ignoredError sqref="B48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80"/>
  <sheetViews>
    <sheetView zoomScaleNormal="100" workbookViewId="0">
      <pane xSplit="2" ySplit="4" topLeftCell="C41" activePane="bottomRight" state="frozen"/>
      <selection pane="topRight" activeCell="C1" sqref="C1"/>
      <selection pane="bottomLeft" activeCell="A5" sqref="A5"/>
      <selection pane="bottomRight" activeCell="E69" sqref="E69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9" width="10.7109375" style="1" customWidth="1"/>
    <col min="10" max="10" width="13" style="1" customWidth="1"/>
    <col min="11" max="11" width="10.7109375" style="1" customWidth="1"/>
    <col min="12" max="12" width="16.28515625" style="1" bestFit="1" customWidth="1"/>
    <col min="13" max="16384" width="9.140625" style="1"/>
  </cols>
  <sheetData>
    <row r="1" spans="1:12" ht="15" customHeight="1" x14ac:dyDescent="0.25">
      <c r="A1" s="31"/>
      <c r="B1" s="209"/>
      <c r="C1" s="376" t="s">
        <v>8</v>
      </c>
      <c r="D1" s="381"/>
      <c r="E1" s="375" t="s">
        <v>9</v>
      </c>
      <c r="F1" s="381"/>
      <c r="G1" s="375" t="s">
        <v>10</v>
      </c>
      <c r="H1" s="376"/>
      <c r="I1" s="376"/>
      <c r="J1" s="376"/>
      <c r="K1" s="379" t="s">
        <v>23</v>
      </c>
    </row>
    <row r="2" spans="1:12" ht="15" customHeight="1" thickBot="1" x14ac:dyDescent="0.3">
      <c r="A2" s="32"/>
      <c r="B2" s="210"/>
      <c r="C2" s="378"/>
      <c r="D2" s="382"/>
      <c r="E2" s="377"/>
      <c r="F2" s="382"/>
      <c r="G2" s="377"/>
      <c r="H2" s="378"/>
      <c r="I2" s="378"/>
      <c r="J2" s="378"/>
      <c r="K2" s="380"/>
    </row>
    <row r="3" spans="1:12" ht="15" customHeight="1" x14ac:dyDescent="0.25">
      <c r="A3" s="361" t="s">
        <v>61</v>
      </c>
      <c r="B3" s="363" t="s">
        <v>62</v>
      </c>
      <c r="C3" s="368" t="s">
        <v>17</v>
      </c>
      <c r="D3" s="370" t="s">
        <v>18</v>
      </c>
      <c r="E3" s="383" t="s">
        <v>17</v>
      </c>
      <c r="F3" s="370" t="s">
        <v>19</v>
      </c>
      <c r="G3" s="383" t="s">
        <v>17</v>
      </c>
      <c r="H3" s="385" t="s">
        <v>20</v>
      </c>
      <c r="I3" s="385" t="s">
        <v>21</v>
      </c>
      <c r="J3" s="385" t="s">
        <v>19</v>
      </c>
      <c r="K3" s="380"/>
    </row>
    <row r="4" spans="1:12" ht="15" customHeight="1" thickBot="1" x14ac:dyDescent="0.3">
      <c r="A4" s="362"/>
      <c r="B4" s="364"/>
      <c r="C4" s="369"/>
      <c r="D4" s="371"/>
      <c r="E4" s="384"/>
      <c r="F4" s="371"/>
      <c r="G4" s="384"/>
      <c r="H4" s="386"/>
      <c r="I4" s="386"/>
      <c r="J4" s="386"/>
      <c r="K4" s="380"/>
    </row>
    <row r="5" spans="1:12" s="2" customFormat="1" ht="15" hidden="1" customHeight="1" thickBot="1" x14ac:dyDescent="0.3">
      <c r="A5" s="33" t="s">
        <v>3</v>
      </c>
      <c r="B5" s="211"/>
      <c r="C5" s="169"/>
      <c r="D5" s="15"/>
      <c r="E5" s="14"/>
      <c r="F5" s="15"/>
      <c r="G5" s="14"/>
      <c r="H5" s="16"/>
      <c r="I5" s="16"/>
      <c r="J5" s="16"/>
      <c r="K5" s="20">
        <f>SUM(C5:J5)</f>
        <v>0</v>
      </c>
    </row>
    <row r="6" spans="1:12" s="2" customFormat="1" ht="15" hidden="1" customHeight="1" thickBot="1" x14ac:dyDescent="0.3">
      <c r="A6" s="33" t="s">
        <v>4</v>
      </c>
      <c r="B6" s="226"/>
      <c r="C6" s="170"/>
      <c r="D6" s="15"/>
      <c r="E6" s="14"/>
      <c r="F6" s="15"/>
      <c r="G6" s="14"/>
      <c r="H6" s="16"/>
      <c r="I6" s="16"/>
      <c r="J6" s="16"/>
      <c r="K6" s="20">
        <f>SUM(C6:J6)</f>
        <v>0</v>
      </c>
    </row>
    <row r="7" spans="1:12" s="2" customFormat="1" ht="15" hidden="1" customHeight="1" outlineLevel="1" thickBot="1" x14ac:dyDescent="0.3">
      <c r="A7" s="33" t="s">
        <v>5</v>
      </c>
      <c r="B7" s="226"/>
      <c r="C7" s="170"/>
      <c r="D7" s="22"/>
      <c r="E7" s="21"/>
      <c r="F7" s="22"/>
      <c r="G7" s="21"/>
      <c r="H7" s="23"/>
      <c r="I7" s="23"/>
      <c r="J7" s="23"/>
      <c r="K7" s="20">
        <f>SUM(C7:J7)</f>
        <v>0</v>
      </c>
    </row>
    <row r="8" spans="1:12" s="2" customFormat="1" ht="15" hidden="1" customHeight="1" outlineLevel="1" thickBot="1" x14ac:dyDescent="0.3">
      <c r="A8" s="33" t="s">
        <v>6</v>
      </c>
      <c r="B8" s="226"/>
      <c r="C8" s="177"/>
      <c r="D8" s="27"/>
      <c r="E8" s="26"/>
      <c r="F8" s="27"/>
      <c r="G8" s="26"/>
      <c r="H8" s="28"/>
      <c r="I8" s="28"/>
      <c r="J8" s="28"/>
      <c r="K8" s="20"/>
      <c r="L8" s="180"/>
    </row>
    <row r="9" spans="1:12" s="2" customFormat="1" ht="15" hidden="1" customHeight="1" outlineLevel="1" thickBot="1" x14ac:dyDescent="0.3">
      <c r="A9" s="33" t="s">
        <v>0</v>
      </c>
      <c r="B9" s="226"/>
      <c r="C9" s="177"/>
      <c r="D9" s="27"/>
      <c r="E9" s="26"/>
      <c r="F9" s="27"/>
      <c r="G9" s="26"/>
      <c r="H9" s="28"/>
      <c r="I9" s="28"/>
      <c r="J9" s="28"/>
      <c r="K9" s="20"/>
      <c r="L9" s="180"/>
    </row>
    <row r="10" spans="1:12" s="2" customFormat="1" ht="15" hidden="1" customHeight="1" outlineLevel="1" thickBot="1" x14ac:dyDescent="0.3">
      <c r="A10" s="33" t="s">
        <v>1</v>
      </c>
      <c r="B10" s="226"/>
      <c r="C10" s="177"/>
      <c r="D10" s="27"/>
      <c r="E10" s="26"/>
      <c r="F10" s="27"/>
      <c r="G10" s="26"/>
      <c r="H10" s="28"/>
      <c r="I10" s="28"/>
      <c r="J10" s="28"/>
      <c r="K10" s="20"/>
      <c r="L10" s="180"/>
    </row>
    <row r="11" spans="1:12" s="2" customFormat="1" ht="15" customHeight="1" outlineLevel="1" thickBot="1" x14ac:dyDescent="0.3">
      <c r="A11" s="33" t="s">
        <v>2</v>
      </c>
      <c r="B11" s="226">
        <v>42736</v>
      </c>
      <c r="C11" s="177"/>
      <c r="D11" s="27"/>
      <c r="E11" s="26"/>
      <c r="F11" s="27"/>
      <c r="G11" s="26"/>
      <c r="H11" s="28"/>
      <c r="I11" s="28"/>
      <c r="J11" s="28"/>
      <c r="K11" s="20">
        <f>SUM(C11:J11)</f>
        <v>0</v>
      </c>
      <c r="L11" s="180"/>
    </row>
    <row r="12" spans="1:12" s="3" customFormat="1" ht="15" customHeight="1" outlineLevel="1" thickBot="1" x14ac:dyDescent="0.3">
      <c r="A12" s="198" t="s">
        <v>25</v>
      </c>
      <c r="B12" s="365" t="s">
        <v>28</v>
      </c>
      <c r="C12" s="199">
        <f t="shared" ref="C12:K12" si="0">SUM(C5:C11)</f>
        <v>0</v>
      </c>
      <c r="D12" s="122">
        <f t="shared" si="0"/>
        <v>0</v>
      </c>
      <c r="E12" s="122">
        <f t="shared" si="0"/>
        <v>0</v>
      </c>
      <c r="F12" s="122">
        <f t="shared" si="0"/>
        <v>0</v>
      </c>
      <c r="G12" s="122">
        <f t="shared" si="0"/>
        <v>0</v>
      </c>
      <c r="H12" s="122">
        <f t="shared" si="0"/>
        <v>0</v>
      </c>
      <c r="I12" s="122">
        <f t="shared" si="0"/>
        <v>0</v>
      </c>
      <c r="J12" s="122">
        <f t="shared" si="0"/>
        <v>0</v>
      </c>
      <c r="K12" s="122">
        <f t="shared" si="0"/>
        <v>0</v>
      </c>
    </row>
    <row r="13" spans="1:12" s="3" customFormat="1" ht="15" customHeight="1" outlineLevel="1" thickBot="1" x14ac:dyDescent="0.3">
      <c r="A13" s="127" t="s">
        <v>27</v>
      </c>
      <c r="B13" s="366"/>
      <c r="C13" s="200" t="e">
        <f t="shared" ref="C13:K13" si="1">AVERAGE(C5:C11)</f>
        <v>#DIV/0!</v>
      </c>
      <c r="D13" s="124" t="e">
        <f t="shared" si="1"/>
        <v>#DIV/0!</v>
      </c>
      <c r="E13" s="124" t="e">
        <f t="shared" si="1"/>
        <v>#DIV/0!</v>
      </c>
      <c r="F13" s="124" t="e">
        <f t="shared" si="1"/>
        <v>#DIV/0!</v>
      </c>
      <c r="G13" s="124" t="e">
        <f t="shared" si="1"/>
        <v>#DIV/0!</v>
      </c>
      <c r="H13" s="124" t="e">
        <f t="shared" si="1"/>
        <v>#DIV/0!</v>
      </c>
      <c r="I13" s="124" t="e">
        <f t="shared" si="1"/>
        <v>#DIV/0!</v>
      </c>
      <c r="J13" s="124" t="e">
        <f t="shared" si="1"/>
        <v>#DIV/0!</v>
      </c>
      <c r="K13" s="124">
        <f t="shared" si="1"/>
        <v>0</v>
      </c>
    </row>
    <row r="14" spans="1:12" s="3" customFormat="1" ht="15" customHeight="1" thickBot="1" x14ac:dyDescent="0.3">
      <c r="A14" s="34" t="s">
        <v>24</v>
      </c>
      <c r="B14" s="366"/>
      <c r="C14" s="201">
        <f>SUM(C5:C9)</f>
        <v>0</v>
      </c>
      <c r="D14" s="49">
        <f t="shared" ref="D14:K14" si="2">SUM(D5:D9)</f>
        <v>0</v>
      </c>
      <c r="E14" s="49">
        <f>SUM(E5:E9)</f>
        <v>0</v>
      </c>
      <c r="F14" s="49">
        <f t="shared" si="2"/>
        <v>0</v>
      </c>
      <c r="G14" s="49">
        <f t="shared" si="2"/>
        <v>0</v>
      </c>
      <c r="H14" s="49">
        <f t="shared" si="2"/>
        <v>0</v>
      </c>
      <c r="I14" s="49">
        <f t="shared" si="2"/>
        <v>0</v>
      </c>
      <c r="J14" s="49">
        <f t="shared" si="2"/>
        <v>0</v>
      </c>
      <c r="K14" s="49">
        <f t="shared" si="2"/>
        <v>0</v>
      </c>
    </row>
    <row r="15" spans="1:12" s="3" customFormat="1" ht="15" customHeight="1" thickBot="1" x14ac:dyDescent="0.3">
      <c r="A15" s="34" t="s">
        <v>26</v>
      </c>
      <c r="B15" s="366"/>
      <c r="C15" s="202" t="e">
        <f>AVERAGE(C5:C9)</f>
        <v>#DIV/0!</v>
      </c>
      <c r="D15" s="51" t="e">
        <f t="shared" ref="D15:K15" si="3">AVERAGE(D5:D9)</f>
        <v>#DIV/0!</v>
      </c>
      <c r="E15" s="51" t="e">
        <f>AVERAGE(E5:E9)</f>
        <v>#DIV/0!</v>
      </c>
      <c r="F15" s="51" t="e">
        <f t="shared" si="3"/>
        <v>#DIV/0!</v>
      </c>
      <c r="G15" s="51" t="e">
        <f t="shared" si="3"/>
        <v>#DIV/0!</v>
      </c>
      <c r="H15" s="51" t="e">
        <f t="shared" si="3"/>
        <v>#DIV/0!</v>
      </c>
      <c r="I15" s="51" t="e">
        <f t="shared" si="3"/>
        <v>#DIV/0!</v>
      </c>
      <c r="J15" s="51" t="e">
        <f t="shared" si="3"/>
        <v>#DIV/0!</v>
      </c>
      <c r="K15" s="51">
        <f t="shared" si="3"/>
        <v>0</v>
      </c>
    </row>
    <row r="16" spans="1:12" s="3" customFormat="1" ht="15" customHeight="1" thickBot="1" x14ac:dyDescent="0.3">
      <c r="A16" s="33" t="s">
        <v>3</v>
      </c>
      <c r="B16" s="211">
        <f>B11+1</f>
        <v>42737</v>
      </c>
      <c r="C16" s="169"/>
      <c r="D16" s="15"/>
      <c r="E16" s="14">
        <v>690</v>
      </c>
      <c r="F16" s="15"/>
      <c r="G16" s="14"/>
      <c r="H16" s="16"/>
      <c r="I16" s="16"/>
      <c r="J16" s="16"/>
      <c r="K16" s="18">
        <f t="shared" ref="K16:K22" si="4">SUM(C16:J16)</f>
        <v>690</v>
      </c>
    </row>
    <row r="17" spans="1:11" s="3" customFormat="1" ht="15" customHeight="1" thickBot="1" x14ac:dyDescent="0.3">
      <c r="A17" s="33" t="s">
        <v>4</v>
      </c>
      <c r="B17" s="212">
        <f>B16+1</f>
        <v>42738</v>
      </c>
      <c r="C17" s="169">
        <v>477</v>
      </c>
      <c r="D17" s="15"/>
      <c r="E17" s="14">
        <v>2269</v>
      </c>
      <c r="F17" s="15">
        <v>2229</v>
      </c>
      <c r="G17" s="14">
        <v>1055</v>
      </c>
      <c r="H17" s="16">
        <v>664</v>
      </c>
      <c r="I17" s="16">
        <v>376</v>
      </c>
      <c r="J17" s="16">
        <v>2399</v>
      </c>
      <c r="K17" s="20">
        <f t="shared" si="4"/>
        <v>9469</v>
      </c>
    </row>
    <row r="18" spans="1:11" s="3" customFormat="1" ht="15" customHeight="1" thickBot="1" x14ac:dyDescent="0.3">
      <c r="A18" s="33" t="s">
        <v>5</v>
      </c>
      <c r="B18" s="212">
        <f t="shared" ref="B18:B22" si="5">B17+1</f>
        <v>42739</v>
      </c>
      <c r="C18" s="189">
        <v>578</v>
      </c>
      <c r="D18" s="15"/>
      <c r="E18" s="14">
        <v>2679</v>
      </c>
      <c r="F18" s="15">
        <v>1931</v>
      </c>
      <c r="G18" s="14">
        <v>1143</v>
      </c>
      <c r="H18" s="16">
        <v>656</v>
      </c>
      <c r="I18" s="16">
        <v>397</v>
      </c>
      <c r="J18" s="16">
        <v>2299</v>
      </c>
      <c r="K18" s="20">
        <f t="shared" si="4"/>
        <v>9683</v>
      </c>
    </row>
    <row r="19" spans="1:11" s="3" customFormat="1" ht="15" customHeight="1" thickBot="1" x14ac:dyDescent="0.3">
      <c r="A19" s="33" t="s">
        <v>6</v>
      </c>
      <c r="B19" s="213">
        <f t="shared" si="5"/>
        <v>42740</v>
      </c>
      <c r="C19" s="169">
        <v>531</v>
      </c>
      <c r="D19" s="15"/>
      <c r="E19" s="14">
        <v>2445</v>
      </c>
      <c r="F19" s="15">
        <v>2246</v>
      </c>
      <c r="G19" s="14">
        <v>1121</v>
      </c>
      <c r="H19" s="16">
        <v>735</v>
      </c>
      <c r="I19" s="16">
        <v>398</v>
      </c>
      <c r="J19" s="16">
        <v>2454</v>
      </c>
      <c r="K19" s="20">
        <f t="shared" si="4"/>
        <v>9930</v>
      </c>
    </row>
    <row r="20" spans="1:11" s="3" customFormat="1" ht="15" customHeight="1" thickBot="1" x14ac:dyDescent="0.3">
      <c r="A20" s="33" t="s">
        <v>0</v>
      </c>
      <c r="B20" s="213">
        <f t="shared" si="5"/>
        <v>42741</v>
      </c>
      <c r="C20" s="170">
        <v>461</v>
      </c>
      <c r="D20" s="15"/>
      <c r="E20" s="14">
        <v>2519</v>
      </c>
      <c r="F20" s="15">
        <v>1814</v>
      </c>
      <c r="G20" s="14">
        <v>982</v>
      </c>
      <c r="H20" s="16">
        <v>461</v>
      </c>
      <c r="I20" s="16">
        <v>345</v>
      </c>
      <c r="J20" s="16">
        <v>1847</v>
      </c>
      <c r="K20" s="20">
        <f t="shared" si="4"/>
        <v>8429</v>
      </c>
    </row>
    <row r="21" spans="1:11" s="3" customFormat="1" ht="15" customHeight="1" outlineLevel="1" thickBot="1" x14ac:dyDescent="0.3">
      <c r="A21" s="33" t="s">
        <v>1</v>
      </c>
      <c r="B21" s="226">
        <f t="shared" si="5"/>
        <v>42742</v>
      </c>
      <c r="C21" s="170"/>
      <c r="D21" s="22"/>
      <c r="E21" s="21">
        <v>532</v>
      </c>
      <c r="F21" s="22"/>
      <c r="G21" s="21"/>
      <c r="H21" s="23"/>
      <c r="I21" s="23"/>
      <c r="J21" s="23"/>
      <c r="K21" s="20">
        <f t="shared" si="4"/>
        <v>532</v>
      </c>
    </row>
    <row r="22" spans="1:11" s="3" customFormat="1" ht="15" customHeight="1" outlineLevel="1" thickBot="1" x14ac:dyDescent="0.3">
      <c r="A22" s="33" t="s">
        <v>2</v>
      </c>
      <c r="B22" s="212">
        <f t="shared" si="5"/>
        <v>42743</v>
      </c>
      <c r="C22" s="177"/>
      <c r="D22" s="27"/>
      <c r="E22" s="26">
        <v>673</v>
      </c>
      <c r="F22" s="27"/>
      <c r="G22" s="26"/>
      <c r="H22" s="28"/>
      <c r="I22" s="28"/>
      <c r="J22" s="28"/>
      <c r="K22" s="78">
        <f t="shared" si="4"/>
        <v>673</v>
      </c>
    </row>
    <row r="23" spans="1:11" s="3" customFormat="1" ht="15" customHeight="1" outlineLevel="1" thickBot="1" x14ac:dyDescent="0.3">
      <c r="A23" s="198" t="s">
        <v>25</v>
      </c>
      <c r="B23" s="365" t="s">
        <v>29</v>
      </c>
      <c r="C23" s="199">
        <f>SUM(C16:C22)</f>
        <v>2047</v>
      </c>
      <c r="D23" s="122">
        <f t="shared" ref="D23:K23" si="6">SUM(D16:D22)</f>
        <v>0</v>
      </c>
      <c r="E23" s="122">
        <f t="shared" si="6"/>
        <v>11807</v>
      </c>
      <c r="F23" s="122">
        <f t="shared" si="6"/>
        <v>8220</v>
      </c>
      <c r="G23" s="122">
        <f t="shared" si="6"/>
        <v>4301</v>
      </c>
      <c r="H23" s="122">
        <f t="shared" si="6"/>
        <v>2516</v>
      </c>
      <c r="I23" s="122">
        <f t="shared" si="6"/>
        <v>1516</v>
      </c>
      <c r="J23" s="122">
        <f t="shared" si="6"/>
        <v>8999</v>
      </c>
      <c r="K23" s="122">
        <f t="shared" si="6"/>
        <v>39406</v>
      </c>
    </row>
    <row r="24" spans="1:11" s="3" customFormat="1" ht="15" customHeight="1" outlineLevel="1" thickBot="1" x14ac:dyDescent="0.3">
      <c r="A24" s="127" t="s">
        <v>27</v>
      </c>
      <c r="B24" s="366"/>
      <c r="C24" s="200">
        <f>AVERAGE(C16:C22)</f>
        <v>511.75</v>
      </c>
      <c r="D24" s="124" t="e">
        <f t="shared" ref="D24:K24" si="7">AVERAGE(D16:D22)</f>
        <v>#DIV/0!</v>
      </c>
      <c r="E24" s="124">
        <f t="shared" si="7"/>
        <v>1686.7142857142858</v>
      </c>
      <c r="F24" s="124">
        <f t="shared" si="7"/>
        <v>2055</v>
      </c>
      <c r="G24" s="124">
        <f t="shared" si="7"/>
        <v>1075.25</v>
      </c>
      <c r="H24" s="124">
        <f t="shared" si="7"/>
        <v>629</v>
      </c>
      <c r="I24" s="124">
        <f t="shared" si="7"/>
        <v>379</v>
      </c>
      <c r="J24" s="124">
        <f t="shared" si="7"/>
        <v>2249.75</v>
      </c>
      <c r="K24" s="124">
        <f t="shared" si="7"/>
        <v>5629.4285714285716</v>
      </c>
    </row>
    <row r="25" spans="1:11" s="3" customFormat="1" ht="15" customHeight="1" thickBot="1" x14ac:dyDescent="0.3">
      <c r="A25" s="34" t="s">
        <v>24</v>
      </c>
      <c r="B25" s="366"/>
      <c r="C25" s="201">
        <f>SUM(C16:C20)</f>
        <v>2047</v>
      </c>
      <c r="D25" s="49">
        <f t="shared" ref="D25:K25" si="8">SUM(D16:D20)</f>
        <v>0</v>
      </c>
      <c r="E25" s="49">
        <f t="shared" si="8"/>
        <v>10602</v>
      </c>
      <c r="F25" s="49">
        <f t="shared" si="8"/>
        <v>8220</v>
      </c>
      <c r="G25" s="49">
        <f t="shared" si="8"/>
        <v>4301</v>
      </c>
      <c r="H25" s="49">
        <f t="shared" si="8"/>
        <v>2516</v>
      </c>
      <c r="I25" s="49">
        <f t="shared" si="8"/>
        <v>1516</v>
      </c>
      <c r="J25" s="49">
        <f t="shared" si="8"/>
        <v>8999</v>
      </c>
      <c r="K25" s="49">
        <f t="shared" si="8"/>
        <v>38201</v>
      </c>
    </row>
    <row r="26" spans="1:11" s="3" customFormat="1" ht="15" customHeight="1" thickBot="1" x14ac:dyDescent="0.3">
      <c r="A26" s="34" t="s">
        <v>26</v>
      </c>
      <c r="B26" s="367"/>
      <c r="C26" s="202">
        <f>AVERAGE(C16:C20)</f>
        <v>511.75</v>
      </c>
      <c r="D26" s="51" t="e">
        <f t="shared" ref="D26:K26" si="9">AVERAGE(D16:D20)</f>
        <v>#DIV/0!</v>
      </c>
      <c r="E26" s="51">
        <f t="shared" si="9"/>
        <v>2120.4</v>
      </c>
      <c r="F26" s="51">
        <f t="shared" si="9"/>
        <v>2055</v>
      </c>
      <c r="G26" s="51">
        <f t="shared" si="9"/>
        <v>1075.25</v>
      </c>
      <c r="H26" s="51">
        <f t="shared" si="9"/>
        <v>629</v>
      </c>
      <c r="I26" s="51">
        <f t="shared" si="9"/>
        <v>379</v>
      </c>
      <c r="J26" s="51">
        <f t="shared" si="9"/>
        <v>2249.75</v>
      </c>
      <c r="K26" s="51">
        <f t="shared" si="9"/>
        <v>7640.2</v>
      </c>
    </row>
    <row r="27" spans="1:11" s="3" customFormat="1" ht="15" customHeight="1" thickBot="1" x14ac:dyDescent="0.3">
      <c r="A27" s="33" t="s">
        <v>3</v>
      </c>
      <c r="B27" s="214">
        <f>B22+1</f>
        <v>42744</v>
      </c>
      <c r="C27" s="169">
        <v>523</v>
      </c>
      <c r="D27" s="15"/>
      <c r="E27" s="14">
        <v>2592</v>
      </c>
      <c r="F27" s="15">
        <v>1974</v>
      </c>
      <c r="G27" s="14">
        <v>1165</v>
      </c>
      <c r="H27" s="16">
        <v>639</v>
      </c>
      <c r="I27" s="16">
        <v>402</v>
      </c>
      <c r="J27" s="16">
        <v>2246</v>
      </c>
      <c r="K27" s="18">
        <f t="shared" ref="K27:K33" si="10">SUM(C27:J27)</f>
        <v>9541</v>
      </c>
    </row>
    <row r="28" spans="1:11" s="3" customFormat="1" ht="15" customHeight="1" thickBot="1" x14ac:dyDescent="0.3">
      <c r="A28" s="33" t="s">
        <v>4</v>
      </c>
      <c r="B28" s="215">
        <f>B27+1</f>
        <v>42745</v>
      </c>
      <c r="C28" s="169">
        <v>541</v>
      </c>
      <c r="D28" s="15"/>
      <c r="E28" s="14">
        <v>2827</v>
      </c>
      <c r="F28" s="15">
        <v>2100</v>
      </c>
      <c r="G28" s="14">
        <v>1249</v>
      </c>
      <c r="H28" s="16">
        <v>607</v>
      </c>
      <c r="I28" s="16">
        <v>377</v>
      </c>
      <c r="J28" s="16">
        <v>2346</v>
      </c>
      <c r="K28" s="20">
        <f t="shared" si="10"/>
        <v>10047</v>
      </c>
    </row>
    <row r="29" spans="1:11" s="3" customFormat="1" ht="15" customHeight="1" thickBot="1" x14ac:dyDescent="0.3">
      <c r="A29" s="33" t="s">
        <v>5</v>
      </c>
      <c r="B29" s="215">
        <f t="shared" ref="B29:B33" si="11">B28+1</f>
        <v>42746</v>
      </c>
      <c r="C29" s="169">
        <v>549</v>
      </c>
      <c r="D29" s="15"/>
      <c r="E29" s="14">
        <v>2868</v>
      </c>
      <c r="F29" s="15">
        <v>2020</v>
      </c>
      <c r="G29" s="14">
        <v>1202</v>
      </c>
      <c r="H29" s="16">
        <v>605</v>
      </c>
      <c r="I29" s="16">
        <v>405</v>
      </c>
      <c r="J29" s="16">
        <v>2384</v>
      </c>
      <c r="K29" s="20">
        <f t="shared" si="10"/>
        <v>10033</v>
      </c>
    </row>
    <row r="30" spans="1:11" s="3" customFormat="1" ht="15" customHeight="1" thickBot="1" x14ac:dyDescent="0.3">
      <c r="A30" s="33" t="s">
        <v>6</v>
      </c>
      <c r="B30" s="215">
        <f t="shared" si="11"/>
        <v>42747</v>
      </c>
      <c r="C30" s="169">
        <v>548</v>
      </c>
      <c r="D30" s="15"/>
      <c r="E30" s="14">
        <v>3103</v>
      </c>
      <c r="F30" s="15">
        <v>2174</v>
      </c>
      <c r="G30" s="14">
        <v>1326</v>
      </c>
      <c r="H30" s="16">
        <v>619</v>
      </c>
      <c r="I30" s="16">
        <v>371</v>
      </c>
      <c r="J30" s="16">
        <v>2227</v>
      </c>
      <c r="K30" s="20">
        <f t="shared" si="10"/>
        <v>10368</v>
      </c>
    </row>
    <row r="31" spans="1:11" s="3" customFormat="1" ht="15" customHeight="1" thickBot="1" x14ac:dyDescent="0.3">
      <c r="A31" s="33" t="s">
        <v>0</v>
      </c>
      <c r="B31" s="215">
        <f t="shared" si="11"/>
        <v>42748</v>
      </c>
      <c r="C31" s="170">
        <v>472</v>
      </c>
      <c r="D31" s="15"/>
      <c r="E31" s="14">
        <v>2987</v>
      </c>
      <c r="F31" s="15">
        <v>1903</v>
      </c>
      <c r="G31" s="14">
        <v>956</v>
      </c>
      <c r="H31" s="16">
        <v>386</v>
      </c>
      <c r="I31" s="16">
        <v>313</v>
      </c>
      <c r="J31" s="16">
        <v>1915</v>
      </c>
      <c r="K31" s="20">
        <f t="shared" si="10"/>
        <v>8932</v>
      </c>
    </row>
    <row r="32" spans="1:11" s="3" customFormat="1" ht="15" customHeight="1" outlineLevel="1" thickBot="1" x14ac:dyDescent="0.3">
      <c r="A32" s="33" t="s">
        <v>1</v>
      </c>
      <c r="B32" s="215">
        <f t="shared" si="11"/>
        <v>42749</v>
      </c>
      <c r="C32" s="170"/>
      <c r="D32" s="22"/>
      <c r="E32" s="21">
        <v>1024</v>
      </c>
      <c r="F32" s="22"/>
      <c r="G32" s="21"/>
      <c r="H32" s="23"/>
      <c r="I32" s="23"/>
      <c r="J32" s="23"/>
      <c r="K32" s="20">
        <f t="shared" si="10"/>
        <v>1024</v>
      </c>
    </row>
    <row r="33" spans="1:12" s="3" customFormat="1" ht="15" customHeight="1" outlineLevel="1" thickBot="1" x14ac:dyDescent="0.3">
      <c r="A33" s="33" t="s">
        <v>2</v>
      </c>
      <c r="B33" s="215">
        <f t="shared" si="11"/>
        <v>42750</v>
      </c>
      <c r="C33" s="177"/>
      <c r="D33" s="27"/>
      <c r="E33" s="21">
        <v>1388</v>
      </c>
      <c r="F33" s="27"/>
      <c r="G33" s="26"/>
      <c r="H33" s="28"/>
      <c r="I33" s="28"/>
      <c r="J33" s="28"/>
      <c r="K33" s="78">
        <f t="shared" si="10"/>
        <v>1388</v>
      </c>
    </row>
    <row r="34" spans="1:12" s="3" customFormat="1" ht="15" customHeight="1" outlineLevel="1" thickBot="1" x14ac:dyDescent="0.3">
      <c r="A34" s="198" t="s">
        <v>25</v>
      </c>
      <c r="B34" s="365" t="s">
        <v>30</v>
      </c>
      <c r="C34" s="199">
        <f>SUM(C27:C33)</f>
        <v>2633</v>
      </c>
      <c r="D34" s="122">
        <f t="shared" ref="D34:K34" si="12">SUM(D27:D33)</f>
        <v>0</v>
      </c>
      <c r="E34" s="197">
        <f>SUM(E27:E33)</f>
        <v>16789</v>
      </c>
      <c r="F34" s="122">
        <f t="shared" si="12"/>
        <v>10171</v>
      </c>
      <c r="G34" s="122">
        <f t="shared" si="12"/>
        <v>5898</v>
      </c>
      <c r="H34" s="122">
        <f t="shared" si="12"/>
        <v>2856</v>
      </c>
      <c r="I34" s="122">
        <f t="shared" si="12"/>
        <v>1868</v>
      </c>
      <c r="J34" s="122">
        <f t="shared" si="12"/>
        <v>11118</v>
      </c>
      <c r="K34" s="123">
        <f t="shared" si="12"/>
        <v>51333</v>
      </c>
    </row>
    <row r="35" spans="1:12" s="3" customFormat="1" ht="15" customHeight="1" outlineLevel="1" thickBot="1" x14ac:dyDescent="0.3">
      <c r="A35" s="127" t="s">
        <v>27</v>
      </c>
      <c r="B35" s="366"/>
      <c r="C35" s="200">
        <f>AVERAGE(C27:C33)</f>
        <v>526.6</v>
      </c>
      <c r="D35" s="124" t="e">
        <f t="shared" ref="D35:K35" si="13">AVERAGE(D27:D33)</f>
        <v>#DIV/0!</v>
      </c>
      <c r="E35" s="124">
        <f>AVERAGE(E27:E33)</f>
        <v>2398.4285714285716</v>
      </c>
      <c r="F35" s="124">
        <f t="shared" si="13"/>
        <v>2034.2</v>
      </c>
      <c r="G35" s="124">
        <f t="shared" si="13"/>
        <v>1179.5999999999999</v>
      </c>
      <c r="H35" s="124">
        <f t="shared" si="13"/>
        <v>571.20000000000005</v>
      </c>
      <c r="I35" s="124">
        <f t="shared" si="13"/>
        <v>373.6</v>
      </c>
      <c r="J35" s="124">
        <f t="shared" si="13"/>
        <v>2223.6</v>
      </c>
      <c r="K35" s="125">
        <f t="shared" si="13"/>
        <v>7333.2857142857147</v>
      </c>
    </row>
    <row r="36" spans="1:12" s="3" customFormat="1" ht="15" customHeight="1" thickBot="1" x14ac:dyDescent="0.3">
      <c r="A36" s="34" t="s">
        <v>24</v>
      </c>
      <c r="B36" s="366"/>
      <c r="C36" s="201">
        <f>SUM(C27:C31)</f>
        <v>2633</v>
      </c>
      <c r="D36" s="49">
        <f t="shared" ref="D36:K36" si="14">SUM(D27:D31)</f>
        <v>0</v>
      </c>
      <c r="E36" s="49">
        <f>SUM(E27:E31)</f>
        <v>14377</v>
      </c>
      <c r="F36" s="49">
        <f t="shared" si="14"/>
        <v>10171</v>
      </c>
      <c r="G36" s="49">
        <f t="shared" si="14"/>
        <v>5898</v>
      </c>
      <c r="H36" s="49">
        <f t="shared" si="14"/>
        <v>2856</v>
      </c>
      <c r="I36" s="49">
        <f t="shared" si="14"/>
        <v>1868</v>
      </c>
      <c r="J36" s="49">
        <f t="shared" si="14"/>
        <v>11118</v>
      </c>
      <c r="K36" s="50">
        <f t="shared" si="14"/>
        <v>48921</v>
      </c>
    </row>
    <row r="37" spans="1:12" s="3" customFormat="1" ht="15" customHeight="1" thickBot="1" x14ac:dyDescent="0.3">
      <c r="A37" s="34" t="s">
        <v>26</v>
      </c>
      <c r="B37" s="367"/>
      <c r="C37" s="202">
        <f>AVERAGE(C27:C31)</f>
        <v>526.6</v>
      </c>
      <c r="D37" s="51" t="e">
        <f t="shared" ref="D37:K37" si="15">AVERAGE(D27:D31)</f>
        <v>#DIV/0!</v>
      </c>
      <c r="E37" s="51">
        <f>AVERAGE(E27:E31)</f>
        <v>2875.4</v>
      </c>
      <c r="F37" s="51">
        <f t="shared" si="15"/>
        <v>2034.2</v>
      </c>
      <c r="G37" s="51">
        <f t="shared" si="15"/>
        <v>1179.5999999999999</v>
      </c>
      <c r="H37" s="51">
        <f t="shared" si="15"/>
        <v>571.20000000000005</v>
      </c>
      <c r="I37" s="51">
        <f t="shared" si="15"/>
        <v>373.6</v>
      </c>
      <c r="J37" s="51">
        <f t="shared" si="15"/>
        <v>2223.6</v>
      </c>
      <c r="K37" s="52">
        <f t="shared" si="15"/>
        <v>9784.2000000000007</v>
      </c>
    </row>
    <row r="38" spans="1:12" s="3" customFormat="1" ht="15" customHeight="1" thickBot="1" x14ac:dyDescent="0.3">
      <c r="A38" s="33" t="s">
        <v>3</v>
      </c>
      <c r="B38" s="216">
        <f>B33+1</f>
        <v>42751</v>
      </c>
      <c r="C38" s="169">
        <v>131</v>
      </c>
      <c r="D38" s="15"/>
      <c r="E38" s="14">
        <v>698</v>
      </c>
      <c r="F38" s="15">
        <v>414</v>
      </c>
      <c r="G38" s="14">
        <v>136</v>
      </c>
      <c r="H38" s="16"/>
      <c r="I38" s="16"/>
      <c r="J38" s="16">
        <v>255</v>
      </c>
      <c r="K38" s="18">
        <f t="shared" ref="K38:K44" si="16">SUM(C38:J38)</f>
        <v>1634</v>
      </c>
    </row>
    <row r="39" spans="1:12" s="3" customFormat="1" ht="15" customHeight="1" thickBot="1" x14ac:dyDescent="0.3">
      <c r="A39" s="33" t="s">
        <v>4</v>
      </c>
      <c r="B39" s="217">
        <f>B38+1</f>
        <v>42752</v>
      </c>
      <c r="C39" s="169">
        <v>535</v>
      </c>
      <c r="D39" s="15"/>
      <c r="E39" s="14">
        <v>2782</v>
      </c>
      <c r="F39" s="15">
        <v>2123</v>
      </c>
      <c r="G39" s="14">
        <v>1226</v>
      </c>
      <c r="H39" s="16">
        <v>611</v>
      </c>
      <c r="I39" s="16">
        <v>395</v>
      </c>
      <c r="J39" s="16">
        <v>2394</v>
      </c>
      <c r="K39" s="20">
        <f t="shared" si="16"/>
        <v>10066</v>
      </c>
    </row>
    <row r="40" spans="1:12" s="3" customFormat="1" ht="15" customHeight="1" thickBot="1" x14ac:dyDescent="0.3">
      <c r="A40" s="33" t="s">
        <v>5</v>
      </c>
      <c r="B40" s="217">
        <f t="shared" ref="B40:B44" si="17">B39+1</f>
        <v>42753</v>
      </c>
      <c r="C40" s="169">
        <v>593</v>
      </c>
      <c r="D40" s="15"/>
      <c r="E40" s="14">
        <v>3154</v>
      </c>
      <c r="F40" s="15">
        <v>2069</v>
      </c>
      <c r="G40" s="14">
        <v>1274</v>
      </c>
      <c r="H40" s="16">
        <v>616</v>
      </c>
      <c r="I40" s="16">
        <v>382</v>
      </c>
      <c r="J40" s="16">
        <v>2355</v>
      </c>
      <c r="K40" s="20">
        <f t="shared" si="16"/>
        <v>10443</v>
      </c>
    </row>
    <row r="41" spans="1:12" s="3" customFormat="1" ht="15" customHeight="1" thickBot="1" x14ac:dyDescent="0.3">
      <c r="A41" s="33" t="s">
        <v>6</v>
      </c>
      <c r="B41" s="217">
        <f t="shared" si="17"/>
        <v>42754</v>
      </c>
      <c r="C41" s="169">
        <v>554</v>
      </c>
      <c r="D41" s="15"/>
      <c r="E41" s="14">
        <v>3313</v>
      </c>
      <c r="F41" s="15">
        <v>2184</v>
      </c>
      <c r="G41" s="14">
        <v>1252</v>
      </c>
      <c r="H41" s="16">
        <v>611</v>
      </c>
      <c r="I41" s="16">
        <v>405</v>
      </c>
      <c r="J41" s="16">
        <v>2302</v>
      </c>
      <c r="K41" s="20">
        <f t="shared" si="16"/>
        <v>10621</v>
      </c>
    </row>
    <row r="42" spans="1:12" s="3" customFormat="1" ht="15" customHeight="1" thickBot="1" x14ac:dyDescent="0.3">
      <c r="A42" s="33" t="s">
        <v>0</v>
      </c>
      <c r="B42" s="217">
        <f t="shared" si="17"/>
        <v>42755</v>
      </c>
      <c r="C42" s="170">
        <v>503</v>
      </c>
      <c r="D42" s="15"/>
      <c r="E42" s="14">
        <v>2895</v>
      </c>
      <c r="F42" s="15">
        <v>1931</v>
      </c>
      <c r="G42" s="14">
        <v>989</v>
      </c>
      <c r="H42" s="16">
        <v>467</v>
      </c>
      <c r="I42" s="16">
        <v>317</v>
      </c>
      <c r="J42" s="16">
        <v>1812</v>
      </c>
      <c r="K42" s="20">
        <f t="shared" si="16"/>
        <v>8914</v>
      </c>
    </row>
    <row r="43" spans="1:12" s="3" customFormat="1" ht="15" customHeight="1" outlineLevel="1" thickBot="1" x14ac:dyDescent="0.3">
      <c r="A43" s="33" t="s">
        <v>1</v>
      </c>
      <c r="B43" s="217">
        <f t="shared" si="17"/>
        <v>42756</v>
      </c>
      <c r="C43" s="170"/>
      <c r="D43" s="22"/>
      <c r="E43" s="21">
        <v>1599</v>
      </c>
      <c r="F43" s="22"/>
      <c r="G43" s="21"/>
      <c r="H43" s="23"/>
      <c r="I43" s="23"/>
      <c r="J43" s="23"/>
      <c r="K43" s="20">
        <f t="shared" si="16"/>
        <v>1599</v>
      </c>
      <c r="L43" s="147"/>
    </row>
    <row r="44" spans="1:12" s="3" customFormat="1" ht="15" customHeight="1" outlineLevel="1" thickBot="1" x14ac:dyDescent="0.3">
      <c r="A44" s="33" t="s">
        <v>2</v>
      </c>
      <c r="B44" s="217">
        <f t="shared" si="17"/>
        <v>42757</v>
      </c>
      <c r="C44" s="177"/>
      <c r="D44" s="27"/>
      <c r="E44" s="26">
        <v>1009</v>
      </c>
      <c r="F44" s="27"/>
      <c r="G44" s="26"/>
      <c r="H44" s="28"/>
      <c r="I44" s="28"/>
      <c r="J44" s="28"/>
      <c r="K44" s="78">
        <f t="shared" si="16"/>
        <v>1009</v>
      </c>
      <c r="L44" s="147"/>
    </row>
    <row r="45" spans="1:12" s="3" customFormat="1" ht="15" customHeight="1" outlineLevel="1" thickBot="1" x14ac:dyDescent="0.3">
      <c r="A45" s="198" t="s">
        <v>25</v>
      </c>
      <c r="B45" s="365" t="s">
        <v>31</v>
      </c>
      <c r="C45" s="199">
        <f t="shared" ref="C45:K45" si="18">SUM(C38:C44)</f>
        <v>2316</v>
      </c>
      <c r="D45" s="122">
        <f t="shared" si="18"/>
        <v>0</v>
      </c>
      <c r="E45" s="122">
        <f>SUM(E38:E44)</f>
        <v>15450</v>
      </c>
      <c r="F45" s="122">
        <f t="shared" si="18"/>
        <v>8721</v>
      </c>
      <c r="G45" s="122">
        <f t="shared" si="18"/>
        <v>4877</v>
      </c>
      <c r="H45" s="122">
        <f t="shared" si="18"/>
        <v>2305</v>
      </c>
      <c r="I45" s="122">
        <f t="shared" si="18"/>
        <v>1499</v>
      </c>
      <c r="J45" s="122">
        <f t="shared" si="18"/>
        <v>9118</v>
      </c>
      <c r="K45" s="123">
        <f t="shared" si="18"/>
        <v>44286</v>
      </c>
    </row>
    <row r="46" spans="1:12" s="3" customFormat="1" ht="15" customHeight="1" outlineLevel="1" thickBot="1" x14ac:dyDescent="0.3">
      <c r="A46" s="127" t="s">
        <v>27</v>
      </c>
      <c r="B46" s="366"/>
      <c r="C46" s="200">
        <f t="shared" ref="C46:K46" si="19">AVERAGE(C38:C44)</f>
        <v>463.2</v>
      </c>
      <c r="D46" s="124" t="e">
        <f t="shared" si="19"/>
        <v>#DIV/0!</v>
      </c>
      <c r="E46" s="124">
        <f t="shared" si="19"/>
        <v>2207.1428571428573</v>
      </c>
      <c r="F46" s="124">
        <f t="shared" si="19"/>
        <v>1744.2</v>
      </c>
      <c r="G46" s="124">
        <f t="shared" si="19"/>
        <v>975.4</v>
      </c>
      <c r="H46" s="124">
        <f t="shared" si="19"/>
        <v>576.25</v>
      </c>
      <c r="I46" s="124">
        <f t="shared" si="19"/>
        <v>374.75</v>
      </c>
      <c r="J46" s="124">
        <f t="shared" si="19"/>
        <v>1823.6</v>
      </c>
      <c r="K46" s="125">
        <f t="shared" si="19"/>
        <v>6326.5714285714284</v>
      </c>
    </row>
    <row r="47" spans="1:12" s="3" customFormat="1" ht="15" customHeight="1" thickBot="1" x14ac:dyDescent="0.3">
      <c r="A47" s="34" t="s">
        <v>24</v>
      </c>
      <c r="B47" s="366"/>
      <c r="C47" s="201">
        <f t="shared" ref="C47:K47" si="20">SUM(C38:C42)</f>
        <v>2316</v>
      </c>
      <c r="D47" s="49">
        <f t="shared" si="20"/>
        <v>0</v>
      </c>
      <c r="E47" s="49">
        <f t="shared" si="20"/>
        <v>12842</v>
      </c>
      <c r="F47" s="49">
        <f t="shared" si="20"/>
        <v>8721</v>
      </c>
      <c r="G47" s="49">
        <f t="shared" si="20"/>
        <v>4877</v>
      </c>
      <c r="H47" s="49">
        <f t="shared" si="20"/>
        <v>2305</v>
      </c>
      <c r="I47" s="49">
        <f t="shared" si="20"/>
        <v>1499</v>
      </c>
      <c r="J47" s="49">
        <f t="shared" si="20"/>
        <v>9118</v>
      </c>
      <c r="K47" s="50">
        <f t="shared" si="20"/>
        <v>41678</v>
      </c>
    </row>
    <row r="48" spans="1:12" s="3" customFormat="1" ht="15" customHeight="1" thickBot="1" x14ac:dyDescent="0.3">
      <c r="A48" s="34" t="s">
        <v>26</v>
      </c>
      <c r="B48" s="367"/>
      <c r="C48" s="202">
        <f t="shared" ref="C48:K48" si="21">AVERAGE(C38:C42)</f>
        <v>463.2</v>
      </c>
      <c r="D48" s="51" t="e">
        <f t="shared" si="21"/>
        <v>#DIV/0!</v>
      </c>
      <c r="E48" s="51">
        <f t="shared" si="21"/>
        <v>2568.4</v>
      </c>
      <c r="F48" s="51">
        <f t="shared" si="21"/>
        <v>1744.2</v>
      </c>
      <c r="G48" s="51">
        <f t="shared" si="21"/>
        <v>975.4</v>
      </c>
      <c r="H48" s="51">
        <f t="shared" si="21"/>
        <v>576.25</v>
      </c>
      <c r="I48" s="51">
        <f t="shared" si="21"/>
        <v>374.75</v>
      </c>
      <c r="J48" s="51">
        <f t="shared" si="21"/>
        <v>1823.6</v>
      </c>
      <c r="K48" s="52">
        <f t="shared" si="21"/>
        <v>8335.6</v>
      </c>
    </row>
    <row r="49" spans="1:11" s="3" customFormat="1" ht="15" customHeight="1" thickBot="1" x14ac:dyDescent="0.3">
      <c r="A49" s="33" t="s">
        <v>3</v>
      </c>
      <c r="B49" s="216">
        <f>B44+1</f>
        <v>42758</v>
      </c>
      <c r="C49" s="203">
        <v>452</v>
      </c>
      <c r="D49" s="63"/>
      <c r="E49" s="62">
        <v>2199</v>
      </c>
      <c r="F49" s="63">
        <v>1811</v>
      </c>
      <c r="G49" s="62">
        <v>1046</v>
      </c>
      <c r="H49" s="64">
        <v>524</v>
      </c>
      <c r="I49" s="64">
        <v>355</v>
      </c>
      <c r="J49" s="64">
        <v>2135</v>
      </c>
      <c r="K49" s="190">
        <f t="shared" ref="K49:K55" si="22">SUM(C49:J49)</f>
        <v>8522</v>
      </c>
    </row>
    <row r="50" spans="1:11" s="3" customFormat="1" ht="15" customHeight="1" thickBot="1" x14ac:dyDescent="0.3">
      <c r="A50" s="179" t="s">
        <v>4</v>
      </c>
      <c r="B50" s="217">
        <f>B49+1</f>
        <v>42759</v>
      </c>
      <c r="C50" s="170">
        <v>495</v>
      </c>
      <c r="D50" s="22"/>
      <c r="E50" s="21">
        <v>2731</v>
      </c>
      <c r="F50" s="22">
        <v>1892</v>
      </c>
      <c r="G50" s="21">
        <v>1125</v>
      </c>
      <c r="H50" s="23">
        <v>608</v>
      </c>
      <c r="I50" s="23">
        <v>376</v>
      </c>
      <c r="J50" s="23">
        <v>2282</v>
      </c>
      <c r="K50" s="190">
        <f t="shared" si="22"/>
        <v>9509</v>
      </c>
    </row>
    <row r="51" spans="1:11" s="3" customFormat="1" ht="15" customHeight="1" thickBot="1" x14ac:dyDescent="0.3">
      <c r="A51" s="179" t="s">
        <v>5</v>
      </c>
      <c r="B51" s="217">
        <f t="shared" ref="B51:B55" si="23">B50+1</f>
        <v>42760</v>
      </c>
      <c r="C51" s="169">
        <v>560</v>
      </c>
      <c r="D51" s="15"/>
      <c r="E51" s="14">
        <v>3080</v>
      </c>
      <c r="F51" s="15">
        <v>2163</v>
      </c>
      <c r="G51" s="14">
        <v>1264</v>
      </c>
      <c r="H51" s="16">
        <v>593</v>
      </c>
      <c r="I51" s="16">
        <v>389</v>
      </c>
      <c r="J51" s="16">
        <v>2281</v>
      </c>
      <c r="K51" s="190">
        <f t="shared" si="22"/>
        <v>10330</v>
      </c>
    </row>
    <row r="52" spans="1:11" s="3" customFormat="1" ht="15" customHeight="1" thickBot="1" x14ac:dyDescent="0.3">
      <c r="A52" s="179" t="s">
        <v>6</v>
      </c>
      <c r="B52" s="217">
        <f t="shared" si="23"/>
        <v>42761</v>
      </c>
      <c r="C52" s="169">
        <v>558</v>
      </c>
      <c r="D52" s="15"/>
      <c r="E52" s="14">
        <v>3053</v>
      </c>
      <c r="F52" s="15">
        <v>1949</v>
      </c>
      <c r="G52" s="14">
        <v>1285</v>
      </c>
      <c r="H52" s="16">
        <v>554</v>
      </c>
      <c r="I52" s="16">
        <v>376</v>
      </c>
      <c r="J52" s="16">
        <v>2324</v>
      </c>
      <c r="K52" s="190">
        <f t="shared" si="22"/>
        <v>10099</v>
      </c>
    </row>
    <row r="53" spans="1:11" s="3" customFormat="1" ht="15" customHeight="1" thickBot="1" x14ac:dyDescent="0.3">
      <c r="A53" s="33" t="s">
        <v>0</v>
      </c>
      <c r="B53" s="219">
        <f t="shared" si="23"/>
        <v>42762</v>
      </c>
      <c r="C53" s="170">
        <v>496</v>
      </c>
      <c r="D53" s="15"/>
      <c r="E53" s="14">
        <v>2889</v>
      </c>
      <c r="F53" s="15">
        <v>1845</v>
      </c>
      <c r="G53" s="14">
        <v>1065</v>
      </c>
      <c r="H53" s="16">
        <v>437</v>
      </c>
      <c r="I53" s="16">
        <v>320</v>
      </c>
      <c r="J53" s="16">
        <v>1832</v>
      </c>
      <c r="K53" s="237">
        <f t="shared" si="22"/>
        <v>8884</v>
      </c>
    </row>
    <row r="54" spans="1:11" s="3" customFormat="1" ht="15" customHeight="1" outlineLevel="1" thickBot="1" x14ac:dyDescent="0.3">
      <c r="A54" s="33" t="s">
        <v>1</v>
      </c>
      <c r="B54" s="219">
        <f t="shared" si="23"/>
        <v>42763</v>
      </c>
      <c r="C54" s="170"/>
      <c r="D54" s="22"/>
      <c r="E54" s="21">
        <v>1357</v>
      </c>
      <c r="F54" s="22"/>
      <c r="G54" s="21"/>
      <c r="H54" s="23"/>
      <c r="I54" s="23"/>
      <c r="J54" s="23"/>
      <c r="K54" s="237">
        <f t="shared" si="22"/>
        <v>1357</v>
      </c>
    </row>
    <row r="55" spans="1:11" s="3" customFormat="1" ht="15" customHeight="1" outlineLevel="1" thickBot="1" x14ac:dyDescent="0.3">
      <c r="A55" s="179" t="s">
        <v>2</v>
      </c>
      <c r="B55" s="219">
        <f t="shared" si="23"/>
        <v>42764</v>
      </c>
      <c r="C55" s="177"/>
      <c r="D55" s="27"/>
      <c r="E55" s="26">
        <v>1469</v>
      </c>
      <c r="F55" s="27"/>
      <c r="G55" s="26"/>
      <c r="H55" s="28"/>
      <c r="I55" s="28"/>
      <c r="J55" s="28"/>
      <c r="K55" s="237">
        <f t="shared" si="22"/>
        <v>1469</v>
      </c>
    </row>
    <row r="56" spans="1:11" s="3" customFormat="1" ht="15" customHeight="1" outlineLevel="1" thickBot="1" x14ac:dyDescent="0.3">
      <c r="A56" s="198" t="s">
        <v>25</v>
      </c>
      <c r="B56" s="365" t="s">
        <v>32</v>
      </c>
      <c r="C56" s="199">
        <f t="shared" ref="C56:K56" si="24">SUM(C49:C55)</f>
        <v>2561</v>
      </c>
      <c r="D56" s="122">
        <f t="shared" si="24"/>
        <v>0</v>
      </c>
      <c r="E56" s="122">
        <f>SUM(E49:E55)</f>
        <v>16778</v>
      </c>
      <c r="F56" s="122">
        <f t="shared" si="24"/>
        <v>9660</v>
      </c>
      <c r="G56" s="122">
        <f t="shared" si="24"/>
        <v>5785</v>
      </c>
      <c r="H56" s="122">
        <f t="shared" si="24"/>
        <v>2716</v>
      </c>
      <c r="I56" s="122">
        <f t="shared" si="24"/>
        <v>1816</v>
      </c>
      <c r="J56" s="122">
        <f t="shared" si="24"/>
        <v>10854</v>
      </c>
      <c r="K56" s="123">
        <f t="shared" si="24"/>
        <v>50170</v>
      </c>
    </row>
    <row r="57" spans="1:11" s="3" customFormat="1" ht="15" customHeight="1" outlineLevel="1" thickBot="1" x14ac:dyDescent="0.3">
      <c r="A57" s="127" t="s">
        <v>27</v>
      </c>
      <c r="B57" s="366"/>
      <c r="C57" s="200">
        <f t="shared" ref="C57:K57" si="25">AVERAGE(C49:C55)</f>
        <v>512.20000000000005</v>
      </c>
      <c r="D57" s="124" t="e">
        <f t="shared" si="25"/>
        <v>#DIV/0!</v>
      </c>
      <c r="E57" s="124">
        <f t="shared" si="25"/>
        <v>2396.8571428571427</v>
      </c>
      <c r="F57" s="124">
        <f t="shared" si="25"/>
        <v>1932</v>
      </c>
      <c r="G57" s="124">
        <f t="shared" si="25"/>
        <v>1157</v>
      </c>
      <c r="H57" s="124">
        <f t="shared" si="25"/>
        <v>543.20000000000005</v>
      </c>
      <c r="I57" s="124">
        <f t="shared" si="25"/>
        <v>363.2</v>
      </c>
      <c r="J57" s="124">
        <f t="shared" si="25"/>
        <v>2170.8000000000002</v>
      </c>
      <c r="K57" s="125">
        <f t="shared" si="25"/>
        <v>7167.1428571428569</v>
      </c>
    </row>
    <row r="58" spans="1:11" s="3" customFormat="1" ht="15" customHeight="1" thickBot="1" x14ac:dyDescent="0.3">
      <c r="A58" s="34" t="s">
        <v>24</v>
      </c>
      <c r="B58" s="366"/>
      <c r="C58" s="201">
        <f t="shared" ref="C58:K58" si="26">SUM(C49:C53)</f>
        <v>2561</v>
      </c>
      <c r="D58" s="49">
        <f t="shared" si="26"/>
        <v>0</v>
      </c>
      <c r="E58" s="49">
        <f>SUM(E49:E53)</f>
        <v>13952</v>
      </c>
      <c r="F58" s="49">
        <f t="shared" si="26"/>
        <v>9660</v>
      </c>
      <c r="G58" s="49">
        <f t="shared" si="26"/>
        <v>5785</v>
      </c>
      <c r="H58" s="49">
        <f t="shared" si="26"/>
        <v>2716</v>
      </c>
      <c r="I58" s="49">
        <f t="shared" si="26"/>
        <v>1816</v>
      </c>
      <c r="J58" s="49">
        <f t="shared" si="26"/>
        <v>10854</v>
      </c>
      <c r="K58" s="50">
        <f t="shared" si="26"/>
        <v>47344</v>
      </c>
    </row>
    <row r="59" spans="1:11" s="3" customFormat="1" ht="15" customHeight="1" thickBot="1" x14ac:dyDescent="0.3">
      <c r="A59" s="34" t="s">
        <v>26</v>
      </c>
      <c r="B59" s="367"/>
      <c r="C59" s="202">
        <f t="shared" ref="C59:K59" si="27">AVERAGE(C49:C53)</f>
        <v>512.20000000000005</v>
      </c>
      <c r="D59" s="51" t="e">
        <f t="shared" si="27"/>
        <v>#DIV/0!</v>
      </c>
      <c r="E59" s="51">
        <f>AVERAGE(E49:E53)</f>
        <v>2790.4</v>
      </c>
      <c r="F59" s="51">
        <f t="shared" si="27"/>
        <v>1932</v>
      </c>
      <c r="G59" s="51">
        <f t="shared" si="27"/>
        <v>1157</v>
      </c>
      <c r="H59" s="51">
        <f t="shared" si="27"/>
        <v>543.20000000000005</v>
      </c>
      <c r="I59" s="51">
        <f t="shared" si="27"/>
        <v>363.2</v>
      </c>
      <c r="J59" s="51">
        <f t="shared" si="27"/>
        <v>2170.8000000000002</v>
      </c>
      <c r="K59" s="52">
        <f t="shared" si="27"/>
        <v>9468.7999999999993</v>
      </c>
    </row>
    <row r="60" spans="1:11" s="3" customFormat="1" ht="15" customHeight="1" thickBot="1" x14ac:dyDescent="0.3">
      <c r="A60" s="179" t="s">
        <v>3</v>
      </c>
      <c r="B60" s="216">
        <f>B55+1</f>
        <v>42765</v>
      </c>
      <c r="C60" s="203">
        <v>534</v>
      </c>
      <c r="D60" s="63"/>
      <c r="E60" s="62">
        <v>2752</v>
      </c>
      <c r="F60" s="63">
        <v>2107</v>
      </c>
      <c r="G60" s="62">
        <v>1164</v>
      </c>
      <c r="H60" s="64">
        <v>666</v>
      </c>
      <c r="I60" s="64">
        <v>379</v>
      </c>
      <c r="J60" s="64">
        <v>2315</v>
      </c>
      <c r="K60" s="71">
        <f>SUM(C60:J60)</f>
        <v>9917</v>
      </c>
    </row>
    <row r="61" spans="1:11" s="3" customFormat="1" ht="15" customHeight="1" thickBot="1" x14ac:dyDescent="0.3">
      <c r="A61" s="179" t="s">
        <v>4</v>
      </c>
      <c r="B61" s="217">
        <f>B60+1</f>
        <v>42766</v>
      </c>
      <c r="C61" s="169">
        <v>558</v>
      </c>
      <c r="D61" s="15"/>
      <c r="E61" s="14">
        <v>2971</v>
      </c>
      <c r="F61" s="15">
        <v>1999</v>
      </c>
      <c r="G61" s="14">
        <v>1233</v>
      </c>
      <c r="H61" s="16">
        <v>562</v>
      </c>
      <c r="I61" s="16">
        <v>368</v>
      </c>
      <c r="J61" s="16">
        <v>2347</v>
      </c>
      <c r="K61" s="71">
        <f>SUM(C61:J61)</f>
        <v>10038</v>
      </c>
    </row>
    <row r="62" spans="1:11" s="3" customFormat="1" ht="15" hidden="1" customHeight="1" thickBot="1" x14ac:dyDescent="0.3">
      <c r="A62" s="179" t="s">
        <v>5</v>
      </c>
      <c r="B62" s="218"/>
      <c r="C62" s="169"/>
      <c r="D62" s="15"/>
      <c r="E62" s="14"/>
      <c r="F62" s="15"/>
      <c r="G62" s="14"/>
      <c r="H62" s="16"/>
      <c r="I62" s="16"/>
      <c r="J62" s="16"/>
      <c r="K62" s="20"/>
    </row>
    <row r="63" spans="1:11" s="3" customFormat="1" ht="15" hidden="1" customHeight="1" thickBot="1" x14ac:dyDescent="0.3">
      <c r="A63" s="179" t="s">
        <v>6</v>
      </c>
      <c r="B63" s="218"/>
      <c r="C63" s="169"/>
      <c r="D63" s="15"/>
      <c r="E63" s="14"/>
      <c r="F63" s="15"/>
      <c r="G63" s="14"/>
      <c r="H63" s="16"/>
      <c r="I63" s="16"/>
      <c r="J63" s="16"/>
      <c r="K63" s="20"/>
    </row>
    <row r="64" spans="1:11" s="3" customFormat="1" ht="15" hidden="1" customHeight="1" thickBot="1" x14ac:dyDescent="0.3">
      <c r="A64" s="179" t="s">
        <v>0</v>
      </c>
      <c r="B64" s="218"/>
      <c r="C64" s="170"/>
      <c r="D64" s="15"/>
      <c r="E64" s="14"/>
      <c r="F64" s="15"/>
      <c r="G64" s="14"/>
      <c r="H64" s="16"/>
      <c r="I64" s="16"/>
      <c r="J64" s="16"/>
      <c r="K64" s="20"/>
    </row>
    <row r="65" spans="1:11" s="3" customFormat="1" ht="15" hidden="1" customHeight="1" outlineLevel="1" thickBot="1" x14ac:dyDescent="0.3">
      <c r="A65" s="179" t="s">
        <v>1</v>
      </c>
      <c r="B65" s="218"/>
      <c r="C65" s="170"/>
      <c r="D65" s="22"/>
      <c r="E65" s="21"/>
      <c r="F65" s="22"/>
      <c r="G65" s="21"/>
      <c r="H65" s="23"/>
      <c r="I65" s="23"/>
      <c r="J65" s="23"/>
      <c r="K65" s="20"/>
    </row>
    <row r="66" spans="1:11" s="3" customFormat="1" ht="15" hidden="1" customHeight="1" outlineLevel="1" thickBot="1" x14ac:dyDescent="0.3">
      <c r="A66" s="179" t="s">
        <v>2</v>
      </c>
      <c r="B66" s="220"/>
      <c r="C66" s="204"/>
      <c r="D66" s="68"/>
      <c r="E66" s="67"/>
      <c r="F66" s="68"/>
      <c r="G66" s="67"/>
      <c r="H66" s="69"/>
      <c r="I66" s="69"/>
      <c r="J66" s="69"/>
      <c r="K66" s="71"/>
    </row>
    <row r="67" spans="1:11" s="3" customFormat="1" ht="15" customHeight="1" outlineLevel="1" thickBot="1" x14ac:dyDescent="0.3">
      <c r="A67" s="198" t="s">
        <v>25</v>
      </c>
      <c r="B67" s="365" t="s">
        <v>37</v>
      </c>
      <c r="C67" s="205">
        <f t="shared" ref="C67:J67" si="28">SUM(C60:C66)</f>
        <v>1092</v>
      </c>
      <c r="D67" s="134">
        <f t="shared" si="28"/>
        <v>0</v>
      </c>
      <c r="E67" s="133">
        <f t="shared" si="28"/>
        <v>5723</v>
      </c>
      <c r="F67" s="134">
        <f t="shared" si="28"/>
        <v>4106</v>
      </c>
      <c r="G67" s="133">
        <f t="shared" si="28"/>
        <v>2397</v>
      </c>
      <c r="H67" s="135">
        <f t="shared" si="28"/>
        <v>1228</v>
      </c>
      <c r="I67" s="135">
        <f t="shared" si="28"/>
        <v>747</v>
      </c>
      <c r="J67" s="135">
        <f t="shared" si="28"/>
        <v>4662</v>
      </c>
      <c r="K67" s="137">
        <f>SUM(K60:K66)</f>
        <v>19955</v>
      </c>
    </row>
    <row r="68" spans="1:11" s="3" customFormat="1" ht="15" customHeight="1" outlineLevel="1" thickBot="1" x14ac:dyDescent="0.3">
      <c r="A68" s="127" t="s">
        <v>27</v>
      </c>
      <c r="B68" s="366"/>
      <c r="C68" s="206">
        <f t="shared" ref="C68:K68" si="29">AVERAGE(C60:C66)</f>
        <v>546</v>
      </c>
      <c r="D68" s="129" t="e">
        <f t="shared" si="29"/>
        <v>#DIV/0!</v>
      </c>
      <c r="E68" s="128">
        <f t="shared" si="29"/>
        <v>2861.5</v>
      </c>
      <c r="F68" s="129">
        <f t="shared" si="29"/>
        <v>2053</v>
      </c>
      <c r="G68" s="128">
        <f t="shared" si="29"/>
        <v>1198.5</v>
      </c>
      <c r="H68" s="130">
        <f t="shared" si="29"/>
        <v>614</v>
      </c>
      <c r="I68" s="130">
        <f t="shared" si="29"/>
        <v>373.5</v>
      </c>
      <c r="J68" s="130">
        <f t="shared" si="29"/>
        <v>2331</v>
      </c>
      <c r="K68" s="132">
        <f t="shared" si="29"/>
        <v>9977.5</v>
      </c>
    </row>
    <row r="69" spans="1:11" s="3" customFormat="1" ht="15" customHeight="1" thickBot="1" x14ac:dyDescent="0.3">
      <c r="A69" s="34" t="s">
        <v>24</v>
      </c>
      <c r="B69" s="366"/>
      <c r="C69" s="207">
        <f t="shared" ref="C69:K69" si="30">SUM(C60:C64)</f>
        <v>1092</v>
      </c>
      <c r="D69" s="36">
        <f t="shared" si="30"/>
        <v>0</v>
      </c>
      <c r="E69" s="35">
        <f t="shared" si="30"/>
        <v>5723</v>
      </c>
      <c r="F69" s="36">
        <f t="shared" si="30"/>
        <v>4106</v>
      </c>
      <c r="G69" s="35">
        <f t="shared" si="30"/>
        <v>2397</v>
      </c>
      <c r="H69" s="37">
        <f t="shared" si="30"/>
        <v>1228</v>
      </c>
      <c r="I69" s="37">
        <f t="shared" si="30"/>
        <v>747</v>
      </c>
      <c r="J69" s="37">
        <f t="shared" si="30"/>
        <v>4662</v>
      </c>
      <c r="K69" s="39">
        <f t="shared" si="30"/>
        <v>19955</v>
      </c>
    </row>
    <row r="70" spans="1:11" s="3" customFormat="1" ht="15" customHeight="1" thickBot="1" x14ac:dyDescent="0.3">
      <c r="A70" s="34" t="s">
        <v>26</v>
      </c>
      <c r="B70" s="367"/>
      <c r="C70" s="208">
        <f t="shared" ref="C70:K70" si="31">AVERAGE(C60:C64)</f>
        <v>546</v>
      </c>
      <c r="D70" s="41" t="e">
        <f t="shared" si="31"/>
        <v>#DIV/0!</v>
      </c>
      <c r="E70" s="40">
        <f t="shared" si="31"/>
        <v>2861.5</v>
      </c>
      <c r="F70" s="41">
        <f t="shared" si="31"/>
        <v>2053</v>
      </c>
      <c r="G70" s="40">
        <f t="shared" si="31"/>
        <v>1198.5</v>
      </c>
      <c r="H70" s="42">
        <f t="shared" si="31"/>
        <v>614</v>
      </c>
      <c r="I70" s="42">
        <f t="shared" si="31"/>
        <v>373.5</v>
      </c>
      <c r="J70" s="42">
        <f t="shared" si="31"/>
        <v>2331</v>
      </c>
      <c r="K70" s="44">
        <f t="shared" si="31"/>
        <v>9977.5</v>
      </c>
    </row>
    <row r="71" spans="1:11" s="3" customFormat="1" ht="21" customHeight="1" x14ac:dyDescent="0.25">
      <c r="A71" s="4"/>
      <c r="B71" s="157"/>
      <c r="C71" s="5"/>
      <c r="D71" s="5"/>
      <c r="E71" s="5"/>
      <c r="F71" s="5"/>
      <c r="G71" s="5"/>
      <c r="H71" s="5"/>
      <c r="I71" s="5"/>
      <c r="J71" s="5"/>
      <c r="K71" s="5"/>
    </row>
    <row r="72" spans="1:11" s="3" customFormat="1" ht="40.5" customHeight="1" x14ac:dyDescent="0.25">
      <c r="A72" s="4"/>
      <c r="B72" s="157"/>
      <c r="C72" s="45"/>
      <c r="D72" s="47" t="s">
        <v>8</v>
      </c>
      <c r="E72" s="48" t="s">
        <v>9</v>
      </c>
      <c r="F72" s="48" t="s">
        <v>10</v>
      </c>
    </row>
    <row r="73" spans="1:11" ht="29.25" customHeight="1" x14ac:dyDescent="0.25">
      <c r="C73" s="53" t="s">
        <v>33</v>
      </c>
      <c r="D73" s="46">
        <f>SUM(C56:D56, C45:D45, C34:D34, C23:D23, C12:D12, C67:D67  )</f>
        <v>10649</v>
      </c>
      <c r="E73" s="46">
        <f>SUM(E56:F56, E45:F45, E34:F34, E23:F23, E12:F12, E67:F67 )</f>
        <v>107425</v>
      </c>
      <c r="F73" s="46">
        <f>SUM(G56:J56, G45:J45, G34:J34, G23:J23, G12:J12, G67:J67)</f>
        <v>87076</v>
      </c>
    </row>
    <row r="74" spans="1:11" ht="29.25" customHeight="1" x14ac:dyDescent="0.25">
      <c r="C74" s="53" t="s">
        <v>34</v>
      </c>
      <c r="D74" s="46">
        <f>SUM(C58:D58, C47:D47, C36:D36, C25:D25, C14:D14, C69:D69 )</f>
        <v>10649</v>
      </c>
      <c r="E74" s="46">
        <f>SUM(E58:F58, E47:F47, E36:F36, E25:F25, E14:F14, E69:F69)</f>
        <v>98374</v>
      </c>
      <c r="F74" s="46">
        <f>SUM(G58:J58, G47:J47, G36:J36, G25:J25, G14:J14, G69:J69)</f>
        <v>87076</v>
      </c>
    </row>
    <row r="75" spans="1:11" ht="30" customHeight="1" x14ac:dyDescent="0.25"/>
    <row r="76" spans="1:11" ht="30" customHeight="1" x14ac:dyDescent="0.25">
      <c r="C76" s="372" t="s">
        <v>66</v>
      </c>
      <c r="D76" s="373"/>
      <c r="E76" s="374"/>
    </row>
    <row r="77" spans="1:11" x14ac:dyDescent="0.25">
      <c r="C77" s="359" t="s">
        <v>33</v>
      </c>
      <c r="D77" s="360"/>
      <c r="E77" s="120">
        <f>SUM(K56, K45, K34, K23, K12, K67)</f>
        <v>205150</v>
      </c>
    </row>
    <row r="78" spans="1:11" x14ac:dyDescent="0.25">
      <c r="C78" s="359" t="s">
        <v>34</v>
      </c>
      <c r="D78" s="360"/>
      <c r="E78" s="119">
        <f>SUM(K14, K25, K36, K47, K58, K69)</f>
        <v>196099</v>
      </c>
    </row>
    <row r="79" spans="1:11" x14ac:dyDescent="0.25">
      <c r="C79" s="359" t="s">
        <v>72</v>
      </c>
      <c r="D79" s="360"/>
      <c r="E79" s="120">
        <f>AVERAGE(K56, K45, K34, K23, K12, K67)</f>
        <v>34191.666666666664</v>
      </c>
    </row>
    <row r="80" spans="1:11" x14ac:dyDescent="0.25">
      <c r="C80" s="359" t="s">
        <v>26</v>
      </c>
      <c r="D80" s="360"/>
      <c r="E80" s="119">
        <f>AVERAGE(K14, K25, K36, K47, K58, K69)</f>
        <v>32683.166666666668</v>
      </c>
    </row>
  </sheetData>
  <mergeCells count="25">
    <mergeCell ref="G1:J2"/>
    <mergeCell ref="K1:K4"/>
    <mergeCell ref="B12:B15"/>
    <mergeCell ref="B23:B26"/>
    <mergeCell ref="B45:B48"/>
    <mergeCell ref="E1:F2"/>
    <mergeCell ref="F3:F4"/>
    <mergeCell ref="E3:E4"/>
    <mergeCell ref="G3:G4"/>
    <mergeCell ref="H3:H4"/>
    <mergeCell ref="I3:I4"/>
    <mergeCell ref="J3:J4"/>
    <mergeCell ref="C1:D2"/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E76"/>
    <mergeCell ref="B67:B70"/>
  </mergeCells>
  <pageMargins left="0.7" right="0.7" top="0.75" bottom="0.75" header="0.3" footer="0.3"/>
  <pageSetup paperSize="5" scale="47" orientation="landscape" r:id="rId1"/>
  <ignoredErrors>
    <ignoredError sqref="I12:J12 C12:H12 C56 C45 C23:C26 C34:C37" emptyCellReference="1"/>
    <ignoredError sqref="D13:H13 I13:I15 I23 I46:I48 I24:I26 D57:H57 I57:I58 C57:C58 C59:D59 C46:C48 D46:H48 I45 D56 I56 D23:D26 I34:I37 D34 J56 J46:J48 J59 J57:J58 J14:J15 J25:J26 J36:J37 C13:C15 D14:D15 F14:H15 F23:H26 D37 D36 F36:H36 F37:H37 D35 F35:H35 D58 F58:H58 F59:I59 F56:H56 J24 J23 J13 J45 J34:J35 D45 F45:H45 F34:H34" evalError="1" emptyCellReference="1"/>
    <ignoredError sqref="K59 D67:I71" evalError="1"/>
    <ignoredError sqref="K22 K16:K21 K23 K12" formulaRange="1" emptyCellReference="1"/>
    <ignoredError sqref="K56:K58 K13:K15 K24:K48 E23:E26 E14" evalError="1" formulaRange="1" emptyCellReference="1"/>
    <ignoredError sqref="K11 E36:E37 E58:E59 K5:K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32" workbookViewId="0">
      <selection activeCell="I69" sqref="I69"/>
    </sheetView>
  </sheetViews>
  <sheetFormatPr defaultRowHeight="15" x14ac:dyDescent="0.25"/>
  <cols>
    <col min="1" max="1" width="18.7109375" style="1" bestFit="1" customWidth="1"/>
    <col min="2" max="2" width="10.7109375" style="158" bestFit="1" customWidth="1"/>
    <col min="3" max="3" width="10.7109375" style="158" customWidth="1"/>
    <col min="4" max="5" width="12.7109375" style="1" customWidth="1"/>
    <col min="6" max="6" width="14.5703125" style="1" customWidth="1"/>
    <col min="7" max="7" width="13.7109375" style="1" customWidth="1"/>
    <col min="8" max="11" width="11.7109375" style="1" customWidth="1"/>
    <col min="12" max="12" width="10.7109375" style="1" customWidth="1"/>
  </cols>
  <sheetData>
    <row r="1" spans="1:12" x14ac:dyDescent="0.25">
      <c r="A1" s="244"/>
      <c r="B1" s="245"/>
      <c r="C1" s="375" t="s">
        <v>10</v>
      </c>
      <c r="D1" s="375" t="s">
        <v>16</v>
      </c>
      <c r="E1" s="391" t="s">
        <v>75</v>
      </c>
      <c r="F1" s="381" t="s">
        <v>76</v>
      </c>
      <c r="G1" s="391" t="s">
        <v>13</v>
      </c>
      <c r="H1" s="391" t="s">
        <v>14</v>
      </c>
      <c r="I1" s="391" t="s">
        <v>77</v>
      </c>
      <c r="J1" s="391" t="s">
        <v>15</v>
      </c>
      <c r="K1" s="391" t="s">
        <v>36</v>
      </c>
      <c r="L1" s="379" t="s">
        <v>23</v>
      </c>
    </row>
    <row r="2" spans="1:12" ht="15.75" thickBot="1" x14ac:dyDescent="0.3">
      <c r="A2" s="246"/>
      <c r="B2" s="247"/>
      <c r="C2" s="377"/>
      <c r="D2" s="377"/>
      <c r="E2" s="392"/>
      <c r="F2" s="382"/>
      <c r="G2" s="392"/>
      <c r="H2" s="392"/>
      <c r="I2" s="392"/>
      <c r="J2" s="392"/>
      <c r="K2" s="392"/>
      <c r="L2" s="380"/>
    </row>
    <row r="3" spans="1:12" x14ac:dyDescent="0.25">
      <c r="A3" s="361" t="s">
        <v>61</v>
      </c>
      <c r="B3" s="363" t="s">
        <v>62</v>
      </c>
      <c r="C3" s="387" t="s">
        <v>22</v>
      </c>
      <c r="D3" s="388" t="s">
        <v>22</v>
      </c>
      <c r="E3" s="389" t="s">
        <v>22</v>
      </c>
      <c r="F3" s="393" t="s">
        <v>22</v>
      </c>
      <c r="G3" s="389" t="s">
        <v>22</v>
      </c>
      <c r="H3" s="389" t="s">
        <v>22</v>
      </c>
      <c r="I3" s="389" t="s">
        <v>22</v>
      </c>
      <c r="J3" s="389" t="s">
        <v>22</v>
      </c>
      <c r="K3" s="389" t="s">
        <v>22</v>
      </c>
      <c r="L3" s="380"/>
    </row>
    <row r="4" spans="1:12" ht="15.75" thickBot="1" x14ac:dyDescent="0.3">
      <c r="A4" s="362"/>
      <c r="B4" s="364"/>
      <c r="C4" s="364"/>
      <c r="D4" s="362"/>
      <c r="E4" s="390"/>
      <c r="F4" s="394"/>
      <c r="G4" s="390"/>
      <c r="H4" s="390"/>
      <c r="I4" s="390"/>
      <c r="J4" s="390"/>
      <c r="K4" s="390"/>
      <c r="L4" s="380"/>
    </row>
    <row r="5" spans="1:12" ht="15.75" hidden="1" thickBot="1" x14ac:dyDescent="0.3">
      <c r="A5" s="179" t="s">
        <v>3</v>
      </c>
      <c r="B5" s="248"/>
      <c r="C5" s="227"/>
      <c r="D5" s="227"/>
      <c r="E5" s="249"/>
      <c r="F5" s="250"/>
      <c r="G5" s="249"/>
      <c r="H5" s="249"/>
      <c r="I5" s="249"/>
      <c r="J5" s="249"/>
      <c r="K5" s="249"/>
      <c r="L5" s="251"/>
    </row>
    <row r="6" spans="1:12" ht="15.75" hidden="1" thickBot="1" x14ac:dyDescent="0.3">
      <c r="A6" s="179" t="s">
        <v>4</v>
      </c>
      <c r="B6" s="238"/>
      <c r="C6" s="227"/>
      <c r="D6" s="227"/>
      <c r="E6" s="249"/>
      <c r="F6" s="250"/>
      <c r="G6" s="249"/>
      <c r="H6" s="249"/>
      <c r="I6" s="249"/>
      <c r="J6" s="249"/>
      <c r="K6" s="249"/>
      <c r="L6" s="251"/>
    </row>
    <row r="7" spans="1:12" ht="15.75" hidden="1" thickBot="1" x14ac:dyDescent="0.3">
      <c r="A7" s="179" t="s">
        <v>5</v>
      </c>
      <c r="B7" s="238"/>
      <c r="C7" s="255"/>
      <c r="D7" s="253"/>
      <c r="E7" s="254"/>
      <c r="F7" s="255"/>
      <c r="G7" s="254"/>
      <c r="H7" s="254"/>
      <c r="I7" s="254"/>
      <c r="J7" s="254"/>
      <c r="K7" s="254"/>
      <c r="L7" s="251"/>
    </row>
    <row r="8" spans="1:12" ht="15.75" hidden="1" thickBot="1" x14ac:dyDescent="0.3">
      <c r="A8" s="179" t="s">
        <v>6</v>
      </c>
      <c r="B8" s="238"/>
      <c r="C8" s="256"/>
      <c r="D8" s="256"/>
      <c r="E8" s="257"/>
      <c r="F8" s="258"/>
      <c r="G8" s="257"/>
      <c r="H8" s="257"/>
      <c r="I8" s="257"/>
      <c r="J8" s="257"/>
      <c r="K8" s="257"/>
      <c r="L8" s="251"/>
    </row>
    <row r="9" spans="1:12" ht="15.75" hidden="1" thickBot="1" x14ac:dyDescent="0.3">
      <c r="A9" s="179" t="s">
        <v>0</v>
      </c>
      <c r="B9" s="238"/>
      <c r="C9" s="252"/>
      <c r="D9" s="256"/>
      <c r="E9" s="257"/>
      <c r="F9" s="258"/>
      <c r="G9" s="257"/>
      <c r="H9" s="257"/>
      <c r="I9" s="257"/>
      <c r="J9" s="257"/>
      <c r="K9" s="257"/>
      <c r="L9" s="251"/>
    </row>
    <row r="10" spans="1:12" ht="15.75" hidden="1" thickBot="1" x14ac:dyDescent="0.3">
      <c r="A10" s="179" t="s">
        <v>1</v>
      </c>
      <c r="B10" s="238"/>
      <c r="C10" s="252"/>
      <c r="D10" s="256"/>
      <c r="E10" s="257"/>
      <c r="F10" s="258"/>
      <c r="G10" s="257"/>
      <c r="H10" s="257"/>
      <c r="I10" s="257"/>
      <c r="J10" s="257"/>
      <c r="K10" s="257"/>
      <c r="L10" s="251"/>
    </row>
    <row r="11" spans="1:12" ht="15.75" thickBot="1" x14ac:dyDescent="0.3">
      <c r="A11" s="179" t="s">
        <v>2</v>
      </c>
      <c r="B11" s="238">
        <v>42736</v>
      </c>
      <c r="C11" s="252"/>
      <c r="D11" s="256"/>
      <c r="E11" s="257"/>
      <c r="F11" s="258"/>
      <c r="G11" s="257"/>
      <c r="H11" s="257"/>
      <c r="I11" s="257"/>
      <c r="J11" s="257"/>
      <c r="K11" s="257"/>
      <c r="L11" s="251">
        <f t="shared" ref="L11" si="0">SUM(C11:K11)</f>
        <v>0</v>
      </c>
    </row>
    <row r="12" spans="1:12" ht="15.75" thickBot="1" x14ac:dyDescent="0.3">
      <c r="A12" s="198" t="s">
        <v>25</v>
      </c>
      <c r="B12" s="365" t="s">
        <v>28</v>
      </c>
      <c r="C12" s="122">
        <f t="shared" ref="C12:L12" si="1">SUM(C5:C11)</f>
        <v>0</v>
      </c>
      <c r="D12" s="122">
        <f t="shared" si="1"/>
        <v>0</v>
      </c>
      <c r="E12" s="122">
        <f t="shared" si="1"/>
        <v>0</v>
      </c>
      <c r="F12" s="122">
        <f t="shared" si="1"/>
        <v>0</v>
      </c>
      <c r="G12" s="122">
        <f t="shared" si="1"/>
        <v>0</v>
      </c>
      <c r="H12" s="122">
        <f t="shared" si="1"/>
        <v>0</v>
      </c>
      <c r="I12" s="122">
        <f t="shared" si="1"/>
        <v>0</v>
      </c>
      <c r="J12" s="122">
        <f t="shared" si="1"/>
        <v>0</v>
      </c>
      <c r="K12" s="122">
        <f t="shared" si="1"/>
        <v>0</v>
      </c>
      <c r="L12" s="122">
        <f t="shared" si="1"/>
        <v>0</v>
      </c>
    </row>
    <row r="13" spans="1:12" ht="15.75" thickBot="1" x14ac:dyDescent="0.3">
      <c r="A13" s="127" t="s">
        <v>27</v>
      </c>
      <c r="B13" s="366"/>
      <c r="C13" s="124" t="e">
        <f t="shared" ref="C13:L13" si="2">AVERAGE(C5:C11)</f>
        <v>#DIV/0!</v>
      </c>
      <c r="D13" s="124" t="e">
        <f t="shared" si="2"/>
        <v>#DIV/0!</v>
      </c>
      <c r="E13" s="124" t="e">
        <f t="shared" si="2"/>
        <v>#DIV/0!</v>
      </c>
      <c r="F13" s="124" t="e">
        <f t="shared" si="2"/>
        <v>#DIV/0!</v>
      </c>
      <c r="G13" s="124" t="e">
        <f t="shared" si="2"/>
        <v>#DIV/0!</v>
      </c>
      <c r="H13" s="124" t="e">
        <f t="shared" si="2"/>
        <v>#DIV/0!</v>
      </c>
      <c r="I13" s="124" t="e">
        <f t="shared" si="2"/>
        <v>#DIV/0!</v>
      </c>
      <c r="J13" s="124" t="e">
        <f t="shared" si="2"/>
        <v>#DIV/0!</v>
      </c>
      <c r="K13" s="124" t="e">
        <f t="shared" si="2"/>
        <v>#DIV/0!</v>
      </c>
      <c r="L13" s="124">
        <f t="shared" si="2"/>
        <v>0</v>
      </c>
    </row>
    <row r="14" spans="1:12" ht="15.75" thickBot="1" x14ac:dyDescent="0.3">
      <c r="A14" s="34" t="s">
        <v>24</v>
      </c>
      <c r="B14" s="366"/>
      <c r="C14" s="49">
        <f t="shared" ref="C14:L14" si="3">SUM(C5:C9)</f>
        <v>0</v>
      </c>
      <c r="D14" s="49">
        <f t="shared" si="3"/>
        <v>0</v>
      </c>
      <c r="E14" s="49">
        <f t="shared" si="3"/>
        <v>0</v>
      </c>
      <c r="F14" s="49">
        <f t="shared" si="3"/>
        <v>0</v>
      </c>
      <c r="G14" s="49">
        <f t="shared" si="3"/>
        <v>0</v>
      </c>
      <c r="H14" s="49">
        <f t="shared" si="3"/>
        <v>0</v>
      </c>
      <c r="I14" s="49">
        <f t="shared" si="3"/>
        <v>0</v>
      </c>
      <c r="J14" s="49">
        <f t="shared" si="3"/>
        <v>0</v>
      </c>
      <c r="K14" s="49">
        <f t="shared" si="3"/>
        <v>0</v>
      </c>
      <c r="L14" s="49">
        <f t="shared" si="3"/>
        <v>0</v>
      </c>
    </row>
    <row r="15" spans="1:12" ht="15.75" thickBot="1" x14ac:dyDescent="0.3">
      <c r="A15" s="34" t="s">
        <v>26</v>
      </c>
      <c r="B15" s="366"/>
      <c r="C15" s="51" t="e">
        <f t="shared" ref="C15:L15" si="4">AVERAGE(C5:C9)</f>
        <v>#DIV/0!</v>
      </c>
      <c r="D15" s="51" t="e">
        <f t="shared" si="4"/>
        <v>#DIV/0!</v>
      </c>
      <c r="E15" s="51" t="e">
        <f t="shared" si="4"/>
        <v>#DIV/0!</v>
      </c>
      <c r="F15" s="51" t="e">
        <f t="shared" si="4"/>
        <v>#DIV/0!</v>
      </c>
      <c r="G15" s="51" t="e">
        <f t="shared" si="4"/>
        <v>#DIV/0!</v>
      </c>
      <c r="H15" s="51" t="e">
        <f t="shared" si="4"/>
        <v>#DIV/0!</v>
      </c>
      <c r="I15" s="51" t="e">
        <f t="shared" si="4"/>
        <v>#DIV/0!</v>
      </c>
      <c r="J15" s="51" t="e">
        <f t="shared" si="4"/>
        <v>#DIV/0!</v>
      </c>
      <c r="K15" s="51" t="e">
        <f t="shared" si="4"/>
        <v>#DIV/0!</v>
      </c>
      <c r="L15" s="51" t="e">
        <f t="shared" si="4"/>
        <v>#DIV/0!</v>
      </c>
    </row>
    <row r="16" spans="1:12" ht="15.75" thickBot="1" x14ac:dyDescent="0.3">
      <c r="A16" s="179" t="s">
        <v>3</v>
      </c>
      <c r="B16" s="248">
        <f>B11+1</f>
        <v>42737</v>
      </c>
      <c r="C16" s="227">
        <v>74</v>
      </c>
      <c r="D16" s="227">
        <v>98</v>
      </c>
      <c r="E16" s="249">
        <v>116</v>
      </c>
      <c r="F16" s="250">
        <v>19</v>
      </c>
      <c r="G16" s="249">
        <v>65</v>
      </c>
      <c r="H16" s="249">
        <v>32</v>
      </c>
      <c r="I16" s="249">
        <v>46</v>
      </c>
      <c r="J16" s="249"/>
      <c r="K16" s="249"/>
      <c r="L16" s="251">
        <f t="shared" ref="L16:L22" si="5">SUM(C16:K16)</f>
        <v>450</v>
      </c>
    </row>
    <row r="17" spans="1:12" ht="15.75" thickBot="1" x14ac:dyDescent="0.3">
      <c r="A17" s="179" t="s">
        <v>4</v>
      </c>
      <c r="B17" s="259">
        <f>B16+1</f>
        <v>42738</v>
      </c>
      <c r="C17" s="287">
        <v>574</v>
      </c>
      <c r="D17" s="227">
        <v>104</v>
      </c>
      <c r="E17" s="249">
        <v>261</v>
      </c>
      <c r="F17" s="250">
        <v>176</v>
      </c>
      <c r="G17" s="249">
        <v>504</v>
      </c>
      <c r="H17" s="249">
        <v>233</v>
      </c>
      <c r="I17" s="249">
        <v>242</v>
      </c>
      <c r="J17" s="249"/>
      <c r="K17" s="249"/>
      <c r="L17" s="251">
        <f t="shared" si="5"/>
        <v>2094</v>
      </c>
    </row>
    <row r="18" spans="1:12" ht="15.75" thickBot="1" x14ac:dyDescent="0.3">
      <c r="A18" s="179" t="s">
        <v>5</v>
      </c>
      <c r="B18" s="259">
        <f t="shared" ref="B18:B22" si="6">B17+1</f>
        <v>42739</v>
      </c>
      <c r="C18" s="255">
        <v>833</v>
      </c>
      <c r="D18" s="253">
        <v>164</v>
      </c>
      <c r="E18" s="254">
        <v>533</v>
      </c>
      <c r="F18" s="255">
        <v>232</v>
      </c>
      <c r="G18" s="254">
        <v>640</v>
      </c>
      <c r="H18" s="254">
        <v>299</v>
      </c>
      <c r="I18" s="254">
        <v>349</v>
      </c>
      <c r="J18" s="254"/>
      <c r="K18" s="254"/>
      <c r="L18" s="251">
        <f t="shared" si="5"/>
        <v>3050</v>
      </c>
    </row>
    <row r="19" spans="1:12" ht="15.75" thickBot="1" x14ac:dyDescent="0.3">
      <c r="A19" s="179" t="s">
        <v>6</v>
      </c>
      <c r="B19" s="260">
        <f t="shared" si="6"/>
        <v>42740</v>
      </c>
      <c r="C19" s="255">
        <v>653</v>
      </c>
      <c r="D19" s="253">
        <v>147</v>
      </c>
      <c r="E19" s="254">
        <v>305</v>
      </c>
      <c r="F19" s="255">
        <v>137</v>
      </c>
      <c r="G19" s="254">
        <v>528</v>
      </c>
      <c r="H19" s="254">
        <v>234</v>
      </c>
      <c r="I19" s="254">
        <v>296</v>
      </c>
      <c r="J19" s="254"/>
      <c r="K19" s="254"/>
      <c r="L19" s="251">
        <f t="shared" si="5"/>
        <v>2300</v>
      </c>
    </row>
    <row r="20" spans="1:12" ht="15.75" thickBot="1" x14ac:dyDescent="0.3">
      <c r="A20" s="179" t="s">
        <v>0</v>
      </c>
      <c r="B20" s="260">
        <f t="shared" si="6"/>
        <v>42741</v>
      </c>
      <c r="C20" s="287">
        <v>599</v>
      </c>
      <c r="D20" s="227">
        <v>129</v>
      </c>
      <c r="E20" s="249">
        <v>358</v>
      </c>
      <c r="F20" s="250">
        <v>165</v>
      </c>
      <c r="G20" s="249">
        <v>540</v>
      </c>
      <c r="H20" s="249">
        <v>276</v>
      </c>
      <c r="I20" s="249">
        <v>279</v>
      </c>
      <c r="J20" s="249"/>
      <c r="K20" s="249"/>
      <c r="L20" s="251">
        <f t="shared" si="5"/>
        <v>2346</v>
      </c>
    </row>
    <row r="21" spans="1:12" ht="15.75" thickBot="1" x14ac:dyDescent="0.3">
      <c r="A21" s="179" t="s">
        <v>1</v>
      </c>
      <c r="B21" s="238">
        <f t="shared" si="6"/>
        <v>42742</v>
      </c>
      <c r="C21" s="288">
        <v>48</v>
      </c>
      <c r="D21" s="253">
        <v>11</v>
      </c>
      <c r="E21" s="254">
        <v>48</v>
      </c>
      <c r="F21" s="255">
        <v>8</v>
      </c>
      <c r="G21" s="254">
        <v>37</v>
      </c>
      <c r="H21" s="254">
        <v>30</v>
      </c>
      <c r="I21" s="254">
        <v>24</v>
      </c>
      <c r="J21" s="254"/>
      <c r="K21" s="254"/>
      <c r="L21" s="251">
        <f t="shared" si="5"/>
        <v>206</v>
      </c>
    </row>
    <row r="22" spans="1:12" ht="15.75" thickBot="1" x14ac:dyDescent="0.3">
      <c r="A22" s="179" t="s">
        <v>2</v>
      </c>
      <c r="B22" s="259">
        <f t="shared" si="6"/>
        <v>42743</v>
      </c>
      <c r="C22" s="288">
        <v>44</v>
      </c>
      <c r="D22" s="256">
        <v>19</v>
      </c>
      <c r="E22" s="257">
        <v>68</v>
      </c>
      <c r="F22" s="258">
        <v>10</v>
      </c>
      <c r="G22" s="257">
        <v>59</v>
      </c>
      <c r="H22" s="257">
        <v>18</v>
      </c>
      <c r="I22" s="257">
        <v>47</v>
      </c>
      <c r="J22" s="257"/>
      <c r="K22" s="257"/>
      <c r="L22" s="251">
        <f t="shared" si="5"/>
        <v>265</v>
      </c>
    </row>
    <row r="23" spans="1:12" ht="15.75" thickBot="1" x14ac:dyDescent="0.3">
      <c r="A23" s="198" t="s">
        <v>25</v>
      </c>
      <c r="B23" s="365" t="s">
        <v>29</v>
      </c>
      <c r="C23" s="122">
        <f>SUM(C16:C22)</f>
        <v>2825</v>
      </c>
      <c r="D23" s="122">
        <f>SUM(D16:D22)</f>
        <v>672</v>
      </c>
      <c r="E23" s="122">
        <f t="shared" ref="E23:L23" si="7">SUM(E16:E22)</f>
        <v>1689</v>
      </c>
      <c r="F23" s="122">
        <f t="shared" si="7"/>
        <v>747</v>
      </c>
      <c r="G23" s="122">
        <f t="shared" si="7"/>
        <v>2373</v>
      </c>
      <c r="H23" s="122">
        <f t="shared" si="7"/>
        <v>1122</v>
      </c>
      <c r="I23" s="122">
        <f t="shared" si="7"/>
        <v>1283</v>
      </c>
      <c r="J23" s="122">
        <f t="shared" si="7"/>
        <v>0</v>
      </c>
      <c r="K23" s="122">
        <f t="shared" si="7"/>
        <v>0</v>
      </c>
      <c r="L23" s="122">
        <f t="shared" si="7"/>
        <v>10711</v>
      </c>
    </row>
    <row r="24" spans="1:12" ht="15.75" thickBot="1" x14ac:dyDescent="0.3">
      <c r="A24" s="127" t="s">
        <v>27</v>
      </c>
      <c r="B24" s="366"/>
      <c r="C24" s="124">
        <f>AVERAGE(C16:C22)</f>
        <v>403.57142857142856</v>
      </c>
      <c r="D24" s="124">
        <f>AVERAGE(D16:D22)</f>
        <v>96</v>
      </c>
      <c r="E24" s="124">
        <f t="shared" ref="E24:L24" si="8">AVERAGE(E16:E22)</f>
        <v>241.28571428571428</v>
      </c>
      <c r="F24" s="124">
        <f t="shared" si="8"/>
        <v>106.71428571428571</v>
      </c>
      <c r="G24" s="124">
        <f t="shared" si="8"/>
        <v>339</v>
      </c>
      <c r="H24" s="124">
        <f t="shared" si="8"/>
        <v>160.28571428571428</v>
      </c>
      <c r="I24" s="124">
        <f t="shared" si="8"/>
        <v>183.28571428571428</v>
      </c>
      <c r="J24" s="124" t="e">
        <f t="shared" si="8"/>
        <v>#DIV/0!</v>
      </c>
      <c r="K24" s="124" t="e">
        <f t="shared" si="8"/>
        <v>#DIV/0!</v>
      </c>
      <c r="L24" s="124">
        <f t="shared" si="8"/>
        <v>1530.1428571428571</v>
      </c>
    </row>
    <row r="25" spans="1:12" ht="15.75" thickBot="1" x14ac:dyDescent="0.3">
      <c r="A25" s="34" t="s">
        <v>24</v>
      </c>
      <c r="B25" s="366"/>
      <c r="C25" s="49">
        <f>SUM(C16:C20)</f>
        <v>2733</v>
      </c>
      <c r="D25" s="49">
        <f>SUM(D16:D20)</f>
        <v>642</v>
      </c>
      <c r="E25" s="49">
        <f t="shared" ref="E25:L25" si="9">SUM(E16:E20)</f>
        <v>1573</v>
      </c>
      <c r="F25" s="49">
        <f t="shared" si="9"/>
        <v>729</v>
      </c>
      <c r="G25" s="49">
        <f t="shared" si="9"/>
        <v>2277</v>
      </c>
      <c r="H25" s="49">
        <f t="shared" si="9"/>
        <v>1074</v>
      </c>
      <c r="I25" s="49">
        <f t="shared" si="9"/>
        <v>1212</v>
      </c>
      <c r="J25" s="49">
        <f t="shared" si="9"/>
        <v>0</v>
      </c>
      <c r="K25" s="49">
        <f t="shared" si="9"/>
        <v>0</v>
      </c>
      <c r="L25" s="49">
        <f t="shared" si="9"/>
        <v>10240</v>
      </c>
    </row>
    <row r="26" spans="1:12" ht="15.75" thickBot="1" x14ac:dyDescent="0.3">
      <c r="A26" s="34" t="s">
        <v>26</v>
      </c>
      <c r="B26" s="367"/>
      <c r="C26" s="51">
        <f>AVERAGE(C16:C20)</f>
        <v>546.6</v>
      </c>
      <c r="D26" s="51">
        <f>AVERAGE(D16:D20)</f>
        <v>128.4</v>
      </c>
      <c r="E26" s="51">
        <f t="shared" ref="E26:L26" si="10">AVERAGE(E16:E20)</f>
        <v>314.60000000000002</v>
      </c>
      <c r="F26" s="51">
        <f t="shared" si="10"/>
        <v>145.80000000000001</v>
      </c>
      <c r="G26" s="51">
        <f t="shared" si="10"/>
        <v>455.4</v>
      </c>
      <c r="H26" s="51">
        <f t="shared" si="10"/>
        <v>214.8</v>
      </c>
      <c r="I26" s="51">
        <f t="shared" si="10"/>
        <v>242.4</v>
      </c>
      <c r="J26" s="51" t="e">
        <f t="shared" si="10"/>
        <v>#DIV/0!</v>
      </c>
      <c r="K26" s="51" t="e">
        <f t="shared" si="10"/>
        <v>#DIV/0!</v>
      </c>
      <c r="L26" s="51">
        <f t="shared" si="10"/>
        <v>2048</v>
      </c>
    </row>
    <row r="27" spans="1:12" ht="15.75" thickBot="1" x14ac:dyDescent="0.3">
      <c r="A27" s="179" t="s">
        <v>3</v>
      </c>
      <c r="B27" s="214">
        <f>B22+1</f>
        <v>42744</v>
      </c>
      <c r="C27" s="289">
        <v>593</v>
      </c>
      <c r="D27" s="261">
        <v>96</v>
      </c>
      <c r="E27" s="262">
        <v>269</v>
      </c>
      <c r="F27" s="263">
        <v>153</v>
      </c>
      <c r="G27" s="262">
        <v>471</v>
      </c>
      <c r="H27" s="262">
        <v>219</v>
      </c>
      <c r="I27" s="262">
        <v>253</v>
      </c>
      <c r="J27" s="262"/>
      <c r="K27" s="262"/>
      <c r="L27" s="251">
        <f t="shared" ref="L27:L33" si="11">SUM(C27:K27)</f>
        <v>2054</v>
      </c>
    </row>
    <row r="28" spans="1:12" ht="15.75" thickBot="1" x14ac:dyDescent="0.3">
      <c r="A28" s="179" t="s">
        <v>4</v>
      </c>
      <c r="B28" s="215">
        <f>B27+1</f>
        <v>42745</v>
      </c>
      <c r="C28" s="289">
        <v>593</v>
      </c>
      <c r="D28" s="261">
        <v>139</v>
      </c>
      <c r="E28" s="262">
        <v>286</v>
      </c>
      <c r="F28" s="263">
        <v>185</v>
      </c>
      <c r="G28" s="262">
        <v>573</v>
      </c>
      <c r="H28" s="262">
        <v>281</v>
      </c>
      <c r="I28" s="262">
        <v>306</v>
      </c>
      <c r="J28" s="262"/>
      <c r="K28" s="262"/>
      <c r="L28" s="251">
        <f t="shared" si="11"/>
        <v>2363</v>
      </c>
    </row>
    <row r="29" spans="1:12" ht="15.75" thickBot="1" x14ac:dyDescent="0.3">
      <c r="A29" s="179" t="s">
        <v>5</v>
      </c>
      <c r="B29" s="215">
        <f t="shared" ref="B29:B33" si="12">B28+1</f>
        <v>42746</v>
      </c>
      <c r="C29" s="289">
        <v>642</v>
      </c>
      <c r="D29" s="261">
        <v>154</v>
      </c>
      <c r="E29" s="262">
        <v>416</v>
      </c>
      <c r="F29" s="263">
        <v>195</v>
      </c>
      <c r="G29" s="262">
        <v>640</v>
      </c>
      <c r="H29" s="262">
        <v>316</v>
      </c>
      <c r="I29" s="262">
        <v>324</v>
      </c>
      <c r="J29" s="262"/>
      <c r="K29" s="262"/>
      <c r="L29" s="251">
        <f t="shared" si="11"/>
        <v>2687</v>
      </c>
    </row>
    <row r="30" spans="1:12" ht="15.75" thickBot="1" x14ac:dyDescent="0.3">
      <c r="A30" s="179" t="s">
        <v>6</v>
      </c>
      <c r="B30" s="215">
        <f t="shared" si="12"/>
        <v>42747</v>
      </c>
      <c r="C30" s="290">
        <v>679</v>
      </c>
      <c r="D30" s="253">
        <v>222</v>
      </c>
      <c r="E30" s="254">
        <v>447</v>
      </c>
      <c r="F30" s="255">
        <v>260</v>
      </c>
      <c r="G30" s="254">
        <v>691</v>
      </c>
      <c r="H30" s="254">
        <v>321</v>
      </c>
      <c r="I30" s="254">
        <v>439</v>
      </c>
      <c r="J30" s="254"/>
      <c r="K30" s="254"/>
      <c r="L30" s="251">
        <f t="shared" si="11"/>
        <v>3059</v>
      </c>
    </row>
    <row r="31" spans="1:12" ht="15.75" thickBot="1" x14ac:dyDescent="0.3">
      <c r="A31" s="179" t="s">
        <v>0</v>
      </c>
      <c r="B31" s="215">
        <f t="shared" si="12"/>
        <v>42748</v>
      </c>
      <c r="C31" s="289">
        <v>593</v>
      </c>
      <c r="D31" s="261">
        <v>109</v>
      </c>
      <c r="E31" s="262">
        <v>364</v>
      </c>
      <c r="F31" s="263">
        <v>174</v>
      </c>
      <c r="G31" s="262">
        <v>628</v>
      </c>
      <c r="H31" s="262">
        <v>303</v>
      </c>
      <c r="I31" s="262">
        <v>295</v>
      </c>
      <c r="J31" s="262"/>
      <c r="K31" s="262"/>
      <c r="L31" s="251">
        <f t="shared" si="11"/>
        <v>2466</v>
      </c>
    </row>
    <row r="32" spans="1:12" ht="15.75" thickBot="1" x14ac:dyDescent="0.3">
      <c r="A32" s="179" t="s">
        <v>1</v>
      </c>
      <c r="B32" s="215">
        <f t="shared" si="12"/>
        <v>42749</v>
      </c>
      <c r="C32" s="291">
        <v>61</v>
      </c>
      <c r="D32" s="264">
        <v>60</v>
      </c>
      <c r="E32" s="265">
        <v>84</v>
      </c>
      <c r="F32" s="266">
        <v>24</v>
      </c>
      <c r="G32" s="265">
        <v>87</v>
      </c>
      <c r="H32" s="265">
        <v>23</v>
      </c>
      <c r="I32" s="265">
        <v>87</v>
      </c>
      <c r="J32" s="265"/>
      <c r="K32" s="265"/>
      <c r="L32" s="251">
        <f t="shared" si="11"/>
        <v>426</v>
      </c>
    </row>
    <row r="33" spans="1:12" ht="15.75" thickBot="1" x14ac:dyDescent="0.3">
      <c r="A33" s="179" t="s">
        <v>2</v>
      </c>
      <c r="B33" s="215">
        <f t="shared" si="12"/>
        <v>42750</v>
      </c>
      <c r="C33" s="292">
        <v>188</v>
      </c>
      <c r="D33" s="267">
        <v>69</v>
      </c>
      <c r="E33" s="193">
        <v>185</v>
      </c>
      <c r="F33" s="268">
        <v>29</v>
      </c>
      <c r="G33" s="265">
        <v>169</v>
      </c>
      <c r="H33" s="193">
        <v>74</v>
      </c>
      <c r="I33" s="193">
        <v>114</v>
      </c>
      <c r="J33" s="193"/>
      <c r="K33" s="193"/>
      <c r="L33" s="251">
        <f t="shared" si="11"/>
        <v>828</v>
      </c>
    </row>
    <row r="34" spans="1:12" ht="15.75" thickBot="1" x14ac:dyDescent="0.3">
      <c r="A34" s="198" t="s">
        <v>25</v>
      </c>
      <c r="B34" s="365" t="s">
        <v>30</v>
      </c>
      <c r="C34" s="122">
        <f>SUM(C27:C33)</f>
        <v>3349</v>
      </c>
      <c r="D34" s="122">
        <f>SUM(D27:D33)</f>
        <v>849</v>
      </c>
      <c r="E34" s="122">
        <f t="shared" ref="E34:L34" si="13">SUM(E27:E33)</f>
        <v>2051</v>
      </c>
      <c r="F34" s="122">
        <f t="shared" si="13"/>
        <v>1020</v>
      </c>
      <c r="G34" s="122">
        <f t="shared" si="13"/>
        <v>3259</v>
      </c>
      <c r="H34" s="122">
        <f t="shared" si="13"/>
        <v>1537</v>
      </c>
      <c r="I34" s="122">
        <f t="shared" si="13"/>
        <v>1818</v>
      </c>
      <c r="J34" s="122">
        <f t="shared" si="13"/>
        <v>0</v>
      </c>
      <c r="K34" s="122">
        <f t="shared" si="13"/>
        <v>0</v>
      </c>
      <c r="L34" s="123">
        <f t="shared" si="13"/>
        <v>13883</v>
      </c>
    </row>
    <row r="35" spans="1:12" ht="15.75" thickBot="1" x14ac:dyDescent="0.3">
      <c r="A35" s="127" t="s">
        <v>27</v>
      </c>
      <c r="B35" s="366"/>
      <c r="C35" s="124">
        <f t="shared" ref="C35:L35" si="14">AVERAGE(C27:C33)</f>
        <v>478.42857142857144</v>
      </c>
      <c r="D35" s="124">
        <f t="shared" si="14"/>
        <v>121.28571428571429</v>
      </c>
      <c r="E35" s="124">
        <f t="shared" si="14"/>
        <v>293</v>
      </c>
      <c r="F35" s="124">
        <f t="shared" si="14"/>
        <v>145.71428571428572</v>
      </c>
      <c r="G35" s="124">
        <f t="shared" si="14"/>
        <v>465.57142857142856</v>
      </c>
      <c r="H35" s="124">
        <f t="shared" si="14"/>
        <v>219.57142857142858</v>
      </c>
      <c r="I35" s="124">
        <f t="shared" si="14"/>
        <v>259.71428571428572</v>
      </c>
      <c r="J35" s="124" t="e">
        <f t="shared" si="14"/>
        <v>#DIV/0!</v>
      </c>
      <c r="K35" s="124" t="e">
        <f t="shared" si="14"/>
        <v>#DIV/0!</v>
      </c>
      <c r="L35" s="125">
        <f t="shared" si="14"/>
        <v>1983.2857142857142</v>
      </c>
    </row>
    <row r="36" spans="1:12" ht="15.75" thickBot="1" x14ac:dyDescent="0.3">
      <c r="A36" s="34" t="s">
        <v>24</v>
      </c>
      <c r="B36" s="366"/>
      <c r="C36" s="49">
        <f t="shared" ref="C36:L36" si="15">SUM(C27:C31)</f>
        <v>3100</v>
      </c>
      <c r="D36" s="49">
        <f t="shared" si="15"/>
        <v>720</v>
      </c>
      <c r="E36" s="49">
        <f t="shared" si="15"/>
        <v>1782</v>
      </c>
      <c r="F36" s="49">
        <f t="shared" si="15"/>
        <v>967</v>
      </c>
      <c r="G36" s="49">
        <f t="shared" si="15"/>
        <v>3003</v>
      </c>
      <c r="H36" s="49">
        <f t="shared" si="15"/>
        <v>1440</v>
      </c>
      <c r="I36" s="49">
        <f t="shared" si="15"/>
        <v>1617</v>
      </c>
      <c r="J36" s="49">
        <f t="shared" si="15"/>
        <v>0</v>
      </c>
      <c r="K36" s="49">
        <f t="shared" si="15"/>
        <v>0</v>
      </c>
      <c r="L36" s="50">
        <f t="shared" si="15"/>
        <v>12629</v>
      </c>
    </row>
    <row r="37" spans="1:12" ht="15.75" thickBot="1" x14ac:dyDescent="0.3">
      <c r="A37" s="34" t="s">
        <v>26</v>
      </c>
      <c r="B37" s="367"/>
      <c r="C37" s="51">
        <f t="shared" ref="C37:L37" si="16">AVERAGE(C27:C31)</f>
        <v>620</v>
      </c>
      <c r="D37" s="51">
        <f t="shared" si="16"/>
        <v>144</v>
      </c>
      <c r="E37" s="51">
        <f t="shared" si="16"/>
        <v>356.4</v>
      </c>
      <c r="F37" s="51">
        <f t="shared" si="16"/>
        <v>193.4</v>
      </c>
      <c r="G37" s="51">
        <f t="shared" si="16"/>
        <v>600.6</v>
      </c>
      <c r="H37" s="51">
        <f t="shared" si="16"/>
        <v>288</v>
      </c>
      <c r="I37" s="51">
        <f t="shared" si="16"/>
        <v>323.39999999999998</v>
      </c>
      <c r="J37" s="51" t="e">
        <f t="shared" si="16"/>
        <v>#DIV/0!</v>
      </c>
      <c r="K37" s="51" t="e">
        <f t="shared" si="16"/>
        <v>#DIV/0!</v>
      </c>
      <c r="L37" s="52">
        <f t="shared" si="16"/>
        <v>2525.8000000000002</v>
      </c>
    </row>
    <row r="38" spans="1:12" ht="15.75" thickBot="1" x14ac:dyDescent="0.3">
      <c r="A38" s="179" t="s">
        <v>3</v>
      </c>
      <c r="B38" s="214">
        <f>B33+1</f>
        <v>42751</v>
      </c>
      <c r="C38" s="287">
        <v>146</v>
      </c>
      <c r="D38" s="227">
        <v>63</v>
      </c>
      <c r="E38" s="249">
        <v>148</v>
      </c>
      <c r="F38" s="250">
        <v>57</v>
      </c>
      <c r="G38" s="249">
        <v>134</v>
      </c>
      <c r="H38" s="249">
        <v>67</v>
      </c>
      <c r="I38" s="249">
        <v>122</v>
      </c>
      <c r="J38" s="249"/>
      <c r="K38" s="249"/>
      <c r="L38" s="251">
        <f t="shared" ref="L38:L44" si="17">SUM(C38:K38)</f>
        <v>737</v>
      </c>
    </row>
    <row r="39" spans="1:12" ht="15.75" thickBot="1" x14ac:dyDescent="0.3">
      <c r="A39" s="179" t="s">
        <v>4</v>
      </c>
      <c r="B39" s="215">
        <f>B38+1</f>
        <v>42752</v>
      </c>
      <c r="C39" s="287">
        <v>597</v>
      </c>
      <c r="D39" s="227">
        <v>133</v>
      </c>
      <c r="E39" s="249">
        <v>297</v>
      </c>
      <c r="F39" s="250">
        <v>187</v>
      </c>
      <c r="G39" s="249">
        <v>661</v>
      </c>
      <c r="H39" s="249">
        <v>305</v>
      </c>
      <c r="I39" s="249">
        <v>293</v>
      </c>
      <c r="J39" s="249"/>
      <c r="K39" s="249"/>
      <c r="L39" s="251">
        <f t="shared" si="17"/>
        <v>2473</v>
      </c>
    </row>
    <row r="40" spans="1:12" ht="15.75" thickBot="1" x14ac:dyDescent="0.3">
      <c r="A40" s="179" t="s">
        <v>5</v>
      </c>
      <c r="B40" s="215">
        <f t="shared" ref="B40:B44" si="18">B39+1</f>
        <v>42753</v>
      </c>
      <c r="C40" s="287">
        <v>628</v>
      </c>
      <c r="D40" s="227">
        <v>149</v>
      </c>
      <c r="E40" s="249">
        <v>326</v>
      </c>
      <c r="F40" s="250">
        <v>194</v>
      </c>
      <c r="G40" s="249">
        <v>647</v>
      </c>
      <c r="H40" s="249">
        <v>296</v>
      </c>
      <c r="I40" s="249">
        <v>318</v>
      </c>
      <c r="J40" s="249"/>
      <c r="K40" s="249"/>
      <c r="L40" s="251">
        <f t="shared" si="17"/>
        <v>2558</v>
      </c>
    </row>
    <row r="41" spans="1:12" ht="15.75" thickBot="1" x14ac:dyDescent="0.3">
      <c r="A41" s="179" t="s">
        <v>6</v>
      </c>
      <c r="B41" s="215">
        <f t="shared" si="18"/>
        <v>42754</v>
      </c>
      <c r="C41" s="290">
        <v>657</v>
      </c>
      <c r="D41" s="253">
        <v>200</v>
      </c>
      <c r="E41" s="254">
        <v>415</v>
      </c>
      <c r="F41" s="255">
        <v>240</v>
      </c>
      <c r="G41" s="254">
        <v>867</v>
      </c>
      <c r="H41" s="254">
        <v>316</v>
      </c>
      <c r="I41" s="254">
        <v>395</v>
      </c>
      <c r="J41" s="254"/>
      <c r="K41" s="254"/>
      <c r="L41" s="251">
        <f t="shared" si="17"/>
        <v>3090</v>
      </c>
    </row>
    <row r="42" spans="1:12" ht="15.75" thickBot="1" x14ac:dyDescent="0.3">
      <c r="A42" s="179" t="s">
        <v>0</v>
      </c>
      <c r="B42" s="215">
        <f t="shared" si="18"/>
        <v>42755</v>
      </c>
      <c r="C42" s="287">
        <v>873</v>
      </c>
      <c r="D42" s="227">
        <v>156</v>
      </c>
      <c r="E42" s="249">
        <v>339</v>
      </c>
      <c r="F42" s="250">
        <v>224</v>
      </c>
      <c r="G42" s="249">
        <v>617</v>
      </c>
      <c r="H42" s="249">
        <v>268</v>
      </c>
      <c r="I42" s="249">
        <v>346</v>
      </c>
      <c r="J42" s="249"/>
      <c r="K42" s="249"/>
      <c r="L42" s="251">
        <f t="shared" si="17"/>
        <v>2823</v>
      </c>
    </row>
    <row r="43" spans="1:12" ht="15.75" thickBot="1" x14ac:dyDescent="0.3">
      <c r="A43" s="179" t="s">
        <v>1</v>
      </c>
      <c r="B43" s="215">
        <f t="shared" si="18"/>
        <v>42756</v>
      </c>
      <c r="C43" s="287">
        <v>139</v>
      </c>
      <c r="D43" s="253">
        <v>108</v>
      </c>
      <c r="E43" s="254">
        <v>332</v>
      </c>
      <c r="F43" s="255">
        <v>135</v>
      </c>
      <c r="G43" s="254">
        <v>493</v>
      </c>
      <c r="H43" s="254">
        <v>172</v>
      </c>
      <c r="I43" s="254">
        <v>180</v>
      </c>
      <c r="J43" s="254"/>
      <c r="K43" s="254"/>
      <c r="L43" s="251">
        <f t="shared" si="17"/>
        <v>1559</v>
      </c>
    </row>
    <row r="44" spans="1:12" ht="15.75" thickBot="1" x14ac:dyDescent="0.3">
      <c r="A44" s="179" t="s">
        <v>2</v>
      </c>
      <c r="B44" s="215">
        <f t="shared" si="18"/>
        <v>42757</v>
      </c>
      <c r="C44" s="288">
        <v>102</v>
      </c>
      <c r="D44" s="256">
        <v>52</v>
      </c>
      <c r="E44" s="257">
        <v>156</v>
      </c>
      <c r="F44" s="258">
        <v>30</v>
      </c>
      <c r="G44" s="254">
        <v>140</v>
      </c>
      <c r="H44" s="257">
        <v>66</v>
      </c>
      <c r="I44" s="257">
        <v>88</v>
      </c>
      <c r="J44" s="257"/>
      <c r="K44" s="257"/>
      <c r="L44" s="251">
        <f t="shared" si="17"/>
        <v>634</v>
      </c>
    </row>
    <row r="45" spans="1:12" ht="15.75" thickBot="1" x14ac:dyDescent="0.3">
      <c r="A45" s="198" t="s">
        <v>25</v>
      </c>
      <c r="B45" s="365" t="s">
        <v>31</v>
      </c>
      <c r="C45" s="122">
        <f t="shared" ref="C45:L45" si="19">SUM(C38:C44)</f>
        <v>3142</v>
      </c>
      <c r="D45" s="122">
        <f t="shared" si="19"/>
        <v>861</v>
      </c>
      <c r="E45" s="122">
        <f t="shared" si="19"/>
        <v>2013</v>
      </c>
      <c r="F45" s="122">
        <f t="shared" si="19"/>
        <v>1067</v>
      </c>
      <c r="G45" s="122">
        <f t="shared" si="19"/>
        <v>3559</v>
      </c>
      <c r="H45" s="122">
        <f t="shared" si="19"/>
        <v>1490</v>
      </c>
      <c r="I45" s="122">
        <f t="shared" si="19"/>
        <v>1742</v>
      </c>
      <c r="J45" s="122">
        <f t="shared" si="19"/>
        <v>0</v>
      </c>
      <c r="K45" s="122">
        <f t="shared" si="19"/>
        <v>0</v>
      </c>
      <c r="L45" s="123">
        <f t="shared" si="19"/>
        <v>13874</v>
      </c>
    </row>
    <row r="46" spans="1:12" ht="15.75" thickBot="1" x14ac:dyDescent="0.3">
      <c r="A46" s="127" t="s">
        <v>27</v>
      </c>
      <c r="B46" s="366"/>
      <c r="C46" s="124">
        <f t="shared" ref="C46:L46" si="20">AVERAGE(C38:C44)</f>
        <v>448.85714285714283</v>
      </c>
      <c r="D46" s="124">
        <f t="shared" si="20"/>
        <v>123</v>
      </c>
      <c r="E46" s="124">
        <f t="shared" si="20"/>
        <v>287.57142857142856</v>
      </c>
      <c r="F46" s="124">
        <f t="shared" si="20"/>
        <v>152.42857142857142</v>
      </c>
      <c r="G46" s="124">
        <f t="shared" si="20"/>
        <v>508.42857142857144</v>
      </c>
      <c r="H46" s="124">
        <f t="shared" si="20"/>
        <v>212.85714285714286</v>
      </c>
      <c r="I46" s="124">
        <f t="shared" si="20"/>
        <v>248.85714285714286</v>
      </c>
      <c r="J46" s="124" t="e">
        <f t="shared" si="20"/>
        <v>#DIV/0!</v>
      </c>
      <c r="K46" s="124" t="e">
        <f t="shared" si="20"/>
        <v>#DIV/0!</v>
      </c>
      <c r="L46" s="125">
        <f t="shared" si="20"/>
        <v>1982</v>
      </c>
    </row>
    <row r="47" spans="1:12" ht="15.75" thickBot="1" x14ac:dyDescent="0.3">
      <c r="A47" s="34" t="s">
        <v>24</v>
      </c>
      <c r="B47" s="366"/>
      <c r="C47" s="49">
        <f t="shared" ref="C47:L47" si="21">SUM(C38:C42)</f>
        <v>2901</v>
      </c>
      <c r="D47" s="49">
        <f t="shared" si="21"/>
        <v>701</v>
      </c>
      <c r="E47" s="49">
        <f t="shared" si="21"/>
        <v>1525</v>
      </c>
      <c r="F47" s="49">
        <f t="shared" si="21"/>
        <v>902</v>
      </c>
      <c r="G47" s="49">
        <f t="shared" si="21"/>
        <v>2926</v>
      </c>
      <c r="H47" s="49">
        <f t="shared" si="21"/>
        <v>1252</v>
      </c>
      <c r="I47" s="49">
        <f t="shared" si="21"/>
        <v>1474</v>
      </c>
      <c r="J47" s="49">
        <f t="shared" si="21"/>
        <v>0</v>
      </c>
      <c r="K47" s="49">
        <f t="shared" si="21"/>
        <v>0</v>
      </c>
      <c r="L47" s="50">
        <f t="shared" si="21"/>
        <v>11681</v>
      </c>
    </row>
    <row r="48" spans="1:12" ht="15.75" thickBot="1" x14ac:dyDescent="0.3">
      <c r="A48" s="34" t="s">
        <v>26</v>
      </c>
      <c r="B48" s="367"/>
      <c r="C48" s="51">
        <f t="shared" ref="C48:L48" si="22">AVERAGE(C38:C42)</f>
        <v>580.20000000000005</v>
      </c>
      <c r="D48" s="51">
        <f t="shared" si="22"/>
        <v>140.19999999999999</v>
      </c>
      <c r="E48" s="51">
        <f t="shared" si="22"/>
        <v>305</v>
      </c>
      <c r="F48" s="51">
        <f t="shared" si="22"/>
        <v>180.4</v>
      </c>
      <c r="G48" s="51">
        <f t="shared" si="22"/>
        <v>585.20000000000005</v>
      </c>
      <c r="H48" s="51">
        <f t="shared" si="22"/>
        <v>250.4</v>
      </c>
      <c r="I48" s="51">
        <f t="shared" si="22"/>
        <v>294.8</v>
      </c>
      <c r="J48" s="51" t="e">
        <f t="shared" si="22"/>
        <v>#DIV/0!</v>
      </c>
      <c r="K48" s="51" t="e">
        <f t="shared" si="22"/>
        <v>#DIV/0!</v>
      </c>
      <c r="L48" s="52">
        <f t="shared" si="22"/>
        <v>2336.1999999999998</v>
      </c>
    </row>
    <row r="49" spans="1:12" ht="15.75" thickBot="1" x14ac:dyDescent="0.3">
      <c r="A49" s="179" t="s">
        <v>3</v>
      </c>
      <c r="B49" s="214">
        <f>B44+1</f>
        <v>42758</v>
      </c>
      <c r="C49" s="293">
        <v>532</v>
      </c>
      <c r="D49" s="269">
        <v>120</v>
      </c>
      <c r="E49" s="251">
        <v>202</v>
      </c>
      <c r="F49" s="270">
        <v>189</v>
      </c>
      <c r="G49" s="251">
        <v>610</v>
      </c>
      <c r="H49" s="251">
        <v>266</v>
      </c>
      <c r="I49" s="251">
        <v>270</v>
      </c>
      <c r="J49" s="251"/>
      <c r="K49" s="251"/>
      <c r="L49" s="251">
        <f t="shared" ref="L49:L54" si="23">SUM(C49:K49)</f>
        <v>2189</v>
      </c>
    </row>
    <row r="50" spans="1:12" ht="15.75" thickBot="1" x14ac:dyDescent="0.3">
      <c r="A50" s="179" t="s">
        <v>4</v>
      </c>
      <c r="B50" s="215">
        <f>B49+1</f>
        <v>42759</v>
      </c>
      <c r="C50" s="294">
        <v>499</v>
      </c>
      <c r="D50" s="253">
        <v>156</v>
      </c>
      <c r="E50" s="254">
        <v>207</v>
      </c>
      <c r="F50" s="255">
        <v>196</v>
      </c>
      <c r="G50" s="254">
        <v>559</v>
      </c>
      <c r="H50" s="254">
        <v>285</v>
      </c>
      <c r="I50" s="254">
        <v>302</v>
      </c>
      <c r="J50" s="254"/>
      <c r="K50" s="254"/>
      <c r="L50" s="251">
        <f t="shared" si="23"/>
        <v>2204</v>
      </c>
    </row>
    <row r="51" spans="1:12" ht="15.75" thickBot="1" x14ac:dyDescent="0.3">
      <c r="A51" s="179" t="s">
        <v>5</v>
      </c>
      <c r="B51" s="215">
        <f t="shared" ref="B51:B54" si="24">B50+1</f>
        <v>42760</v>
      </c>
      <c r="C51" s="290">
        <v>761</v>
      </c>
      <c r="D51" s="253">
        <v>171</v>
      </c>
      <c r="E51" s="254">
        <v>396</v>
      </c>
      <c r="F51" s="255">
        <v>222</v>
      </c>
      <c r="G51" s="254">
        <v>733</v>
      </c>
      <c r="H51" s="254">
        <v>335</v>
      </c>
      <c r="I51" s="254">
        <v>363</v>
      </c>
      <c r="J51" s="254"/>
      <c r="K51" s="254"/>
      <c r="L51" s="251">
        <f t="shared" si="23"/>
        <v>2981</v>
      </c>
    </row>
    <row r="52" spans="1:12" ht="15.75" thickBot="1" x14ac:dyDescent="0.3">
      <c r="A52" s="179" t="s">
        <v>6</v>
      </c>
      <c r="B52" s="215">
        <f t="shared" si="24"/>
        <v>42761</v>
      </c>
      <c r="C52" s="290">
        <v>605</v>
      </c>
      <c r="D52" s="253">
        <v>172</v>
      </c>
      <c r="E52" s="254">
        <v>273</v>
      </c>
      <c r="F52" s="255">
        <v>200</v>
      </c>
      <c r="G52" s="254">
        <v>655</v>
      </c>
      <c r="H52" s="254">
        <v>310</v>
      </c>
      <c r="I52" s="254">
        <v>346</v>
      </c>
      <c r="J52" s="254"/>
      <c r="K52" s="254"/>
      <c r="L52" s="251">
        <f t="shared" si="23"/>
        <v>2561</v>
      </c>
    </row>
    <row r="53" spans="1:12" ht="15.75" thickBot="1" x14ac:dyDescent="0.3">
      <c r="A53" s="179" t="s">
        <v>0</v>
      </c>
      <c r="B53" s="215">
        <f t="shared" si="24"/>
        <v>42762</v>
      </c>
      <c r="C53" s="287">
        <v>519</v>
      </c>
      <c r="D53" s="227">
        <v>111</v>
      </c>
      <c r="E53" s="249">
        <v>251</v>
      </c>
      <c r="F53" s="250">
        <v>158</v>
      </c>
      <c r="G53" s="249">
        <v>512</v>
      </c>
      <c r="H53" s="249">
        <v>306</v>
      </c>
      <c r="I53" s="249">
        <v>274</v>
      </c>
      <c r="J53" s="249"/>
      <c r="K53" s="249"/>
      <c r="L53" s="251">
        <f t="shared" si="23"/>
        <v>2131</v>
      </c>
    </row>
    <row r="54" spans="1:12" ht="15.75" thickBot="1" x14ac:dyDescent="0.3">
      <c r="A54" s="179" t="s">
        <v>1</v>
      </c>
      <c r="B54" s="215">
        <f t="shared" si="24"/>
        <v>42763</v>
      </c>
      <c r="C54" s="294">
        <v>105</v>
      </c>
      <c r="D54" s="253">
        <v>61</v>
      </c>
      <c r="E54" s="254">
        <v>133</v>
      </c>
      <c r="F54" s="255">
        <v>32</v>
      </c>
      <c r="G54" s="254">
        <v>122</v>
      </c>
      <c r="H54" s="254">
        <v>55</v>
      </c>
      <c r="I54" s="254">
        <v>114</v>
      </c>
      <c r="J54" s="254"/>
      <c r="K54" s="254"/>
      <c r="L54" s="251">
        <f t="shared" si="23"/>
        <v>622</v>
      </c>
    </row>
    <row r="55" spans="1:12" ht="15.75" hidden="1" thickBot="1" x14ac:dyDescent="0.3">
      <c r="A55" s="179" t="s">
        <v>2</v>
      </c>
      <c r="B55" s="215"/>
      <c r="C55" s="256"/>
      <c r="D55" s="256"/>
      <c r="E55" s="257"/>
      <c r="F55" s="258"/>
      <c r="G55" s="257"/>
      <c r="H55" s="257"/>
      <c r="I55" s="257"/>
      <c r="J55" s="257"/>
      <c r="K55" s="257"/>
      <c r="L55" s="251"/>
    </row>
    <row r="56" spans="1:12" ht="15.75" thickBot="1" x14ac:dyDescent="0.3">
      <c r="A56" s="198" t="s">
        <v>25</v>
      </c>
      <c r="B56" s="365" t="s">
        <v>32</v>
      </c>
      <c r="C56" s="122">
        <f t="shared" ref="C56:L56" si="25">SUM(C49:C55)</f>
        <v>3021</v>
      </c>
      <c r="D56" s="122">
        <f t="shared" si="25"/>
        <v>791</v>
      </c>
      <c r="E56" s="122">
        <f>SUM(E49:E55)</f>
        <v>1462</v>
      </c>
      <c r="F56" s="122">
        <f t="shared" si="25"/>
        <v>997</v>
      </c>
      <c r="G56" s="122">
        <f t="shared" si="25"/>
        <v>3191</v>
      </c>
      <c r="H56" s="122">
        <f t="shared" si="25"/>
        <v>1557</v>
      </c>
      <c r="I56" s="122">
        <f t="shared" si="25"/>
        <v>1669</v>
      </c>
      <c r="J56" s="122">
        <f t="shared" si="25"/>
        <v>0</v>
      </c>
      <c r="K56" s="122">
        <f t="shared" si="25"/>
        <v>0</v>
      </c>
      <c r="L56" s="123">
        <f t="shared" si="25"/>
        <v>12688</v>
      </c>
    </row>
    <row r="57" spans="1:12" ht="15.75" thickBot="1" x14ac:dyDescent="0.3">
      <c r="A57" s="127" t="s">
        <v>27</v>
      </c>
      <c r="B57" s="366"/>
      <c r="C57" s="124">
        <f t="shared" ref="C57:L57" si="26">AVERAGE(C49:C55)</f>
        <v>503.5</v>
      </c>
      <c r="D57" s="124">
        <f t="shared" si="26"/>
        <v>131.83333333333334</v>
      </c>
      <c r="E57" s="124">
        <f t="shared" si="26"/>
        <v>243.66666666666666</v>
      </c>
      <c r="F57" s="124">
        <f t="shared" si="26"/>
        <v>166.16666666666666</v>
      </c>
      <c r="G57" s="124">
        <f t="shared" si="26"/>
        <v>531.83333333333337</v>
      </c>
      <c r="H57" s="124">
        <f t="shared" si="26"/>
        <v>259.5</v>
      </c>
      <c r="I57" s="124">
        <f t="shared" si="26"/>
        <v>278.16666666666669</v>
      </c>
      <c r="J57" s="124" t="e">
        <f t="shared" si="26"/>
        <v>#DIV/0!</v>
      </c>
      <c r="K57" s="124" t="e">
        <f t="shared" si="26"/>
        <v>#DIV/0!</v>
      </c>
      <c r="L57" s="125">
        <f t="shared" si="26"/>
        <v>2114.6666666666665</v>
      </c>
    </row>
    <row r="58" spans="1:12" ht="15.75" thickBot="1" x14ac:dyDescent="0.3">
      <c r="A58" s="34" t="s">
        <v>24</v>
      </c>
      <c r="B58" s="366"/>
      <c r="C58" s="49">
        <f t="shared" ref="C58:L58" si="27">SUM(C49:C53)</f>
        <v>2916</v>
      </c>
      <c r="D58" s="49">
        <f t="shared" si="27"/>
        <v>730</v>
      </c>
      <c r="E58" s="49">
        <f t="shared" si="27"/>
        <v>1329</v>
      </c>
      <c r="F58" s="49">
        <f t="shared" si="27"/>
        <v>965</v>
      </c>
      <c r="G58" s="49">
        <f t="shared" si="27"/>
        <v>3069</v>
      </c>
      <c r="H58" s="49">
        <f t="shared" si="27"/>
        <v>1502</v>
      </c>
      <c r="I58" s="49">
        <f t="shared" si="27"/>
        <v>1555</v>
      </c>
      <c r="J58" s="49">
        <f t="shared" si="27"/>
        <v>0</v>
      </c>
      <c r="K58" s="49">
        <f t="shared" si="27"/>
        <v>0</v>
      </c>
      <c r="L58" s="50">
        <f t="shared" si="27"/>
        <v>12066</v>
      </c>
    </row>
    <row r="59" spans="1:12" ht="15.75" thickBot="1" x14ac:dyDescent="0.3">
      <c r="A59" s="34" t="s">
        <v>26</v>
      </c>
      <c r="B59" s="367"/>
      <c r="C59" s="51">
        <f t="shared" ref="C59:L59" si="28">AVERAGE(C49:C53)</f>
        <v>583.20000000000005</v>
      </c>
      <c r="D59" s="51">
        <f t="shared" si="28"/>
        <v>146</v>
      </c>
      <c r="E59" s="51">
        <f t="shared" si="28"/>
        <v>265.8</v>
      </c>
      <c r="F59" s="51">
        <f t="shared" si="28"/>
        <v>193</v>
      </c>
      <c r="G59" s="51">
        <f t="shared" si="28"/>
        <v>613.79999999999995</v>
      </c>
      <c r="H59" s="51">
        <f t="shared" si="28"/>
        <v>300.39999999999998</v>
      </c>
      <c r="I59" s="51">
        <f t="shared" si="28"/>
        <v>311</v>
      </c>
      <c r="J59" s="51" t="e">
        <f t="shared" si="28"/>
        <v>#DIV/0!</v>
      </c>
      <c r="K59" s="51" t="e">
        <f t="shared" si="28"/>
        <v>#DIV/0!</v>
      </c>
      <c r="L59" s="52">
        <f t="shared" si="28"/>
        <v>2413.1999999999998</v>
      </c>
    </row>
    <row r="60" spans="1:12" ht="15.75" thickBot="1" x14ac:dyDescent="0.3">
      <c r="A60" s="179" t="s">
        <v>3</v>
      </c>
      <c r="B60" s="215">
        <f>B54+1</f>
        <v>42764</v>
      </c>
      <c r="C60" s="293">
        <v>276</v>
      </c>
      <c r="D60" s="269">
        <v>76</v>
      </c>
      <c r="E60" s="251">
        <v>279</v>
      </c>
      <c r="F60" s="270">
        <v>60</v>
      </c>
      <c r="G60" s="251">
        <v>216</v>
      </c>
      <c r="H60" s="251">
        <v>136</v>
      </c>
      <c r="I60" s="251">
        <v>110</v>
      </c>
      <c r="J60" s="251"/>
      <c r="K60" s="251"/>
      <c r="L60" s="251">
        <f t="shared" ref="L60:L61" si="29">SUM(C60:K60)</f>
        <v>1153</v>
      </c>
    </row>
    <row r="61" spans="1:12" ht="15.75" thickBot="1" x14ac:dyDescent="0.3">
      <c r="A61" s="179" t="s">
        <v>4</v>
      </c>
      <c r="B61" s="215">
        <f>B60+1</f>
        <v>42765</v>
      </c>
      <c r="C61" s="287">
        <v>647</v>
      </c>
      <c r="D61" s="227">
        <v>139</v>
      </c>
      <c r="E61" s="249">
        <v>292</v>
      </c>
      <c r="F61" s="250">
        <v>198</v>
      </c>
      <c r="G61" s="249">
        <v>653</v>
      </c>
      <c r="H61" s="249">
        <v>326</v>
      </c>
      <c r="I61" s="249">
        <v>301</v>
      </c>
      <c r="J61" s="249"/>
      <c r="K61" s="249"/>
      <c r="L61" s="251">
        <f t="shared" si="29"/>
        <v>2556</v>
      </c>
    </row>
    <row r="62" spans="1:12" ht="15.75" thickBot="1" x14ac:dyDescent="0.3">
      <c r="A62" s="179" t="s">
        <v>5</v>
      </c>
      <c r="B62" s="215">
        <f>B61+1</f>
        <v>42766</v>
      </c>
      <c r="C62" s="290">
        <v>586</v>
      </c>
      <c r="D62" s="253">
        <v>135</v>
      </c>
      <c r="E62" s="254">
        <v>270</v>
      </c>
      <c r="F62" s="255">
        <v>179</v>
      </c>
      <c r="G62" s="254">
        <v>587</v>
      </c>
      <c r="H62" s="254">
        <v>325</v>
      </c>
      <c r="I62" s="254">
        <v>318</v>
      </c>
      <c r="J62" s="254"/>
      <c r="K62" s="254"/>
      <c r="L62" s="251">
        <f>SUM(C62:K62)</f>
        <v>2400</v>
      </c>
    </row>
    <row r="63" spans="1:12" ht="15.75" hidden="1" thickBot="1" x14ac:dyDescent="0.3">
      <c r="A63" s="179" t="s">
        <v>6</v>
      </c>
      <c r="B63" s="239"/>
      <c r="C63" s="227"/>
      <c r="D63" s="227"/>
      <c r="E63" s="249"/>
      <c r="F63" s="250"/>
      <c r="G63" s="249"/>
      <c r="H63" s="249"/>
      <c r="I63" s="249"/>
      <c r="J63" s="249"/>
      <c r="K63" s="249"/>
      <c r="L63" s="251"/>
    </row>
    <row r="64" spans="1:12" ht="15.75" hidden="1" thickBot="1" x14ac:dyDescent="0.3">
      <c r="A64" s="179" t="s">
        <v>0</v>
      </c>
      <c r="B64" s="239"/>
      <c r="C64" s="227"/>
      <c r="D64" s="227"/>
      <c r="E64" s="249"/>
      <c r="F64" s="250"/>
      <c r="G64" s="249"/>
      <c r="H64" s="249"/>
      <c r="I64" s="249"/>
      <c r="J64" s="249"/>
      <c r="K64" s="249"/>
      <c r="L64" s="251"/>
    </row>
    <row r="65" spans="1:15" ht="15.75" hidden="1" thickBot="1" x14ac:dyDescent="0.3">
      <c r="A65" s="179" t="s">
        <v>1</v>
      </c>
      <c r="B65" s="239"/>
      <c r="C65" s="253"/>
      <c r="D65" s="253"/>
      <c r="E65" s="254"/>
      <c r="F65" s="255"/>
      <c r="G65" s="254"/>
      <c r="H65" s="254"/>
      <c r="I65" s="254"/>
      <c r="J65" s="254"/>
      <c r="K65" s="254"/>
      <c r="L65" s="251"/>
    </row>
    <row r="66" spans="1:15" ht="15.75" hidden="1" thickBot="1" x14ac:dyDescent="0.3">
      <c r="A66" s="179" t="s">
        <v>2</v>
      </c>
      <c r="B66" s="271"/>
      <c r="C66" s="272"/>
      <c r="D66" s="272"/>
      <c r="E66" s="273"/>
      <c r="F66" s="274"/>
      <c r="G66" s="273"/>
      <c r="H66" s="273"/>
      <c r="I66" s="273"/>
      <c r="J66" s="273"/>
      <c r="K66" s="273"/>
      <c r="L66" s="251"/>
    </row>
    <row r="67" spans="1:15" ht="15.75" thickBot="1" x14ac:dyDescent="0.3">
      <c r="A67" s="198" t="s">
        <v>25</v>
      </c>
      <c r="B67" s="365" t="s">
        <v>37</v>
      </c>
      <c r="C67" s="275">
        <f t="shared" ref="C67:K67" si="30">SUM(C60:C66)</f>
        <v>1509</v>
      </c>
      <c r="D67" s="275">
        <f t="shared" si="30"/>
        <v>350</v>
      </c>
      <c r="E67" s="275">
        <f t="shared" si="30"/>
        <v>841</v>
      </c>
      <c r="F67" s="275">
        <f t="shared" si="30"/>
        <v>437</v>
      </c>
      <c r="G67" s="275">
        <f t="shared" si="30"/>
        <v>1456</v>
      </c>
      <c r="H67" s="275">
        <f t="shared" si="30"/>
        <v>787</v>
      </c>
      <c r="I67" s="275">
        <f t="shared" si="30"/>
        <v>729</v>
      </c>
      <c r="J67" s="275">
        <f t="shared" si="30"/>
        <v>0</v>
      </c>
      <c r="K67" s="275">
        <f t="shared" si="30"/>
        <v>0</v>
      </c>
      <c r="L67" s="276">
        <f>SUM(L60:L66)</f>
        <v>6109</v>
      </c>
    </row>
    <row r="68" spans="1:15" ht="15.75" thickBot="1" x14ac:dyDescent="0.3">
      <c r="A68" s="127" t="s">
        <v>27</v>
      </c>
      <c r="B68" s="366"/>
      <c r="C68" s="277">
        <f t="shared" ref="C68:L68" si="31">AVERAGE(C60:C66)</f>
        <v>503</v>
      </c>
      <c r="D68" s="277">
        <f t="shared" si="31"/>
        <v>116.66666666666667</v>
      </c>
      <c r="E68" s="277">
        <f t="shared" si="31"/>
        <v>280.33333333333331</v>
      </c>
      <c r="F68" s="277">
        <f t="shared" si="31"/>
        <v>145.66666666666666</v>
      </c>
      <c r="G68" s="277">
        <f t="shared" si="31"/>
        <v>485.33333333333331</v>
      </c>
      <c r="H68" s="277">
        <f t="shared" si="31"/>
        <v>262.33333333333331</v>
      </c>
      <c r="I68" s="277">
        <f t="shared" si="31"/>
        <v>243</v>
      </c>
      <c r="J68" s="277" t="e">
        <f t="shared" si="31"/>
        <v>#DIV/0!</v>
      </c>
      <c r="K68" s="277" t="e">
        <f t="shared" si="31"/>
        <v>#DIV/0!</v>
      </c>
      <c r="L68" s="278">
        <f t="shared" si="31"/>
        <v>2036.3333333333333</v>
      </c>
    </row>
    <row r="69" spans="1:15" ht="15.75" thickBot="1" x14ac:dyDescent="0.3">
      <c r="A69" s="34" t="s">
        <v>24</v>
      </c>
      <c r="B69" s="366"/>
      <c r="C69" s="279">
        <f t="shared" ref="C69:L69" si="32">SUM(C60:C64)</f>
        <v>1509</v>
      </c>
      <c r="D69" s="279">
        <f t="shared" si="32"/>
        <v>350</v>
      </c>
      <c r="E69" s="280">
        <f t="shared" si="32"/>
        <v>841</v>
      </c>
      <c r="F69" s="281">
        <f t="shared" si="32"/>
        <v>437</v>
      </c>
      <c r="G69" s="280">
        <f t="shared" si="32"/>
        <v>1456</v>
      </c>
      <c r="H69" s="280">
        <f t="shared" si="32"/>
        <v>787</v>
      </c>
      <c r="I69" s="280">
        <f t="shared" si="32"/>
        <v>729</v>
      </c>
      <c r="J69" s="280">
        <f t="shared" si="32"/>
        <v>0</v>
      </c>
      <c r="K69" s="280">
        <f t="shared" si="32"/>
        <v>0</v>
      </c>
      <c r="L69" s="280">
        <f t="shared" si="32"/>
        <v>6109</v>
      </c>
    </row>
    <row r="70" spans="1:15" ht="15.75" thickBot="1" x14ac:dyDescent="0.3">
      <c r="A70" s="34" t="s">
        <v>26</v>
      </c>
      <c r="B70" s="367"/>
      <c r="C70" s="282">
        <f t="shared" ref="C70:L70" si="33">AVERAGE(C60:C64)</f>
        <v>503</v>
      </c>
      <c r="D70" s="282">
        <f t="shared" si="33"/>
        <v>116.66666666666667</v>
      </c>
      <c r="E70" s="282">
        <f t="shared" si="33"/>
        <v>280.33333333333331</v>
      </c>
      <c r="F70" s="282">
        <f t="shared" si="33"/>
        <v>145.66666666666666</v>
      </c>
      <c r="G70" s="282">
        <f t="shared" si="33"/>
        <v>485.33333333333331</v>
      </c>
      <c r="H70" s="282">
        <f t="shared" si="33"/>
        <v>262.33333333333331</v>
      </c>
      <c r="I70" s="282">
        <f t="shared" si="33"/>
        <v>243</v>
      </c>
      <c r="J70" s="282" t="e">
        <f t="shared" si="33"/>
        <v>#DIV/0!</v>
      </c>
      <c r="K70" s="282" t="e">
        <f t="shared" si="33"/>
        <v>#DIV/0!</v>
      </c>
      <c r="L70" s="283">
        <f t="shared" si="33"/>
        <v>2036.3333333333333</v>
      </c>
    </row>
    <row r="71" spans="1:15" x14ac:dyDescent="0.25">
      <c r="A71" s="4"/>
      <c r="B71" s="157"/>
      <c r="C71" s="157"/>
      <c r="D71" s="5"/>
      <c r="E71" s="5"/>
      <c r="F71" s="5"/>
      <c r="G71" s="5"/>
      <c r="H71" s="5"/>
      <c r="I71" s="5"/>
      <c r="J71" s="5"/>
      <c r="K71" s="5"/>
      <c r="L71" s="5"/>
    </row>
    <row r="72" spans="1:15" ht="25.5" x14ac:dyDescent="0.25">
      <c r="A72" s="4"/>
      <c r="B72" s="231"/>
      <c r="C72" s="48" t="s">
        <v>10</v>
      </c>
      <c r="D72" s="48" t="s">
        <v>16</v>
      </c>
      <c r="E72" s="48" t="s">
        <v>75</v>
      </c>
      <c r="F72" s="48" t="s">
        <v>76</v>
      </c>
      <c r="G72" s="48" t="s">
        <v>13</v>
      </c>
      <c r="H72" s="48" t="s">
        <v>14</v>
      </c>
      <c r="I72" s="48" t="s">
        <v>77</v>
      </c>
      <c r="J72" s="48" t="s">
        <v>15</v>
      </c>
      <c r="K72" s="48" t="s">
        <v>36</v>
      </c>
      <c r="L72" s="139"/>
      <c r="M72" s="1"/>
      <c r="N72" s="1"/>
    </row>
    <row r="73" spans="1:15" ht="25.5" x14ac:dyDescent="0.25">
      <c r="B73" s="53" t="s">
        <v>33</v>
      </c>
      <c r="C73" s="234">
        <f t="shared" ref="C73:K73" si="34">SUM(C56, C45, C34, C23, C12, C67)</f>
        <v>13846</v>
      </c>
      <c r="D73" s="234">
        <f t="shared" si="34"/>
        <v>3523</v>
      </c>
      <c r="E73" s="234">
        <f t="shared" si="34"/>
        <v>8056</v>
      </c>
      <c r="F73" s="234">
        <f t="shared" si="34"/>
        <v>4268</v>
      </c>
      <c r="G73" s="234">
        <f t="shared" si="34"/>
        <v>13838</v>
      </c>
      <c r="H73" s="234">
        <f t="shared" si="34"/>
        <v>6493</v>
      </c>
      <c r="I73" s="234">
        <f t="shared" si="34"/>
        <v>7241</v>
      </c>
      <c r="J73" s="234">
        <f t="shared" si="34"/>
        <v>0</v>
      </c>
      <c r="K73" s="234">
        <f t="shared" si="34"/>
        <v>0</v>
      </c>
      <c r="L73" s="284"/>
      <c r="M73" s="1"/>
      <c r="N73" s="1"/>
    </row>
    <row r="74" spans="1:15" ht="25.5" x14ac:dyDescent="0.25">
      <c r="B74" s="53" t="s">
        <v>34</v>
      </c>
      <c r="C74" s="234">
        <f t="shared" ref="C74:K74" si="35">SUM(C58, C47, C36, C25, C14, C69)</f>
        <v>13159</v>
      </c>
      <c r="D74" s="234">
        <f t="shared" si="35"/>
        <v>3143</v>
      </c>
      <c r="E74" s="234">
        <f t="shared" si="35"/>
        <v>7050</v>
      </c>
      <c r="F74" s="234">
        <f t="shared" si="35"/>
        <v>4000</v>
      </c>
      <c r="G74" s="234">
        <f t="shared" si="35"/>
        <v>12731</v>
      </c>
      <c r="H74" s="234">
        <f t="shared" si="35"/>
        <v>6055</v>
      </c>
      <c r="I74" s="234">
        <f t="shared" si="35"/>
        <v>6587</v>
      </c>
      <c r="J74" s="234">
        <f t="shared" si="35"/>
        <v>0</v>
      </c>
      <c r="K74" s="234">
        <f t="shared" si="35"/>
        <v>0</v>
      </c>
      <c r="L74" s="284"/>
      <c r="M74" s="1"/>
      <c r="N74" s="1"/>
    </row>
    <row r="75" spans="1:15" x14ac:dyDescent="0.25">
      <c r="B75" s="1"/>
      <c r="C75" s="1"/>
      <c r="F75" s="158"/>
    </row>
    <row r="76" spans="1:15" x14ac:dyDescent="0.25">
      <c r="B76" s="1"/>
      <c r="C76" s="1"/>
      <c r="F76" s="158"/>
    </row>
    <row r="77" spans="1:15" x14ac:dyDescent="0.25">
      <c r="B77" s="1"/>
      <c r="C77" s="1"/>
      <c r="D77" s="372" t="s">
        <v>78</v>
      </c>
      <c r="E77" s="395"/>
      <c r="F77" s="396"/>
      <c r="M77" s="1"/>
      <c r="N77" s="1"/>
      <c r="O77" s="1"/>
    </row>
    <row r="78" spans="1:15" x14ac:dyDescent="0.25">
      <c r="D78" s="359" t="s">
        <v>33</v>
      </c>
      <c r="E78" s="360"/>
      <c r="F78" s="120">
        <f>L12+L23+L34+L45+L56+L67</f>
        <v>57265</v>
      </c>
    </row>
    <row r="79" spans="1:15" x14ac:dyDescent="0.25">
      <c r="D79" s="359" t="s">
        <v>34</v>
      </c>
      <c r="E79" s="360"/>
      <c r="F79" s="119">
        <f>SUM(L14, L25, L36, L47, L58, L69)</f>
        <v>52725</v>
      </c>
    </row>
    <row r="80" spans="1:15" x14ac:dyDescent="0.25">
      <c r="D80" s="359" t="s">
        <v>72</v>
      </c>
      <c r="E80" s="360"/>
      <c r="F80" s="120">
        <f>AVERAGE(L56, L45, L34, L23, L12, L67)</f>
        <v>9544.1666666666661</v>
      </c>
    </row>
    <row r="81" spans="4:6" customFormat="1" x14ac:dyDescent="0.25">
      <c r="D81" s="359" t="s">
        <v>26</v>
      </c>
      <c r="E81" s="360"/>
      <c r="F81" s="119">
        <f>AVERAGE(L14, L25, L36, L47, L58, L69)</f>
        <v>8787.5</v>
      </c>
    </row>
  </sheetData>
  <mergeCells count="32">
    <mergeCell ref="B23:B26"/>
    <mergeCell ref="B34:B37"/>
    <mergeCell ref="B45:B48"/>
    <mergeCell ref="B56:B59"/>
    <mergeCell ref="B67:B70"/>
    <mergeCell ref="K3:K4"/>
    <mergeCell ref="D78:E78"/>
    <mergeCell ref="D79:E79"/>
    <mergeCell ref="D80:E80"/>
    <mergeCell ref="D81:E81"/>
    <mergeCell ref="D77:F77"/>
    <mergeCell ref="B12:B15"/>
    <mergeCell ref="I1:I2"/>
    <mergeCell ref="J1:J2"/>
    <mergeCell ref="K1:K2"/>
    <mergeCell ref="L1:L4"/>
    <mergeCell ref="F3:F4"/>
    <mergeCell ref="C1:C2"/>
    <mergeCell ref="D1:D2"/>
    <mergeCell ref="E1:E2"/>
    <mergeCell ref="F1:F2"/>
    <mergeCell ref="G1:G2"/>
    <mergeCell ref="H1:H2"/>
    <mergeCell ref="G3:G4"/>
    <mergeCell ref="H3:H4"/>
    <mergeCell ref="I3:I4"/>
    <mergeCell ref="J3:J4"/>
    <mergeCell ref="A3:A4"/>
    <mergeCell ref="B3:B4"/>
    <mergeCell ref="C3:C4"/>
    <mergeCell ref="D3:D4"/>
    <mergeCell ref="E3:E4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C60" sqref="C60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1"/>
      <c r="B1" s="209"/>
      <c r="C1" s="391" t="s">
        <v>9</v>
      </c>
      <c r="D1" s="379" t="s">
        <v>23</v>
      </c>
    </row>
    <row r="2" spans="1:4" ht="15" customHeight="1" thickBot="1" x14ac:dyDescent="0.3">
      <c r="A2" s="32"/>
      <c r="B2" s="210"/>
      <c r="C2" s="397"/>
      <c r="D2" s="380"/>
    </row>
    <row r="3" spans="1:4" ht="15" customHeight="1" x14ac:dyDescent="0.25">
      <c r="A3" s="361" t="s">
        <v>61</v>
      </c>
      <c r="B3" s="363" t="s">
        <v>62</v>
      </c>
      <c r="C3" s="383" t="s">
        <v>38</v>
      </c>
      <c r="D3" s="380"/>
    </row>
    <row r="4" spans="1:4" ht="15" customHeight="1" thickBot="1" x14ac:dyDescent="0.3">
      <c r="A4" s="362"/>
      <c r="B4" s="364"/>
      <c r="C4" s="384"/>
      <c r="D4" s="380"/>
    </row>
    <row r="5" spans="1:4" s="57" customFormat="1" ht="15" hidden="1" customHeight="1" thickBot="1" x14ac:dyDescent="0.3">
      <c r="A5" s="33" t="s">
        <v>3</v>
      </c>
      <c r="B5" s="211"/>
      <c r="C5" s="14"/>
      <c r="D5" s="20"/>
    </row>
    <row r="6" spans="1:4" s="57" customFormat="1" ht="15" hidden="1" customHeight="1" thickBot="1" x14ac:dyDescent="0.3">
      <c r="A6" s="33" t="s">
        <v>4</v>
      </c>
      <c r="B6" s="238"/>
      <c r="C6" s="14"/>
      <c r="D6" s="20"/>
    </row>
    <row r="7" spans="1:4" s="57" customFormat="1" ht="15" hidden="1" customHeight="1" thickBot="1" x14ac:dyDescent="0.3">
      <c r="A7" s="33" t="s">
        <v>5</v>
      </c>
      <c r="B7" s="226"/>
      <c r="C7" s="14"/>
      <c r="D7" s="20"/>
    </row>
    <row r="8" spans="1:4" s="57" customFormat="1" ht="15" hidden="1" customHeight="1" thickBot="1" x14ac:dyDescent="0.3">
      <c r="A8" s="33" t="s">
        <v>6</v>
      </c>
      <c r="B8" s="226"/>
      <c r="C8" s="14"/>
      <c r="D8" s="20"/>
    </row>
    <row r="9" spans="1:4" s="57" customFormat="1" ht="15" hidden="1" customHeight="1" thickBot="1" x14ac:dyDescent="0.3">
      <c r="A9" s="33" t="s">
        <v>0</v>
      </c>
      <c r="B9" s="226"/>
      <c r="C9" s="14"/>
      <c r="D9" s="20"/>
    </row>
    <row r="10" spans="1:4" s="57" customFormat="1" ht="15" hidden="1" customHeight="1" outlineLevel="1" thickBot="1" x14ac:dyDescent="0.3">
      <c r="A10" s="33" t="s">
        <v>1</v>
      </c>
      <c r="B10" s="226"/>
      <c r="C10" s="21"/>
      <c r="D10" s="20"/>
    </row>
    <row r="11" spans="1:4" s="57" customFormat="1" ht="15" customHeight="1" outlineLevel="1" thickBot="1" x14ac:dyDescent="0.3">
      <c r="A11" s="33" t="s">
        <v>2</v>
      </c>
      <c r="B11" s="226">
        <v>42736</v>
      </c>
      <c r="C11" s="26">
        <v>662</v>
      </c>
      <c r="D11" s="20">
        <f t="shared" ref="D11" si="0">SUM(C11)</f>
        <v>662</v>
      </c>
    </row>
    <row r="12" spans="1:4" s="58" customFormat="1" ht="15" customHeight="1" outlineLevel="1" thickBot="1" x14ac:dyDescent="0.3">
      <c r="A12" s="198" t="s">
        <v>25</v>
      </c>
      <c r="B12" s="365" t="s">
        <v>28</v>
      </c>
      <c r="C12" s="133">
        <f>SUM(C5:C11)</f>
        <v>662</v>
      </c>
      <c r="D12" s="133">
        <f>SUM(D5:D11)</f>
        <v>662</v>
      </c>
    </row>
    <row r="13" spans="1:4" s="58" customFormat="1" ht="15" customHeight="1" outlineLevel="1" thickBot="1" x14ac:dyDescent="0.3">
      <c r="A13" s="127" t="s">
        <v>27</v>
      </c>
      <c r="B13" s="366"/>
      <c r="C13" s="128">
        <f>AVERAGE(C5:C11)</f>
        <v>662</v>
      </c>
      <c r="D13" s="128">
        <f>AVERAGE(D5:D11)</f>
        <v>662</v>
      </c>
    </row>
    <row r="14" spans="1:4" s="58" customFormat="1" ht="15" customHeight="1" thickBot="1" x14ac:dyDescent="0.3">
      <c r="A14" s="34" t="s">
        <v>24</v>
      </c>
      <c r="B14" s="366"/>
      <c r="C14" s="35">
        <f>SUM(C5:C9)</f>
        <v>0</v>
      </c>
      <c r="D14" s="35">
        <f>SUM(D5:D9)</f>
        <v>0</v>
      </c>
    </row>
    <row r="15" spans="1:4" s="58" customFormat="1" ht="15" customHeight="1" thickBot="1" x14ac:dyDescent="0.3">
      <c r="A15" s="34" t="s">
        <v>26</v>
      </c>
      <c r="B15" s="366"/>
      <c r="C15" s="40" t="e">
        <f>AVERAGE(C5:C9)</f>
        <v>#DIV/0!</v>
      </c>
      <c r="D15" s="40" t="e">
        <f>AVERAGE(D5:D9)</f>
        <v>#DIV/0!</v>
      </c>
    </row>
    <row r="16" spans="1:4" s="58" customFormat="1" ht="15" customHeight="1" thickBot="1" x14ac:dyDescent="0.3">
      <c r="A16" s="33" t="s">
        <v>3</v>
      </c>
      <c r="B16" s="211">
        <f>B11+1</f>
        <v>42737</v>
      </c>
      <c r="C16" s="14">
        <v>299</v>
      </c>
      <c r="D16" s="225">
        <f>SUM(C16)</f>
        <v>299</v>
      </c>
    </row>
    <row r="17" spans="1:5" s="58" customFormat="1" ht="15" customHeight="1" thickBot="1" x14ac:dyDescent="0.3">
      <c r="A17" s="33" t="s">
        <v>4</v>
      </c>
      <c r="B17" s="212">
        <f>B16+1</f>
        <v>42738</v>
      </c>
      <c r="C17" s="14">
        <v>505</v>
      </c>
      <c r="D17" s="71">
        <f t="shared" ref="D17:D22" si="1">SUM(C17)</f>
        <v>505</v>
      </c>
    </row>
    <row r="18" spans="1:5" s="58" customFormat="1" ht="15" customHeight="1" thickBot="1" x14ac:dyDescent="0.3">
      <c r="A18" s="33" t="s">
        <v>5</v>
      </c>
      <c r="B18" s="212">
        <f t="shared" ref="B18:B22" si="2">B17+1</f>
        <v>42739</v>
      </c>
      <c r="C18" s="14">
        <v>425</v>
      </c>
      <c r="D18" s="225">
        <f t="shared" si="1"/>
        <v>425</v>
      </c>
    </row>
    <row r="19" spans="1:5" s="58" customFormat="1" ht="15" customHeight="1" thickBot="1" x14ac:dyDescent="0.3">
      <c r="A19" s="33" t="s">
        <v>6</v>
      </c>
      <c r="B19" s="213">
        <f t="shared" si="2"/>
        <v>42740</v>
      </c>
      <c r="C19" s="14">
        <v>559</v>
      </c>
      <c r="D19" s="71">
        <f t="shared" si="1"/>
        <v>559</v>
      </c>
    </row>
    <row r="20" spans="1:5" s="58" customFormat="1" ht="15" customHeight="1" thickBot="1" x14ac:dyDescent="0.3">
      <c r="A20" s="33" t="s">
        <v>0</v>
      </c>
      <c r="B20" s="213">
        <f t="shared" si="2"/>
        <v>42741</v>
      </c>
      <c r="C20" s="14">
        <v>501</v>
      </c>
      <c r="D20" s="225">
        <f t="shared" si="1"/>
        <v>501</v>
      </c>
    </row>
    <row r="21" spans="1:5" s="58" customFormat="1" ht="15" customHeight="1" outlineLevel="1" thickBot="1" x14ac:dyDescent="0.3">
      <c r="A21" s="33" t="s">
        <v>1</v>
      </c>
      <c r="B21" s="226">
        <f t="shared" si="2"/>
        <v>42742</v>
      </c>
      <c r="C21" s="21">
        <v>229</v>
      </c>
      <c r="D21" s="71">
        <f t="shared" si="1"/>
        <v>229</v>
      </c>
      <c r="E21" s="183"/>
    </row>
    <row r="22" spans="1:5" s="58" customFormat="1" ht="15" customHeight="1" outlineLevel="1" thickBot="1" x14ac:dyDescent="0.3">
      <c r="A22" s="33" t="s">
        <v>2</v>
      </c>
      <c r="B22" s="212">
        <f t="shared" si="2"/>
        <v>42743</v>
      </c>
      <c r="C22" s="26">
        <v>214</v>
      </c>
      <c r="D22" s="18">
        <f t="shared" si="1"/>
        <v>214</v>
      </c>
    </row>
    <row r="23" spans="1:5" s="58" customFormat="1" ht="15" customHeight="1" outlineLevel="1" thickBot="1" x14ac:dyDescent="0.3">
      <c r="A23" s="198" t="s">
        <v>25</v>
      </c>
      <c r="B23" s="365" t="s">
        <v>29</v>
      </c>
      <c r="C23" s="133">
        <f>SUM(C16:C22)</f>
        <v>2732</v>
      </c>
      <c r="D23" s="133">
        <f>SUM(D16:D22)</f>
        <v>2732</v>
      </c>
    </row>
    <row r="24" spans="1:5" s="58" customFormat="1" ht="15" customHeight="1" outlineLevel="1" thickBot="1" x14ac:dyDescent="0.3">
      <c r="A24" s="127" t="s">
        <v>27</v>
      </c>
      <c r="B24" s="366"/>
      <c r="C24" s="128">
        <f>AVERAGE(C16:C22)</f>
        <v>390.28571428571428</v>
      </c>
      <c r="D24" s="128">
        <f>AVERAGE(D16:D22)</f>
        <v>390.28571428571428</v>
      </c>
    </row>
    <row r="25" spans="1:5" s="58" customFormat="1" ht="15" customHeight="1" thickBot="1" x14ac:dyDescent="0.3">
      <c r="A25" s="34" t="s">
        <v>24</v>
      </c>
      <c r="B25" s="366"/>
      <c r="C25" s="35">
        <f>SUM(C16:C20)</f>
        <v>2289</v>
      </c>
      <c r="D25" s="35">
        <f>SUM(D16:D20)</f>
        <v>2289</v>
      </c>
    </row>
    <row r="26" spans="1:5" s="58" customFormat="1" ht="15" customHeight="1" thickBot="1" x14ac:dyDescent="0.3">
      <c r="A26" s="34" t="s">
        <v>26</v>
      </c>
      <c r="B26" s="367"/>
      <c r="C26" s="40">
        <f>AVERAGE(C16:C20)</f>
        <v>457.8</v>
      </c>
      <c r="D26" s="40">
        <f>AVERAGE(D16:D20)</f>
        <v>457.8</v>
      </c>
    </row>
    <row r="27" spans="1:5" s="58" customFormat="1" ht="15" customHeight="1" thickBot="1" x14ac:dyDescent="0.3">
      <c r="A27" s="33" t="s">
        <v>3</v>
      </c>
      <c r="B27" s="214">
        <f>B22+1</f>
        <v>42744</v>
      </c>
      <c r="C27" s="14">
        <v>412</v>
      </c>
      <c r="D27" s="225">
        <f>SUM(C27)</f>
        <v>412</v>
      </c>
    </row>
    <row r="28" spans="1:5" s="58" customFormat="1" ht="15" customHeight="1" thickBot="1" x14ac:dyDescent="0.3">
      <c r="A28" s="33" t="s">
        <v>4</v>
      </c>
      <c r="B28" s="215">
        <f>B27+1</f>
        <v>42745</v>
      </c>
      <c r="C28" s="14">
        <v>432</v>
      </c>
      <c r="D28" s="71">
        <f t="shared" ref="D28:D33" si="3">SUM(C28)</f>
        <v>432</v>
      </c>
    </row>
    <row r="29" spans="1:5" s="58" customFormat="1" ht="15" customHeight="1" thickBot="1" x14ac:dyDescent="0.3">
      <c r="A29" s="33" t="s">
        <v>5</v>
      </c>
      <c r="B29" s="215">
        <f t="shared" ref="B29:B33" si="4">B28+1</f>
        <v>42746</v>
      </c>
      <c r="C29" s="14">
        <v>487</v>
      </c>
      <c r="D29" s="225">
        <f t="shared" si="3"/>
        <v>487</v>
      </c>
    </row>
    <row r="30" spans="1:5" s="58" customFormat="1" ht="15" customHeight="1" thickBot="1" x14ac:dyDescent="0.3">
      <c r="A30" s="33" t="s">
        <v>6</v>
      </c>
      <c r="B30" s="215">
        <f t="shared" si="4"/>
        <v>42747</v>
      </c>
      <c r="C30" s="14">
        <v>554</v>
      </c>
      <c r="D30" s="71">
        <f t="shared" si="3"/>
        <v>554</v>
      </c>
    </row>
    <row r="31" spans="1:5" s="58" customFormat="1" ht="15" customHeight="1" thickBot="1" x14ac:dyDescent="0.3">
      <c r="A31" s="33" t="s">
        <v>0</v>
      </c>
      <c r="B31" s="215">
        <f t="shared" si="4"/>
        <v>42748</v>
      </c>
      <c r="C31" s="14">
        <v>611</v>
      </c>
      <c r="D31" s="225">
        <f t="shared" si="3"/>
        <v>611</v>
      </c>
    </row>
    <row r="32" spans="1:5" s="58" customFormat="1" ht="15" customHeight="1" outlineLevel="1" thickBot="1" x14ac:dyDescent="0.3">
      <c r="A32" s="33" t="s">
        <v>1</v>
      </c>
      <c r="B32" s="215">
        <f t="shared" si="4"/>
        <v>42749</v>
      </c>
      <c r="C32" s="21">
        <v>260</v>
      </c>
      <c r="D32" s="71">
        <f t="shared" si="3"/>
        <v>260</v>
      </c>
    </row>
    <row r="33" spans="1:5" s="58" customFormat="1" ht="15" customHeight="1" outlineLevel="1" thickBot="1" x14ac:dyDescent="0.3">
      <c r="A33" s="33" t="s">
        <v>2</v>
      </c>
      <c r="B33" s="215">
        <f t="shared" si="4"/>
        <v>42750</v>
      </c>
      <c r="C33" s="26">
        <v>322</v>
      </c>
      <c r="D33" s="18">
        <f t="shared" si="3"/>
        <v>322</v>
      </c>
    </row>
    <row r="34" spans="1:5" s="58" customFormat="1" ht="15" customHeight="1" outlineLevel="1" thickBot="1" x14ac:dyDescent="0.3">
      <c r="A34" s="198" t="s">
        <v>25</v>
      </c>
      <c r="B34" s="365" t="s">
        <v>30</v>
      </c>
      <c r="C34" s="133">
        <f>SUM(C27:C33)</f>
        <v>3078</v>
      </c>
      <c r="D34" s="133">
        <f>SUM(D27:D33)</f>
        <v>3078</v>
      </c>
    </row>
    <row r="35" spans="1:5" s="58" customFormat="1" ht="15" customHeight="1" outlineLevel="1" thickBot="1" x14ac:dyDescent="0.3">
      <c r="A35" s="127" t="s">
        <v>27</v>
      </c>
      <c r="B35" s="366"/>
      <c r="C35" s="128">
        <f>AVERAGE(C27:C33)</f>
        <v>439.71428571428572</v>
      </c>
      <c r="D35" s="128">
        <f>AVERAGE(D27:D33)</f>
        <v>439.71428571428572</v>
      </c>
    </row>
    <row r="36" spans="1:5" s="58" customFormat="1" ht="15" customHeight="1" thickBot="1" x14ac:dyDescent="0.3">
      <c r="A36" s="34" t="s">
        <v>24</v>
      </c>
      <c r="B36" s="366"/>
      <c r="C36" s="39">
        <f>SUM(C27:C31)</f>
        <v>2496</v>
      </c>
      <c r="D36" s="39">
        <f>SUM(D27:D31)</f>
        <v>2496</v>
      </c>
    </row>
    <row r="37" spans="1:5" s="58" customFormat="1" ht="15" customHeight="1" thickBot="1" x14ac:dyDescent="0.3">
      <c r="A37" s="34" t="s">
        <v>26</v>
      </c>
      <c r="B37" s="367"/>
      <c r="C37" s="44">
        <f>AVERAGE(C27:C31)</f>
        <v>499.2</v>
      </c>
      <c r="D37" s="44">
        <f>AVERAGE(D27:D31)</f>
        <v>499.2</v>
      </c>
    </row>
    <row r="38" spans="1:5" s="58" customFormat="1" ht="15" customHeight="1" thickBot="1" x14ac:dyDescent="0.3">
      <c r="A38" s="33" t="s">
        <v>3</v>
      </c>
      <c r="B38" s="216">
        <f>B33+1</f>
        <v>42751</v>
      </c>
      <c r="C38" s="14">
        <v>300</v>
      </c>
      <c r="D38" s="225">
        <f>SUM(C38)</f>
        <v>300</v>
      </c>
    </row>
    <row r="39" spans="1:5" s="58" customFormat="1" ht="15" customHeight="1" thickBot="1" x14ac:dyDescent="0.3">
      <c r="A39" s="33" t="s">
        <v>4</v>
      </c>
      <c r="B39" s="217">
        <f>B38+1</f>
        <v>42752</v>
      </c>
      <c r="C39" s="14">
        <v>537</v>
      </c>
      <c r="D39" s="71">
        <f t="shared" ref="D39:D44" si="5">SUM(C39)</f>
        <v>537</v>
      </c>
    </row>
    <row r="40" spans="1:5" s="58" customFormat="1" ht="15" customHeight="1" thickBot="1" x14ac:dyDescent="0.3">
      <c r="A40" s="33" t="s">
        <v>5</v>
      </c>
      <c r="B40" s="217">
        <f t="shared" ref="B40:B44" si="6">B39+1</f>
        <v>42753</v>
      </c>
      <c r="C40" s="14">
        <v>477</v>
      </c>
      <c r="D40" s="225">
        <f t="shared" si="5"/>
        <v>477</v>
      </c>
    </row>
    <row r="41" spans="1:5" s="58" customFormat="1" ht="15" customHeight="1" thickBot="1" x14ac:dyDescent="0.3">
      <c r="A41" s="33" t="s">
        <v>6</v>
      </c>
      <c r="B41" s="217">
        <f t="shared" si="6"/>
        <v>42754</v>
      </c>
      <c r="C41" s="14">
        <v>585</v>
      </c>
      <c r="D41" s="71">
        <f t="shared" si="5"/>
        <v>585</v>
      </c>
    </row>
    <row r="42" spans="1:5" s="58" customFormat="1" ht="15" customHeight="1" thickBot="1" x14ac:dyDescent="0.3">
      <c r="A42" s="33" t="s">
        <v>0</v>
      </c>
      <c r="B42" s="217">
        <f t="shared" si="6"/>
        <v>42755</v>
      </c>
      <c r="C42" s="14">
        <v>511</v>
      </c>
      <c r="D42" s="225">
        <f t="shared" si="5"/>
        <v>511</v>
      </c>
    </row>
    <row r="43" spans="1:5" s="58" customFormat="1" ht="15" customHeight="1" outlineLevel="1" thickBot="1" x14ac:dyDescent="0.3">
      <c r="A43" s="33" t="s">
        <v>1</v>
      </c>
      <c r="B43" s="217">
        <f t="shared" si="6"/>
        <v>42756</v>
      </c>
      <c r="C43" s="21">
        <v>319</v>
      </c>
      <c r="D43" s="71">
        <f t="shared" si="5"/>
        <v>319</v>
      </c>
      <c r="E43" s="183"/>
    </row>
    <row r="44" spans="1:5" s="58" customFormat="1" ht="15" customHeight="1" outlineLevel="1" thickBot="1" x14ac:dyDescent="0.3">
      <c r="A44" s="33" t="s">
        <v>2</v>
      </c>
      <c r="B44" s="217">
        <f t="shared" si="6"/>
        <v>42757</v>
      </c>
      <c r="C44" s="26">
        <v>247</v>
      </c>
      <c r="D44" s="18">
        <f t="shared" si="5"/>
        <v>247</v>
      </c>
      <c r="E44" s="183"/>
    </row>
    <row r="45" spans="1:5" s="58" customFormat="1" ht="15" customHeight="1" outlineLevel="1" thickBot="1" x14ac:dyDescent="0.3">
      <c r="A45" s="198" t="s">
        <v>25</v>
      </c>
      <c r="B45" s="365" t="s">
        <v>31</v>
      </c>
      <c r="C45" s="133">
        <f>SUM(C38:C44)</f>
        <v>2976</v>
      </c>
      <c r="D45" s="133">
        <f>SUM(D38:D44)</f>
        <v>2976</v>
      </c>
      <c r="E45" s="183"/>
    </row>
    <row r="46" spans="1:5" s="58" customFormat="1" ht="15" customHeight="1" outlineLevel="1" thickBot="1" x14ac:dyDescent="0.3">
      <c r="A46" s="127" t="s">
        <v>27</v>
      </c>
      <c r="B46" s="366"/>
      <c r="C46" s="128">
        <f>AVERAGE(C38:C44)</f>
        <v>425.14285714285717</v>
      </c>
      <c r="D46" s="128">
        <f>AVERAGE(D38:D44)</f>
        <v>425.14285714285717</v>
      </c>
      <c r="E46" s="183"/>
    </row>
    <row r="47" spans="1:5" s="58" customFormat="1" ht="15" customHeight="1" thickBot="1" x14ac:dyDescent="0.3">
      <c r="A47" s="34" t="s">
        <v>24</v>
      </c>
      <c r="B47" s="366"/>
      <c r="C47" s="39">
        <f>SUM(C38:C42)</f>
        <v>2410</v>
      </c>
      <c r="D47" s="39">
        <f>SUM(D38:D42)</f>
        <v>2410</v>
      </c>
      <c r="E47" s="183"/>
    </row>
    <row r="48" spans="1:5" s="58" customFormat="1" ht="15" customHeight="1" thickBot="1" x14ac:dyDescent="0.3">
      <c r="A48" s="34" t="s">
        <v>26</v>
      </c>
      <c r="B48" s="367"/>
      <c r="C48" s="44">
        <f>AVERAGE(C38:C42)</f>
        <v>482</v>
      </c>
      <c r="D48" s="44">
        <f>AVERAGE(D38:D42)</f>
        <v>482</v>
      </c>
      <c r="E48" s="183"/>
    </row>
    <row r="49" spans="1:5" s="58" customFormat="1" ht="15" customHeight="1" thickBot="1" x14ac:dyDescent="0.3">
      <c r="A49" s="33" t="s">
        <v>3</v>
      </c>
      <c r="B49" s="216">
        <f>B44+1</f>
        <v>42758</v>
      </c>
      <c r="C49" s="188">
        <v>425</v>
      </c>
      <c r="D49" s="20">
        <f>SUM(C49)</f>
        <v>425</v>
      </c>
      <c r="E49" s="183"/>
    </row>
    <row r="50" spans="1:5" s="58" customFormat="1" ht="15" customHeight="1" thickBot="1" x14ac:dyDescent="0.3">
      <c r="A50" s="179" t="s">
        <v>4</v>
      </c>
      <c r="B50" s="217">
        <f>B49+1</f>
        <v>42759</v>
      </c>
      <c r="C50" s="14">
        <v>431</v>
      </c>
      <c r="D50" s="20">
        <f t="shared" ref="D50:D52" si="7">SUM(C50)</f>
        <v>431</v>
      </c>
      <c r="E50" s="183"/>
    </row>
    <row r="51" spans="1:5" s="58" customFormat="1" ht="15" customHeight="1" thickBot="1" x14ac:dyDescent="0.3">
      <c r="A51" s="179" t="s">
        <v>5</v>
      </c>
      <c r="B51" s="217">
        <f t="shared" ref="B51:B55" si="8">B50+1</f>
        <v>42760</v>
      </c>
      <c r="C51" s="25">
        <v>499</v>
      </c>
      <c r="D51" s="20">
        <f t="shared" si="7"/>
        <v>499</v>
      </c>
      <c r="E51" s="183"/>
    </row>
    <row r="52" spans="1:5" s="58" customFormat="1" ht="15" customHeight="1" thickBot="1" x14ac:dyDescent="0.3">
      <c r="A52" s="179" t="s">
        <v>6</v>
      </c>
      <c r="B52" s="217">
        <f t="shared" si="8"/>
        <v>42761</v>
      </c>
      <c r="C52" s="14">
        <v>682</v>
      </c>
      <c r="D52" s="20">
        <f t="shared" si="7"/>
        <v>682</v>
      </c>
      <c r="E52" s="183"/>
    </row>
    <row r="53" spans="1:5" s="58" customFormat="1" ht="15" customHeight="1" thickBot="1" x14ac:dyDescent="0.3">
      <c r="A53" s="33" t="s">
        <v>0</v>
      </c>
      <c r="B53" s="219">
        <f t="shared" si="8"/>
        <v>42762</v>
      </c>
      <c r="C53" s="14">
        <v>486</v>
      </c>
      <c r="D53" s="20">
        <f>SUM(C53)</f>
        <v>486</v>
      </c>
      <c r="E53" s="183"/>
    </row>
    <row r="54" spans="1:5" s="58" customFormat="1" ht="15" customHeight="1" outlineLevel="1" thickBot="1" x14ac:dyDescent="0.3">
      <c r="A54" s="33" t="s">
        <v>1</v>
      </c>
      <c r="B54" s="219">
        <f t="shared" si="8"/>
        <v>42763</v>
      </c>
      <c r="C54" s="21">
        <v>332</v>
      </c>
      <c r="D54" s="20">
        <f>SUM(C54)</f>
        <v>332</v>
      </c>
      <c r="E54" s="183"/>
    </row>
    <row r="55" spans="1:5" s="58" customFormat="1" ht="15" customHeight="1" outlineLevel="1" thickBot="1" x14ac:dyDescent="0.3">
      <c r="A55" s="179" t="s">
        <v>2</v>
      </c>
      <c r="B55" s="219">
        <f t="shared" si="8"/>
        <v>42764</v>
      </c>
      <c r="C55" s="26">
        <v>386</v>
      </c>
      <c r="D55" s="20">
        <f>SUM(C55)</f>
        <v>386</v>
      </c>
    </row>
    <row r="56" spans="1:5" s="58" customFormat="1" ht="15" customHeight="1" outlineLevel="1" thickBot="1" x14ac:dyDescent="0.3">
      <c r="A56" s="198" t="s">
        <v>25</v>
      </c>
      <c r="B56" s="365" t="s">
        <v>32</v>
      </c>
      <c r="C56" s="133">
        <f>SUM(C49:C55)</f>
        <v>3241</v>
      </c>
      <c r="D56" s="133">
        <f t="shared" ref="D56:D70" si="9">SUM(C56)</f>
        <v>3241</v>
      </c>
    </row>
    <row r="57" spans="1:5" s="58" customFormat="1" ht="15" customHeight="1" outlineLevel="1" thickBot="1" x14ac:dyDescent="0.3">
      <c r="A57" s="127" t="s">
        <v>27</v>
      </c>
      <c r="B57" s="366"/>
      <c r="C57" s="128">
        <f>AVERAGE(C49:C55)</f>
        <v>463</v>
      </c>
      <c r="D57" s="133">
        <f t="shared" si="9"/>
        <v>463</v>
      </c>
    </row>
    <row r="58" spans="1:5" s="58" customFormat="1" ht="15" customHeight="1" thickBot="1" x14ac:dyDescent="0.3">
      <c r="A58" s="34" t="s">
        <v>24</v>
      </c>
      <c r="B58" s="366"/>
      <c r="C58" s="35">
        <f>SUM(C49:C53)</f>
        <v>2523</v>
      </c>
      <c r="D58" s="35">
        <f t="shared" si="9"/>
        <v>2523</v>
      </c>
    </row>
    <row r="59" spans="1:5" s="58" customFormat="1" ht="15" customHeight="1" thickBot="1" x14ac:dyDescent="0.3">
      <c r="A59" s="34" t="s">
        <v>26</v>
      </c>
      <c r="B59" s="367"/>
      <c r="C59" s="40">
        <f>AVERAGE(C49:C53)</f>
        <v>504.6</v>
      </c>
      <c r="D59" s="40">
        <f t="shared" si="9"/>
        <v>504.6</v>
      </c>
    </row>
    <row r="60" spans="1:5" s="58" customFormat="1" ht="15" customHeight="1" thickBot="1" x14ac:dyDescent="0.3">
      <c r="A60" s="179" t="s">
        <v>3</v>
      </c>
      <c r="B60" s="216">
        <f>B55+1</f>
        <v>42765</v>
      </c>
      <c r="C60" s="14">
        <v>487</v>
      </c>
      <c r="D60" s="20">
        <f>SUM(C60)</f>
        <v>487</v>
      </c>
    </row>
    <row r="61" spans="1:5" s="58" customFormat="1" ht="15" customHeight="1" thickBot="1" x14ac:dyDescent="0.3">
      <c r="A61" s="179" t="s">
        <v>4</v>
      </c>
      <c r="B61" s="217">
        <f>B60+1</f>
        <v>42766</v>
      </c>
      <c r="C61" s="14">
        <v>496</v>
      </c>
      <c r="D61" s="20">
        <f>SUM(C61)</f>
        <v>496</v>
      </c>
    </row>
    <row r="62" spans="1:5" s="58" customFormat="1" ht="15" hidden="1" customHeight="1" thickBot="1" x14ac:dyDescent="0.3">
      <c r="A62" s="179" t="s">
        <v>5</v>
      </c>
      <c r="B62" s="240"/>
      <c r="C62" s="169"/>
      <c r="D62" s="20"/>
    </row>
    <row r="63" spans="1:5" s="58" customFormat="1" ht="15" hidden="1" customHeight="1" thickBot="1" x14ac:dyDescent="0.3">
      <c r="A63" s="179" t="s">
        <v>6</v>
      </c>
      <c r="B63" s="240"/>
      <c r="C63" s="169"/>
      <c r="D63" s="20"/>
    </row>
    <row r="64" spans="1:5" s="58" customFormat="1" ht="15" hidden="1" customHeight="1" thickBot="1" x14ac:dyDescent="0.3">
      <c r="A64" s="179" t="s">
        <v>0</v>
      </c>
      <c r="B64" s="240"/>
      <c r="C64" s="169"/>
      <c r="D64" s="20"/>
    </row>
    <row r="65" spans="1:6" s="58" customFormat="1" ht="15" hidden="1" customHeight="1" outlineLevel="1" thickBot="1" x14ac:dyDescent="0.3">
      <c r="A65" s="179" t="s">
        <v>1</v>
      </c>
      <c r="B65" s="240"/>
      <c r="C65" s="170"/>
      <c r="D65" s="20"/>
    </row>
    <row r="66" spans="1:6" s="58" customFormat="1" ht="15" hidden="1" customHeight="1" outlineLevel="1" thickBot="1" x14ac:dyDescent="0.3">
      <c r="A66" s="179" t="s">
        <v>2</v>
      </c>
      <c r="B66" s="240"/>
      <c r="C66" s="177"/>
      <c r="D66" s="20"/>
    </row>
    <row r="67" spans="1:6" s="58" customFormat="1" ht="15" customHeight="1" outlineLevel="1" thickBot="1" x14ac:dyDescent="0.3">
      <c r="A67" s="198" t="s">
        <v>25</v>
      </c>
      <c r="B67" s="366" t="s">
        <v>37</v>
      </c>
      <c r="C67" s="133">
        <f>SUM(C60:C66)</f>
        <v>983</v>
      </c>
      <c r="D67" s="133">
        <f t="shared" si="9"/>
        <v>983</v>
      </c>
    </row>
    <row r="68" spans="1:6" s="58" customFormat="1" ht="15" customHeight="1" outlineLevel="1" thickBot="1" x14ac:dyDescent="0.3">
      <c r="A68" s="127" t="s">
        <v>27</v>
      </c>
      <c r="B68" s="366"/>
      <c r="C68" s="128">
        <f>AVERAGE(C60:C66)</f>
        <v>491.5</v>
      </c>
      <c r="D68" s="128">
        <f t="shared" si="9"/>
        <v>491.5</v>
      </c>
    </row>
    <row r="69" spans="1:6" s="58" customFormat="1" ht="15" customHeight="1" thickBot="1" x14ac:dyDescent="0.3">
      <c r="A69" s="34" t="s">
        <v>24</v>
      </c>
      <c r="B69" s="366"/>
      <c r="C69" s="35">
        <f>SUM(C60:C64)</f>
        <v>983</v>
      </c>
      <c r="D69" s="35">
        <f t="shared" si="9"/>
        <v>983</v>
      </c>
    </row>
    <row r="70" spans="1:6" s="58" customFormat="1" ht="15" customHeight="1" thickBot="1" x14ac:dyDescent="0.3">
      <c r="A70" s="34" t="s">
        <v>26</v>
      </c>
      <c r="B70" s="367"/>
      <c r="C70" s="40">
        <f>AVERAGE(C60:C64)</f>
        <v>491.5</v>
      </c>
      <c r="D70" s="40">
        <f t="shared" si="9"/>
        <v>491.5</v>
      </c>
    </row>
    <row r="71" spans="1:6" s="58" customFormat="1" ht="15" customHeight="1" x14ac:dyDescent="0.25">
      <c r="A71" s="4"/>
      <c r="B71" s="157"/>
      <c r="C71" s="61"/>
      <c r="D71" s="61"/>
    </row>
    <row r="72" spans="1:6" s="58" customFormat="1" ht="42" customHeight="1" x14ac:dyDescent="0.25">
      <c r="A72" s="231"/>
      <c r="B72" s="232" t="s">
        <v>9</v>
      </c>
      <c r="D72" s="372" t="s">
        <v>67</v>
      </c>
      <c r="E72" s="373"/>
      <c r="F72" s="374"/>
    </row>
    <row r="73" spans="1:6" ht="30" customHeight="1" x14ac:dyDescent="0.25">
      <c r="A73" s="53" t="s">
        <v>34</v>
      </c>
      <c r="B73" s="233">
        <f>SUM(C58:C58, C47:C47, C36:C36, C25:C25, C14:C14, C69:C69)</f>
        <v>10701</v>
      </c>
      <c r="D73" s="359" t="s">
        <v>34</v>
      </c>
      <c r="E73" s="360"/>
      <c r="F73" s="119">
        <f>SUM(D14, D25, D36, D47, D58, D69)</f>
        <v>10701</v>
      </c>
    </row>
    <row r="74" spans="1:6" ht="30" customHeight="1" x14ac:dyDescent="0.25">
      <c r="A74" s="53" t="s">
        <v>33</v>
      </c>
      <c r="B74" s="233">
        <f>SUM(C56:C56, C45:C45, C34:C34, C23:C23, C12:C12, C67:C67 )</f>
        <v>13672</v>
      </c>
      <c r="D74" s="359" t="s">
        <v>33</v>
      </c>
      <c r="E74" s="360"/>
      <c r="F74" s="120">
        <f>SUM(D56, D45, D34, D23, D12, D67)</f>
        <v>13672</v>
      </c>
    </row>
    <row r="75" spans="1:6" ht="30" customHeight="1" x14ac:dyDescent="0.25">
      <c r="D75" s="359" t="s">
        <v>26</v>
      </c>
      <c r="E75" s="360"/>
      <c r="F75" s="120">
        <f>AVERAGE(D14, D25, D36, D47, D58, D69)</f>
        <v>1783.5</v>
      </c>
    </row>
    <row r="76" spans="1:6" ht="30" customHeight="1" x14ac:dyDescent="0.25">
      <c r="D76" s="359" t="s">
        <v>72</v>
      </c>
      <c r="E76" s="360"/>
      <c r="F76" s="119">
        <f>AVERAGE(D56, D45, D34, D23, D12, D67)</f>
        <v>2278.6666666666665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I61" sqref="I61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1"/>
      <c r="B1" s="209"/>
      <c r="C1" s="375" t="s">
        <v>7</v>
      </c>
      <c r="D1" s="375" t="s">
        <v>39</v>
      </c>
      <c r="E1" s="375" t="s">
        <v>8</v>
      </c>
      <c r="F1" s="375" t="s">
        <v>73</v>
      </c>
      <c r="G1" s="375" t="s">
        <v>10</v>
      </c>
      <c r="H1" s="402"/>
      <c r="I1" s="403"/>
      <c r="J1" s="398" t="s">
        <v>23</v>
      </c>
    </row>
    <row r="2" spans="1:11" ht="15" customHeight="1" thickBot="1" x14ac:dyDescent="0.3">
      <c r="A2" s="32"/>
      <c r="B2" s="210"/>
      <c r="C2" s="377"/>
      <c r="D2" s="377"/>
      <c r="E2" s="377"/>
      <c r="F2" s="377"/>
      <c r="G2" s="404"/>
      <c r="H2" s="405"/>
      <c r="I2" s="406"/>
      <c r="J2" s="399"/>
    </row>
    <row r="3" spans="1:11" ht="13.5" customHeight="1" x14ac:dyDescent="0.25">
      <c r="A3" s="361" t="s">
        <v>61</v>
      </c>
      <c r="B3" s="363" t="s">
        <v>62</v>
      </c>
      <c r="C3" s="383" t="s">
        <v>7</v>
      </c>
      <c r="D3" s="383" t="s">
        <v>40</v>
      </c>
      <c r="E3" s="388" t="s">
        <v>8</v>
      </c>
      <c r="F3" s="388" t="s">
        <v>73</v>
      </c>
      <c r="G3" s="407" t="s">
        <v>10</v>
      </c>
      <c r="H3" s="401" t="s">
        <v>41</v>
      </c>
      <c r="I3" s="400" t="s">
        <v>42</v>
      </c>
      <c r="J3" s="399"/>
    </row>
    <row r="4" spans="1:11" ht="15" customHeight="1" thickBot="1" x14ac:dyDescent="0.3">
      <c r="A4" s="362"/>
      <c r="B4" s="364"/>
      <c r="C4" s="384"/>
      <c r="D4" s="384"/>
      <c r="E4" s="362"/>
      <c r="F4" s="362"/>
      <c r="G4" s="384"/>
      <c r="H4" s="362"/>
      <c r="I4" s="390"/>
      <c r="J4" s="399"/>
    </row>
    <row r="5" spans="1:11" s="57" customFormat="1" ht="15" hidden="1" customHeight="1" thickBot="1" x14ac:dyDescent="0.3">
      <c r="A5" s="33" t="s">
        <v>3</v>
      </c>
      <c r="B5" s="211"/>
      <c r="C5" s="14"/>
      <c r="D5" s="14"/>
      <c r="E5" s="17"/>
      <c r="F5" s="17"/>
      <c r="G5" s="17"/>
      <c r="H5" s="17"/>
      <c r="I5" s="18"/>
      <c r="J5" s="66"/>
    </row>
    <row r="6" spans="1:11" s="57" customFormat="1" ht="15" hidden="1" customHeight="1" thickBot="1" x14ac:dyDescent="0.3">
      <c r="A6" s="33" t="s">
        <v>4</v>
      </c>
      <c r="B6" s="226"/>
      <c r="C6" s="14"/>
      <c r="D6" s="14"/>
      <c r="E6" s="17"/>
      <c r="F6" s="17"/>
      <c r="G6" s="17"/>
      <c r="H6" s="17"/>
      <c r="I6" s="18"/>
      <c r="J6" s="66"/>
    </row>
    <row r="7" spans="1:11" s="57" customFormat="1" ht="15" hidden="1" customHeight="1" thickBot="1" x14ac:dyDescent="0.3">
      <c r="A7" s="33" t="s">
        <v>5</v>
      </c>
      <c r="B7" s="226"/>
      <c r="C7" s="14"/>
      <c r="D7" s="14"/>
      <c r="E7" s="17"/>
      <c r="F7" s="17"/>
      <c r="G7" s="17"/>
      <c r="H7" s="17"/>
      <c r="I7" s="18"/>
      <c r="J7" s="66"/>
    </row>
    <row r="8" spans="1:11" s="57" customFormat="1" ht="15" hidden="1" customHeight="1" thickBot="1" x14ac:dyDescent="0.3">
      <c r="A8" s="33" t="s">
        <v>6</v>
      </c>
      <c r="B8" s="226"/>
      <c r="C8" s="14"/>
      <c r="D8" s="14"/>
      <c r="E8" s="17"/>
      <c r="F8" s="17"/>
      <c r="G8" s="17"/>
      <c r="H8" s="17"/>
      <c r="I8" s="18"/>
      <c r="J8" s="66"/>
      <c r="K8" s="180"/>
    </row>
    <row r="9" spans="1:11" s="57" customFormat="1" ht="15" hidden="1" customHeight="1" thickBot="1" x14ac:dyDescent="0.3">
      <c r="A9" s="33" t="s">
        <v>0</v>
      </c>
      <c r="B9" s="226"/>
      <c r="C9" s="21"/>
      <c r="D9" s="14"/>
      <c r="E9" s="17"/>
      <c r="F9" s="17"/>
      <c r="G9" s="14"/>
      <c r="H9" s="17"/>
      <c r="I9" s="18"/>
      <c r="J9" s="66"/>
      <c r="K9" s="180"/>
    </row>
    <row r="10" spans="1:11" s="57" customFormat="1" ht="15" hidden="1" customHeight="1" outlineLevel="1" thickBot="1" x14ac:dyDescent="0.3">
      <c r="A10" s="33" t="s">
        <v>1</v>
      </c>
      <c r="B10" s="226"/>
      <c r="C10" s="184"/>
      <c r="D10" s="21"/>
      <c r="E10" s="24"/>
      <c r="F10" s="24"/>
      <c r="G10" s="21"/>
      <c r="H10" s="24"/>
      <c r="I10" s="25"/>
      <c r="J10" s="66"/>
      <c r="K10" s="180"/>
    </row>
    <row r="11" spans="1:11" s="57" customFormat="1" ht="15" customHeight="1" outlineLevel="1" thickBot="1" x14ac:dyDescent="0.3">
      <c r="A11" s="33" t="s">
        <v>2</v>
      </c>
      <c r="B11" s="226">
        <v>42736</v>
      </c>
      <c r="C11" s="26">
        <v>25</v>
      </c>
      <c r="D11" s="26"/>
      <c r="E11" s="29">
        <v>68</v>
      </c>
      <c r="F11" s="29">
        <v>6</v>
      </c>
      <c r="G11" s="26">
        <v>53</v>
      </c>
      <c r="H11" s="29">
        <v>6</v>
      </c>
      <c r="I11" s="30">
        <v>600</v>
      </c>
      <c r="J11" s="66">
        <f t="shared" ref="J11" si="0">SUM(C11:I11)</f>
        <v>758</v>
      </c>
      <c r="K11" s="180"/>
    </row>
    <row r="12" spans="1:11" s="58" customFormat="1" ht="15" customHeight="1" outlineLevel="1" thickBot="1" x14ac:dyDescent="0.3">
      <c r="A12" s="198" t="s">
        <v>25</v>
      </c>
      <c r="B12" s="365" t="s">
        <v>28</v>
      </c>
      <c r="C12" s="133">
        <f>SUM(C5:C11)</f>
        <v>25</v>
      </c>
      <c r="D12" s="133">
        <f t="shared" ref="D12:J12" si="1">SUM(D5:D11)</f>
        <v>0</v>
      </c>
      <c r="E12" s="136">
        <f>SUM(E5:E11)</f>
        <v>68</v>
      </c>
      <c r="F12" s="136">
        <f t="shared" si="1"/>
        <v>6</v>
      </c>
      <c r="G12" s="133">
        <f t="shared" si="1"/>
        <v>53</v>
      </c>
      <c r="H12" s="136">
        <f t="shared" si="1"/>
        <v>6</v>
      </c>
      <c r="I12" s="137">
        <f t="shared" si="1"/>
        <v>600</v>
      </c>
      <c r="J12" s="205">
        <f t="shared" si="1"/>
        <v>758</v>
      </c>
    </row>
    <row r="13" spans="1:11" s="58" customFormat="1" ht="15" customHeight="1" outlineLevel="1" thickBot="1" x14ac:dyDescent="0.3">
      <c r="A13" s="127" t="s">
        <v>27</v>
      </c>
      <c r="B13" s="366"/>
      <c r="C13" s="128">
        <f>AVERAGE(C5:C11)</f>
        <v>25</v>
      </c>
      <c r="D13" s="128" t="e">
        <f t="shared" ref="D13:J13" si="2">AVERAGE(D5:D11)</f>
        <v>#DIV/0!</v>
      </c>
      <c r="E13" s="131">
        <f>AVERAGE(E5:E11)</f>
        <v>68</v>
      </c>
      <c r="F13" s="131">
        <f t="shared" si="2"/>
        <v>6</v>
      </c>
      <c r="G13" s="128">
        <f t="shared" si="2"/>
        <v>53</v>
      </c>
      <c r="H13" s="131">
        <f t="shared" si="2"/>
        <v>6</v>
      </c>
      <c r="I13" s="132">
        <f t="shared" si="2"/>
        <v>600</v>
      </c>
      <c r="J13" s="206">
        <f t="shared" si="2"/>
        <v>758</v>
      </c>
    </row>
    <row r="14" spans="1:11" s="58" customFormat="1" ht="15" customHeight="1" thickBot="1" x14ac:dyDescent="0.3">
      <c r="A14" s="34" t="s">
        <v>24</v>
      </c>
      <c r="B14" s="366"/>
      <c r="C14" s="35">
        <f>SUM(C5:C9)</f>
        <v>0</v>
      </c>
      <c r="D14" s="35">
        <f t="shared" ref="D14:J14" si="3">SUM(D5:D9)</f>
        <v>0</v>
      </c>
      <c r="E14" s="38">
        <f t="shared" si="3"/>
        <v>0</v>
      </c>
      <c r="F14" s="38">
        <f t="shared" si="3"/>
        <v>0</v>
      </c>
      <c r="G14" s="35">
        <f t="shared" si="3"/>
        <v>0</v>
      </c>
      <c r="H14" s="38">
        <f t="shared" si="3"/>
        <v>0</v>
      </c>
      <c r="I14" s="39">
        <f t="shared" si="3"/>
        <v>0</v>
      </c>
      <c r="J14" s="207">
        <f t="shared" si="3"/>
        <v>0</v>
      </c>
    </row>
    <row r="15" spans="1:11" s="58" customFormat="1" ht="15" customHeight="1" thickBot="1" x14ac:dyDescent="0.3">
      <c r="A15" s="34" t="s">
        <v>26</v>
      </c>
      <c r="B15" s="366"/>
      <c r="C15" s="40" t="e">
        <f>AVERAGE(C5:C9)</f>
        <v>#DIV/0!</v>
      </c>
      <c r="D15" s="40" t="e">
        <f t="shared" ref="D15:J15" si="4">AVERAGE(D5:D9)</f>
        <v>#DIV/0!</v>
      </c>
      <c r="E15" s="43" t="e">
        <f t="shared" si="4"/>
        <v>#DIV/0!</v>
      </c>
      <c r="F15" s="43" t="e">
        <f t="shared" si="4"/>
        <v>#DIV/0!</v>
      </c>
      <c r="G15" s="40" t="e">
        <f t="shared" si="4"/>
        <v>#DIV/0!</v>
      </c>
      <c r="H15" s="43" t="e">
        <f t="shared" si="4"/>
        <v>#DIV/0!</v>
      </c>
      <c r="I15" s="44" t="e">
        <f t="shared" si="4"/>
        <v>#DIV/0!</v>
      </c>
      <c r="J15" s="208" t="e">
        <f t="shared" si="4"/>
        <v>#DIV/0!</v>
      </c>
    </row>
    <row r="16" spans="1:11" s="58" customFormat="1" ht="15" customHeight="1" thickBot="1" x14ac:dyDescent="0.3">
      <c r="A16" s="33" t="s">
        <v>3</v>
      </c>
      <c r="B16" s="211">
        <f>B11+1</f>
        <v>42737</v>
      </c>
      <c r="C16" s="14">
        <v>233</v>
      </c>
      <c r="D16" s="14"/>
      <c r="E16" s="17">
        <v>224</v>
      </c>
      <c r="F16" s="17">
        <v>13</v>
      </c>
      <c r="G16" s="14">
        <v>183</v>
      </c>
      <c r="H16" s="227">
        <v>96</v>
      </c>
      <c r="I16" s="18">
        <v>309</v>
      </c>
      <c r="J16" s="19">
        <f t="shared" ref="J16:J22" si="5">SUM(C16:I16)</f>
        <v>1058</v>
      </c>
    </row>
    <row r="17" spans="1:10" s="58" customFormat="1" ht="15" customHeight="1" thickBot="1" x14ac:dyDescent="0.3">
      <c r="A17" s="33" t="s">
        <v>4</v>
      </c>
      <c r="B17" s="212">
        <f>B16+1</f>
        <v>42738</v>
      </c>
      <c r="C17" s="14">
        <v>394</v>
      </c>
      <c r="D17" s="14"/>
      <c r="E17" s="17">
        <v>394</v>
      </c>
      <c r="F17" s="17">
        <v>15</v>
      </c>
      <c r="G17" s="14">
        <v>364</v>
      </c>
      <c r="H17" s="17">
        <v>131</v>
      </c>
      <c r="I17" s="18">
        <v>419</v>
      </c>
      <c r="J17" s="66">
        <f t="shared" si="5"/>
        <v>1717</v>
      </c>
    </row>
    <row r="18" spans="1:10" s="58" customFormat="1" ht="15" customHeight="1" thickBot="1" x14ac:dyDescent="0.3">
      <c r="A18" s="33" t="s">
        <v>5</v>
      </c>
      <c r="B18" s="212">
        <f t="shared" ref="B18:B22" si="6">B17+1</f>
        <v>42739</v>
      </c>
      <c r="C18" s="14">
        <v>271</v>
      </c>
      <c r="D18" s="14"/>
      <c r="E18" s="17">
        <v>427</v>
      </c>
      <c r="F18" s="17">
        <v>33</v>
      </c>
      <c r="G18" s="14">
        <v>465</v>
      </c>
      <c r="H18" s="17">
        <v>184</v>
      </c>
      <c r="I18" s="18">
        <v>385</v>
      </c>
      <c r="J18" s="66">
        <f t="shared" si="5"/>
        <v>1765</v>
      </c>
    </row>
    <row r="19" spans="1:10" s="58" customFormat="1" ht="15" customHeight="1" thickBot="1" x14ac:dyDescent="0.3">
      <c r="A19" s="33" t="s">
        <v>6</v>
      </c>
      <c r="B19" s="213">
        <f t="shared" si="6"/>
        <v>42740</v>
      </c>
      <c r="C19" s="14">
        <v>63</v>
      </c>
      <c r="D19" s="14"/>
      <c r="E19" s="17">
        <v>179</v>
      </c>
      <c r="F19" s="17">
        <v>18</v>
      </c>
      <c r="G19" s="14">
        <v>193</v>
      </c>
      <c r="H19" s="17">
        <v>34</v>
      </c>
      <c r="I19" s="18">
        <v>193</v>
      </c>
      <c r="J19" s="66">
        <f t="shared" si="5"/>
        <v>680</v>
      </c>
    </row>
    <row r="20" spans="1:10" s="58" customFormat="1" ht="15" customHeight="1" thickBot="1" x14ac:dyDescent="0.3">
      <c r="A20" s="33" t="s">
        <v>0</v>
      </c>
      <c r="B20" s="213">
        <f t="shared" si="6"/>
        <v>42741</v>
      </c>
      <c r="C20" s="21">
        <v>376</v>
      </c>
      <c r="D20" s="14"/>
      <c r="E20" s="17">
        <v>517</v>
      </c>
      <c r="F20" s="17">
        <v>48</v>
      </c>
      <c r="G20" s="14">
        <v>452</v>
      </c>
      <c r="H20" s="17">
        <v>212</v>
      </c>
      <c r="I20" s="18">
        <v>383</v>
      </c>
      <c r="J20" s="66">
        <f t="shared" si="5"/>
        <v>1988</v>
      </c>
    </row>
    <row r="21" spans="1:10" s="58" customFormat="1" ht="15" customHeight="1" outlineLevel="1" thickBot="1" x14ac:dyDescent="0.3">
      <c r="A21" s="33" t="s">
        <v>1</v>
      </c>
      <c r="B21" s="226">
        <f t="shared" si="6"/>
        <v>42742</v>
      </c>
      <c r="C21" s="21">
        <v>220</v>
      </c>
      <c r="D21" s="21"/>
      <c r="E21" s="24">
        <v>183</v>
      </c>
      <c r="F21" s="24">
        <v>10</v>
      </c>
      <c r="G21" s="21">
        <v>182</v>
      </c>
      <c r="H21" s="24">
        <v>103</v>
      </c>
      <c r="I21" s="25">
        <v>776</v>
      </c>
      <c r="J21" s="66">
        <f t="shared" si="5"/>
        <v>1474</v>
      </c>
    </row>
    <row r="22" spans="1:10" s="58" customFormat="1" ht="15" customHeight="1" outlineLevel="1" thickBot="1" x14ac:dyDescent="0.3">
      <c r="A22" s="33" t="s">
        <v>2</v>
      </c>
      <c r="B22" s="212">
        <f t="shared" si="6"/>
        <v>42743</v>
      </c>
      <c r="C22" s="26">
        <v>282</v>
      </c>
      <c r="D22" s="26"/>
      <c r="E22" s="29">
        <v>275</v>
      </c>
      <c r="F22" s="29">
        <v>26</v>
      </c>
      <c r="G22" s="26">
        <v>178</v>
      </c>
      <c r="H22" s="29">
        <v>211</v>
      </c>
      <c r="I22" s="30">
        <v>1181</v>
      </c>
      <c r="J22" s="166">
        <f t="shared" si="5"/>
        <v>2153</v>
      </c>
    </row>
    <row r="23" spans="1:10" s="58" customFormat="1" ht="15" customHeight="1" outlineLevel="1" thickBot="1" x14ac:dyDescent="0.3">
      <c r="A23" s="198" t="s">
        <v>25</v>
      </c>
      <c r="B23" s="365" t="s">
        <v>29</v>
      </c>
      <c r="C23" s="133">
        <f t="shared" ref="C23:J23" si="7">SUM(C16:C22)</f>
        <v>1839</v>
      </c>
      <c r="D23" s="133">
        <f t="shared" si="7"/>
        <v>0</v>
      </c>
      <c r="E23" s="136">
        <f t="shared" si="7"/>
        <v>2199</v>
      </c>
      <c r="F23" s="136">
        <f t="shared" si="7"/>
        <v>163</v>
      </c>
      <c r="G23" s="133">
        <f t="shared" si="7"/>
        <v>2017</v>
      </c>
      <c r="H23" s="136">
        <f t="shared" si="7"/>
        <v>971</v>
      </c>
      <c r="I23" s="136">
        <f t="shared" si="7"/>
        <v>3646</v>
      </c>
      <c r="J23" s="205">
        <f t="shared" si="7"/>
        <v>10835</v>
      </c>
    </row>
    <row r="24" spans="1:10" s="58" customFormat="1" ht="15" customHeight="1" outlineLevel="1" thickBot="1" x14ac:dyDescent="0.3">
      <c r="A24" s="127" t="s">
        <v>27</v>
      </c>
      <c r="B24" s="366"/>
      <c r="C24" s="128">
        <f t="shared" ref="C24:J24" si="8">AVERAGE(C16:C22)</f>
        <v>262.71428571428572</v>
      </c>
      <c r="D24" s="128" t="e">
        <f t="shared" si="8"/>
        <v>#DIV/0!</v>
      </c>
      <c r="E24" s="131">
        <f t="shared" si="8"/>
        <v>314.14285714285717</v>
      </c>
      <c r="F24" s="131">
        <f t="shared" si="8"/>
        <v>23.285714285714285</v>
      </c>
      <c r="G24" s="128">
        <f t="shared" si="8"/>
        <v>288.14285714285717</v>
      </c>
      <c r="H24" s="131">
        <f t="shared" si="8"/>
        <v>138.71428571428572</v>
      </c>
      <c r="I24" s="132">
        <f t="shared" si="8"/>
        <v>520.85714285714289</v>
      </c>
      <c r="J24" s="206">
        <f t="shared" si="8"/>
        <v>1547.8571428571429</v>
      </c>
    </row>
    <row r="25" spans="1:10" s="58" customFormat="1" ht="15" customHeight="1" thickBot="1" x14ac:dyDescent="0.3">
      <c r="A25" s="34" t="s">
        <v>24</v>
      </c>
      <c r="B25" s="366"/>
      <c r="C25" s="35">
        <f>SUM(C16:C20)</f>
        <v>1337</v>
      </c>
      <c r="D25" s="35">
        <f t="shared" ref="D25:J25" si="9">SUM(D16:D20)</f>
        <v>0</v>
      </c>
      <c r="E25" s="38">
        <f t="shared" si="9"/>
        <v>1741</v>
      </c>
      <c r="F25" s="38">
        <f t="shared" si="9"/>
        <v>127</v>
      </c>
      <c r="G25" s="35">
        <f t="shared" si="9"/>
        <v>1657</v>
      </c>
      <c r="H25" s="38">
        <f t="shared" si="9"/>
        <v>657</v>
      </c>
      <c r="I25" s="39">
        <f t="shared" si="9"/>
        <v>1689</v>
      </c>
      <c r="J25" s="207">
        <f t="shared" si="9"/>
        <v>7208</v>
      </c>
    </row>
    <row r="26" spans="1:10" s="58" customFormat="1" ht="15" customHeight="1" thickBot="1" x14ac:dyDescent="0.3">
      <c r="A26" s="34" t="s">
        <v>26</v>
      </c>
      <c r="B26" s="367"/>
      <c r="C26" s="138">
        <f>AVERAGE(C16:C20)</f>
        <v>267.39999999999998</v>
      </c>
      <c r="D26" s="138" t="e">
        <f t="shared" ref="D26:J26" si="10">AVERAGE(D16:D20)</f>
        <v>#DIV/0!</v>
      </c>
      <c r="E26" s="164">
        <f t="shared" si="10"/>
        <v>348.2</v>
      </c>
      <c r="F26" s="164">
        <f t="shared" si="10"/>
        <v>25.4</v>
      </c>
      <c r="G26" s="138">
        <f t="shared" si="10"/>
        <v>331.4</v>
      </c>
      <c r="H26" s="164">
        <f t="shared" si="10"/>
        <v>131.4</v>
      </c>
      <c r="I26" s="165">
        <f t="shared" si="10"/>
        <v>337.8</v>
      </c>
      <c r="J26" s="229">
        <f t="shared" si="10"/>
        <v>1441.6</v>
      </c>
    </row>
    <row r="27" spans="1:10" s="58" customFormat="1" ht="15" customHeight="1" thickBot="1" x14ac:dyDescent="0.3">
      <c r="A27" s="33" t="s">
        <v>3</v>
      </c>
      <c r="B27" s="214">
        <f>B22+1</f>
        <v>42744</v>
      </c>
      <c r="C27" s="14">
        <v>4</v>
      </c>
      <c r="D27" s="14"/>
      <c r="E27" s="17">
        <v>63</v>
      </c>
      <c r="F27" s="17">
        <v>2</v>
      </c>
      <c r="G27" s="14">
        <v>71</v>
      </c>
      <c r="H27" s="17">
        <v>24</v>
      </c>
      <c r="I27" s="18">
        <v>106</v>
      </c>
      <c r="J27" s="19">
        <f t="shared" ref="J27:J33" si="11">SUM(C27:I27)</f>
        <v>270</v>
      </c>
    </row>
    <row r="28" spans="1:10" s="58" customFormat="1" ht="15" customHeight="1" thickBot="1" x14ac:dyDescent="0.3">
      <c r="A28" s="33" t="s">
        <v>4</v>
      </c>
      <c r="B28" s="215">
        <f>B27+1</f>
        <v>42745</v>
      </c>
      <c r="C28" s="14">
        <v>30</v>
      </c>
      <c r="D28" s="14"/>
      <c r="E28" s="17">
        <v>53</v>
      </c>
      <c r="F28" s="17"/>
      <c r="G28" s="14">
        <v>71</v>
      </c>
      <c r="H28" s="17">
        <v>8</v>
      </c>
      <c r="I28" s="18">
        <v>106</v>
      </c>
      <c r="J28" s="66">
        <f t="shared" si="11"/>
        <v>268</v>
      </c>
    </row>
    <row r="29" spans="1:10" s="58" customFormat="1" ht="15" customHeight="1" thickBot="1" x14ac:dyDescent="0.3">
      <c r="A29" s="33" t="s">
        <v>5</v>
      </c>
      <c r="B29" s="215">
        <f t="shared" ref="B29:B33" si="12">B28+1</f>
        <v>42746</v>
      </c>
      <c r="C29" s="14">
        <v>46</v>
      </c>
      <c r="D29" s="14"/>
      <c r="E29" s="17">
        <v>67</v>
      </c>
      <c r="F29" s="17">
        <v>8</v>
      </c>
      <c r="G29" s="14">
        <v>125</v>
      </c>
      <c r="H29" s="17">
        <v>13</v>
      </c>
      <c r="I29" s="18">
        <v>201</v>
      </c>
      <c r="J29" s="66">
        <f t="shared" si="11"/>
        <v>460</v>
      </c>
    </row>
    <row r="30" spans="1:10" s="58" customFormat="1" ht="15" customHeight="1" thickBot="1" x14ac:dyDescent="0.3">
      <c r="A30" s="33" t="s">
        <v>6</v>
      </c>
      <c r="B30" s="215">
        <f t="shared" si="12"/>
        <v>42747</v>
      </c>
      <c r="C30" s="14">
        <v>41</v>
      </c>
      <c r="D30" s="14"/>
      <c r="E30" s="17">
        <v>39</v>
      </c>
      <c r="F30" s="17">
        <v>4</v>
      </c>
      <c r="G30" s="14">
        <v>45</v>
      </c>
      <c r="H30" s="17">
        <v>14</v>
      </c>
      <c r="I30" s="18">
        <v>171</v>
      </c>
      <c r="J30" s="66">
        <f t="shared" si="11"/>
        <v>314</v>
      </c>
    </row>
    <row r="31" spans="1:10" s="58" customFormat="1" ht="15" customHeight="1" thickBot="1" x14ac:dyDescent="0.3">
      <c r="A31" s="33" t="s">
        <v>0</v>
      </c>
      <c r="B31" s="215">
        <f t="shared" si="12"/>
        <v>42748</v>
      </c>
      <c r="C31" s="21">
        <v>16</v>
      </c>
      <c r="D31" s="14"/>
      <c r="E31" s="17">
        <v>59</v>
      </c>
      <c r="F31" s="17">
        <v>2</v>
      </c>
      <c r="G31" s="14">
        <v>45</v>
      </c>
      <c r="H31" s="17">
        <v>16</v>
      </c>
      <c r="I31" s="18">
        <v>185</v>
      </c>
      <c r="J31" s="66">
        <f t="shared" si="11"/>
        <v>323</v>
      </c>
    </row>
    <row r="32" spans="1:10" s="58" customFormat="1" ht="15" customHeight="1" outlineLevel="1" thickBot="1" x14ac:dyDescent="0.3">
      <c r="A32" s="33" t="s">
        <v>1</v>
      </c>
      <c r="B32" s="215">
        <f t="shared" si="12"/>
        <v>42749</v>
      </c>
      <c r="C32" s="21">
        <v>5</v>
      </c>
      <c r="D32" s="21"/>
      <c r="E32" s="24">
        <v>71</v>
      </c>
      <c r="F32" s="24">
        <v>6</v>
      </c>
      <c r="G32" s="21">
        <v>40</v>
      </c>
      <c r="H32" s="24">
        <v>46</v>
      </c>
      <c r="I32" s="25">
        <v>1056</v>
      </c>
      <c r="J32" s="66">
        <f t="shared" si="11"/>
        <v>1224</v>
      </c>
    </row>
    <row r="33" spans="1:11" s="58" customFormat="1" ht="15" customHeight="1" outlineLevel="1" thickBot="1" x14ac:dyDescent="0.3">
      <c r="A33" s="33" t="s">
        <v>2</v>
      </c>
      <c r="B33" s="215">
        <f t="shared" si="12"/>
        <v>42750</v>
      </c>
      <c r="C33" s="26">
        <v>3</v>
      </c>
      <c r="D33" s="26"/>
      <c r="E33" s="29">
        <v>61</v>
      </c>
      <c r="F33" s="29">
        <v>6</v>
      </c>
      <c r="G33" s="26">
        <v>96</v>
      </c>
      <c r="H33" s="29">
        <v>26</v>
      </c>
      <c r="I33" s="30">
        <v>1362</v>
      </c>
      <c r="J33" s="166">
        <f t="shared" si="11"/>
        <v>1554</v>
      </c>
    </row>
    <row r="34" spans="1:11" s="58" customFormat="1" ht="15" customHeight="1" outlineLevel="1" thickBot="1" x14ac:dyDescent="0.3">
      <c r="A34" s="198" t="s">
        <v>25</v>
      </c>
      <c r="B34" s="365" t="s">
        <v>30</v>
      </c>
      <c r="C34" s="133">
        <f t="shared" ref="C34:J34" si="13">SUM(C27:C33)</f>
        <v>145</v>
      </c>
      <c r="D34" s="133">
        <f t="shared" si="13"/>
        <v>0</v>
      </c>
      <c r="E34" s="136">
        <f t="shared" si="13"/>
        <v>413</v>
      </c>
      <c r="F34" s="136">
        <f>SUM(F27:F33)</f>
        <v>28</v>
      </c>
      <c r="G34" s="133">
        <f t="shared" si="13"/>
        <v>493</v>
      </c>
      <c r="H34" s="136">
        <f t="shared" si="13"/>
        <v>147</v>
      </c>
      <c r="I34" s="137">
        <f t="shared" si="13"/>
        <v>3187</v>
      </c>
      <c r="J34" s="205">
        <f t="shared" si="13"/>
        <v>4413</v>
      </c>
    </row>
    <row r="35" spans="1:11" s="58" customFormat="1" ht="15" customHeight="1" outlineLevel="1" thickBot="1" x14ac:dyDescent="0.3">
      <c r="A35" s="127" t="s">
        <v>27</v>
      </c>
      <c r="B35" s="366"/>
      <c r="C35" s="128">
        <f t="shared" ref="C35:J35" si="14">AVERAGE(C27:C33)</f>
        <v>20.714285714285715</v>
      </c>
      <c r="D35" s="128" t="e">
        <f t="shared" si="14"/>
        <v>#DIV/0!</v>
      </c>
      <c r="E35" s="131">
        <f t="shared" si="14"/>
        <v>59</v>
      </c>
      <c r="F35" s="131">
        <f t="shared" si="14"/>
        <v>4.666666666666667</v>
      </c>
      <c r="G35" s="128">
        <f t="shared" si="14"/>
        <v>70.428571428571431</v>
      </c>
      <c r="H35" s="131">
        <f t="shared" si="14"/>
        <v>21</v>
      </c>
      <c r="I35" s="132">
        <f t="shared" si="14"/>
        <v>455.28571428571428</v>
      </c>
      <c r="J35" s="206">
        <f t="shared" si="14"/>
        <v>630.42857142857144</v>
      </c>
    </row>
    <row r="36" spans="1:11" s="58" customFormat="1" ht="15" customHeight="1" thickBot="1" x14ac:dyDescent="0.3">
      <c r="A36" s="34" t="s">
        <v>24</v>
      </c>
      <c r="B36" s="366"/>
      <c r="C36" s="35">
        <f>SUM(C27:C31)</f>
        <v>137</v>
      </c>
      <c r="D36" s="35">
        <f t="shared" ref="D36:J36" si="15">SUM(D27:D31)</f>
        <v>0</v>
      </c>
      <c r="E36" s="38">
        <f t="shared" si="15"/>
        <v>281</v>
      </c>
      <c r="F36" s="38">
        <f t="shared" si="15"/>
        <v>16</v>
      </c>
      <c r="G36" s="35">
        <f t="shared" si="15"/>
        <v>357</v>
      </c>
      <c r="H36" s="38">
        <f t="shared" si="15"/>
        <v>75</v>
      </c>
      <c r="I36" s="39">
        <f t="shared" si="15"/>
        <v>769</v>
      </c>
      <c r="J36" s="207">
        <f t="shared" si="15"/>
        <v>1635</v>
      </c>
    </row>
    <row r="37" spans="1:11" s="58" customFormat="1" ht="15" customHeight="1" thickBot="1" x14ac:dyDescent="0.3">
      <c r="A37" s="34" t="s">
        <v>26</v>
      </c>
      <c r="B37" s="367"/>
      <c r="C37" s="40">
        <f>AVERAGE(C27:C31)</f>
        <v>27.4</v>
      </c>
      <c r="D37" s="40" t="e">
        <f t="shared" ref="D37:J37" si="16">AVERAGE(D27:D31)</f>
        <v>#DIV/0!</v>
      </c>
      <c r="E37" s="43">
        <f t="shared" si="16"/>
        <v>56.2</v>
      </c>
      <c r="F37" s="43">
        <f t="shared" si="16"/>
        <v>4</v>
      </c>
      <c r="G37" s="40">
        <f t="shared" si="16"/>
        <v>71.400000000000006</v>
      </c>
      <c r="H37" s="43">
        <f t="shared" si="16"/>
        <v>15</v>
      </c>
      <c r="I37" s="44">
        <f t="shared" si="16"/>
        <v>153.80000000000001</v>
      </c>
      <c r="J37" s="208">
        <f t="shared" si="16"/>
        <v>327</v>
      </c>
    </row>
    <row r="38" spans="1:11" s="58" customFormat="1" ht="15" customHeight="1" thickBot="1" x14ac:dyDescent="0.3">
      <c r="A38" s="33" t="s">
        <v>3</v>
      </c>
      <c r="B38" s="216">
        <f>B33+1</f>
        <v>42751</v>
      </c>
      <c r="C38" s="14"/>
      <c r="D38" s="14"/>
      <c r="E38" s="17">
        <v>41</v>
      </c>
      <c r="F38" s="17">
        <v>9</v>
      </c>
      <c r="G38" s="14">
        <v>81</v>
      </c>
      <c r="H38" s="17">
        <v>11</v>
      </c>
      <c r="I38" s="18">
        <v>581</v>
      </c>
      <c r="J38" s="19">
        <f t="shared" ref="J38:J44" si="17">SUM(C38:I38)</f>
        <v>723</v>
      </c>
    </row>
    <row r="39" spans="1:11" s="58" customFormat="1" ht="15" customHeight="1" thickBot="1" x14ac:dyDescent="0.3">
      <c r="A39" s="33" t="s">
        <v>4</v>
      </c>
      <c r="B39" s="217">
        <f>B38+1</f>
        <v>42752</v>
      </c>
      <c r="C39" s="14"/>
      <c r="D39" s="14"/>
      <c r="E39" s="17">
        <v>22</v>
      </c>
      <c r="F39" s="17"/>
      <c r="G39" s="14">
        <v>19</v>
      </c>
      <c r="H39" s="17">
        <v>7</v>
      </c>
      <c r="I39" s="18">
        <v>94</v>
      </c>
      <c r="J39" s="66">
        <f t="shared" si="17"/>
        <v>142</v>
      </c>
    </row>
    <row r="40" spans="1:11" s="58" customFormat="1" ht="15" customHeight="1" thickBot="1" x14ac:dyDescent="0.3">
      <c r="A40" s="33" t="s">
        <v>5</v>
      </c>
      <c r="B40" s="217">
        <f t="shared" ref="B40:B44" si="18">B39+1</f>
        <v>42753</v>
      </c>
      <c r="C40" s="14"/>
      <c r="D40" s="14"/>
      <c r="E40" s="17">
        <v>21</v>
      </c>
      <c r="F40" s="17"/>
      <c r="G40" s="14">
        <v>48</v>
      </c>
      <c r="H40" s="17">
        <v>5</v>
      </c>
      <c r="I40" s="18">
        <v>106</v>
      </c>
      <c r="J40" s="66">
        <f t="shared" si="17"/>
        <v>180</v>
      </c>
    </row>
    <row r="41" spans="1:11" s="58" customFormat="1" ht="15" customHeight="1" thickBot="1" x14ac:dyDescent="0.3">
      <c r="A41" s="33" t="s">
        <v>6</v>
      </c>
      <c r="B41" s="217">
        <f t="shared" si="18"/>
        <v>42754</v>
      </c>
      <c r="C41" s="14"/>
      <c r="D41" s="14"/>
      <c r="E41" s="17">
        <v>86</v>
      </c>
      <c r="F41" s="17">
        <v>4</v>
      </c>
      <c r="G41" s="14">
        <v>64</v>
      </c>
      <c r="H41" s="17">
        <v>10</v>
      </c>
      <c r="I41" s="18">
        <v>157</v>
      </c>
      <c r="J41" s="66">
        <f t="shared" si="17"/>
        <v>321</v>
      </c>
    </row>
    <row r="42" spans="1:11" s="58" customFormat="1" ht="15" customHeight="1" thickBot="1" x14ac:dyDescent="0.3">
      <c r="A42" s="33" t="s">
        <v>0</v>
      </c>
      <c r="B42" s="217">
        <f t="shared" si="18"/>
        <v>42755</v>
      </c>
      <c r="C42" s="21"/>
      <c r="D42" s="14"/>
      <c r="E42" s="17">
        <v>15</v>
      </c>
      <c r="F42" s="17">
        <v>9</v>
      </c>
      <c r="G42" s="14">
        <v>56</v>
      </c>
      <c r="H42" s="17">
        <v>11</v>
      </c>
      <c r="I42" s="18">
        <v>155</v>
      </c>
      <c r="J42" s="66">
        <f t="shared" si="17"/>
        <v>246</v>
      </c>
    </row>
    <row r="43" spans="1:11" s="58" customFormat="1" ht="15" customHeight="1" outlineLevel="1" thickBot="1" x14ac:dyDescent="0.3">
      <c r="A43" s="33" t="s">
        <v>1</v>
      </c>
      <c r="B43" s="217">
        <f t="shared" si="18"/>
        <v>42756</v>
      </c>
      <c r="C43" s="184"/>
      <c r="D43" s="21"/>
      <c r="E43" s="24">
        <v>122</v>
      </c>
      <c r="F43" s="24">
        <v>4</v>
      </c>
      <c r="G43" s="21">
        <v>177</v>
      </c>
      <c r="H43" s="24">
        <v>19</v>
      </c>
      <c r="I43" s="25">
        <v>1164</v>
      </c>
      <c r="J43" s="66">
        <f t="shared" si="17"/>
        <v>1486</v>
      </c>
      <c r="K43" s="147"/>
    </row>
    <row r="44" spans="1:11" s="58" customFormat="1" ht="15" customHeight="1" outlineLevel="1" thickBot="1" x14ac:dyDescent="0.3">
      <c r="A44" s="33" t="s">
        <v>2</v>
      </c>
      <c r="B44" s="217">
        <f t="shared" si="18"/>
        <v>42757</v>
      </c>
      <c r="C44" s="26"/>
      <c r="D44" s="26"/>
      <c r="E44" s="29">
        <v>42</v>
      </c>
      <c r="F44" s="29">
        <v>8</v>
      </c>
      <c r="G44" s="26">
        <v>106</v>
      </c>
      <c r="H44" s="29">
        <v>11</v>
      </c>
      <c r="I44" s="30">
        <v>812</v>
      </c>
      <c r="J44" s="166">
        <f t="shared" si="17"/>
        <v>979</v>
      </c>
      <c r="K44" s="147"/>
    </row>
    <row r="45" spans="1:11" s="58" customFormat="1" ht="15" customHeight="1" outlineLevel="1" thickBot="1" x14ac:dyDescent="0.3">
      <c r="A45" s="198" t="s">
        <v>25</v>
      </c>
      <c r="B45" s="365" t="s">
        <v>31</v>
      </c>
      <c r="C45" s="133">
        <f t="shared" ref="C45:J45" si="19">SUM(C38:C44)</f>
        <v>0</v>
      </c>
      <c r="D45" s="133">
        <f t="shared" si="19"/>
        <v>0</v>
      </c>
      <c r="E45" s="136">
        <f t="shared" si="19"/>
        <v>349</v>
      </c>
      <c r="F45" s="136">
        <f>SUM(F38:F44)</f>
        <v>34</v>
      </c>
      <c r="G45" s="133">
        <f t="shared" si="19"/>
        <v>551</v>
      </c>
      <c r="H45" s="136">
        <f t="shared" si="19"/>
        <v>74</v>
      </c>
      <c r="I45" s="137">
        <f t="shared" si="19"/>
        <v>3069</v>
      </c>
      <c r="J45" s="205">
        <f t="shared" si="19"/>
        <v>4077</v>
      </c>
    </row>
    <row r="46" spans="1:11" s="58" customFormat="1" ht="15" customHeight="1" outlineLevel="1" thickBot="1" x14ac:dyDescent="0.3">
      <c r="A46" s="127" t="s">
        <v>27</v>
      </c>
      <c r="B46" s="366"/>
      <c r="C46" s="128" t="e">
        <f t="shared" ref="C46:J46" si="20">AVERAGE(C38:C44)</f>
        <v>#DIV/0!</v>
      </c>
      <c r="D46" s="128" t="e">
        <f t="shared" si="20"/>
        <v>#DIV/0!</v>
      </c>
      <c r="E46" s="131">
        <f t="shared" si="20"/>
        <v>49.857142857142854</v>
      </c>
      <c r="F46" s="131">
        <f t="shared" si="20"/>
        <v>6.8</v>
      </c>
      <c r="G46" s="128">
        <f t="shared" si="20"/>
        <v>78.714285714285708</v>
      </c>
      <c r="H46" s="131">
        <f t="shared" si="20"/>
        <v>10.571428571428571</v>
      </c>
      <c r="I46" s="132">
        <f t="shared" si="20"/>
        <v>438.42857142857144</v>
      </c>
      <c r="J46" s="206">
        <f t="shared" si="20"/>
        <v>582.42857142857144</v>
      </c>
    </row>
    <row r="47" spans="1:11" s="58" customFormat="1" ht="15" customHeight="1" thickBot="1" x14ac:dyDescent="0.3">
      <c r="A47" s="34" t="s">
        <v>24</v>
      </c>
      <c r="B47" s="366"/>
      <c r="C47" s="35">
        <f>SUM(C38:C42)</f>
        <v>0</v>
      </c>
      <c r="D47" s="35">
        <f t="shared" ref="D47:J47" si="21">SUM(D38:D42)</f>
        <v>0</v>
      </c>
      <c r="E47" s="38">
        <f t="shared" si="21"/>
        <v>185</v>
      </c>
      <c r="F47" s="38">
        <f t="shared" si="21"/>
        <v>22</v>
      </c>
      <c r="G47" s="35">
        <f t="shared" si="21"/>
        <v>268</v>
      </c>
      <c r="H47" s="38">
        <f t="shared" si="21"/>
        <v>44</v>
      </c>
      <c r="I47" s="39">
        <f t="shared" si="21"/>
        <v>1093</v>
      </c>
      <c r="J47" s="207">
        <f t="shared" si="21"/>
        <v>1612</v>
      </c>
    </row>
    <row r="48" spans="1:11" s="58" customFormat="1" ht="15" customHeight="1" thickBot="1" x14ac:dyDescent="0.3">
      <c r="A48" s="34" t="s">
        <v>26</v>
      </c>
      <c r="B48" s="367"/>
      <c r="C48" s="40" t="e">
        <f>AVERAGE(C38:C42)</f>
        <v>#DIV/0!</v>
      </c>
      <c r="D48" s="40" t="e">
        <f t="shared" ref="D48:J48" si="22">AVERAGE(D38:D42)</f>
        <v>#DIV/0!</v>
      </c>
      <c r="E48" s="43">
        <f t="shared" si="22"/>
        <v>37</v>
      </c>
      <c r="F48" s="43">
        <f t="shared" si="22"/>
        <v>7.333333333333333</v>
      </c>
      <c r="G48" s="40">
        <f t="shared" si="22"/>
        <v>53.6</v>
      </c>
      <c r="H48" s="43">
        <f t="shared" si="22"/>
        <v>8.8000000000000007</v>
      </c>
      <c r="I48" s="44">
        <f t="shared" si="22"/>
        <v>218.6</v>
      </c>
      <c r="J48" s="208">
        <f t="shared" si="22"/>
        <v>322.39999999999998</v>
      </c>
    </row>
    <row r="49" spans="1:11" s="58" customFormat="1" ht="15" customHeight="1" thickBot="1" x14ac:dyDescent="0.3">
      <c r="A49" s="33" t="s">
        <v>3</v>
      </c>
      <c r="B49" s="216">
        <f>B44+1</f>
        <v>42758</v>
      </c>
      <c r="C49" s="14"/>
      <c r="D49" s="14"/>
      <c r="E49" s="17"/>
      <c r="F49" s="17"/>
      <c r="G49" s="18"/>
      <c r="H49" s="17"/>
      <c r="I49" s="18">
        <v>12</v>
      </c>
      <c r="J49" s="230">
        <f>SUM(C49:I49)</f>
        <v>12</v>
      </c>
      <c r="K49" s="183"/>
    </row>
    <row r="50" spans="1:11" s="58" customFormat="1" ht="15" customHeight="1" thickBot="1" x14ac:dyDescent="0.3">
      <c r="A50" s="179" t="s">
        <v>4</v>
      </c>
      <c r="B50" s="217">
        <f>B49+1</f>
        <v>42759</v>
      </c>
      <c r="C50" s="14"/>
      <c r="D50" s="14"/>
      <c r="E50" s="17">
        <v>14</v>
      </c>
      <c r="F50" s="17"/>
      <c r="G50" s="18">
        <v>21</v>
      </c>
      <c r="H50" s="17"/>
      <c r="I50" s="18">
        <v>50</v>
      </c>
      <c r="J50" s="230">
        <f t="shared" ref="J50:J52" si="23">SUM(C50:I50)</f>
        <v>85</v>
      </c>
      <c r="K50" s="183"/>
    </row>
    <row r="51" spans="1:11" s="58" customFormat="1" ht="15" customHeight="1" thickBot="1" x14ac:dyDescent="0.3">
      <c r="A51" s="179" t="s">
        <v>5</v>
      </c>
      <c r="B51" s="217">
        <f t="shared" ref="B51:B55" si="24">B50+1</f>
        <v>42760</v>
      </c>
      <c r="C51" s="14"/>
      <c r="D51" s="14"/>
      <c r="E51" s="17">
        <v>119</v>
      </c>
      <c r="F51" s="17">
        <v>2</v>
      </c>
      <c r="G51" s="18">
        <v>129</v>
      </c>
      <c r="H51" s="17">
        <v>24</v>
      </c>
      <c r="I51" s="18">
        <v>148</v>
      </c>
      <c r="J51" s="230">
        <f t="shared" si="23"/>
        <v>422</v>
      </c>
      <c r="K51" s="183"/>
    </row>
    <row r="52" spans="1:11" s="58" customFormat="1" ht="15" customHeight="1" thickBot="1" x14ac:dyDescent="0.3">
      <c r="A52" s="179" t="s">
        <v>6</v>
      </c>
      <c r="B52" s="217">
        <f t="shared" si="24"/>
        <v>42761</v>
      </c>
      <c r="C52" s="14"/>
      <c r="D52" s="14"/>
      <c r="E52" s="17">
        <v>56</v>
      </c>
      <c r="F52" s="17">
        <v>4</v>
      </c>
      <c r="G52" s="18">
        <v>62</v>
      </c>
      <c r="H52" s="17">
        <v>9</v>
      </c>
      <c r="I52" s="18">
        <v>135</v>
      </c>
      <c r="J52" s="230">
        <f t="shared" si="23"/>
        <v>266</v>
      </c>
      <c r="K52" s="183"/>
    </row>
    <row r="53" spans="1:11" s="58" customFormat="1" ht="15" customHeight="1" thickBot="1" x14ac:dyDescent="0.3">
      <c r="A53" s="33" t="s">
        <v>0</v>
      </c>
      <c r="B53" s="219">
        <f t="shared" si="24"/>
        <v>42762</v>
      </c>
      <c r="C53" s="21"/>
      <c r="D53" s="14"/>
      <c r="E53" s="17">
        <v>52</v>
      </c>
      <c r="F53" s="17">
        <v>11</v>
      </c>
      <c r="G53" s="18">
        <v>87</v>
      </c>
      <c r="H53" s="17">
        <v>6</v>
      </c>
      <c r="I53" s="18">
        <v>162</v>
      </c>
      <c r="J53" s="230">
        <f>SUM(C53:I53)</f>
        <v>318</v>
      </c>
      <c r="K53" s="183"/>
    </row>
    <row r="54" spans="1:11" s="58" customFormat="1" ht="15" customHeight="1" outlineLevel="1" thickBot="1" x14ac:dyDescent="0.3">
      <c r="A54" s="33" t="s">
        <v>1</v>
      </c>
      <c r="B54" s="219">
        <f t="shared" si="24"/>
        <v>42763</v>
      </c>
      <c r="C54" s="21"/>
      <c r="D54" s="21"/>
      <c r="E54" s="24">
        <v>69</v>
      </c>
      <c r="F54" s="24"/>
      <c r="G54" s="25">
        <v>158</v>
      </c>
      <c r="H54" s="24">
        <v>13</v>
      </c>
      <c r="I54" s="25">
        <v>1050</v>
      </c>
      <c r="J54" s="230">
        <f>SUM(C54:I54)</f>
        <v>1290</v>
      </c>
      <c r="K54" s="183"/>
    </row>
    <row r="55" spans="1:11" s="58" customFormat="1" ht="15" customHeight="1" outlineLevel="1" thickBot="1" x14ac:dyDescent="0.3">
      <c r="A55" s="179" t="s">
        <v>2</v>
      </c>
      <c r="B55" s="219">
        <f t="shared" si="24"/>
        <v>42764</v>
      </c>
      <c r="C55" s="26"/>
      <c r="D55" s="26"/>
      <c r="E55" s="29">
        <v>67</v>
      </c>
      <c r="F55" s="29"/>
      <c r="G55" s="30">
        <v>95</v>
      </c>
      <c r="H55" s="228">
        <v>12</v>
      </c>
      <c r="I55" s="225">
        <v>1126</v>
      </c>
      <c r="J55" s="230">
        <f>SUM(C55:I55)</f>
        <v>1300</v>
      </c>
    </row>
    <row r="56" spans="1:11" s="58" customFormat="1" ht="15" customHeight="1" outlineLevel="1" thickBot="1" x14ac:dyDescent="0.3">
      <c r="A56" s="198" t="s">
        <v>25</v>
      </c>
      <c r="B56" s="365" t="s">
        <v>32</v>
      </c>
      <c r="C56" s="133">
        <f t="shared" ref="C56:J56" si="25">SUM(C49:C55)</f>
        <v>0</v>
      </c>
      <c r="D56" s="133">
        <f t="shared" si="25"/>
        <v>0</v>
      </c>
      <c r="E56" s="136">
        <f t="shared" si="25"/>
        <v>377</v>
      </c>
      <c r="F56" s="136">
        <f t="shared" si="25"/>
        <v>17</v>
      </c>
      <c r="G56" s="133">
        <f>SUM(G49:G55)</f>
        <v>552</v>
      </c>
      <c r="H56" s="136">
        <f>SUM(H49:H55)</f>
        <v>64</v>
      </c>
      <c r="I56" s="137">
        <f t="shared" si="25"/>
        <v>2683</v>
      </c>
      <c r="J56" s="205">
        <f t="shared" si="25"/>
        <v>3693</v>
      </c>
    </row>
    <row r="57" spans="1:11" s="58" customFormat="1" ht="15" customHeight="1" outlineLevel="1" thickBot="1" x14ac:dyDescent="0.3">
      <c r="A57" s="127" t="s">
        <v>27</v>
      </c>
      <c r="B57" s="366"/>
      <c r="C57" s="128" t="e">
        <f t="shared" ref="C57:J57" si="26">AVERAGE(C49:C55)</f>
        <v>#DIV/0!</v>
      </c>
      <c r="D57" s="128" t="e">
        <f t="shared" si="26"/>
        <v>#DIV/0!</v>
      </c>
      <c r="E57" s="131">
        <f t="shared" si="26"/>
        <v>62.833333333333336</v>
      </c>
      <c r="F57" s="131">
        <f t="shared" si="26"/>
        <v>5.666666666666667</v>
      </c>
      <c r="G57" s="128">
        <f t="shared" si="26"/>
        <v>92</v>
      </c>
      <c r="H57" s="131">
        <f t="shared" si="26"/>
        <v>12.8</v>
      </c>
      <c r="I57" s="132">
        <f t="shared" si="26"/>
        <v>383.28571428571428</v>
      </c>
      <c r="J57" s="206">
        <f t="shared" si="26"/>
        <v>527.57142857142856</v>
      </c>
    </row>
    <row r="58" spans="1:11" s="58" customFormat="1" ht="15" customHeight="1" thickBot="1" x14ac:dyDescent="0.3">
      <c r="A58" s="34" t="s">
        <v>24</v>
      </c>
      <c r="B58" s="366"/>
      <c r="C58" s="35">
        <f t="shared" ref="C58:J58" si="27">SUM(C49:C53)</f>
        <v>0</v>
      </c>
      <c r="D58" s="35">
        <f t="shared" si="27"/>
        <v>0</v>
      </c>
      <c r="E58" s="38">
        <f t="shared" si="27"/>
        <v>241</v>
      </c>
      <c r="F58" s="38">
        <f t="shared" si="27"/>
        <v>17</v>
      </c>
      <c r="G58" s="35">
        <f t="shared" si="27"/>
        <v>299</v>
      </c>
      <c r="H58" s="38">
        <f t="shared" si="27"/>
        <v>39</v>
      </c>
      <c r="I58" s="39">
        <f t="shared" si="27"/>
        <v>507</v>
      </c>
      <c r="J58" s="207">
        <f t="shared" si="27"/>
        <v>1103</v>
      </c>
    </row>
    <row r="59" spans="1:11" s="58" customFormat="1" ht="15" customHeight="1" thickBot="1" x14ac:dyDescent="0.3">
      <c r="A59" s="34" t="s">
        <v>26</v>
      </c>
      <c r="B59" s="367"/>
      <c r="C59" s="40" t="e">
        <f t="shared" ref="C59:J59" si="28">AVERAGE(C49:C53)</f>
        <v>#DIV/0!</v>
      </c>
      <c r="D59" s="40" t="e">
        <f t="shared" si="28"/>
        <v>#DIV/0!</v>
      </c>
      <c r="E59" s="43">
        <f t="shared" si="28"/>
        <v>60.25</v>
      </c>
      <c r="F59" s="43">
        <f t="shared" si="28"/>
        <v>5.666666666666667</v>
      </c>
      <c r="G59" s="40">
        <f t="shared" si="28"/>
        <v>74.75</v>
      </c>
      <c r="H59" s="43">
        <f t="shared" si="28"/>
        <v>13</v>
      </c>
      <c r="I59" s="44">
        <f t="shared" si="28"/>
        <v>101.4</v>
      </c>
      <c r="J59" s="208">
        <f t="shared" si="28"/>
        <v>220.6</v>
      </c>
    </row>
    <row r="60" spans="1:11" s="58" customFormat="1" ht="15" customHeight="1" thickBot="1" x14ac:dyDescent="0.3">
      <c r="A60" s="179" t="s">
        <v>3</v>
      </c>
      <c r="B60" s="216">
        <f>B55+1</f>
        <v>42765</v>
      </c>
      <c r="C60" s="14"/>
      <c r="D60" s="14"/>
      <c r="E60" s="18">
        <v>54</v>
      </c>
      <c r="F60" s="161"/>
      <c r="G60" s="17">
        <v>59</v>
      </c>
      <c r="H60" s="14">
        <v>12</v>
      </c>
      <c r="I60" s="15">
        <v>159</v>
      </c>
      <c r="J60" s="71">
        <f>SUM(C60:I60)</f>
        <v>284</v>
      </c>
    </row>
    <row r="61" spans="1:11" s="58" customFormat="1" ht="15" customHeight="1" thickBot="1" x14ac:dyDescent="0.3">
      <c r="A61" s="179" t="s">
        <v>4</v>
      </c>
      <c r="B61" s="217">
        <f>B60+1</f>
        <v>42766</v>
      </c>
      <c r="C61" s="14"/>
      <c r="D61" s="14"/>
      <c r="E61" s="18">
        <v>8</v>
      </c>
      <c r="F61" s="161">
        <v>4</v>
      </c>
      <c r="G61" s="17"/>
      <c r="H61" s="14">
        <v>0</v>
      </c>
      <c r="I61" s="15">
        <v>87</v>
      </c>
      <c r="J61" s="71">
        <f>SUM(C61:I61)</f>
        <v>99</v>
      </c>
    </row>
    <row r="62" spans="1:11" s="58" customFormat="1" ht="15" hidden="1" customHeight="1" thickBot="1" x14ac:dyDescent="0.3">
      <c r="A62" s="179"/>
      <c r="B62" s="218"/>
      <c r="C62" s="14"/>
      <c r="D62" s="14"/>
      <c r="E62" s="18"/>
      <c r="F62" s="161"/>
      <c r="G62" s="17"/>
      <c r="H62" s="14"/>
      <c r="I62" s="15"/>
      <c r="J62" s="66"/>
    </row>
    <row r="63" spans="1:11" s="58" customFormat="1" ht="15" hidden="1" customHeight="1" thickBot="1" x14ac:dyDescent="0.3">
      <c r="A63" s="179"/>
      <c r="B63" s="218"/>
      <c r="C63" s="14"/>
      <c r="D63" s="14"/>
      <c r="E63" s="18"/>
      <c r="F63" s="161"/>
      <c r="G63" s="17"/>
      <c r="H63" s="14"/>
      <c r="I63" s="15"/>
      <c r="J63" s="66"/>
    </row>
    <row r="64" spans="1:11" s="58" customFormat="1" ht="15" hidden="1" customHeight="1" thickBot="1" x14ac:dyDescent="0.3">
      <c r="A64" s="33"/>
      <c r="B64" s="218"/>
      <c r="C64" s="21"/>
      <c r="D64" s="14"/>
      <c r="E64" s="18"/>
      <c r="F64" s="161"/>
      <c r="G64" s="17"/>
      <c r="H64" s="14"/>
      <c r="I64" s="15"/>
      <c r="J64" s="66"/>
    </row>
    <row r="65" spans="1:17" s="58" customFormat="1" ht="15" hidden="1" customHeight="1" outlineLevel="1" thickBot="1" x14ac:dyDescent="0.3">
      <c r="A65" s="33"/>
      <c r="B65" s="218"/>
      <c r="C65" s="21"/>
      <c r="D65" s="21"/>
      <c r="E65" s="25"/>
      <c r="F65" s="162"/>
      <c r="G65" s="24"/>
      <c r="H65" s="21"/>
      <c r="I65" s="22"/>
      <c r="J65" s="66"/>
    </row>
    <row r="66" spans="1:17" s="58" customFormat="1" ht="15" hidden="1" customHeight="1" outlineLevel="1" thickBot="1" x14ac:dyDescent="0.3">
      <c r="A66" s="33"/>
      <c r="B66" s="220"/>
      <c r="C66" s="26"/>
      <c r="D66" s="26"/>
      <c r="E66" s="30"/>
      <c r="F66" s="163"/>
      <c r="G66" s="29"/>
      <c r="H66" s="67"/>
      <c r="I66" s="68"/>
      <c r="J66" s="166"/>
    </row>
    <row r="67" spans="1:17" s="58" customFormat="1" ht="15" customHeight="1" outlineLevel="1" thickBot="1" x14ac:dyDescent="0.3">
      <c r="A67" s="198" t="s">
        <v>25</v>
      </c>
      <c r="B67" s="365" t="s">
        <v>37</v>
      </c>
      <c r="C67" s="133">
        <f t="shared" ref="C67" si="29">SUM(C60:C66)</f>
        <v>0</v>
      </c>
      <c r="D67" s="133">
        <f t="shared" ref="D67:J67" si="30">SUM(D60:D66)</f>
        <v>0</v>
      </c>
      <c r="E67" s="133">
        <f t="shared" si="30"/>
        <v>62</v>
      </c>
      <c r="F67" s="133">
        <f t="shared" si="30"/>
        <v>4</v>
      </c>
      <c r="G67" s="133">
        <f t="shared" si="30"/>
        <v>59</v>
      </c>
      <c r="H67" s="133">
        <f t="shared" si="30"/>
        <v>12</v>
      </c>
      <c r="I67" s="133">
        <f t="shared" si="30"/>
        <v>246</v>
      </c>
      <c r="J67" s="133">
        <f t="shared" si="30"/>
        <v>383</v>
      </c>
    </row>
    <row r="68" spans="1:17" s="58" customFormat="1" ht="15" customHeight="1" outlineLevel="1" thickBot="1" x14ac:dyDescent="0.3">
      <c r="A68" s="127" t="s">
        <v>27</v>
      </c>
      <c r="B68" s="366"/>
      <c r="C68" s="128" t="e">
        <f t="shared" ref="C68" si="31">AVERAGE(C60:C66)</f>
        <v>#DIV/0!</v>
      </c>
      <c r="D68" s="128" t="e">
        <f t="shared" ref="D68:J68" si="32">AVERAGE(D60:D66)</f>
        <v>#DIV/0!</v>
      </c>
      <c r="E68" s="128">
        <f t="shared" si="32"/>
        <v>31</v>
      </c>
      <c r="F68" s="128">
        <f t="shared" si="32"/>
        <v>4</v>
      </c>
      <c r="G68" s="128">
        <f t="shared" si="32"/>
        <v>59</v>
      </c>
      <c r="H68" s="128">
        <f t="shared" si="32"/>
        <v>6</v>
      </c>
      <c r="I68" s="128">
        <f t="shared" si="32"/>
        <v>123</v>
      </c>
      <c r="J68" s="128">
        <f t="shared" si="32"/>
        <v>191.5</v>
      </c>
    </row>
    <row r="69" spans="1:17" s="58" customFormat="1" ht="15" customHeight="1" thickBot="1" x14ac:dyDescent="0.3">
      <c r="A69" s="34" t="s">
        <v>24</v>
      </c>
      <c r="B69" s="366"/>
      <c r="C69" s="35">
        <f t="shared" ref="C69" si="33">SUM(C60:C64)</f>
        <v>0</v>
      </c>
      <c r="D69" s="35">
        <f t="shared" ref="D69:J69" si="34">SUM(D60:D64)</f>
        <v>0</v>
      </c>
      <c r="E69" s="35">
        <f t="shared" si="34"/>
        <v>62</v>
      </c>
      <c r="F69" s="35">
        <f t="shared" si="34"/>
        <v>4</v>
      </c>
      <c r="G69" s="35">
        <f t="shared" si="34"/>
        <v>59</v>
      </c>
      <c r="H69" s="35">
        <f t="shared" si="34"/>
        <v>12</v>
      </c>
      <c r="I69" s="35">
        <f t="shared" si="34"/>
        <v>246</v>
      </c>
      <c r="J69" s="35">
        <f t="shared" si="34"/>
        <v>383</v>
      </c>
    </row>
    <row r="70" spans="1:17" s="58" customFormat="1" ht="15" customHeight="1" thickBot="1" x14ac:dyDescent="0.3">
      <c r="A70" s="34" t="s">
        <v>26</v>
      </c>
      <c r="B70" s="367"/>
      <c r="C70" s="40" t="e">
        <f t="shared" ref="C70" si="35">AVERAGE(C60:C64)</f>
        <v>#DIV/0!</v>
      </c>
      <c r="D70" s="40" t="e">
        <f t="shared" ref="D70:J70" si="36">AVERAGE(D60:D64)</f>
        <v>#DIV/0!</v>
      </c>
      <c r="E70" s="40">
        <f t="shared" si="36"/>
        <v>31</v>
      </c>
      <c r="F70" s="40">
        <f t="shared" si="36"/>
        <v>4</v>
      </c>
      <c r="G70" s="40">
        <f t="shared" si="36"/>
        <v>59</v>
      </c>
      <c r="H70" s="40">
        <f t="shared" si="36"/>
        <v>6</v>
      </c>
      <c r="I70" s="40">
        <f t="shared" si="36"/>
        <v>123</v>
      </c>
      <c r="J70" s="40">
        <f t="shared" si="36"/>
        <v>191.5</v>
      </c>
    </row>
    <row r="71" spans="1:17" s="58" customFormat="1" ht="15" customHeight="1" x14ac:dyDescent="0.25">
      <c r="A71" s="4"/>
      <c r="B71" s="157"/>
      <c r="C71" s="61"/>
      <c r="D71" s="61"/>
      <c r="E71" s="61"/>
      <c r="F71" s="61"/>
      <c r="G71" s="61"/>
      <c r="H71" s="61"/>
      <c r="I71" s="61"/>
      <c r="J71" s="61"/>
    </row>
    <row r="72" spans="1:17" s="58" customFormat="1" ht="30" customHeight="1" x14ac:dyDescent="0.25">
      <c r="A72" s="231"/>
      <c r="B72" s="48" t="s">
        <v>7</v>
      </c>
      <c r="C72" s="48" t="s">
        <v>39</v>
      </c>
      <c r="D72" s="48" t="s">
        <v>8</v>
      </c>
      <c r="E72" s="48" t="s">
        <v>10</v>
      </c>
      <c r="F72" s="48" t="s">
        <v>73</v>
      </c>
      <c r="G72" s="187"/>
      <c r="H72" s="72"/>
      <c r="I72" s="372" t="s">
        <v>68</v>
      </c>
      <c r="J72" s="373"/>
      <c r="K72" s="374"/>
      <c r="L72" s="72"/>
      <c r="M72" s="72"/>
      <c r="N72" s="72"/>
      <c r="O72" s="61"/>
      <c r="P72" s="61"/>
      <c r="Q72" s="61"/>
    </row>
    <row r="73" spans="1:17" ht="29.25" customHeight="1" x14ac:dyDescent="0.25">
      <c r="A73" s="53" t="s">
        <v>34</v>
      </c>
      <c r="B73" s="234">
        <f>SUM(C58:C58, C47:C47, C36:C36, C25:C25, C14:C14, C69:C69 )</f>
        <v>1474</v>
      </c>
      <c r="C73" s="46">
        <f>SUM(D58:D58, D47:D47, D36:D36, D25:D25, D14:D14, D69:D69)</f>
        <v>0</v>
      </c>
      <c r="D73" s="46">
        <f>SUM(E69, E58, E47, E36, E25, E14, )</f>
        <v>2510</v>
      </c>
      <c r="E73" s="46">
        <f xml:space="preserve"> SUM(G14:I14, G25:I25, G36:I36, G47:I47, G58:I58, G69:I69)</f>
        <v>7771</v>
      </c>
      <c r="F73" s="46">
        <f>SUM(F14,F25,F36,F47,F58,F69)</f>
        <v>186</v>
      </c>
      <c r="G73" s="185"/>
      <c r="H73" s="73"/>
      <c r="I73" s="359" t="s">
        <v>34</v>
      </c>
      <c r="J73" s="360"/>
      <c r="K73" s="119">
        <f>SUM(J14, J25, J36, J47, J58, J69)</f>
        <v>11941</v>
      </c>
      <c r="L73" s="73"/>
      <c r="M73" s="73"/>
      <c r="N73" s="73"/>
    </row>
    <row r="74" spans="1:17" ht="30" customHeight="1" x14ac:dyDescent="0.25">
      <c r="A74" s="53" t="s">
        <v>33</v>
      </c>
      <c r="B74" s="234">
        <f>SUM(C56:C56, C45:C45, C34:C34, C23:C23, C12:C12, C67:C67  )</f>
        <v>2009</v>
      </c>
      <c r="C74" s="46">
        <f>SUM(D56:D56, D45:D45, D34:D34, D23:D23, D12:D12, D67:D67 )</f>
        <v>0</v>
      </c>
      <c r="D74" s="46">
        <f>SUM(E67, E56, E45, E34, E23, E12)</f>
        <v>3468</v>
      </c>
      <c r="E74" s="46">
        <f xml:space="preserve"> SUM(G12:I12, G23:I23, G34:I34, G45:I45, G56:I56, G67:I67)</f>
        <v>18430</v>
      </c>
      <c r="F74" s="46">
        <f>SUM(F12,F23,F34,F45,F56,F67)</f>
        <v>252</v>
      </c>
      <c r="G74" s="185"/>
      <c r="H74" s="73"/>
      <c r="I74" s="359" t="s">
        <v>33</v>
      </c>
      <c r="J74" s="360"/>
      <c r="K74" s="120">
        <f>SUM(J56, J45, J34, J23, J12, J67)</f>
        <v>24159</v>
      </c>
      <c r="L74" s="73"/>
      <c r="M74" s="73"/>
      <c r="N74" s="73"/>
    </row>
    <row r="75" spans="1:17" ht="30" customHeight="1" x14ac:dyDescent="0.25">
      <c r="I75" s="359" t="s">
        <v>26</v>
      </c>
      <c r="J75" s="360"/>
      <c r="K75" s="120">
        <f>AVERAGE(J14, J25, J36, J47, J58, J69)</f>
        <v>1990.1666666666667</v>
      </c>
    </row>
    <row r="76" spans="1:17" ht="30" customHeight="1" x14ac:dyDescent="0.25">
      <c r="I76" s="359" t="s">
        <v>72</v>
      </c>
      <c r="J76" s="360"/>
      <c r="K76" s="119">
        <f>AVERAGE(J56, J45, J34, J23, J12, J67)</f>
        <v>4026.5</v>
      </c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23" formulaRange="1" emptyCellReference="1"/>
    <ignoredError sqref="D15 D23:H23 J56:J59 C34:C37 C24:C26 C45 J24:J48 D35:I37 D24:I26 C46:C48 D46:I48 C56:C59 D57:I59 C14:C15 D56:F56 I56 J15 I14 D14 D34:E34 G34:I34 D45:E45 G45:I45 F14:H14 F15:I15" evalError="1" formulaRange="1" emptyCellReference="1"/>
    <ignoredError sqref="J49 J11" formulaRange="1"/>
    <ignoredError sqref="D68:D70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D41" activePane="bottomRight" state="frozen"/>
      <selection pane="topRight" activeCell="C1" sqref="C1"/>
      <selection pane="bottomLeft" activeCell="A5" sqref="A5"/>
      <selection pane="bottomRight" activeCell="H69" sqref="H69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1"/>
      <c r="B1" s="209"/>
      <c r="C1" s="375" t="s">
        <v>8</v>
      </c>
      <c r="D1" s="376"/>
      <c r="E1" s="376"/>
      <c r="F1" s="376"/>
      <c r="G1" s="381"/>
      <c r="H1" s="375" t="s">
        <v>9</v>
      </c>
      <c r="I1" s="375" t="s">
        <v>10</v>
      </c>
      <c r="J1" s="376"/>
      <c r="K1" s="379" t="s">
        <v>23</v>
      </c>
    </row>
    <row r="2" spans="1:11" ht="15" customHeight="1" thickBot="1" x14ac:dyDescent="0.3">
      <c r="A2" s="32"/>
      <c r="B2" s="210"/>
      <c r="C2" s="377"/>
      <c r="D2" s="378"/>
      <c r="E2" s="378"/>
      <c r="F2" s="378"/>
      <c r="G2" s="382"/>
      <c r="H2" s="377"/>
      <c r="I2" s="377"/>
      <c r="J2" s="378"/>
      <c r="K2" s="380"/>
    </row>
    <row r="3" spans="1:11" ht="14.25" customHeight="1" x14ac:dyDescent="0.25">
      <c r="A3" s="361" t="s">
        <v>61</v>
      </c>
      <c r="B3" s="363" t="s">
        <v>62</v>
      </c>
      <c r="C3" s="383" t="s">
        <v>43</v>
      </c>
      <c r="D3" s="383" t="s">
        <v>44</v>
      </c>
      <c r="E3" s="383" t="s">
        <v>45</v>
      </c>
      <c r="F3" s="370" t="s">
        <v>46</v>
      </c>
      <c r="G3" s="370" t="s">
        <v>63</v>
      </c>
      <c r="H3" s="383" t="s">
        <v>47</v>
      </c>
      <c r="I3" s="383" t="s">
        <v>48</v>
      </c>
      <c r="J3" s="385" t="s">
        <v>49</v>
      </c>
      <c r="K3" s="380"/>
    </row>
    <row r="4" spans="1:11" ht="15" customHeight="1" thickBot="1" x14ac:dyDescent="0.3">
      <c r="A4" s="362"/>
      <c r="B4" s="364"/>
      <c r="C4" s="384"/>
      <c r="D4" s="384"/>
      <c r="E4" s="384"/>
      <c r="F4" s="371"/>
      <c r="G4" s="371"/>
      <c r="H4" s="384"/>
      <c r="I4" s="384"/>
      <c r="J4" s="386"/>
      <c r="K4" s="380"/>
    </row>
    <row r="5" spans="1:11" s="57" customFormat="1" ht="15" hidden="1" customHeight="1" thickBot="1" x14ac:dyDescent="0.3">
      <c r="A5" s="33" t="s">
        <v>3</v>
      </c>
      <c r="B5" s="211"/>
      <c r="C5" s="14"/>
      <c r="D5" s="14"/>
      <c r="E5" s="14"/>
      <c r="F5" s="15"/>
      <c r="G5" s="15"/>
      <c r="H5" s="14"/>
      <c r="I5" s="14"/>
      <c r="J5" s="16"/>
      <c r="K5" s="20"/>
    </row>
    <row r="6" spans="1:11" s="57" customFormat="1" ht="15" hidden="1" customHeight="1" thickBot="1" x14ac:dyDescent="0.3">
      <c r="A6" s="33" t="s">
        <v>4</v>
      </c>
      <c r="B6" s="238"/>
      <c r="C6" s="14"/>
      <c r="D6" s="14"/>
      <c r="E6" s="14"/>
      <c r="F6" s="15"/>
      <c r="G6" s="15"/>
      <c r="H6" s="14"/>
      <c r="I6" s="14"/>
      <c r="J6" s="16"/>
      <c r="K6" s="20"/>
    </row>
    <row r="7" spans="1:11" s="57" customFormat="1" ht="15" hidden="1" customHeight="1" thickBot="1" x14ac:dyDescent="0.3">
      <c r="A7" s="33" t="s">
        <v>5</v>
      </c>
      <c r="B7" s="226"/>
      <c r="C7" s="14"/>
      <c r="D7" s="14"/>
      <c r="E7" s="14"/>
      <c r="F7" s="15"/>
      <c r="G7" s="15"/>
      <c r="H7" s="14"/>
      <c r="I7" s="14"/>
      <c r="J7" s="16"/>
      <c r="K7" s="20"/>
    </row>
    <row r="8" spans="1:11" s="57" customFormat="1" ht="15" hidden="1" customHeight="1" thickBot="1" x14ac:dyDescent="0.3">
      <c r="A8" s="33" t="s">
        <v>6</v>
      </c>
      <c r="B8" s="226"/>
      <c r="C8" s="14"/>
      <c r="D8" s="21"/>
      <c r="E8" s="14"/>
      <c r="F8" s="15"/>
      <c r="G8" s="15"/>
      <c r="H8" s="14"/>
      <c r="I8" s="14"/>
      <c r="J8" s="16"/>
      <c r="K8" s="20"/>
    </row>
    <row r="9" spans="1:11" s="57" customFormat="1" ht="15" hidden="1" customHeight="1" thickBot="1" x14ac:dyDescent="0.3">
      <c r="A9" s="33" t="s">
        <v>0</v>
      </c>
      <c r="B9" s="226"/>
      <c r="C9" s="21"/>
      <c r="D9" s="21"/>
      <c r="E9" s="21"/>
      <c r="F9" s="15"/>
      <c r="G9" s="15"/>
      <c r="H9" s="14"/>
      <c r="I9" s="14"/>
      <c r="J9" s="16"/>
      <c r="K9" s="20"/>
    </row>
    <row r="10" spans="1:11" s="57" customFormat="1" ht="15" hidden="1" customHeight="1" outlineLevel="1" thickBot="1" x14ac:dyDescent="0.3">
      <c r="A10" s="33" t="s">
        <v>1</v>
      </c>
      <c r="B10" s="226"/>
      <c r="C10" s="21"/>
      <c r="D10" s="21"/>
      <c r="E10" s="21"/>
      <c r="F10" s="22"/>
      <c r="G10" s="22"/>
      <c r="H10" s="21"/>
      <c r="I10" s="21"/>
      <c r="J10" s="23"/>
      <c r="K10" s="20"/>
    </row>
    <row r="11" spans="1:11" s="57" customFormat="1" ht="15" customHeight="1" outlineLevel="1" thickBot="1" x14ac:dyDescent="0.3">
      <c r="A11" s="33" t="s">
        <v>2</v>
      </c>
      <c r="B11" s="226">
        <v>42736</v>
      </c>
      <c r="C11" s="26">
        <v>2561</v>
      </c>
      <c r="D11" s="26"/>
      <c r="E11" s="26"/>
      <c r="F11" s="27"/>
      <c r="G11" s="27"/>
      <c r="H11" s="26"/>
      <c r="I11" s="26"/>
      <c r="J11" s="28"/>
      <c r="K11" s="20">
        <f t="shared" ref="K11" si="0">SUM(C11:J11)</f>
        <v>2561</v>
      </c>
    </row>
    <row r="12" spans="1:11" s="58" customFormat="1" ht="15" customHeight="1" outlineLevel="1" thickBot="1" x14ac:dyDescent="0.3">
      <c r="A12" s="198" t="s">
        <v>25</v>
      </c>
      <c r="B12" s="365" t="s">
        <v>28</v>
      </c>
      <c r="C12" s="133">
        <f>SUM(C5:C11)</f>
        <v>2561</v>
      </c>
      <c r="D12" s="133">
        <f t="shared" ref="D12:K12" si="1">SUM(D5:D11)</f>
        <v>0</v>
      </c>
      <c r="E12" s="133">
        <f t="shared" si="1"/>
        <v>0</v>
      </c>
      <c r="F12" s="133">
        <f t="shared" si="1"/>
        <v>0</v>
      </c>
      <c r="G12" s="133">
        <f>SUM(G5:G11)</f>
        <v>0</v>
      </c>
      <c r="H12" s="133">
        <f t="shared" si="1"/>
        <v>0</v>
      </c>
      <c r="I12" s="133">
        <f t="shared" si="1"/>
        <v>0</v>
      </c>
      <c r="J12" s="133">
        <f t="shared" si="1"/>
        <v>0</v>
      </c>
      <c r="K12" s="137">
        <f t="shared" si="1"/>
        <v>2561</v>
      </c>
    </row>
    <row r="13" spans="1:11" s="58" customFormat="1" ht="15" customHeight="1" outlineLevel="1" thickBot="1" x14ac:dyDescent="0.3">
      <c r="A13" s="127" t="s">
        <v>27</v>
      </c>
      <c r="B13" s="366"/>
      <c r="C13" s="128">
        <f>AVERAGE(C5:C11)</f>
        <v>2561</v>
      </c>
      <c r="D13" s="128" t="e">
        <f t="shared" ref="D13:K13" si="2">AVERAGE(D5:D11)</f>
        <v>#DIV/0!</v>
      </c>
      <c r="E13" s="128" t="e">
        <f t="shared" si="2"/>
        <v>#DIV/0!</v>
      </c>
      <c r="F13" s="128" t="e">
        <f t="shared" si="2"/>
        <v>#DIV/0!</v>
      </c>
      <c r="G13" s="128" t="e">
        <f t="shared" si="2"/>
        <v>#DIV/0!</v>
      </c>
      <c r="H13" s="128" t="e">
        <f t="shared" si="2"/>
        <v>#DIV/0!</v>
      </c>
      <c r="I13" s="128" t="e">
        <f t="shared" si="2"/>
        <v>#DIV/0!</v>
      </c>
      <c r="J13" s="128" t="e">
        <f t="shared" si="2"/>
        <v>#DIV/0!</v>
      </c>
      <c r="K13" s="132">
        <f t="shared" si="2"/>
        <v>2561</v>
      </c>
    </row>
    <row r="14" spans="1:11" s="58" customFormat="1" ht="15" customHeight="1" thickBot="1" x14ac:dyDescent="0.3">
      <c r="A14" s="34" t="s">
        <v>24</v>
      </c>
      <c r="B14" s="366"/>
      <c r="C14" s="35">
        <f t="shared" ref="C14:K14" si="3">SUM(C5:C9)</f>
        <v>0</v>
      </c>
      <c r="D14" s="35">
        <f>SUM(D8:D9)</f>
        <v>0</v>
      </c>
      <c r="E14" s="35">
        <f t="shared" si="3"/>
        <v>0</v>
      </c>
      <c r="F14" s="35">
        <f t="shared" si="3"/>
        <v>0</v>
      </c>
      <c r="G14" s="35">
        <f t="shared" si="3"/>
        <v>0</v>
      </c>
      <c r="H14" s="35">
        <f t="shared" si="3"/>
        <v>0</v>
      </c>
      <c r="I14" s="35">
        <f t="shared" si="3"/>
        <v>0</v>
      </c>
      <c r="J14" s="35">
        <f t="shared" si="3"/>
        <v>0</v>
      </c>
      <c r="K14" s="39">
        <f t="shared" si="3"/>
        <v>0</v>
      </c>
    </row>
    <row r="15" spans="1:11" s="58" customFormat="1" ht="15" customHeight="1" thickBot="1" x14ac:dyDescent="0.3">
      <c r="A15" s="34" t="s">
        <v>26</v>
      </c>
      <c r="B15" s="366"/>
      <c r="C15" s="40" t="e">
        <f t="shared" ref="C15:J15" si="4">AVERAGE(C5:C9)</f>
        <v>#DIV/0!</v>
      </c>
      <c r="D15" s="40" t="e">
        <f>AVERAGE(D5:D8)</f>
        <v>#DIV/0!</v>
      </c>
      <c r="E15" s="40" t="e">
        <f t="shared" si="4"/>
        <v>#DIV/0!</v>
      </c>
      <c r="F15" s="40" t="e">
        <f t="shared" si="4"/>
        <v>#DIV/0!</v>
      </c>
      <c r="G15" s="40" t="e">
        <f t="shared" si="4"/>
        <v>#DIV/0!</v>
      </c>
      <c r="H15" s="40" t="e">
        <f t="shared" si="4"/>
        <v>#DIV/0!</v>
      </c>
      <c r="I15" s="40" t="e">
        <f t="shared" si="4"/>
        <v>#DIV/0!</v>
      </c>
      <c r="J15" s="40" t="e">
        <f t="shared" si="4"/>
        <v>#DIV/0!</v>
      </c>
      <c r="K15" s="44" t="e">
        <f>AVERAGE(K5:K9)</f>
        <v>#DIV/0!</v>
      </c>
    </row>
    <row r="16" spans="1:11" s="58" customFormat="1" ht="15" customHeight="1" thickBot="1" x14ac:dyDescent="0.3">
      <c r="A16" s="33" t="s">
        <v>3</v>
      </c>
      <c r="B16" s="211">
        <f>B11+1</f>
        <v>42737</v>
      </c>
      <c r="C16" s="14">
        <v>1901</v>
      </c>
      <c r="D16" s="14"/>
      <c r="E16" s="17"/>
      <c r="F16" s="146"/>
      <c r="G16" s="20">
        <v>733</v>
      </c>
      <c r="H16" s="14"/>
      <c r="I16" s="169"/>
      <c r="J16" s="16"/>
      <c r="K16" s="18">
        <f t="shared" ref="K16:K22" si="5">SUM(C16:J16)</f>
        <v>2634</v>
      </c>
    </row>
    <row r="17" spans="1:11" s="58" customFormat="1" ht="15" customHeight="1" thickBot="1" x14ac:dyDescent="0.3">
      <c r="A17" s="33" t="s">
        <v>4</v>
      </c>
      <c r="B17" s="212">
        <f>B16+1</f>
        <v>42738</v>
      </c>
      <c r="C17" s="14">
        <v>5051</v>
      </c>
      <c r="D17" s="14">
        <v>1465</v>
      </c>
      <c r="E17" s="17">
        <v>953</v>
      </c>
      <c r="F17" s="75">
        <v>1889</v>
      </c>
      <c r="G17" s="18"/>
      <c r="H17" s="14">
        <v>920</v>
      </c>
      <c r="I17" s="169">
        <v>1091</v>
      </c>
      <c r="J17" s="16">
        <v>2372</v>
      </c>
      <c r="K17" s="20">
        <f t="shared" si="5"/>
        <v>13741</v>
      </c>
    </row>
    <row r="18" spans="1:11" s="58" customFormat="1" ht="15" customHeight="1" thickBot="1" x14ac:dyDescent="0.3">
      <c r="A18" s="33" t="s">
        <v>5</v>
      </c>
      <c r="B18" s="212">
        <f t="shared" ref="B18:B22" si="6">B17+1</f>
        <v>42739</v>
      </c>
      <c r="C18" s="14">
        <v>6256</v>
      </c>
      <c r="D18" s="14">
        <v>1472</v>
      </c>
      <c r="E18" s="17">
        <v>1022</v>
      </c>
      <c r="F18" s="75">
        <v>2087</v>
      </c>
      <c r="G18" s="18"/>
      <c r="H18" s="14">
        <v>968</v>
      </c>
      <c r="I18" s="169">
        <v>1158</v>
      </c>
      <c r="J18" s="16">
        <v>2370</v>
      </c>
      <c r="K18" s="20">
        <f>SUM(C18:J18)</f>
        <v>15333</v>
      </c>
    </row>
    <row r="19" spans="1:11" s="58" customFormat="1" ht="15" customHeight="1" thickBot="1" x14ac:dyDescent="0.3">
      <c r="A19" s="33" t="s">
        <v>6</v>
      </c>
      <c r="B19" s="213">
        <f t="shared" si="6"/>
        <v>42740</v>
      </c>
      <c r="C19" s="14">
        <v>5784</v>
      </c>
      <c r="D19" s="14">
        <v>1700</v>
      </c>
      <c r="E19" s="17">
        <v>1026</v>
      </c>
      <c r="F19" s="75">
        <v>1973</v>
      </c>
      <c r="G19" s="18"/>
      <c r="H19" s="14">
        <v>1183</v>
      </c>
      <c r="I19" s="169">
        <v>1115</v>
      </c>
      <c r="J19" s="16">
        <v>2346</v>
      </c>
      <c r="K19" s="20">
        <f t="shared" si="5"/>
        <v>15127</v>
      </c>
    </row>
    <row r="20" spans="1:11" s="58" customFormat="1" ht="15" customHeight="1" thickBot="1" x14ac:dyDescent="0.3">
      <c r="A20" s="33" t="s">
        <v>0</v>
      </c>
      <c r="B20" s="213">
        <f t="shared" si="6"/>
        <v>42741</v>
      </c>
      <c r="C20" s="21">
        <v>5682</v>
      </c>
      <c r="D20" s="21">
        <v>1304</v>
      </c>
      <c r="E20" s="24">
        <v>900</v>
      </c>
      <c r="F20" s="76">
        <v>1870</v>
      </c>
      <c r="G20" s="18"/>
      <c r="H20" s="14">
        <v>752</v>
      </c>
      <c r="I20" s="169">
        <v>759</v>
      </c>
      <c r="J20" s="16">
        <v>1893</v>
      </c>
      <c r="K20" s="20">
        <f>SUM(C20:J20)</f>
        <v>13160</v>
      </c>
    </row>
    <row r="21" spans="1:11" s="58" customFormat="1" ht="15" customHeight="1" outlineLevel="1" thickBot="1" x14ac:dyDescent="0.3">
      <c r="A21" s="33" t="s">
        <v>1</v>
      </c>
      <c r="B21" s="226">
        <f t="shared" si="6"/>
        <v>42742</v>
      </c>
      <c r="C21" s="21">
        <v>1804</v>
      </c>
      <c r="D21" s="21"/>
      <c r="E21" s="24"/>
      <c r="F21" s="76"/>
      <c r="G21" s="25">
        <v>808</v>
      </c>
      <c r="H21" s="21"/>
      <c r="I21" s="21"/>
      <c r="J21" s="23"/>
      <c r="K21" s="20">
        <f>SUM(C21:J21)</f>
        <v>2612</v>
      </c>
    </row>
    <row r="22" spans="1:11" s="58" customFormat="1" ht="15" customHeight="1" outlineLevel="1" thickBot="1" x14ac:dyDescent="0.3">
      <c r="A22" s="33" t="s">
        <v>2</v>
      </c>
      <c r="B22" s="212">
        <f t="shared" si="6"/>
        <v>42743</v>
      </c>
      <c r="C22" s="148">
        <v>1355</v>
      </c>
      <c r="D22" s="148"/>
      <c r="E22" s="192"/>
      <c r="F22" s="195"/>
      <c r="G22" s="196">
        <v>752</v>
      </c>
      <c r="H22" s="26"/>
      <c r="I22" s="26"/>
      <c r="J22" s="28"/>
      <c r="K22" s="78">
        <f t="shared" si="5"/>
        <v>2107</v>
      </c>
    </row>
    <row r="23" spans="1:11" s="58" customFormat="1" ht="15" customHeight="1" outlineLevel="1" thickBot="1" x14ac:dyDescent="0.3">
      <c r="A23" s="198" t="s">
        <v>25</v>
      </c>
      <c r="B23" s="365" t="s">
        <v>29</v>
      </c>
      <c r="C23" s="133">
        <f>SUM(C16:C22)</f>
        <v>27833</v>
      </c>
      <c r="D23" s="133">
        <f t="shared" ref="D23:J23" si="7">SUM(D16:D22)</f>
        <v>5941</v>
      </c>
      <c r="E23" s="133">
        <f t="shared" si="7"/>
        <v>3901</v>
      </c>
      <c r="F23" s="133">
        <f t="shared" si="7"/>
        <v>7819</v>
      </c>
      <c r="G23" s="133">
        <f t="shared" si="7"/>
        <v>2293</v>
      </c>
      <c r="H23" s="133">
        <f t="shared" si="7"/>
        <v>3823</v>
      </c>
      <c r="I23" s="133">
        <f t="shared" si="7"/>
        <v>4123</v>
      </c>
      <c r="J23" s="133">
        <f t="shared" si="7"/>
        <v>8981</v>
      </c>
      <c r="K23" s="137">
        <f t="shared" ref="K23" si="8">SUM(K16:K22)</f>
        <v>64714</v>
      </c>
    </row>
    <row r="24" spans="1:11" s="58" customFormat="1" ht="15" customHeight="1" outlineLevel="1" thickBot="1" x14ac:dyDescent="0.3">
      <c r="A24" s="127" t="s">
        <v>27</v>
      </c>
      <c r="B24" s="366"/>
      <c r="C24" s="128">
        <f>AVERAGE(C16:C22)</f>
        <v>3976.1428571428573</v>
      </c>
      <c r="D24" s="128">
        <f t="shared" ref="D24:J24" si="9">AVERAGE(D16:D22)</f>
        <v>1485.25</v>
      </c>
      <c r="E24" s="128">
        <f t="shared" si="9"/>
        <v>975.25</v>
      </c>
      <c r="F24" s="128">
        <f t="shared" si="9"/>
        <v>1954.75</v>
      </c>
      <c r="G24" s="128">
        <f t="shared" si="9"/>
        <v>764.33333333333337</v>
      </c>
      <c r="H24" s="128">
        <f t="shared" si="9"/>
        <v>955.75</v>
      </c>
      <c r="I24" s="128">
        <f t="shared" si="9"/>
        <v>1030.75</v>
      </c>
      <c r="J24" s="128">
        <f t="shared" si="9"/>
        <v>2245.25</v>
      </c>
      <c r="K24" s="132">
        <f t="shared" ref="K24" si="10">AVERAGE(K16:K22)</f>
        <v>9244.8571428571431</v>
      </c>
    </row>
    <row r="25" spans="1:11" s="58" customFormat="1" ht="15" customHeight="1" thickBot="1" x14ac:dyDescent="0.3">
      <c r="A25" s="34" t="s">
        <v>24</v>
      </c>
      <c r="B25" s="366"/>
      <c r="C25" s="35">
        <f>SUM(C16:C20)</f>
        <v>24674</v>
      </c>
      <c r="D25" s="35">
        <f t="shared" ref="D25:J25" si="11">SUM(D16:D20)</f>
        <v>5941</v>
      </c>
      <c r="E25" s="35">
        <f t="shared" si="11"/>
        <v>3901</v>
      </c>
      <c r="F25" s="35">
        <f t="shared" si="11"/>
        <v>7819</v>
      </c>
      <c r="G25" s="35">
        <f t="shared" si="11"/>
        <v>733</v>
      </c>
      <c r="H25" s="35">
        <f t="shared" si="11"/>
        <v>3823</v>
      </c>
      <c r="I25" s="35">
        <f t="shared" si="11"/>
        <v>4123</v>
      </c>
      <c r="J25" s="35">
        <f t="shared" si="11"/>
        <v>8981</v>
      </c>
      <c r="K25" s="39">
        <f t="shared" ref="K25" si="12">SUM(K16:K20)</f>
        <v>59995</v>
      </c>
    </row>
    <row r="26" spans="1:11" s="58" customFormat="1" ht="15" customHeight="1" thickBot="1" x14ac:dyDescent="0.3">
      <c r="A26" s="34" t="s">
        <v>26</v>
      </c>
      <c r="B26" s="367"/>
      <c r="C26" s="40">
        <f>AVERAGE(C16:C20)</f>
        <v>4934.8</v>
      </c>
      <c r="D26" s="40">
        <f t="shared" ref="D26:J26" si="13">AVERAGE(D16:D20)</f>
        <v>1485.25</v>
      </c>
      <c r="E26" s="40">
        <f t="shared" si="13"/>
        <v>975.25</v>
      </c>
      <c r="F26" s="40">
        <f t="shared" si="13"/>
        <v>1954.75</v>
      </c>
      <c r="G26" s="40">
        <f t="shared" si="13"/>
        <v>733</v>
      </c>
      <c r="H26" s="40">
        <f t="shared" si="13"/>
        <v>955.75</v>
      </c>
      <c r="I26" s="40">
        <f t="shared" si="13"/>
        <v>1030.75</v>
      </c>
      <c r="J26" s="40">
        <f t="shared" si="13"/>
        <v>2245.25</v>
      </c>
      <c r="K26" s="44">
        <f t="shared" ref="K26" si="14">AVERAGE(K16:K20)</f>
        <v>11999</v>
      </c>
    </row>
    <row r="27" spans="1:11" s="58" customFormat="1" ht="15" customHeight="1" thickBot="1" x14ac:dyDescent="0.3">
      <c r="A27" s="33" t="s">
        <v>3</v>
      </c>
      <c r="B27" s="214">
        <f>B22+1</f>
        <v>42744</v>
      </c>
      <c r="C27" s="14">
        <v>4976</v>
      </c>
      <c r="D27" s="243">
        <v>1527</v>
      </c>
      <c r="E27" s="169">
        <v>1031</v>
      </c>
      <c r="F27" s="15">
        <v>1957</v>
      </c>
      <c r="G27" s="75"/>
      <c r="H27" s="243">
        <v>962</v>
      </c>
      <c r="I27" s="243">
        <v>1144</v>
      </c>
      <c r="J27" s="16">
        <v>2309</v>
      </c>
      <c r="K27" s="18">
        <f t="shared" ref="K27:K32" si="15">SUM(C27:J27)</f>
        <v>13906</v>
      </c>
    </row>
    <row r="28" spans="1:11" s="58" customFormat="1" ht="15" customHeight="1" thickBot="1" x14ac:dyDescent="0.3">
      <c r="A28" s="33" t="s">
        <v>4</v>
      </c>
      <c r="B28" s="215">
        <f>B27+1</f>
        <v>42745</v>
      </c>
      <c r="C28" s="14">
        <v>5516</v>
      </c>
      <c r="D28" s="243">
        <v>1608</v>
      </c>
      <c r="E28" s="169">
        <v>1038</v>
      </c>
      <c r="F28" s="15">
        <v>2019</v>
      </c>
      <c r="G28" s="75"/>
      <c r="H28" s="243">
        <v>1093</v>
      </c>
      <c r="I28" s="243">
        <v>1190</v>
      </c>
      <c r="J28" s="16">
        <v>2158</v>
      </c>
      <c r="K28" s="20">
        <f t="shared" si="15"/>
        <v>14622</v>
      </c>
    </row>
    <row r="29" spans="1:11" s="58" customFormat="1" ht="15" customHeight="1" thickBot="1" x14ac:dyDescent="0.3">
      <c r="A29" s="33" t="s">
        <v>5</v>
      </c>
      <c r="B29" s="215">
        <f t="shared" ref="B29:B33" si="16">B28+1</f>
        <v>42746</v>
      </c>
      <c r="C29" s="14">
        <v>5640</v>
      </c>
      <c r="D29" s="243">
        <v>1528</v>
      </c>
      <c r="E29" s="169">
        <v>1027</v>
      </c>
      <c r="F29" s="15">
        <v>2043</v>
      </c>
      <c r="G29" s="75"/>
      <c r="H29" s="243">
        <v>1137</v>
      </c>
      <c r="I29" s="243">
        <v>1124</v>
      </c>
      <c r="J29" s="16">
        <v>2360</v>
      </c>
      <c r="K29" s="20">
        <f t="shared" si="15"/>
        <v>14859</v>
      </c>
    </row>
    <row r="30" spans="1:11" s="58" customFormat="1" ht="15" customHeight="1" thickBot="1" x14ac:dyDescent="0.3">
      <c r="A30" s="33" t="s">
        <v>6</v>
      </c>
      <c r="B30" s="215">
        <f t="shared" si="16"/>
        <v>42747</v>
      </c>
      <c r="C30" s="14">
        <v>5411</v>
      </c>
      <c r="D30" s="243">
        <v>1639</v>
      </c>
      <c r="E30" s="169">
        <v>1055</v>
      </c>
      <c r="F30" s="15">
        <v>2094</v>
      </c>
      <c r="G30" s="75"/>
      <c r="H30" s="243">
        <v>1076</v>
      </c>
      <c r="I30" s="243">
        <v>1177</v>
      </c>
      <c r="J30" s="16">
        <v>2291</v>
      </c>
      <c r="K30" s="20">
        <f t="shared" si="15"/>
        <v>14743</v>
      </c>
    </row>
    <row r="31" spans="1:11" s="58" customFormat="1" ht="15" customHeight="1" thickBot="1" x14ac:dyDescent="0.3">
      <c r="A31" s="33" t="s">
        <v>0</v>
      </c>
      <c r="B31" s="215">
        <f t="shared" si="16"/>
        <v>42748</v>
      </c>
      <c r="C31" s="21">
        <v>6134</v>
      </c>
      <c r="D31" s="243">
        <v>1524</v>
      </c>
      <c r="E31" s="170">
        <v>1013</v>
      </c>
      <c r="F31" s="15">
        <v>1975</v>
      </c>
      <c r="G31" s="75"/>
      <c r="H31" s="243">
        <v>931</v>
      </c>
      <c r="I31" s="243">
        <v>1027</v>
      </c>
      <c r="J31" s="16">
        <v>2017</v>
      </c>
      <c r="K31" s="20">
        <f t="shared" si="15"/>
        <v>14621</v>
      </c>
    </row>
    <row r="32" spans="1:11" s="58" customFormat="1" ht="15" customHeight="1" outlineLevel="1" thickBot="1" x14ac:dyDescent="0.3">
      <c r="A32" s="33" t="s">
        <v>1</v>
      </c>
      <c r="B32" s="215">
        <f t="shared" si="16"/>
        <v>42749</v>
      </c>
      <c r="C32" s="21">
        <v>2335</v>
      </c>
      <c r="D32" s="21"/>
      <c r="E32" s="21"/>
      <c r="F32" s="22"/>
      <c r="G32" s="22">
        <v>643</v>
      </c>
      <c r="H32" s="21"/>
      <c r="I32" s="21"/>
      <c r="J32" s="23"/>
      <c r="K32" s="20">
        <f t="shared" si="15"/>
        <v>2978</v>
      </c>
    </row>
    <row r="33" spans="1:12" s="58" customFormat="1" ht="15" customHeight="1" outlineLevel="1" thickBot="1" x14ac:dyDescent="0.3">
      <c r="A33" s="33" t="s">
        <v>2</v>
      </c>
      <c r="B33" s="215">
        <f t="shared" si="16"/>
        <v>42750</v>
      </c>
      <c r="C33" s="26">
        <v>2236</v>
      </c>
      <c r="D33" s="26"/>
      <c r="E33" s="26"/>
      <c r="F33" s="27"/>
      <c r="G33" s="27">
        <v>594</v>
      </c>
      <c r="H33" s="26"/>
      <c r="I33" s="26"/>
      <c r="J33" s="28"/>
      <c r="K33" s="20">
        <f t="shared" ref="K33" si="17">SUM(C33:J33)</f>
        <v>2830</v>
      </c>
    </row>
    <row r="34" spans="1:12" s="58" customFormat="1" ht="15" customHeight="1" outlineLevel="1" thickBot="1" x14ac:dyDescent="0.3">
      <c r="A34" s="198" t="s">
        <v>25</v>
      </c>
      <c r="B34" s="365" t="s">
        <v>30</v>
      </c>
      <c r="C34" s="133">
        <f>SUM(C27:C33)</f>
        <v>32248</v>
      </c>
      <c r="D34" s="133">
        <f t="shared" ref="D34:J34" si="18">SUM(D27:D33)</f>
        <v>7826</v>
      </c>
      <c r="E34" s="133">
        <f t="shared" si="18"/>
        <v>5164</v>
      </c>
      <c r="F34" s="133">
        <f t="shared" si="18"/>
        <v>10088</v>
      </c>
      <c r="G34" s="133">
        <f t="shared" si="18"/>
        <v>1237</v>
      </c>
      <c r="H34" s="133">
        <f t="shared" si="18"/>
        <v>5199</v>
      </c>
      <c r="I34" s="133">
        <f t="shared" si="18"/>
        <v>5662</v>
      </c>
      <c r="J34" s="133">
        <f t="shared" si="18"/>
        <v>11135</v>
      </c>
      <c r="K34" s="137">
        <f t="shared" ref="K34" si="19">SUM(K27:K33)</f>
        <v>78559</v>
      </c>
    </row>
    <row r="35" spans="1:12" s="58" customFormat="1" ht="15" customHeight="1" outlineLevel="1" thickBot="1" x14ac:dyDescent="0.3">
      <c r="A35" s="127" t="s">
        <v>27</v>
      </c>
      <c r="B35" s="366"/>
      <c r="C35" s="128">
        <f>AVERAGE(C27:C33)</f>
        <v>4606.8571428571431</v>
      </c>
      <c r="D35" s="128">
        <f t="shared" ref="D35:J35" si="20">AVERAGE(D27:D33)</f>
        <v>1565.2</v>
      </c>
      <c r="E35" s="128">
        <f t="shared" si="20"/>
        <v>1032.8</v>
      </c>
      <c r="F35" s="128">
        <f t="shared" si="20"/>
        <v>2017.6</v>
      </c>
      <c r="G35" s="128">
        <f t="shared" si="20"/>
        <v>618.5</v>
      </c>
      <c r="H35" s="128">
        <f t="shared" si="20"/>
        <v>1039.8</v>
      </c>
      <c r="I35" s="128">
        <f t="shared" si="20"/>
        <v>1132.4000000000001</v>
      </c>
      <c r="J35" s="128">
        <f t="shared" si="20"/>
        <v>2227</v>
      </c>
      <c r="K35" s="132">
        <f t="shared" ref="K35" si="21">AVERAGE(K27:K33)</f>
        <v>11222.714285714286</v>
      </c>
    </row>
    <row r="36" spans="1:12" s="58" customFormat="1" ht="15" customHeight="1" thickBot="1" x14ac:dyDescent="0.3">
      <c r="A36" s="34" t="s">
        <v>24</v>
      </c>
      <c r="B36" s="366"/>
      <c r="C36" s="35">
        <f>SUM(C27:C31)</f>
        <v>27677</v>
      </c>
      <c r="D36" s="35">
        <f t="shared" ref="D36:J36" si="22">SUM(D27:D31)</f>
        <v>7826</v>
      </c>
      <c r="E36" s="35">
        <f t="shared" si="22"/>
        <v>5164</v>
      </c>
      <c r="F36" s="35">
        <f t="shared" si="22"/>
        <v>10088</v>
      </c>
      <c r="G36" s="35">
        <f t="shared" si="22"/>
        <v>0</v>
      </c>
      <c r="H36" s="35">
        <f t="shared" si="22"/>
        <v>5199</v>
      </c>
      <c r="I36" s="35">
        <f t="shared" si="22"/>
        <v>5662</v>
      </c>
      <c r="J36" s="35">
        <f t="shared" si="22"/>
        <v>11135</v>
      </c>
      <c r="K36" s="39">
        <f t="shared" ref="K36" si="23">SUM(K27:K31)</f>
        <v>72751</v>
      </c>
    </row>
    <row r="37" spans="1:12" s="58" customFormat="1" ht="15" customHeight="1" thickBot="1" x14ac:dyDescent="0.3">
      <c r="A37" s="34" t="s">
        <v>26</v>
      </c>
      <c r="B37" s="367"/>
      <c r="C37" s="40">
        <f>AVERAGE(C27:C31)</f>
        <v>5535.4</v>
      </c>
      <c r="D37" s="40">
        <f t="shared" ref="D37:J37" si="24">AVERAGE(D27:D31)</f>
        <v>1565.2</v>
      </c>
      <c r="E37" s="40">
        <f t="shared" si="24"/>
        <v>1032.8</v>
      </c>
      <c r="F37" s="40">
        <f t="shared" si="24"/>
        <v>2017.6</v>
      </c>
      <c r="G37" s="40" t="e">
        <f t="shared" si="24"/>
        <v>#DIV/0!</v>
      </c>
      <c r="H37" s="40">
        <f t="shared" si="24"/>
        <v>1039.8</v>
      </c>
      <c r="I37" s="40">
        <f t="shared" si="24"/>
        <v>1132.4000000000001</v>
      </c>
      <c r="J37" s="40">
        <f t="shared" si="24"/>
        <v>2227</v>
      </c>
      <c r="K37" s="44">
        <f t="shared" ref="K37" si="25">AVERAGE(K27:K31)</f>
        <v>14550.2</v>
      </c>
    </row>
    <row r="38" spans="1:12" s="58" customFormat="1" ht="15" customHeight="1" thickBot="1" x14ac:dyDescent="0.3">
      <c r="A38" s="33" t="s">
        <v>3</v>
      </c>
      <c r="B38" s="216">
        <f>B33+1</f>
        <v>42751</v>
      </c>
      <c r="C38" s="14">
        <v>2755</v>
      </c>
      <c r="D38" s="14">
        <v>549</v>
      </c>
      <c r="E38" s="17">
        <v>265</v>
      </c>
      <c r="F38" s="146">
        <v>649</v>
      </c>
      <c r="G38" s="20"/>
      <c r="H38" s="14">
        <v>172</v>
      </c>
      <c r="I38" s="14">
        <v>74</v>
      </c>
      <c r="J38" s="16"/>
      <c r="K38" s="18">
        <f t="shared" ref="K38:K44" si="26">SUM(C38:J38)</f>
        <v>4464</v>
      </c>
    </row>
    <row r="39" spans="1:12" s="58" customFormat="1" ht="15" customHeight="1" thickBot="1" x14ac:dyDescent="0.3">
      <c r="A39" s="33" t="s">
        <v>4</v>
      </c>
      <c r="B39" s="217">
        <f>B38+1</f>
        <v>42752</v>
      </c>
      <c r="C39" s="14">
        <v>5841</v>
      </c>
      <c r="D39" s="14">
        <v>1587</v>
      </c>
      <c r="E39" s="17">
        <v>1111</v>
      </c>
      <c r="F39" s="75">
        <v>2078</v>
      </c>
      <c r="G39" s="18"/>
      <c r="H39" s="14">
        <v>945</v>
      </c>
      <c r="I39" s="14">
        <v>1000</v>
      </c>
      <c r="J39" s="16"/>
      <c r="K39" s="20">
        <f t="shared" si="26"/>
        <v>12562</v>
      </c>
    </row>
    <row r="40" spans="1:12" s="58" customFormat="1" ht="15" customHeight="1" thickBot="1" x14ac:dyDescent="0.3">
      <c r="A40" s="33" t="s">
        <v>5</v>
      </c>
      <c r="B40" s="217">
        <f t="shared" ref="B40:B44" si="27">B39+1</f>
        <v>42753</v>
      </c>
      <c r="C40" s="14">
        <v>6089</v>
      </c>
      <c r="D40" s="14">
        <v>1639</v>
      </c>
      <c r="E40" s="17">
        <v>1043</v>
      </c>
      <c r="F40" s="75">
        <v>2089</v>
      </c>
      <c r="G40" s="18"/>
      <c r="H40" s="14">
        <v>1102</v>
      </c>
      <c r="I40" s="14">
        <v>1156</v>
      </c>
      <c r="J40" s="16"/>
      <c r="K40" s="20">
        <f t="shared" si="26"/>
        <v>13118</v>
      </c>
    </row>
    <row r="41" spans="1:12" s="58" customFormat="1" ht="15" customHeight="1" thickBot="1" x14ac:dyDescent="0.3">
      <c r="A41" s="33" t="s">
        <v>6</v>
      </c>
      <c r="B41" s="217">
        <f t="shared" si="27"/>
        <v>42754</v>
      </c>
      <c r="C41" s="14">
        <v>5277</v>
      </c>
      <c r="D41" s="14">
        <v>1616</v>
      </c>
      <c r="E41" s="17">
        <v>1003</v>
      </c>
      <c r="F41" s="75">
        <v>2095</v>
      </c>
      <c r="G41" s="18"/>
      <c r="H41" s="14">
        <v>977</v>
      </c>
      <c r="I41" s="14">
        <v>1169</v>
      </c>
      <c r="J41" s="16"/>
      <c r="K41" s="20">
        <f t="shared" si="26"/>
        <v>12137</v>
      </c>
    </row>
    <row r="42" spans="1:12" s="58" customFormat="1" ht="15" customHeight="1" thickBot="1" x14ac:dyDescent="0.3">
      <c r="A42" s="33" t="s">
        <v>0</v>
      </c>
      <c r="B42" s="217">
        <f t="shared" si="27"/>
        <v>42755</v>
      </c>
      <c r="C42" s="21">
        <v>6059</v>
      </c>
      <c r="D42" s="21">
        <v>1406</v>
      </c>
      <c r="E42" s="24">
        <v>966</v>
      </c>
      <c r="F42" s="76">
        <v>1893</v>
      </c>
      <c r="G42" s="18"/>
      <c r="H42" s="14">
        <v>909</v>
      </c>
      <c r="I42" s="14">
        <v>1141</v>
      </c>
      <c r="J42" s="16"/>
      <c r="K42" s="20">
        <f t="shared" si="26"/>
        <v>12374</v>
      </c>
    </row>
    <row r="43" spans="1:12" s="58" customFormat="1" ht="15" customHeight="1" outlineLevel="1" thickBot="1" x14ac:dyDescent="0.3">
      <c r="A43" s="33" t="s">
        <v>1</v>
      </c>
      <c r="B43" s="217">
        <f t="shared" si="27"/>
        <v>42756</v>
      </c>
      <c r="C43" s="21">
        <v>3372</v>
      </c>
      <c r="D43" s="21"/>
      <c r="E43" s="21"/>
      <c r="F43" s="76"/>
      <c r="G43" s="25">
        <v>1438</v>
      </c>
      <c r="H43" s="21"/>
      <c r="I43" s="21"/>
      <c r="J43" s="23"/>
      <c r="K43" s="20">
        <f t="shared" si="26"/>
        <v>4810</v>
      </c>
      <c r="L43" s="147"/>
    </row>
    <row r="44" spans="1:12" s="58" customFormat="1" ht="15" customHeight="1" outlineLevel="1" thickBot="1" x14ac:dyDescent="0.3">
      <c r="A44" s="33" t="s">
        <v>2</v>
      </c>
      <c r="B44" s="217">
        <f t="shared" si="27"/>
        <v>42757</v>
      </c>
      <c r="C44" s="26">
        <v>1485</v>
      </c>
      <c r="D44" s="26"/>
      <c r="E44" s="26"/>
      <c r="F44" s="77"/>
      <c r="G44" s="70">
        <v>656</v>
      </c>
      <c r="H44" s="26"/>
      <c r="I44" s="26"/>
      <c r="J44" s="28"/>
      <c r="K44" s="78">
        <f t="shared" si="26"/>
        <v>2141</v>
      </c>
      <c r="L44" s="147"/>
    </row>
    <row r="45" spans="1:12" s="58" customFormat="1" ht="15" customHeight="1" outlineLevel="1" thickBot="1" x14ac:dyDescent="0.3">
      <c r="A45" s="198" t="s">
        <v>25</v>
      </c>
      <c r="B45" s="365" t="s">
        <v>31</v>
      </c>
      <c r="C45" s="133">
        <f t="shared" ref="C45:K45" si="28">SUM(C38:C44)</f>
        <v>30878</v>
      </c>
      <c r="D45" s="133">
        <f t="shared" si="28"/>
        <v>6797</v>
      </c>
      <c r="E45" s="133">
        <f t="shared" si="28"/>
        <v>4388</v>
      </c>
      <c r="F45" s="133">
        <f t="shared" si="28"/>
        <v>8804</v>
      </c>
      <c r="G45" s="133">
        <f t="shared" si="28"/>
        <v>2094</v>
      </c>
      <c r="H45" s="133">
        <f t="shared" si="28"/>
        <v>4105</v>
      </c>
      <c r="I45" s="133">
        <f t="shared" si="28"/>
        <v>4540</v>
      </c>
      <c r="J45" s="133">
        <f t="shared" si="28"/>
        <v>0</v>
      </c>
      <c r="K45" s="137">
        <f t="shared" si="28"/>
        <v>61606</v>
      </c>
    </row>
    <row r="46" spans="1:12" s="58" customFormat="1" ht="15" customHeight="1" outlineLevel="1" thickBot="1" x14ac:dyDescent="0.3">
      <c r="A46" s="127" t="s">
        <v>27</v>
      </c>
      <c r="B46" s="366"/>
      <c r="C46" s="128">
        <f t="shared" ref="C46:K46" si="29">AVERAGE(C38:C44)</f>
        <v>4411.1428571428569</v>
      </c>
      <c r="D46" s="128">
        <f t="shared" si="29"/>
        <v>1359.4</v>
      </c>
      <c r="E46" s="128">
        <f t="shared" si="29"/>
        <v>877.6</v>
      </c>
      <c r="F46" s="128">
        <f t="shared" si="29"/>
        <v>1760.8</v>
      </c>
      <c r="G46" s="128">
        <f t="shared" si="29"/>
        <v>1047</v>
      </c>
      <c r="H46" s="128">
        <f t="shared" si="29"/>
        <v>821</v>
      </c>
      <c r="I46" s="128">
        <f t="shared" si="29"/>
        <v>908</v>
      </c>
      <c r="J46" s="128" t="e">
        <f t="shared" si="29"/>
        <v>#DIV/0!</v>
      </c>
      <c r="K46" s="132">
        <f t="shared" si="29"/>
        <v>8800.8571428571431</v>
      </c>
    </row>
    <row r="47" spans="1:12" s="58" customFormat="1" ht="15" customHeight="1" thickBot="1" x14ac:dyDescent="0.3">
      <c r="A47" s="34" t="s">
        <v>24</v>
      </c>
      <c r="B47" s="366"/>
      <c r="C47" s="35">
        <f t="shared" ref="C47:K47" si="30">SUM(C38:C42)</f>
        <v>26021</v>
      </c>
      <c r="D47" s="35">
        <f t="shared" si="30"/>
        <v>6797</v>
      </c>
      <c r="E47" s="35">
        <f t="shared" si="30"/>
        <v>4388</v>
      </c>
      <c r="F47" s="35">
        <f t="shared" si="30"/>
        <v>8804</v>
      </c>
      <c r="G47" s="35">
        <f t="shared" si="30"/>
        <v>0</v>
      </c>
      <c r="H47" s="35">
        <f t="shared" si="30"/>
        <v>4105</v>
      </c>
      <c r="I47" s="35">
        <f t="shared" si="30"/>
        <v>4540</v>
      </c>
      <c r="J47" s="35">
        <f t="shared" si="30"/>
        <v>0</v>
      </c>
      <c r="K47" s="39">
        <f t="shared" si="30"/>
        <v>54655</v>
      </c>
    </row>
    <row r="48" spans="1:12" s="58" customFormat="1" ht="15" customHeight="1" thickBot="1" x14ac:dyDescent="0.3">
      <c r="A48" s="34" t="s">
        <v>26</v>
      </c>
      <c r="B48" s="367"/>
      <c r="C48" s="40">
        <f t="shared" ref="C48:K48" si="31">AVERAGE(C38:C42)</f>
        <v>5204.2</v>
      </c>
      <c r="D48" s="242">
        <f t="shared" si="31"/>
        <v>1359.4</v>
      </c>
      <c r="E48" s="242">
        <f t="shared" si="31"/>
        <v>877.6</v>
      </c>
      <c r="F48" s="242">
        <f t="shared" si="31"/>
        <v>1760.8</v>
      </c>
      <c r="G48" s="40">
        <f>AVERAGE(G38:G44)</f>
        <v>1047</v>
      </c>
      <c r="H48" s="242">
        <f t="shared" si="31"/>
        <v>821</v>
      </c>
      <c r="I48" s="242">
        <f t="shared" si="31"/>
        <v>908</v>
      </c>
      <c r="J48" s="242" t="e">
        <f t="shared" si="31"/>
        <v>#DIV/0!</v>
      </c>
      <c r="K48" s="44">
        <f t="shared" si="31"/>
        <v>10931</v>
      </c>
    </row>
    <row r="49" spans="1:11" s="58" customFormat="1" ht="15" customHeight="1" x14ac:dyDescent="0.25">
      <c r="A49" s="33" t="s">
        <v>3</v>
      </c>
      <c r="B49" s="216">
        <f>B44+1</f>
        <v>42758</v>
      </c>
      <c r="C49" s="65">
        <v>4332</v>
      </c>
      <c r="D49" s="45">
        <v>1336</v>
      </c>
      <c r="E49" s="243">
        <v>938</v>
      </c>
      <c r="F49" s="23">
        <v>1794</v>
      </c>
      <c r="G49" s="161"/>
      <c r="H49" s="23">
        <v>1014</v>
      </c>
      <c r="I49" s="45">
        <v>1091</v>
      </c>
      <c r="J49" s="45">
        <v>1666</v>
      </c>
      <c r="K49" s="66">
        <f>SUM(C49:J49)</f>
        <v>12171</v>
      </c>
    </row>
    <row r="50" spans="1:11" s="58" customFormat="1" ht="15" customHeight="1" x14ac:dyDescent="0.25">
      <c r="A50" s="179" t="s">
        <v>4</v>
      </c>
      <c r="B50" s="217">
        <f>B49+1</f>
        <v>42759</v>
      </c>
      <c r="C50" s="18">
        <v>4974</v>
      </c>
      <c r="D50" s="191">
        <v>1518</v>
      </c>
      <c r="E50" s="14">
        <v>1030</v>
      </c>
      <c r="F50" s="15">
        <v>1892</v>
      </c>
      <c r="G50" s="15"/>
      <c r="H50" s="15">
        <v>917</v>
      </c>
      <c r="I50" s="14">
        <v>1130</v>
      </c>
      <c r="J50" s="16">
        <v>2061</v>
      </c>
      <c r="K50" s="18">
        <f t="shared" ref="K50:K52" si="32">SUM(C50:J50)</f>
        <v>13522</v>
      </c>
    </row>
    <row r="51" spans="1:11" s="58" customFormat="1" ht="15" customHeight="1" x14ac:dyDescent="0.25">
      <c r="A51" s="179" t="s">
        <v>5</v>
      </c>
      <c r="B51" s="217">
        <f t="shared" ref="B51:B55" si="33">B50+1</f>
        <v>42760</v>
      </c>
      <c r="C51" s="18">
        <v>6464</v>
      </c>
      <c r="D51" s="169">
        <v>1742</v>
      </c>
      <c r="E51" s="14">
        <v>973</v>
      </c>
      <c r="F51" s="15">
        <v>2122</v>
      </c>
      <c r="G51" s="15"/>
      <c r="H51" s="15">
        <v>1088</v>
      </c>
      <c r="I51" s="14">
        <v>1136</v>
      </c>
      <c r="J51" s="16">
        <v>2427</v>
      </c>
      <c r="K51" s="18">
        <f t="shared" si="32"/>
        <v>15952</v>
      </c>
    </row>
    <row r="52" spans="1:11" s="58" customFormat="1" ht="15" customHeight="1" x14ac:dyDescent="0.25">
      <c r="A52" s="179" t="s">
        <v>6</v>
      </c>
      <c r="B52" s="217">
        <f t="shared" si="33"/>
        <v>42761</v>
      </c>
      <c r="C52" s="25">
        <v>6404</v>
      </c>
      <c r="D52" s="169">
        <v>1563</v>
      </c>
      <c r="E52" s="14">
        <v>1042</v>
      </c>
      <c r="F52" s="15">
        <v>2075</v>
      </c>
      <c r="G52" s="15"/>
      <c r="H52" s="15">
        <v>1081</v>
      </c>
      <c r="I52" s="14">
        <v>1125</v>
      </c>
      <c r="J52" s="16">
        <v>2355</v>
      </c>
      <c r="K52" s="18">
        <f t="shared" si="32"/>
        <v>15645</v>
      </c>
    </row>
    <row r="53" spans="1:11" s="58" customFormat="1" ht="15" customHeight="1" x14ac:dyDescent="0.25">
      <c r="A53" s="33" t="s">
        <v>0</v>
      </c>
      <c r="B53" s="219">
        <f t="shared" si="33"/>
        <v>42762</v>
      </c>
      <c r="C53" s="14">
        <v>6869</v>
      </c>
      <c r="D53" s="169">
        <v>1519</v>
      </c>
      <c r="E53" s="14">
        <v>1014</v>
      </c>
      <c r="F53" s="15">
        <v>2037</v>
      </c>
      <c r="G53" s="15"/>
      <c r="H53" s="15">
        <v>904</v>
      </c>
      <c r="I53" s="14">
        <v>891</v>
      </c>
      <c r="J53" s="16">
        <v>1929</v>
      </c>
      <c r="K53" s="18">
        <f>SUM(C53:J53)</f>
        <v>15163</v>
      </c>
    </row>
    <row r="54" spans="1:11" s="58" customFormat="1" ht="15" customHeight="1" outlineLevel="1" x14ac:dyDescent="0.25">
      <c r="A54" s="33" t="s">
        <v>1</v>
      </c>
      <c r="B54" s="219">
        <f t="shared" si="33"/>
        <v>42763</v>
      </c>
      <c r="C54" s="21">
        <v>6284</v>
      </c>
      <c r="D54" s="21"/>
      <c r="E54" s="21"/>
      <c r="F54" s="22"/>
      <c r="G54" s="22">
        <v>1692</v>
      </c>
      <c r="H54" s="21"/>
      <c r="I54" s="21"/>
      <c r="J54" s="23"/>
      <c r="K54" s="18">
        <f>SUM(C54:J54)</f>
        <v>7976</v>
      </c>
    </row>
    <row r="55" spans="1:11" s="58" customFormat="1" ht="15" customHeight="1" outlineLevel="1" thickBot="1" x14ac:dyDescent="0.3">
      <c r="A55" s="179" t="s">
        <v>2</v>
      </c>
      <c r="B55" s="219">
        <f t="shared" si="33"/>
        <v>42764</v>
      </c>
      <c r="C55" s="26">
        <v>4200</v>
      </c>
      <c r="D55" s="26"/>
      <c r="E55" s="26"/>
      <c r="F55" s="27"/>
      <c r="G55" s="27">
        <v>1225</v>
      </c>
      <c r="H55" s="26"/>
      <c r="I55" s="26"/>
      <c r="J55" s="28"/>
      <c r="K55" s="190">
        <f>SUM(C55:J55)</f>
        <v>5425</v>
      </c>
    </row>
    <row r="56" spans="1:11" s="58" customFormat="1" ht="15" customHeight="1" outlineLevel="1" thickBot="1" x14ac:dyDescent="0.3">
      <c r="A56" s="198" t="s">
        <v>25</v>
      </c>
      <c r="B56" s="365" t="s">
        <v>32</v>
      </c>
      <c r="C56" s="133">
        <f>SUM(C49:C55)</f>
        <v>39527</v>
      </c>
      <c r="D56" s="133">
        <f t="shared" ref="D56:J56" si="34">SUM(D49:D55)</f>
        <v>7678</v>
      </c>
      <c r="E56" s="133">
        <f t="shared" si="34"/>
        <v>4997</v>
      </c>
      <c r="F56" s="133">
        <f t="shared" si="34"/>
        <v>9920</v>
      </c>
      <c r="G56" s="133">
        <f t="shared" si="34"/>
        <v>2917</v>
      </c>
      <c r="H56" s="133">
        <f t="shared" si="34"/>
        <v>5004</v>
      </c>
      <c r="I56" s="133">
        <f t="shared" si="34"/>
        <v>5373</v>
      </c>
      <c r="J56" s="133">
        <f t="shared" si="34"/>
        <v>10438</v>
      </c>
      <c r="K56" s="133">
        <f t="shared" ref="K56" si="35">SUM(K49:K55)</f>
        <v>85854</v>
      </c>
    </row>
    <row r="57" spans="1:11" s="58" customFormat="1" ht="15" customHeight="1" outlineLevel="1" thickBot="1" x14ac:dyDescent="0.3">
      <c r="A57" s="127" t="s">
        <v>27</v>
      </c>
      <c r="B57" s="366"/>
      <c r="C57" s="128">
        <f t="shared" ref="C57:J57" si="36">AVERAGE(C49:C55)</f>
        <v>5646.7142857142853</v>
      </c>
      <c r="D57" s="128">
        <f t="shared" si="36"/>
        <v>1535.6</v>
      </c>
      <c r="E57" s="128">
        <f t="shared" si="36"/>
        <v>999.4</v>
      </c>
      <c r="F57" s="128">
        <f t="shared" si="36"/>
        <v>1984</v>
      </c>
      <c r="G57" s="128">
        <f t="shared" si="36"/>
        <v>1458.5</v>
      </c>
      <c r="H57" s="128">
        <f t="shared" si="36"/>
        <v>1000.8</v>
      </c>
      <c r="I57" s="128">
        <f t="shared" si="36"/>
        <v>1074.5999999999999</v>
      </c>
      <c r="J57" s="128">
        <f t="shared" si="36"/>
        <v>2087.6</v>
      </c>
      <c r="K57" s="128">
        <f t="shared" ref="K57" si="37">AVERAGE(K49:K55)</f>
        <v>12264.857142857143</v>
      </c>
    </row>
    <row r="58" spans="1:11" s="58" customFormat="1" ht="15" customHeight="1" thickBot="1" x14ac:dyDescent="0.3">
      <c r="A58" s="34" t="s">
        <v>24</v>
      </c>
      <c r="B58" s="366"/>
      <c r="C58" s="35">
        <f t="shared" ref="C58:J58" si="38">SUM(C49:C53)</f>
        <v>29043</v>
      </c>
      <c r="D58" s="35">
        <f t="shared" si="38"/>
        <v>7678</v>
      </c>
      <c r="E58" s="35">
        <f t="shared" si="38"/>
        <v>4997</v>
      </c>
      <c r="F58" s="35">
        <f t="shared" si="38"/>
        <v>9920</v>
      </c>
      <c r="G58" s="35">
        <f t="shared" si="38"/>
        <v>0</v>
      </c>
      <c r="H58" s="35">
        <f t="shared" si="38"/>
        <v>5004</v>
      </c>
      <c r="I58" s="35">
        <f t="shared" si="38"/>
        <v>5373</v>
      </c>
      <c r="J58" s="35">
        <f t="shared" si="38"/>
        <v>10438</v>
      </c>
      <c r="K58" s="35">
        <f t="shared" ref="K58" si="39">SUM(K49:K53)</f>
        <v>72453</v>
      </c>
    </row>
    <row r="59" spans="1:11" s="58" customFormat="1" ht="15" customHeight="1" thickBot="1" x14ac:dyDescent="0.3">
      <c r="A59" s="34" t="s">
        <v>26</v>
      </c>
      <c r="B59" s="367"/>
      <c r="C59" s="40">
        <f t="shared" ref="C59:J59" si="40">AVERAGE(C49:C53)</f>
        <v>5808.6</v>
      </c>
      <c r="D59" s="40">
        <f t="shared" si="40"/>
        <v>1535.6</v>
      </c>
      <c r="E59" s="40">
        <f t="shared" si="40"/>
        <v>999.4</v>
      </c>
      <c r="F59" s="40">
        <f t="shared" si="40"/>
        <v>1984</v>
      </c>
      <c r="G59" s="40" t="e">
        <f t="shared" si="40"/>
        <v>#DIV/0!</v>
      </c>
      <c r="H59" s="40">
        <f t="shared" si="40"/>
        <v>1000.8</v>
      </c>
      <c r="I59" s="40">
        <f t="shared" si="40"/>
        <v>1074.5999999999999</v>
      </c>
      <c r="J59" s="40">
        <f t="shared" si="40"/>
        <v>2087.6</v>
      </c>
      <c r="K59" s="40">
        <f t="shared" ref="K59" si="41">AVERAGE(K49:K53)</f>
        <v>14490.6</v>
      </c>
    </row>
    <row r="60" spans="1:11" s="58" customFormat="1" ht="15" customHeight="1" thickBot="1" x14ac:dyDescent="0.3">
      <c r="A60" s="179" t="s">
        <v>3</v>
      </c>
      <c r="B60" s="216">
        <f>B55+1</f>
        <v>42765</v>
      </c>
      <c r="C60" s="14">
        <v>4919</v>
      </c>
      <c r="D60" s="14">
        <v>1706</v>
      </c>
      <c r="E60" s="14">
        <v>1065</v>
      </c>
      <c r="F60" s="15">
        <v>1943</v>
      </c>
      <c r="G60" s="15"/>
      <c r="H60" s="14">
        <v>993</v>
      </c>
      <c r="I60" s="14">
        <v>1131</v>
      </c>
      <c r="J60" s="16">
        <v>2360</v>
      </c>
      <c r="K60" s="71">
        <f>SUM(C60:J60)</f>
        <v>14117</v>
      </c>
    </row>
    <row r="61" spans="1:11" s="58" customFormat="1" ht="12.75" customHeight="1" thickBot="1" x14ac:dyDescent="0.3">
      <c r="A61" s="179" t="s">
        <v>4</v>
      </c>
      <c r="B61" s="217">
        <f>B60+1</f>
        <v>42766</v>
      </c>
      <c r="C61" s="14">
        <v>4704</v>
      </c>
      <c r="D61" s="14">
        <v>1657</v>
      </c>
      <c r="E61" s="14">
        <v>1042</v>
      </c>
      <c r="F61" s="15">
        <v>1972</v>
      </c>
      <c r="G61" s="15"/>
      <c r="H61" s="14">
        <v>1017</v>
      </c>
      <c r="I61" s="14">
        <v>1116</v>
      </c>
      <c r="J61" s="16">
        <v>2393</v>
      </c>
      <c r="K61" s="71">
        <f>SUM(C61:J61)</f>
        <v>13901</v>
      </c>
    </row>
    <row r="62" spans="1:11" s="58" customFormat="1" ht="14.25" hidden="1" customHeight="1" thickBot="1" x14ac:dyDescent="0.3">
      <c r="A62" s="179"/>
      <c r="B62" s="218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58" customFormat="1" ht="17.25" hidden="1" customHeight="1" thickBot="1" x14ac:dyDescent="0.3">
      <c r="A63" s="179"/>
      <c r="B63" s="218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58" customFormat="1" ht="18" hidden="1" customHeight="1" thickBot="1" x14ac:dyDescent="0.3">
      <c r="A64" s="33"/>
      <c r="B64" s="218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58" customFormat="1" ht="12" hidden="1" customHeight="1" outlineLevel="1" thickBot="1" x14ac:dyDescent="0.3">
      <c r="A65" s="33"/>
      <c r="B65" s="218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58" customFormat="1" ht="12" hidden="1" customHeight="1" outlineLevel="1" thickBot="1" x14ac:dyDescent="0.3">
      <c r="A66" s="33"/>
      <c r="B66" s="220"/>
      <c r="C66" s="26"/>
      <c r="D66" s="26"/>
      <c r="E66" s="26"/>
      <c r="F66" s="27"/>
      <c r="G66" s="27"/>
      <c r="H66" s="26"/>
      <c r="I66" s="26"/>
      <c r="J66" s="28"/>
      <c r="K66" s="78"/>
    </row>
    <row r="67" spans="1:15" s="58" customFormat="1" ht="15" customHeight="1" outlineLevel="1" thickBot="1" x14ac:dyDescent="0.3">
      <c r="A67" s="198" t="s">
        <v>25</v>
      </c>
      <c r="B67" s="365" t="s">
        <v>37</v>
      </c>
      <c r="C67" s="133">
        <f>SUM(C60:C66)</f>
        <v>9623</v>
      </c>
      <c r="D67" s="133">
        <f t="shared" ref="D67:K67" si="42">SUM(D60:D66)</f>
        <v>3363</v>
      </c>
      <c r="E67" s="133">
        <f t="shared" si="42"/>
        <v>2107</v>
      </c>
      <c r="F67" s="133">
        <f t="shared" si="42"/>
        <v>3915</v>
      </c>
      <c r="G67" s="133">
        <f t="shared" si="42"/>
        <v>0</v>
      </c>
      <c r="H67" s="133">
        <f t="shared" si="42"/>
        <v>2010</v>
      </c>
      <c r="I67" s="133">
        <f t="shared" si="42"/>
        <v>2247</v>
      </c>
      <c r="J67" s="133">
        <f t="shared" si="42"/>
        <v>4753</v>
      </c>
      <c r="K67" s="133">
        <f t="shared" si="42"/>
        <v>28018</v>
      </c>
    </row>
    <row r="68" spans="1:15" s="58" customFormat="1" ht="15" customHeight="1" outlineLevel="1" thickBot="1" x14ac:dyDescent="0.3">
      <c r="A68" s="127" t="s">
        <v>27</v>
      </c>
      <c r="B68" s="366"/>
      <c r="C68" s="128">
        <f>AVERAGE(C60:C66)</f>
        <v>4811.5</v>
      </c>
      <c r="D68" s="128">
        <f t="shared" ref="D68:J68" si="43">AVERAGE(D60:D66)</f>
        <v>1681.5</v>
      </c>
      <c r="E68" s="128">
        <f t="shared" si="43"/>
        <v>1053.5</v>
      </c>
      <c r="F68" s="128">
        <f t="shared" si="43"/>
        <v>1957.5</v>
      </c>
      <c r="G68" s="128" t="e">
        <f t="shared" si="43"/>
        <v>#DIV/0!</v>
      </c>
      <c r="H68" s="128">
        <f t="shared" si="43"/>
        <v>1005</v>
      </c>
      <c r="I68" s="128">
        <f t="shared" si="43"/>
        <v>1123.5</v>
      </c>
      <c r="J68" s="128">
        <f t="shared" si="43"/>
        <v>2376.5</v>
      </c>
      <c r="K68" s="128">
        <f t="shared" ref="K68" si="44">AVERAGE(K60:K66)</f>
        <v>14009</v>
      </c>
    </row>
    <row r="69" spans="1:15" s="58" customFormat="1" ht="15" customHeight="1" thickBot="1" x14ac:dyDescent="0.3">
      <c r="A69" s="34" t="s">
        <v>24</v>
      </c>
      <c r="B69" s="366"/>
      <c r="C69" s="35">
        <f>SUM(C60:C64)</f>
        <v>9623</v>
      </c>
      <c r="D69" s="35">
        <f t="shared" ref="D69:J69" si="45">SUM(D60:D64)</f>
        <v>3363</v>
      </c>
      <c r="E69" s="35">
        <f t="shared" si="45"/>
        <v>2107</v>
      </c>
      <c r="F69" s="35">
        <f t="shared" si="45"/>
        <v>3915</v>
      </c>
      <c r="G69" s="35">
        <f t="shared" si="45"/>
        <v>0</v>
      </c>
      <c r="H69" s="35">
        <f t="shared" si="45"/>
        <v>2010</v>
      </c>
      <c r="I69" s="35">
        <f t="shared" si="45"/>
        <v>2247</v>
      </c>
      <c r="J69" s="35">
        <f t="shared" si="45"/>
        <v>4753</v>
      </c>
      <c r="K69" s="35">
        <f t="shared" ref="K69" si="46">SUM(K60:K64)</f>
        <v>28018</v>
      </c>
    </row>
    <row r="70" spans="1:15" s="58" customFormat="1" ht="15" customHeight="1" thickBot="1" x14ac:dyDescent="0.3">
      <c r="A70" s="34" t="s">
        <v>26</v>
      </c>
      <c r="B70" s="367"/>
      <c r="C70" s="44">
        <f>AVERAGE(C60:C64)</f>
        <v>4811.5</v>
      </c>
      <c r="D70" s="44">
        <f t="shared" ref="D70:J70" si="47">AVERAGE(D60:D64)</f>
        <v>1681.5</v>
      </c>
      <c r="E70" s="44">
        <f t="shared" si="47"/>
        <v>1053.5</v>
      </c>
      <c r="F70" s="44">
        <f t="shared" si="47"/>
        <v>1957.5</v>
      </c>
      <c r="G70" s="44" t="e">
        <f t="shared" si="47"/>
        <v>#DIV/0!</v>
      </c>
      <c r="H70" s="44">
        <f t="shared" si="47"/>
        <v>1005</v>
      </c>
      <c r="I70" s="44">
        <f t="shared" si="47"/>
        <v>1123.5</v>
      </c>
      <c r="J70" s="44">
        <f t="shared" si="47"/>
        <v>2376.5</v>
      </c>
      <c r="K70" s="40">
        <f t="shared" ref="K70" si="48">AVERAGE(K60:K64)</f>
        <v>14009</v>
      </c>
    </row>
    <row r="71" spans="1:15" s="58" customFormat="1" ht="15" customHeight="1" x14ac:dyDescent="0.25">
      <c r="A71" s="4"/>
      <c r="B71" s="157"/>
      <c r="C71" s="61"/>
      <c r="D71" s="61"/>
      <c r="E71" s="61"/>
      <c r="F71" s="61"/>
      <c r="G71" s="61"/>
      <c r="H71" s="61"/>
      <c r="I71" s="61"/>
      <c r="J71" s="61"/>
      <c r="K71" s="61"/>
    </row>
    <row r="72" spans="1:15" s="58" customFormat="1" ht="30" customHeight="1" x14ac:dyDescent="0.25">
      <c r="A72" s="235"/>
      <c r="B72" s="47" t="s">
        <v>8</v>
      </c>
      <c r="C72" s="48" t="s">
        <v>9</v>
      </c>
      <c r="D72" s="48" t="s">
        <v>10</v>
      </c>
      <c r="E72" s="72"/>
      <c r="F72" s="372" t="s">
        <v>69</v>
      </c>
      <c r="G72" s="373"/>
      <c r="H72" s="374"/>
      <c r="I72" s="72"/>
      <c r="J72" s="72"/>
      <c r="K72" s="72"/>
      <c r="L72" s="72"/>
      <c r="M72" s="61"/>
      <c r="N72" s="61"/>
      <c r="O72" s="61"/>
    </row>
    <row r="73" spans="1:15" ht="29.25" customHeight="1" x14ac:dyDescent="0.25">
      <c r="A73" s="53" t="s">
        <v>34</v>
      </c>
      <c r="B73" s="236">
        <f>SUM(C58:G58, C47:G47, C36:G36, C25:G25, C14:G14, C69:G69 )</f>
        <v>210479</v>
      </c>
      <c r="C73" s="74">
        <f>SUM(H58:H58, H47:H47, H36:H36, H25:H25, H14:H14, H69:H69)</f>
        <v>20141</v>
      </c>
      <c r="D73" s="74">
        <f>SUM(I58:J58, I47:J47, I36:J36, I25:J25, I14:J14, I69:J69)</f>
        <v>57252</v>
      </c>
      <c r="E73" s="73"/>
      <c r="F73" s="359" t="s">
        <v>34</v>
      </c>
      <c r="G73" s="360"/>
      <c r="H73" s="119">
        <f>SUM(K14, K25, K36, K47, K58, K69)</f>
        <v>287872</v>
      </c>
      <c r="I73" s="73"/>
      <c r="J73" s="73"/>
      <c r="K73" s="73"/>
      <c r="L73" s="73"/>
    </row>
    <row r="74" spans="1:15" ht="30" customHeight="1" x14ac:dyDescent="0.25">
      <c r="A74" s="53" t="s">
        <v>33</v>
      </c>
      <c r="B74" s="234">
        <f>SUM(C56:G56, C45:G45, C34:G34, C23:G23, C12:G12, C67:G67  )</f>
        <v>243919</v>
      </c>
      <c r="C74" s="46">
        <f>SUM(H56:H56, H45:H45, H34:H34, H23:H23, H12:H12, H67:H67 )</f>
        <v>20141</v>
      </c>
      <c r="D74" s="46">
        <f>SUM(I56:J56, I45:J45, I34:J34, I23:J23, I12:J12, I67:J67)</f>
        <v>57252</v>
      </c>
      <c r="E74" s="73"/>
      <c r="F74" s="359" t="s">
        <v>33</v>
      </c>
      <c r="G74" s="360"/>
      <c r="H74" s="120">
        <f>SUM(K56, K45, K34, K23, K12, K67)</f>
        <v>321312</v>
      </c>
      <c r="I74" s="73"/>
      <c r="J74" s="73"/>
      <c r="K74" s="73"/>
      <c r="L74" s="73"/>
    </row>
    <row r="75" spans="1:15" ht="30" customHeight="1" x14ac:dyDescent="0.25">
      <c r="F75" s="359" t="s">
        <v>26</v>
      </c>
      <c r="G75" s="360"/>
      <c r="H75" s="120">
        <f>AVERAGE(K14, K25, K36, K47, K58, K69)</f>
        <v>47978.666666666664</v>
      </c>
    </row>
    <row r="76" spans="1:15" ht="30" customHeight="1" x14ac:dyDescent="0.25">
      <c r="F76" s="359" t="s">
        <v>72</v>
      </c>
      <c r="G76" s="360"/>
      <c r="H76" s="119">
        <f>AVERAGE(K56, K45, K34, K23, K12, K67)</f>
        <v>53552</v>
      </c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:J12" emptyCellReference="1"/>
    <ignoredError sqref="K16:K49 K11" formulaRange="1"/>
    <ignoredError sqref="C13:J13" evalError="1" emptyCellReference="1"/>
    <ignoredError sqref="C24 C57 C34 H14:J15 H45:J48 C58 K15 C35 C56 C23" evalError="1"/>
    <ignoredError sqref="C15:G15 C26 C36 C45:G47 C59 C14 E14:G14 C37 C48:F48 C25" evalError="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C69" sqref="C69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1"/>
      <c r="B1" s="209"/>
      <c r="C1" s="375" t="s">
        <v>10</v>
      </c>
      <c r="D1" s="376"/>
      <c r="E1" s="375" t="s">
        <v>16</v>
      </c>
      <c r="F1" s="381"/>
      <c r="G1" s="379" t="s">
        <v>23</v>
      </c>
    </row>
    <row r="2" spans="1:8" ht="14.25" customHeight="1" thickBot="1" x14ac:dyDescent="0.3">
      <c r="A2" s="32"/>
      <c r="B2" s="210"/>
      <c r="C2" s="377"/>
      <c r="D2" s="378"/>
      <c r="E2" s="377"/>
      <c r="F2" s="382"/>
      <c r="G2" s="380"/>
    </row>
    <row r="3" spans="1:8" ht="14.25" customHeight="1" x14ac:dyDescent="0.25">
      <c r="A3" s="361" t="s">
        <v>61</v>
      </c>
      <c r="B3" s="363" t="s">
        <v>62</v>
      </c>
      <c r="C3" s="383" t="s">
        <v>50</v>
      </c>
      <c r="D3" s="408" t="s">
        <v>51</v>
      </c>
      <c r="E3" s="383" t="s">
        <v>64</v>
      </c>
      <c r="F3" s="370" t="s">
        <v>51</v>
      </c>
      <c r="G3" s="380"/>
    </row>
    <row r="4" spans="1:8" ht="15" customHeight="1" thickBot="1" x14ac:dyDescent="0.3">
      <c r="A4" s="362"/>
      <c r="B4" s="364"/>
      <c r="C4" s="384"/>
      <c r="D4" s="409"/>
      <c r="E4" s="384"/>
      <c r="F4" s="371"/>
      <c r="G4" s="380"/>
    </row>
    <row r="5" spans="1:8" s="57" customFormat="1" ht="15" hidden="1" customHeight="1" thickBot="1" x14ac:dyDescent="0.3">
      <c r="A5" s="33" t="s">
        <v>3</v>
      </c>
      <c r="B5" s="211"/>
      <c r="C5" s="14"/>
      <c r="D5" s="75"/>
      <c r="E5" s="21"/>
      <c r="F5" s="22"/>
      <c r="G5" s="20"/>
    </row>
    <row r="6" spans="1:8" s="57" customFormat="1" ht="15" hidden="1" customHeight="1" thickBot="1" x14ac:dyDescent="0.3">
      <c r="A6" s="33" t="s">
        <v>4</v>
      </c>
      <c r="B6" s="226"/>
      <c r="C6" s="14"/>
      <c r="D6" s="75"/>
      <c r="E6" s="21"/>
      <c r="F6" s="22"/>
      <c r="G6" s="20"/>
    </row>
    <row r="7" spans="1:8" s="57" customFormat="1" ht="15" hidden="1" customHeight="1" thickBot="1" x14ac:dyDescent="0.3">
      <c r="A7" s="33" t="s">
        <v>5</v>
      </c>
      <c r="B7" s="226"/>
      <c r="C7" s="14"/>
      <c r="D7" s="75"/>
      <c r="E7" s="21"/>
      <c r="F7" s="22"/>
      <c r="G7" s="20"/>
    </row>
    <row r="8" spans="1:8" s="57" customFormat="1" ht="15" hidden="1" customHeight="1" thickBot="1" x14ac:dyDescent="0.3">
      <c r="A8" s="33" t="s">
        <v>6</v>
      </c>
      <c r="B8" s="226"/>
      <c r="C8" s="14"/>
      <c r="D8" s="75"/>
      <c r="E8" s="21"/>
      <c r="F8" s="22"/>
      <c r="G8" s="20"/>
      <c r="H8" s="180"/>
    </row>
    <row r="9" spans="1:8" s="57" customFormat="1" ht="15" hidden="1" customHeight="1" thickBot="1" x14ac:dyDescent="0.3">
      <c r="A9" s="33" t="s">
        <v>0</v>
      </c>
      <c r="B9" s="226"/>
      <c r="C9" s="14"/>
      <c r="D9" s="75"/>
      <c r="E9" s="21"/>
      <c r="F9" s="22"/>
      <c r="G9" s="20"/>
      <c r="H9" s="180"/>
    </row>
    <row r="10" spans="1:8" s="57" customFormat="1" ht="15" hidden="1" customHeight="1" outlineLevel="1" thickBot="1" x14ac:dyDescent="0.3">
      <c r="A10" s="33" t="s">
        <v>1</v>
      </c>
      <c r="B10" s="226"/>
      <c r="C10" s="21"/>
      <c r="D10" s="76"/>
      <c r="E10" s="21"/>
      <c r="F10" s="22"/>
      <c r="G10" s="20"/>
      <c r="H10" s="180"/>
    </row>
    <row r="11" spans="1:8" s="57" customFormat="1" ht="15" customHeight="1" outlineLevel="1" thickBot="1" x14ac:dyDescent="0.3">
      <c r="A11" s="33" t="s">
        <v>2</v>
      </c>
      <c r="B11" s="226">
        <v>42736</v>
      </c>
      <c r="C11" s="26"/>
      <c r="D11" s="77"/>
      <c r="E11" s="26"/>
      <c r="F11" s="27"/>
      <c r="G11" s="20">
        <f t="shared" ref="G11" si="0">SUM(C11:F11)</f>
        <v>0</v>
      </c>
      <c r="H11" s="180"/>
    </row>
    <row r="12" spans="1:8" s="58" customFormat="1" ht="15" customHeight="1" outlineLevel="1" thickBot="1" x14ac:dyDescent="0.3">
      <c r="A12" s="198" t="s">
        <v>25</v>
      </c>
      <c r="B12" s="365" t="s">
        <v>28</v>
      </c>
      <c r="C12" s="133">
        <f>SUM(C5:C11)</f>
        <v>0</v>
      </c>
      <c r="D12" s="140">
        <f>SUM(D5:D11)</f>
        <v>0</v>
      </c>
      <c r="E12" s="133">
        <f>SUM(E5:E11)</f>
        <v>0</v>
      </c>
      <c r="F12" s="133">
        <f>SUM(F5:F11)</f>
        <v>0</v>
      </c>
      <c r="G12" s="137">
        <f>SUM(G5:G11)</f>
        <v>0</v>
      </c>
    </row>
    <row r="13" spans="1:8" s="58" customFormat="1" ht="15" customHeight="1" outlineLevel="1" thickBot="1" x14ac:dyDescent="0.3">
      <c r="A13" s="127" t="s">
        <v>27</v>
      </c>
      <c r="B13" s="366"/>
      <c r="C13" s="128" t="e">
        <f>AVERAGE(C5:C11)</f>
        <v>#DIV/0!</v>
      </c>
      <c r="D13" s="141" t="e">
        <f>AVERAGE(D5:D11)</f>
        <v>#DIV/0!</v>
      </c>
      <c r="E13" s="128" t="e">
        <f>AVERAGE(E5:E11)</f>
        <v>#DIV/0!</v>
      </c>
      <c r="F13" s="128" t="e">
        <f>AVERAGE(F5:F11)</f>
        <v>#DIV/0!</v>
      </c>
      <c r="G13" s="132">
        <f>AVERAGE(G5:G11)</f>
        <v>0</v>
      </c>
    </row>
    <row r="14" spans="1:8" s="58" customFormat="1" ht="15" customHeight="1" thickBot="1" x14ac:dyDescent="0.3">
      <c r="A14" s="34" t="s">
        <v>24</v>
      </c>
      <c r="B14" s="366"/>
      <c r="C14" s="35">
        <f>SUM(C5:C9)</f>
        <v>0</v>
      </c>
      <c r="D14" s="35">
        <f>SUM(D5:D9)</f>
        <v>0</v>
      </c>
      <c r="E14" s="35">
        <f>SUM(E5:E9)</f>
        <v>0</v>
      </c>
      <c r="F14" s="35">
        <f>SUM(F5:F9)</f>
        <v>0</v>
      </c>
      <c r="G14" s="35">
        <f>SUM(G5:G9)</f>
        <v>0</v>
      </c>
    </row>
    <row r="15" spans="1:8" s="58" customFormat="1" ht="15" customHeight="1" thickBot="1" x14ac:dyDescent="0.3">
      <c r="A15" s="34" t="s">
        <v>26</v>
      </c>
      <c r="B15" s="366"/>
      <c r="C15" s="40" t="e">
        <f>AVERAGE(C5:C9)</f>
        <v>#DIV/0!</v>
      </c>
      <c r="D15" s="40" t="e">
        <f>AVERAGE(D5:D9)</f>
        <v>#DIV/0!</v>
      </c>
      <c r="E15" s="40" t="e">
        <f>AVERAGE(E5:E9)</f>
        <v>#DIV/0!</v>
      </c>
      <c r="F15" s="40" t="e">
        <f>AVERAGE(F5:F9)</f>
        <v>#DIV/0!</v>
      </c>
      <c r="G15" s="40" t="e">
        <f>AVERAGE(G5:G9)</f>
        <v>#DIV/0!</v>
      </c>
    </row>
    <row r="16" spans="1:8" s="58" customFormat="1" ht="15" customHeight="1" thickBot="1" x14ac:dyDescent="0.3">
      <c r="A16" s="33" t="s">
        <v>3</v>
      </c>
      <c r="B16" s="211">
        <f>B11+1</f>
        <v>42737</v>
      </c>
      <c r="C16" s="14">
        <v>112</v>
      </c>
      <c r="D16" s="14">
        <v>143</v>
      </c>
      <c r="E16" s="15">
        <v>108</v>
      </c>
      <c r="F16" s="15">
        <v>181</v>
      </c>
      <c r="G16" s="18">
        <f>SUM(C16:F16)</f>
        <v>544</v>
      </c>
    </row>
    <row r="17" spans="1:8" s="58" customFormat="1" ht="15" customHeight="1" thickBot="1" x14ac:dyDescent="0.3">
      <c r="A17" s="33" t="s">
        <v>4</v>
      </c>
      <c r="B17" s="212">
        <f>B16+1</f>
        <v>42738</v>
      </c>
      <c r="C17" s="14">
        <v>1038</v>
      </c>
      <c r="D17" s="21">
        <v>1027</v>
      </c>
      <c r="E17" s="22">
        <v>585</v>
      </c>
      <c r="F17" s="22">
        <v>890</v>
      </c>
      <c r="G17" s="20">
        <f t="shared" ref="G17:G22" si="1">SUM(C17:F17)</f>
        <v>3540</v>
      </c>
    </row>
    <row r="18" spans="1:8" s="58" customFormat="1" ht="15" customHeight="1" thickBot="1" x14ac:dyDescent="0.3">
      <c r="A18" s="33" t="s">
        <v>5</v>
      </c>
      <c r="B18" s="212">
        <f t="shared" ref="B18:B22" si="2">B17+1</f>
        <v>42739</v>
      </c>
      <c r="C18" s="14">
        <v>854</v>
      </c>
      <c r="D18" s="21">
        <v>1221</v>
      </c>
      <c r="E18" s="22">
        <v>648</v>
      </c>
      <c r="F18" s="22">
        <v>956</v>
      </c>
      <c r="G18" s="20">
        <f t="shared" si="1"/>
        <v>3679</v>
      </c>
    </row>
    <row r="19" spans="1:8" s="58" customFormat="1" ht="15" customHeight="1" thickBot="1" x14ac:dyDescent="0.3">
      <c r="A19" s="33" t="s">
        <v>6</v>
      </c>
      <c r="B19" s="213">
        <f t="shared" si="2"/>
        <v>42740</v>
      </c>
      <c r="C19" s="14">
        <v>986</v>
      </c>
      <c r="D19" s="21">
        <v>1104</v>
      </c>
      <c r="E19" s="22">
        <v>722</v>
      </c>
      <c r="F19" s="22">
        <v>785</v>
      </c>
      <c r="G19" s="20">
        <f t="shared" si="1"/>
        <v>3597</v>
      </c>
    </row>
    <row r="20" spans="1:8" s="58" customFormat="1" ht="15" customHeight="1" thickBot="1" x14ac:dyDescent="0.3">
      <c r="A20" s="33" t="s">
        <v>0</v>
      </c>
      <c r="B20" s="213">
        <f t="shared" si="2"/>
        <v>42741</v>
      </c>
      <c r="C20" s="14">
        <v>922</v>
      </c>
      <c r="D20" s="21">
        <v>991</v>
      </c>
      <c r="E20" s="22">
        <v>523</v>
      </c>
      <c r="F20" s="22">
        <v>657</v>
      </c>
      <c r="G20" s="20">
        <f t="shared" si="1"/>
        <v>3093</v>
      </c>
    </row>
    <row r="21" spans="1:8" s="58" customFormat="1" ht="15" customHeight="1" outlineLevel="1" thickBot="1" x14ac:dyDescent="0.3">
      <c r="A21" s="33" t="s">
        <v>1</v>
      </c>
      <c r="B21" s="226">
        <f t="shared" si="2"/>
        <v>42742</v>
      </c>
      <c r="C21" s="21"/>
      <c r="D21" s="21">
        <v>139</v>
      </c>
      <c r="E21" s="22"/>
      <c r="F21" s="22">
        <v>194</v>
      </c>
      <c r="G21" s="20">
        <f t="shared" si="1"/>
        <v>333</v>
      </c>
      <c r="H21" s="183"/>
    </row>
    <row r="22" spans="1:8" s="58" customFormat="1" ht="15" customHeight="1" outlineLevel="1" thickBot="1" x14ac:dyDescent="0.3">
      <c r="A22" s="33" t="s">
        <v>2</v>
      </c>
      <c r="B22" s="212">
        <f t="shared" si="2"/>
        <v>42743</v>
      </c>
      <c r="C22" s="26"/>
      <c r="D22" s="26">
        <v>164</v>
      </c>
      <c r="E22" s="27"/>
      <c r="F22" s="27">
        <v>177</v>
      </c>
      <c r="G22" s="78">
        <f t="shared" si="1"/>
        <v>341</v>
      </c>
    </row>
    <row r="23" spans="1:8" s="58" customFormat="1" ht="15" customHeight="1" outlineLevel="1" thickBot="1" x14ac:dyDescent="0.3">
      <c r="A23" s="198" t="s">
        <v>25</v>
      </c>
      <c r="B23" s="365" t="s">
        <v>29</v>
      </c>
      <c r="C23" s="133">
        <f>SUM(C16:C22)</f>
        <v>3912</v>
      </c>
      <c r="D23" s="133">
        <f t="shared" ref="D23:F23" si="3">SUM(D16:D22)</f>
        <v>4789</v>
      </c>
      <c r="E23" s="133">
        <f t="shared" si="3"/>
        <v>2586</v>
      </c>
      <c r="F23" s="133">
        <f t="shared" si="3"/>
        <v>3840</v>
      </c>
      <c r="G23" s="133">
        <f t="shared" ref="G23" si="4">SUM(G16:G22)</f>
        <v>15127</v>
      </c>
    </row>
    <row r="24" spans="1:8" s="58" customFormat="1" ht="15" customHeight="1" outlineLevel="1" thickBot="1" x14ac:dyDescent="0.3">
      <c r="A24" s="127" t="s">
        <v>27</v>
      </c>
      <c r="B24" s="366"/>
      <c r="C24" s="128">
        <f>AVERAGE(C16:C22)</f>
        <v>782.4</v>
      </c>
      <c r="D24" s="128">
        <f t="shared" ref="D24:F24" si="5">AVERAGE(D16:D22)</f>
        <v>684.14285714285711</v>
      </c>
      <c r="E24" s="128">
        <f t="shared" si="5"/>
        <v>517.20000000000005</v>
      </c>
      <c r="F24" s="128">
        <f t="shared" si="5"/>
        <v>548.57142857142856</v>
      </c>
      <c r="G24" s="128">
        <f t="shared" ref="G24" si="6">AVERAGE(G16:G22)</f>
        <v>2161</v>
      </c>
    </row>
    <row r="25" spans="1:8" s="58" customFormat="1" ht="15" customHeight="1" thickBot="1" x14ac:dyDescent="0.3">
      <c r="A25" s="34" t="s">
        <v>24</v>
      </c>
      <c r="B25" s="366"/>
      <c r="C25" s="35">
        <f>SUM(C16:C20)</f>
        <v>3912</v>
      </c>
      <c r="D25" s="35">
        <f>SUM(D16:D20)</f>
        <v>4486</v>
      </c>
      <c r="E25" s="35">
        <f>SUM(E16:E20)</f>
        <v>2586</v>
      </c>
      <c r="F25" s="35">
        <f>SUM(F16:F20)</f>
        <v>3469</v>
      </c>
      <c r="G25" s="35">
        <f t="shared" ref="G25" si="7">SUM(G16:G20)</f>
        <v>14453</v>
      </c>
    </row>
    <row r="26" spans="1:8" s="58" customFormat="1" ht="15" customHeight="1" thickBot="1" x14ac:dyDescent="0.3">
      <c r="A26" s="34" t="s">
        <v>26</v>
      </c>
      <c r="B26" s="367"/>
      <c r="C26" s="40">
        <f>AVERAGE(C16:C20)</f>
        <v>782.4</v>
      </c>
      <c r="D26" s="40">
        <f t="shared" ref="D26:F26" si="8">AVERAGE(D16:D20)</f>
        <v>897.2</v>
      </c>
      <c r="E26" s="40">
        <f t="shared" si="8"/>
        <v>517.20000000000005</v>
      </c>
      <c r="F26" s="40">
        <f t="shared" si="8"/>
        <v>693.8</v>
      </c>
      <c r="G26" s="40">
        <f t="shared" ref="G26" si="9">AVERAGE(G16:G20)</f>
        <v>2890.6</v>
      </c>
    </row>
    <row r="27" spans="1:8" s="58" customFormat="1" ht="15" customHeight="1" thickBot="1" x14ac:dyDescent="0.3">
      <c r="A27" s="33" t="s">
        <v>3</v>
      </c>
      <c r="B27" s="214">
        <f>B22+1</f>
        <v>42744</v>
      </c>
      <c r="C27" s="14">
        <v>980</v>
      </c>
      <c r="D27" s="75">
        <v>1119</v>
      </c>
      <c r="E27" s="14">
        <v>621</v>
      </c>
      <c r="F27" s="15">
        <v>729</v>
      </c>
      <c r="G27" s="18">
        <f>SUM(C27:F27)</f>
        <v>3449</v>
      </c>
    </row>
    <row r="28" spans="1:8" s="58" customFormat="1" ht="15" customHeight="1" thickBot="1" x14ac:dyDescent="0.3">
      <c r="A28" s="33" t="s">
        <v>4</v>
      </c>
      <c r="B28" s="215">
        <f>B27+1</f>
        <v>42745</v>
      </c>
      <c r="C28" s="14">
        <v>1140</v>
      </c>
      <c r="D28" s="75">
        <v>1197</v>
      </c>
      <c r="E28" s="21">
        <v>677</v>
      </c>
      <c r="F28" s="22">
        <v>744</v>
      </c>
      <c r="G28" s="20">
        <f t="shared" ref="G28:G33" si="10">SUM(C28:F28)</f>
        <v>3758</v>
      </c>
    </row>
    <row r="29" spans="1:8" s="58" customFormat="1" ht="15" customHeight="1" thickBot="1" x14ac:dyDescent="0.3">
      <c r="A29" s="33" t="s">
        <v>5</v>
      </c>
      <c r="B29" s="215">
        <f t="shared" ref="B29:B33" si="11">B28+1</f>
        <v>42746</v>
      </c>
      <c r="C29" s="14">
        <v>1069</v>
      </c>
      <c r="D29" s="75">
        <v>1073</v>
      </c>
      <c r="E29" s="21">
        <v>658</v>
      </c>
      <c r="F29" s="22">
        <v>771</v>
      </c>
      <c r="G29" s="20">
        <f t="shared" si="10"/>
        <v>3571</v>
      </c>
    </row>
    <row r="30" spans="1:8" s="58" customFormat="1" ht="15" customHeight="1" thickBot="1" x14ac:dyDescent="0.3">
      <c r="A30" s="33" t="s">
        <v>6</v>
      </c>
      <c r="B30" s="215">
        <f t="shared" si="11"/>
        <v>42747</v>
      </c>
      <c r="C30" s="14">
        <v>1123</v>
      </c>
      <c r="D30" s="75">
        <v>931</v>
      </c>
      <c r="E30" s="21">
        <v>712</v>
      </c>
      <c r="F30" s="22">
        <v>903</v>
      </c>
      <c r="G30" s="20">
        <f t="shared" si="10"/>
        <v>3669</v>
      </c>
    </row>
    <row r="31" spans="1:8" s="58" customFormat="1" ht="15" customHeight="1" thickBot="1" x14ac:dyDescent="0.3">
      <c r="A31" s="33" t="s">
        <v>0</v>
      </c>
      <c r="B31" s="215">
        <f t="shared" si="11"/>
        <v>42748</v>
      </c>
      <c r="C31" s="14">
        <v>906</v>
      </c>
      <c r="D31" s="75">
        <v>952</v>
      </c>
      <c r="E31" s="21">
        <v>469</v>
      </c>
      <c r="F31" s="22">
        <v>703</v>
      </c>
      <c r="G31" s="20">
        <f t="shared" si="10"/>
        <v>3030</v>
      </c>
    </row>
    <row r="32" spans="1:8" s="58" customFormat="1" ht="15" customHeight="1" outlineLevel="1" thickBot="1" x14ac:dyDescent="0.3">
      <c r="A32" s="33" t="s">
        <v>1</v>
      </c>
      <c r="B32" s="215">
        <f t="shared" si="11"/>
        <v>42749</v>
      </c>
      <c r="C32" s="21"/>
      <c r="D32" s="76">
        <v>246</v>
      </c>
      <c r="E32" s="21"/>
      <c r="F32" s="22">
        <v>271</v>
      </c>
      <c r="G32" s="20">
        <f t="shared" si="10"/>
        <v>517</v>
      </c>
    </row>
    <row r="33" spans="1:8" s="58" customFormat="1" ht="15" customHeight="1" outlineLevel="1" thickBot="1" x14ac:dyDescent="0.3">
      <c r="A33" s="33" t="s">
        <v>2</v>
      </c>
      <c r="B33" s="215">
        <f t="shared" si="11"/>
        <v>42750</v>
      </c>
      <c r="C33" s="26"/>
      <c r="D33" s="77">
        <v>201</v>
      </c>
      <c r="E33" s="26"/>
      <c r="F33" s="27">
        <v>272</v>
      </c>
      <c r="G33" s="78">
        <f t="shared" si="10"/>
        <v>473</v>
      </c>
      <c r="H33" s="183"/>
    </row>
    <row r="34" spans="1:8" s="58" customFormat="1" ht="15" customHeight="1" outlineLevel="1" thickBot="1" x14ac:dyDescent="0.3">
      <c r="A34" s="198" t="s">
        <v>25</v>
      </c>
      <c r="B34" s="365" t="s">
        <v>30</v>
      </c>
      <c r="C34" s="133">
        <f>SUM(C27:C33)</f>
        <v>5218</v>
      </c>
      <c r="D34" s="133">
        <f t="shared" ref="D34:G34" si="12">SUM(D27:D33)</f>
        <v>5719</v>
      </c>
      <c r="E34" s="133">
        <f t="shared" si="12"/>
        <v>3137</v>
      </c>
      <c r="F34" s="133">
        <f t="shared" si="12"/>
        <v>4393</v>
      </c>
      <c r="G34" s="133">
        <f t="shared" si="12"/>
        <v>18467</v>
      </c>
    </row>
    <row r="35" spans="1:8" s="58" customFormat="1" ht="15" customHeight="1" outlineLevel="1" thickBot="1" x14ac:dyDescent="0.3">
      <c r="A35" s="127" t="s">
        <v>27</v>
      </c>
      <c r="B35" s="366"/>
      <c r="C35" s="128">
        <f>AVERAGE(C27:C33)</f>
        <v>1043.5999999999999</v>
      </c>
      <c r="D35" s="128">
        <f t="shared" ref="D35:G35" si="13">AVERAGE(D27:D33)</f>
        <v>817</v>
      </c>
      <c r="E35" s="128">
        <f t="shared" si="13"/>
        <v>627.4</v>
      </c>
      <c r="F35" s="128">
        <f t="shared" si="13"/>
        <v>627.57142857142856</v>
      </c>
      <c r="G35" s="128">
        <f t="shared" si="13"/>
        <v>2638.1428571428573</v>
      </c>
    </row>
    <row r="36" spans="1:8" s="58" customFormat="1" ht="15" customHeight="1" thickBot="1" x14ac:dyDescent="0.3">
      <c r="A36" s="34" t="s">
        <v>24</v>
      </c>
      <c r="B36" s="366"/>
      <c r="C36" s="35">
        <f>SUM(C27:C31)</f>
        <v>5218</v>
      </c>
      <c r="D36" s="35">
        <f t="shared" ref="D36:G36" si="14">SUM(D27:D31)</f>
        <v>5272</v>
      </c>
      <c r="E36" s="35">
        <f t="shared" si="14"/>
        <v>3137</v>
      </c>
      <c r="F36" s="35">
        <f t="shared" si="14"/>
        <v>3850</v>
      </c>
      <c r="G36" s="35">
        <f t="shared" si="14"/>
        <v>17477</v>
      </c>
    </row>
    <row r="37" spans="1:8" s="58" customFormat="1" ht="15" customHeight="1" thickBot="1" x14ac:dyDescent="0.3">
      <c r="A37" s="34" t="s">
        <v>26</v>
      </c>
      <c r="B37" s="367"/>
      <c r="C37" s="40">
        <f>AVERAGE(C27:C31)</f>
        <v>1043.5999999999999</v>
      </c>
      <c r="D37" s="40">
        <f t="shared" ref="D37:G37" si="15">AVERAGE(D27:D31)</f>
        <v>1054.4000000000001</v>
      </c>
      <c r="E37" s="40">
        <f t="shared" si="15"/>
        <v>627.4</v>
      </c>
      <c r="F37" s="40">
        <f>AVERAGE(F27:F31)</f>
        <v>770</v>
      </c>
      <c r="G37" s="40">
        <f t="shared" si="15"/>
        <v>3495.4</v>
      </c>
    </row>
    <row r="38" spans="1:8" s="58" customFormat="1" ht="15" customHeight="1" thickBot="1" x14ac:dyDescent="0.3">
      <c r="A38" s="33" t="s">
        <v>3</v>
      </c>
      <c r="B38" s="216">
        <f>B33+1</f>
        <v>42751</v>
      </c>
      <c r="C38" s="14">
        <v>294</v>
      </c>
      <c r="D38" s="14">
        <v>258</v>
      </c>
      <c r="E38" s="14">
        <v>256</v>
      </c>
      <c r="F38" s="15">
        <v>191</v>
      </c>
      <c r="G38" s="18">
        <f t="shared" ref="G38:G44" si="16">SUM(C38:F38)</f>
        <v>999</v>
      </c>
      <c r="H38" s="183"/>
    </row>
    <row r="39" spans="1:8" s="58" customFormat="1" ht="15" customHeight="1" thickBot="1" x14ac:dyDescent="0.3">
      <c r="A39" s="33" t="s">
        <v>4</v>
      </c>
      <c r="B39" s="217">
        <f>B38+1</f>
        <v>42752</v>
      </c>
      <c r="C39" s="14">
        <v>1155</v>
      </c>
      <c r="D39" s="21">
        <v>1034</v>
      </c>
      <c r="E39" s="21">
        <v>715</v>
      </c>
      <c r="F39" s="22">
        <v>879</v>
      </c>
      <c r="G39" s="20">
        <f t="shared" si="16"/>
        <v>3783</v>
      </c>
      <c r="H39" s="183"/>
    </row>
    <row r="40" spans="1:8" s="58" customFormat="1" ht="15" customHeight="1" thickBot="1" x14ac:dyDescent="0.3">
      <c r="A40" s="33" t="s">
        <v>5</v>
      </c>
      <c r="B40" s="217">
        <f t="shared" ref="B40:B44" si="17">B39+1</f>
        <v>42753</v>
      </c>
      <c r="C40" s="14">
        <v>1039</v>
      </c>
      <c r="D40" s="21">
        <v>1084</v>
      </c>
      <c r="E40" s="21">
        <v>729</v>
      </c>
      <c r="F40" s="22">
        <v>794</v>
      </c>
      <c r="G40" s="20">
        <f t="shared" si="16"/>
        <v>3646</v>
      </c>
      <c r="H40" s="183"/>
    </row>
    <row r="41" spans="1:8" s="58" customFormat="1" ht="15" customHeight="1" thickBot="1" x14ac:dyDescent="0.3">
      <c r="A41" s="33" t="s">
        <v>6</v>
      </c>
      <c r="B41" s="217">
        <f t="shared" si="17"/>
        <v>42754</v>
      </c>
      <c r="C41" s="14">
        <v>1111</v>
      </c>
      <c r="D41" s="21">
        <v>1134</v>
      </c>
      <c r="E41" s="21">
        <v>691</v>
      </c>
      <c r="F41" s="22">
        <v>781</v>
      </c>
      <c r="G41" s="20">
        <f t="shared" si="16"/>
        <v>3717</v>
      </c>
      <c r="H41" s="183"/>
    </row>
    <row r="42" spans="1:8" s="58" customFormat="1" ht="15" customHeight="1" thickBot="1" x14ac:dyDescent="0.3">
      <c r="A42" s="33" t="s">
        <v>0</v>
      </c>
      <c r="B42" s="217">
        <f t="shared" si="17"/>
        <v>42755</v>
      </c>
      <c r="C42" s="14">
        <v>796</v>
      </c>
      <c r="D42" s="21">
        <v>1048</v>
      </c>
      <c r="E42" s="21">
        <v>585</v>
      </c>
      <c r="F42" s="22">
        <v>710</v>
      </c>
      <c r="G42" s="20">
        <f t="shared" si="16"/>
        <v>3139</v>
      </c>
      <c r="H42" s="183"/>
    </row>
    <row r="43" spans="1:8" s="58" customFormat="1" ht="15" customHeight="1" outlineLevel="1" thickBot="1" x14ac:dyDescent="0.3">
      <c r="A43" s="33" t="s">
        <v>1</v>
      </c>
      <c r="B43" s="217">
        <f t="shared" si="17"/>
        <v>42756</v>
      </c>
      <c r="C43" s="21"/>
      <c r="D43" s="21">
        <v>331</v>
      </c>
      <c r="E43" s="21"/>
      <c r="F43" s="22">
        <v>516</v>
      </c>
      <c r="G43" s="20">
        <f t="shared" si="16"/>
        <v>847</v>
      </c>
      <c r="H43" s="183"/>
    </row>
    <row r="44" spans="1:8" s="58" customFormat="1" ht="15" customHeight="1" outlineLevel="1" thickBot="1" x14ac:dyDescent="0.3">
      <c r="A44" s="33" t="s">
        <v>2</v>
      </c>
      <c r="B44" s="217">
        <f t="shared" si="17"/>
        <v>42757</v>
      </c>
      <c r="C44" s="26"/>
      <c r="D44" s="26">
        <v>225</v>
      </c>
      <c r="E44" s="26"/>
      <c r="F44" s="27">
        <v>229</v>
      </c>
      <c r="G44" s="78">
        <f t="shared" si="16"/>
        <v>454</v>
      </c>
      <c r="H44" s="183"/>
    </row>
    <row r="45" spans="1:8" s="58" customFormat="1" ht="15" customHeight="1" outlineLevel="1" thickBot="1" x14ac:dyDescent="0.3">
      <c r="A45" s="198" t="s">
        <v>25</v>
      </c>
      <c r="B45" s="365" t="s">
        <v>31</v>
      </c>
      <c r="C45" s="133">
        <f>SUM(C38:C44)</f>
        <v>4395</v>
      </c>
      <c r="D45" s="133">
        <f>SUM(D38:D44)</f>
        <v>5114</v>
      </c>
      <c r="E45" s="133">
        <f t="shared" ref="E45:G45" si="18">SUM(E38:E44)</f>
        <v>2976</v>
      </c>
      <c r="F45" s="133">
        <f>SUM(F38:F44)</f>
        <v>4100</v>
      </c>
      <c r="G45" s="133">
        <f t="shared" si="18"/>
        <v>16585</v>
      </c>
    </row>
    <row r="46" spans="1:8" s="58" customFormat="1" ht="15" customHeight="1" outlineLevel="1" thickBot="1" x14ac:dyDescent="0.3">
      <c r="A46" s="127" t="s">
        <v>27</v>
      </c>
      <c r="B46" s="366"/>
      <c r="C46" s="128">
        <f>AVERAGE(C38:C44)</f>
        <v>879</v>
      </c>
      <c r="D46" s="128">
        <f t="shared" ref="D46:G46" si="19">AVERAGE(D38:D44)</f>
        <v>730.57142857142856</v>
      </c>
      <c r="E46" s="128">
        <f t="shared" si="19"/>
        <v>595.20000000000005</v>
      </c>
      <c r="F46" s="128">
        <f>AVERAGE(F38:F44)</f>
        <v>585.71428571428567</v>
      </c>
      <c r="G46" s="128">
        <f t="shared" si="19"/>
        <v>2369.2857142857142</v>
      </c>
    </row>
    <row r="47" spans="1:8" s="58" customFormat="1" ht="15" customHeight="1" thickBot="1" x14ac:dyDescent="0.3">
      <c r="A47" s="34" t="s">
        <v>24</v>
      </c>
      <c r="B47" s="366"/>
      <c r="C47" s="35">
        <f>SUM(C38:C42)</f>
        <v>4395</v>
      </c>
      <c r="D47" s="35">
        <f t="shared" ref="D47:G47" si="20">SUM(D38:D42)</f>
        <v>4558</v>
      </c>
      <c r="E47" s="35">
        <f t="shared" si="20"/>
        <v>2976</v>
      </c>
      <c r="F47" s="35">
        <f>SUM(F38:F42)</f>
        <v>3355</v>
      </c>
      <c r="G47" s="35">
        <f t="shared" si="20"/>
        <v>15284</v>
      </c>
    </row>
    <row r="48" spans="1:8" s="58" customFormat="1" ht="15" customHeight="1" thickBot="1" x14ac:dyDescent="0.3">
      <c r="A48" s="34" t="s">
        <v>26</v>
      </c>
      <c r="B48" s="367"/>
      <c r="C48" s="40">
        <f>AVERAGE(C38:C42)</f>
        <v>879</v>
      </c>
      <c r="D48" s="40">
        <f t="shared" ref="D48:G48" si="21">AVERAGE(D38:D42)</f>
        <v>911.6</v>
      </c>
      <c r="E48" s="40">
        <f t="shared" si="21"/>
        <v>595.20000000000005</v>
      </c>
      <c r="F48" s="40">
        <f>AVERAGE(F38:F42)</f>
        <v>671</v>
      </c>
      <c r="G48" s="40">
        <f t="shared" si="21"/>
        <v>3056.8</v>
      </c>
    </row>
    <row r="49" spans="1:8" s="58" customFormat="1" ht="15" customHeight="1" thickBot="1" x14ac:dyDescent="0.3">
      <c r="A49" s="33" t="s">
        <v>3</v>
      </c>
      <c r="B49" s="216">
        <f>B44+1</f>
        <v>42758</v>
      </c>
      <c r="C49" s="62">
        <v>532</v>
      </c>
      <c r="D49" s="146">
        <v>687</v>
      </c>
      <c r="E49" s="65">
        <v>263</v>
      </c>
      <c r="F49" s="63">
        <v>590</v>
      </c>
      <c r="G49" s="20">
        <f>SUM(C49:F49)</f>
        <v>2072</v>
      </c>
      <c r="H49" s="183"/>
    </row>
    <row r="50" spans="1:8" s="58" customFormat="1" ht="15" customHeight="1" thickBot="1" x14ac:dyDescent="0.3">
      <c r="A50" s="179" t="s">
        <v>4</v>
      </c>
      <c r="B50" s="217">
        <f>B49+1</f>
        <v>42759</v>
      </c>
      <c r="C50" s="14">
        <v>909</v>
      </c>
      <c r="D50" s="75">
        <v>899</v>
      </c>
      <c r="E50" s="17">
        <v>495</v>
      </c>
      <c r="F50" s="22">
        <v>498</v>
      </c>
      <c r="G50" s="20">
        <f t="shared" ref="G50:G52" si="22">SUM(C50:F50)</f>
        <v>2801</v>
      </c>
      <c r="H50" s="183"/>
    </row>
    <row r="51" spans="1:8" s="58" customFormat="1" ht="15" customHeight="1" thickBot="1" x14ac:dyDescent="0.3">
      <c r="A51" s="179" t="s">
        <v>5</v>
      </c>
      <c r="B51" s="217">
        <f t="shared" ref="B51:B55" si="23">B50+1</f>
        <v>42760</v>
      </c>
      <c r="C51" s="14">
        <v>1069</v>
      </c>
      <c r="D51" s="75">
        <v>1108</v>
      </c>
      <c r="E51" s="17">
        <v>713</v>
      </c>
      <c r="F51" s="22">
        <v>787</v>
      </c>
      <c r="G51" s="20">
        <f t="shared" si="22"/>
        <v>3677</v>
      </c>
      <c r="H51" s="183"/>
    </row>
    <row r="52" spans="1:8" s="58" customFormat="1" ht="15" customHeight="1" thickBot="1" x14ac:dyDescent="0.3">
      <c r="A52" s="179" t="s">
        <v>6</v>
      </c>
      <c r="B52" s="217">
        <f t="shared" si="23"/>
        <v>42761</v>
      </c>
      <c r="C52" s="14">
        <v>1114</v>
      </c>
      <c r="D52" s="75">
        <v>1163</v>
      </c>
      <c r="E52" s="17">
        <v>683</v>
      </c>
      <c r="F52" s="22">
        <v>774</v>
      </c>
      <c r="G52" s="20">
        <f t="shared" si="22"/>
        <v>3734</v>
      </c>
      <c r="H52" s="183"/>
    </row>
    <row r="53" spans="1:8" s="58" customFormat="1" ht="15" customHeight="1" thickBot="1" x14ac:dyDescent="0.3">
      <c r="A53" s="33" t="s">
        <v>0</v>
      </c>
      <c r="B53" s="219">
        <f t="shared" si="23"/>
        <v>42762</v>
      </c>
      <c r="C53" s="14">
        <v>786</v>
      </c>
      <c r="D53" s="75">
        <v>1080</v>
      </c>
      <c r="E53" s="17">
        <v>497</v>
      </c>
      <c r="F53" s="22">
        <v>745</v>
      </c>
      <c r="G53" s="20">
        <f>SUM(C53:F53)</f>
        <v>3108</v>
      </c>
      <c r="H53" s="183"/>
    </row>
    <row r="54" spans="1:8" s="58" customFormat="1" ht="15" customHeight="1" outlineLevel="1" thickBot="1" x14ac:dyDescent="0.3">
      <c r="A54" s="33" t="s">
        <v>1</v>
      </c>
      <c r="B54" s="219">
        <f t="shared" si="23"/>
        <v>42763</v>
      </c>
      <c r="C54" s="21"/>
      <c r="D54" s="76">
        <v>268</v>
      </c>
      <c r="E54" s="21"/>
      <c r="F54" s="22">
        <v>356</v>
      </c>
      <c r="G54" s="20">
        <f>SUM(C54:F54)</f>
        <v>624</v>
      </c>
      <c r="H54" s="183"/>
    </row>
    <row r="55" spans="1:8" s="58" customFormat="1" ht="15" customHeight="1" outlineLevel="1" thickBot="1" x14ac:dyDescent="0.3">
      <c r="A55" s="179" t="s">
        <v>2</v>
      </c>
      <c r="B55" s="219">
        <f t="shared" si="23"/>
        <v>42764</v>
      </c>
      <c r="C55" s="26"/>
      <c r="D55" s="77">
        <v>192</v>
      </c>
      <c r="E55" s="26"/>
      <c r="F55" s="27">
        <v>250</v>
      </c>
      <c r="G55" s="20">
        <f>SUM(C55:F55)</f>
        <v>442</v>
      </c>
    </row>
    <row r="56" spans="1:8" s="58" customFormat="1" ht="15" customHeight="1" outlineLevel="1" thickBot="1" x14ac:dyDescent="0.3">
      <c r="A56" s="198" t="s">
        <v>25</v>
      </c>
      <c r="B56" s="365" t="s">
        <v>32</v>
      </c>
      <c r="C56" s="133">
        <f>SUM(C49:C55)</f>
        <v>4410</v>
      </c>
      <c r="D56" s="133">
        <f>SUM(D49:D55)</f>
        <v>5397</v>
      </c>
      <c r="E56" s="133">
        <f>SUM(E49:E55)</f>
        <v>2651</v>
      </c>
      <c r="F56" s="133">
        <f>SUM(F49:F55)</f>
        <v>4000</v>
      </c>
      <c r="G56" s="137">
        <f>SUM(G49:G55)</f>
        <v>16458</v>
      </c>
    </row>
    <row r="57" spans="1:8" s="58" customFormat="1" ht="15" customHeight="1" outlineLevel="1" thickBot="1" x14ac:dyDescent="0.3">
      <c r="A57" s="127" t="s">
        <v>27</v>
      </c>
      <c r="B57" s="366"/>
      <c r="C57" s="128">
        <f>AVERAGE(C49:C55)</f>
        <v>882</v>
      </c>
      <c r="D57" s="128">
        <f>AVERAGE(D49:D55)</f>
        <v>771</v>
      </c>
      <c r="E57" s="128">
        <f>AVERAGE(E49:E55)</f>
        <v>530.20000000000005</v>
      </c>
      <c r="F57" s="128">
        <f>AVERAGE(F49:F55)</f>
        <v>571.42857142857144</v>
      </c>
      <c r="G57" s="132">
        <f>AVERAGE(G49:G55)</f>
        <v>2351.1428571428573</v>
      </c>
    </row>
    <row r="58" spans="1:8" s="58" customFormat="1" ht="15" customHeight="1" thickBot="1" x14ac:dyDescent="0.3">
      <c r="A58" s="34" t="s">
        <v>24</v>
      </c>
      <c r="B58" s="366"/>
      <c r="C58" s="35">
        <f>SUM(C49:C53)</f>
        <v>4410</v>
      </c>
      <c r="D58" s="35">
        <f>SUM(D49:D53)</f>
        <v>4937</v>
      </c>
      <c r="E58" s="35">
        <f>SUM(E49:E53)</f>
        <v>2651</v>
      </c>
      <c r="F58" s="35">
        <f>SUM(F49:F53)</f>
        <v>3394</v>
      </c>
      <c r="G58" s="35">
        <f>SUM(G49:G53)</f>
        <v>15392</v>
      </c>
    </row>
    <row r="59" spans="1:8" s="58" customFormat="1" ht="15" customHeight="1" thickBot="1" x14ac:dyDescent="0.3">
      <c r="A59" s="34" t="s">
        <v>26</v>
      </c>
      <c r="B59" s="367"/>
      <c r="C59" s="40">
        <f>AVERAGE(C49:C53)</f>
        <v>882</v>
      </c>
      <c r="D59" s="40">
        <f>AVERAGE(D49:D53)</f>
        <v>987.4</v>
      </c>
      <c r="E59" s="40">
        <f>AVERAGE(E49:E53)</f>
        <v>530.20000000000005</v>
      </c>
      <c r="F59" s="40">
        <f>AVERAGE(F49:F53)</f>
        <v>678.8</v>
      </c>
      <c r="G59" s="40">
        <f>AVERAGE(G49:G53)</f>
        <v>3078.4</v>
      </c>
    </row>
    <row r="60" spans="1:8" s="58" customFormat="1" ht="15" customHeight="1" thickBot="1" x14ac:dyDescent="0.3">
      <c r="A60" s="179" t="s">
        <v>3</v>
      </c>
      <c r="B60" s="216">
        <f>B55+1</f>
        <v>42765</v>
      </c>
      <c r="C60" s="14">
        <v>964</v>
      </c>
      <c r="D60" s="75">
        <v>1191</v>
      </c>
      <c r="E60" s="14">
        <v>667</v>
      </c>
      <c r="F60" s="15">
        <v>695</v>
      </c>
      <c r="G60" s="20">
        <f>SUM(C60:F60)</f>
        <v>3517</v>
      </c>
    </row>
    <row r="61" spans="1:8" s="58" customFormat="1" ht="15" customHeight="1" thickBot="1" x14ac:dyDescent="0.3">
      <c r="A61" s="179" t="s">
        <v>4</v>
      </c>
      <c r="B61" s="217">
        <f>B60+1</f>
        <v>42766</v>
      </c>
      <c r="C61" s="14">
        <v>1102</v>
      </c>
      <c r="D61" s="75">
        <v>1071</v>
      </c>
      <c r="E61" s="21">
        <v>684</v>
      </c>
      <c r="F61" s="22">
        <v>750</v>
      </c>
      <c r="G61" s="20">
        <f>SUM(C61:F61)</f>
        <v>3607</v>
      </c>
    </row>
    <row r="62" spans="1:8" s="58" customFormat="1" ht="15" hidden="1" customHeight="1" thickBot="1" x14ac:dyDescent="0.3">
      <c r="A62" s="179"/>
      <c r="B62" s="218"/>
      <c r="C62" s="14"/>
      <c r="D62" s="75"/>
      <c r="E62" s="21"/>
      <c r="F62" s="22"/>
      <c r="G62" s="20"/>
    </row>
    <row r="63" spans="1:8" s="58" customFormat="1" ht="15" hidden="1" customHeight="1" thickBot="1" x14ac:dyDescent="0.3">
      <c r="A63" s="179"/>
      <c r="B63" s="218"/>
      <c r="C63" s="14"/>
      <c r="D63" s="75"/>
      <c r="E63" s="21"/>
      <c r="F63" s="22"/>
      <c r="G63" s="20"/>
    </row>
    <row r="64" spans="1:8" s="58" customFormat="1" ht="15" hidden="1" customHeight="1" thickBot="1" x14ac:dyDescent="0.3">
      <c r="A64" s="33"/>
      <c r="B64" s="218"/>
      <c r="C64" s="14"/>
      <c r="D64" s="75"/>
      <c r="E64" s="21"/>
      <c r="F64" s="22"/>
      <c r="G64" s="20"/>
    </row>
    <row r="65" spans="1:7" s="58" customFormat="1" ht="15" hidden="1" customHeight="1" outlineLevel="1" thickBot="1" x14ac:dyDescent="0.3">
      <c r="A65" s="33"/>
      <c r="B65" s="218"/>
      <c r="C65" s="21"/>
      <c r="D65" s="76"/>
      <c r="E65" s="21"/>
      <c r="F65" s="22"/>
      <c r="G65" s="20"/>
    </row>
    <row r="66" spans="1:7" s="58" customFormat="1" ht="15" hidden="1" customHeight="1" outlineLevel="1" thickBot="1" x14ac:dyDescent="0.3">
      <c r="A66" s="33"/>
      <c r="B66" s="220"/>
      <c r="C66" s="26"/>
      <c r="D66" s="77"/>
      <c r="E66" s="26"/>
      <c r="F66" s="27"/>
      <c r="G66" s="78"/>
    </row>
    <row r="67" spans="1:7" s="58" customFormat="1" ht="15" customHeight="1" outlineLevel="1" thickBot="1" x14ac:dyDescent="0.3">
      <c r="A67" s="198" t="s">
        <v>25</v>
      </c>
      <c r="B67" s="365" t="s">
        <v>37</v>
      </c>
      <c r="C67" s="133">
        <f>SUM(C60:C66)</f>
        <v>2066</v>
      </c>
      <c r="D67" s="133">
        <f t="shared" ref="D67:F67" si="24">SUM(D60:D66)</f>
        <v>2262</v>
      </c>
      <c r="E67" s="133">
        <f t="shared" si="24"/>
        <v>1351</v>
      </c>
      <c r="F67" s="133">
        <f t="shared" si="24"/>
        <v>1445</v>
      </c>
      <c r="G67" s="133">
        <f t="shared" ref="G67" si="25">SUM(G60:G66)</f>
        <v>7124</v>
      </c>
    </row>
    <row r="68" spans="1:7" s="58" customFormat="1" ht="15" customHeight="1" outlineLevel="1" thickBot="1" x14ac:dyDescent="0.3">
      <c r="A68" s="127" t="s">
        <v>27</v>
      </c>
      <c r="B68" s="366"/>
      <c r="C68" s="128">
        <f>AVERAGE(C60:C66)</f>
        <v>1033</v>
      </c>
      <c r="D68" s="128">
        <f t="shared" ref="D68:F68" si="26">AVERAGE(D60:D66)</f>
        <v>1131</v>
      </c>
      <c r="E68" s="128">
        <f t="shared" si="26"/>
        <v>675.5</v>
      </c>
      <c r="F68" s="128">
        <f t="shared" si="26"/>
        <v>722.5</v>
      </c>
      <c r="G68" s="128">
        <f t="shared" ref="G68" si="27">AVERAGE(G60:G66)</f>
        <v>3562</v>
      </c>
    </row>
    <row r="69" spans="1:7" s="58" customFormat="1" ht="15" customHeight="1" thickBot="1" x14ac:dyDescent="0.3">
      <c r="A69" s="34" t="s">
        <v>24</v>
      </c>
      <c r="B69" s="366"/>
      <c r="C69" s="35">
        <f>SUM(C60:C64)</f>
        <v>2066</v>
      </c>
      <c r="D69" s="35">
        <f t="shared" ref="D69:F69" si="28">SUM(D60:D64)</f>
        <v>2262</v>
      </c>
      <c r="E69" s="35">
        <f t="shared" si="28"/>
        <v>1351</v>
      </c>
      <c r="F69" s="35">
        <f t="shared" si="28"/>
        <v>1445</v>
      </c>
      <c r="G69" s="35">
        <f t="shared" ref="G69" si="29">SUM(G60:G64)</f>
        <v>7124</v>
      </c>
    </row>
    <row r="70" spans="1:7" s="58" customFormat="1" ht="15" customHeight="1" thickBot="1" x14ac:dyDescent="0.3">
      <c r="A70" s="34" t="s">
        <v>26</v>
      </c>
      <c r="B70" s="367"/>
      <c r="C70" s="40">
        <f>AVERAGE(C60:C64)</f>
        <v>1033</v>
      </c>
      <c r="D70" s="40">
        <f t="shared" ref="D70:F70" si="30">AVERAGE(D60:D64)</f>
        <v>1131</v>
      </c>
      <c r="E70" s="40">
        <f t="shared" si="30"/>
        <v>675.5</v>
      </c>
      <c r="F70" s="40">
        <f t="shared" si="30"/>
        <v>722.5</v>
      </c>
      <c r="G70" s="40">
        <f t="shared" ref="G70" si="31">AVERAGE(G60:G64)</f>
        <v>3562</v>
      </c>
    </row>
    <row r="71" spans="1:7" s="58" customFormat="1" ht="15" customHeight="1" x14ac:dyDescent="0.25">
      <c r="A71" s="4"/>
      <c r="B71" s="157"/>
      <c r="C71" s="61"/>
      <c r="D71" s="61"/>
      <c r="E71" s="61"/>
      <c r="F71" s="61"/>
      <c r="G71" s="61"/>
    </row>
    <row r="72" spans="1:7" s="58" customFormat="1" ht="30" customHeight="1" x14ac:dyDescent="0.25">
      <c r="A72" s="231"/>
      <c r="B72" s="48" t="s">
        <v>10</v>
      </c>
      <c r="C72" s="48" t="s">
        <v>16</v>
      </c>
      <c r="D72" s="61"/>
      <c r="E72" s="372" t="s">
        <v>70</v>
      </c>
      <c r="F72" s="373"/>
      <c r="G72" s="374"/>
    </row>
    <row r="73" spans="1:7" ht="30" customHeight="1" x14ac:dyDescent="0.25">
      <c r="A73" s="53" t="s">
        <v>34</v>
      </c>
      <c r="B73" s="234">
        <f>SUM(C58:D58, C47:D47, C36:D36, C25:D25, C14:D14, C69:D69)</f>
        <v>41516</v>
      </c>
      <c r="C73" s="46">
        <f>SUM(E69:F69, E58:F58, E47:F47, E36:F36, E25:F25, E14:F14)</f>
        <v>28214</v>
      </c>
      <c r="D73" s="142"/>
      <c r="E73" s="359" t="s">
        <v>34</v>
      </c>
      <c r="F73" s="360"/>
      <c r="G73" s="119">
        <f>SUM(G14, G25, G36, G47, G58, G69)</f>
        <v>69730</v>
      </c>
    </row>
    <row r="74" spans="1:7" ht="30" customHeight="1" x14ac:dyDescent="0.25">
      <c r="A74" s="53" t="s">
        <v>33</v>
      </c>
      <c r="B74" s="234">
        <f>SUM(C56:D56, C45:D45, C34:D34, C23:D23, C12:D12, C67:D67)</f>
        <v>43282</v>
      </c>
      <c r="C74" s="46">
        <f>SUM(E67:F67, E56:F56, E45:F45, E34:F34, E23:F23, E12:F12)</f>
        <v>30479</v>
      </c>
      <c r="D74" s="142"/>
      <c r="E74" s="359" t="s">
        <v>33</v>
      </c>
      <c r="F74" s="360"/>
      <c r="G74" s="120">
        <f>SUM(G56, G45, G34, G23, G12, G67)</f>
        <v>73761</v>
      </c>
    </row>
    <row r="75" spans="1:7" ht="30" customHeight="1" x14ac:dyDescent="0.25">
      <c r="E75" s="359" t="s">
        <v>26</v>
      </c>
      <c r="F75" s="360"/>
      <c r="G75" s="120">
        <f>AVERAGE(G14, G25, G36, G47, G58, G69)</f>
        <v>11621.666666666666</v>
      </c>
    </row>
    <row r="76" spans="1:7" x14ac:dyDescent="0.25">
      <c r="E76" s="359" t="s">
        <v>72</v>
      </c>
      <c r="F76" s="360"/>
      <c r="G76" s="119">
        <f>AVERAGE(G56, G45, G34, G23, G12, G67)</f>
        <v>12293.5</v>
      </c>
    </row>
    <row r="78" spans="1:7" x14ac:dyDescent="0.25">
      <c r="C78" s="181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D12:F12 C23:C24" emptyCellReference="1"/>
    <ignoredError sqref="C15 C13:F13" evalError="1" emptyCellReference="1"/>
    <ignoredError sqref="G12 D34:F34 G23:G26 G34 C34 C26" formulaRange="1" emptyCellReference="1"/>
    <ignoredError sqref="G59 G49 G43:G44 G16:G22 G27:G33 G11 F25:F26 D25:D26" formulaRange="1"/>
    <ignoredError sqref="D59:F59 D35:F37 E45:F45 G35:G42 D46:F48 D56:F58 D15:F15 D14:F14 G13:G15 G45:G48 C46:C48 C56:C58 C45 C35:C37 C59" evalError="1" formulaRange="1" emptyCellReference="1"/>
    <ignoredError sqref="G56:G58" evalError="1" formulaRange="1"/>
    <ignoredError sqref="C14" evalErro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32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79" bestFit="1" customWidth="1"/>
    <col min="2" max="2" width="10.140625" style="79" bestFit="1" customWidth="1"/>
    <col min="3" max="7" width="15.7109375" style="79" customWidth="1"/>
    <col min="8" max="8" width="16.28515625" style="79" bestFit="1" customWidth="1"/>
    <col min="9" max="16384" width="9.140625" style="79"/>
  </cols>
  <sheetData>
    <row r="1" spans="1:7" ht="15" customHeight="1" x14ac:dyDescent="0.25">
      <c r="B1" s="159"/>
      <c r="C1" s="375" t="s">
        <v>56</v>
      </c>
      <c r="D1" s="376"/>
      <c r="E1" s="375"/>
      <c r="F1" s="381"/>
      <c r="G1" s="379" t="s">
        <v>23</v>
      </c>
    </row>
    <row r="2" spans="1:7" ht="15" customHeight="1" thickBot="1" x14ac:dyDescent="0.3">
      <c r="B2" s="159"/>
      <c r="C2" s="377"/>
      <c r="D2" s="378"/>
      <c r="E2" s="377"/>
      <c r="F2" s="382"/>
      <c r="G2" s="380"/>
    </row>
    <row r="3" spans="1:7" x14ac:dyDescent="0.25">
      <c r="A3" s="411" t="s">
        <v>61</v>
      </c>
      <c r="B3" s="412" t="s">
        <v>62</v>
      </c>
      <c r="C3" s="383" t="s">
        <v>59</v>
      </c>
      <c r="D3" s="408" t="s">
        <v>60</v>
      </c>
      <c r="E3" s="383"/>
      <c r="F3" s="408"/>
      <c r="G3" s="380"/>
    </row>
    <row r="4" spans="1:7" ht="14.25" customHeight="1" thickBot="1" x14ac:dyDescent="0.3">
      <c r="A4" s="384"/>
      <c r="B4" s="413"/>
      <c r="C4" s="384"/>
      <c r="D4" s="409"/>
      <c r="E4" s="384"/>
      <c r="F4" s="409"/>
      <c r="G4" s="380"/>
    </row>
    <row r="5" spans="1:7" s="85" customFormat="1" ht="12.75" customHeight="1" thickBot="1" x14ac:dyDescent="0.3">
      <c r="A5" s="176"/>
      <c r="B5" s="156"/>
      <c r="C5" s="80"/>
      <c r="D5" s="81"/>
      <c r="E5" s="82"/>
      <c r="F5" s="83"/>
      <c r="G5" s="84"/>
    </row>
    <row r="6" spans="1:7" s="85" customFormat="1" ht="12.75" customHeight="1" thickBot="1" x14ac:dyDescent="0.3">
      <c r="A6" s="176"/>
      <c r="B6" s="149"/>
      <c r="C6" s="80"/>
      <c r="D6" s="81"/>
      <c r="E6" s="82"/>
      <c r="F6" s="83"/>
      <c r="G6" s="84"/>
    </row>
    <row r="7" spans="1:7" s="85" customFormat="1" ht="12.75" customHeight="1" thickBot="1" x14ac:dyDescent="0.3">
      <c r="A7" s="176"/>
      <c r="B7" s="149"/>
      <c r="C7" s="80"/>
      <c r="D7" s="81"/>
      <c r="E7" s="82"/>
      <c r="F7" s="83"/>
      <c r="G7" s="84"/>
    </row>
    <row r="8" spans="1:7" s="85" customFormat="1" ht="12.75" customHeight="1" thickBot="1" x14ac:dyDescent="0.3">
      <c r="A8" s="182"/>
      <c r="B8" s="149"/>
      <c r="C8" s="80"/>
      <c r="D8" s="81"/>
      <c r="E8" s="82"/>
      <c r="F8" s="83"/>
      <c r="G8" s="84"/>
    </row>
    <row r="9" spans="1:7" s="85" customFormat="1" ht="12.75" customHeight="1" thickBot="1" x14ac:dyDescent="0.3">
      <c r="A9" s="182"/>
      <c r="B9" s="149"/>
      <c r="C9" s="80"/>
      <c r="D9" s="81"/>
      <c r="E9" s="82"/>
      <c r="F9" s="83"/>
      <c r="G9" s="84"/>
    </row>
    <row r="10" spans="1:7" s="85" customFormat="1" ht="12.75" customHeight="1" outlineLevel="1" thickBot="1" x14ac:dyDescent="0.3">
      <c r="A10" s="182"/>
      <c r="B10" s="194"/>
      <c r="C10" s="82"/>
      <c r="D10" s="86"/>
      <c r="E10" s="82"/>
      <c r="F10" s="83"/>
      <c r="G10" s="84">
        <f t="shared" ref="G10:G11" si="0">SUM(C10:F10)</f>
        <v>0</v>
      </c>
    </row>
    <row r="11" spans="1:7" s="85" customFormat="1" ht="14.25" outlineLevel="1" thickBot="1" x14ac:dyDescent="0.3">
      <c r="A11" s="182"/>
      <c r="B11" s="149"/>
      <c r="C11" s="87"/>
      <c r="D11" s="88"/>
      <c r="E11" s="87"/>
      <c r="F11" s="89"/>
      <c r="G11" s="84">
        <f t="shared" si="0"/>
        <v>0</v>
      </c>
    </row>
    <row r="12" spans="1:7" s="91" customFormat="1" ht="14.25" customHeight="1" outlineLevel="1" thickBot="1" x14ac:dyDescent="0.3">
      <c r="A12" s="126" t="s">
        <v>25</v>
      </c>
      <c r="B12" s="365" t="s">
        <v>28</v>
      </c>
      <c r="C12" s="144">
        <f>SUM(C5:C11)</f>
        <v>0</v>
      </c>
      <c r="D12" s="144">
        <f t="shared" ref="D12:G12" si="1">SUM(D5:D11)</f>
        <v>0</v>
      </c>
      <c r="E12" s="144">
        <f t="shared" si="1"/>
        <v>0</v>
      </c>
      <c r="F12" s="144">
        <f t="shared" si="1"/>
        <v>0</v>
      </c>
      <c r="G12" s="144">
        <f t="shared" si="1"/>
        <v>0</v>
      </c>
    </row>
    <row r="13" spans="1:7" s="91" customFormat="1" ht="14.25" customHeight="1" outlineLevel="1" thickBot="1" x14ac:dyDescent="0.3">
      <c r="A13" s="127" t="s">
        <v>27</v>
      </c>
      <c r="B13" s="366"/>
      <c r="C13" s="145" t="e">
        <f>AVERAGE(C5:C11)</f>
        <v>#DIV/0!</v>
      </c>
      <c r="D13" s="145" t="e">
        <f t="shared" ref="D13:G13" si="2">AVERAGE(D5:D11)</f>
        <v>#DIV/0!</v>
      </c>
      <c r="E13" s="145" t="e">
        <f t="shared" si="2"/>
        <v>#DIV/0!</v>
      </c>
      <c r="F13" s="145" t="e">
        <f t="shared" si="2"/>
        <v>#DIV/0!</v>
      </c>
      <c r="G13" s="145">
        <f t="shared" si="2"/>
        <v>0</v>
      </c>
    </row>
    <row r="14" spans="1:7" s="91" customFormat="1" ht="14.25" customHeight="1" thickBot="1" x14ac:dyDescent="0.3">
      <c r="A14" s="34" t="s">
        <v>24</v>
      </c>
      <c r="B14" s="366"/>
      <c r="C14" s="98">
        <f>SUM(C5:C9)</f>
        <v>0</v>
      </c>
      <c r="D14" s="98">
        <f t="shared" ref="D14:G14" si="3">SUM(D5:D9)</f>
        <v>0</v>
      </c>
      <c r="E14" s="98">
        <f t="shared" si="3"/>
        <v>0</v>
      </c>
      <c r="F14" s="98">
        <f t="shared" si="3"/>
        <v>0</v>
      </c>
      <c r="G14" s="98">
        <f t="shared" si="3"/>
        <v>0</v>
      </c>
    </row>
    <row r="15" spans="1:7" s="91" customFormat="1" ht="14.25" customHeight="1" thickBot="1" x14ac:dyDescent="0.3">
      <c r="A15" s="34" t="s">
        <v>26</v>
      </c>
      <c r="B15" s="367"/>
      <c r="C15" s="99" t="e">
        <f>AVERAGE(C5:C9)</f>
        <v>#DIV/0!</v>
      </c>
      <c r="D15" s="99" t="e">
        <f t="shared" ref="D15:G15" si="4">AVERAGE(D5:D9)</f>
        <v>#DIV/0!</v>
      </c>
      <c r="E15" s="99" t="e">
        <f t="shared" si="4"/>
        <v>#DIV/0!</v>
      </c>
      <c r="F15" s="99" t="e">
        <f t="shared" si="4"/>
        <v>#DIV/0!</v>
      </c>
      <c r="G15" s="99" t="e">
        <f t="shared" si="4"/>
        <v>#DIV/0!</v>
      </c>
    </row>
    <row r="16" spans="1:7" s="91" customFormat="1" ht="13.5" customHeight="1" thickBot="1" x14ac:dyDescent="0.3">
      <c r="A16" s="33"/>
      <c r="B16" s="150"/>
      <c r="C16" s="80"/>
      <c r="D16" s="81"/>
      <c r="E16" s="80"/>
      <c r="F16" s="92"/>
      <c r="G16" s="186"/>
    </row>
    <row r="17" spans="1:7" s="91" customFormat="1" ht="13.5" customHeight="1" thickBot="1" x14ac:dyDescent="0.3">
      <c r="A17" s="33"/>
      <c r="B17" s="151"/>
      <c r="C17" s="80"/>
      <c r="D17" s="81"/>
      <c r="E17" s="82"/>
      <c r="F17" s="83"/>
      <c r="G17" s="186"/>
    </row>
    <row r="18" spans="1:7" s="91" customFormat="1" ht="15" customHeight="1" thickBot="1" x14ac:dyDescent="0.3">
      <c r="A18" s="33"/>
      <c r="B18" s="151"/>
      <c r="C18" s="80"/>
      <c r="D18" s="81"/>
      <c r="E18" s="82"/>
      <c r="F18" s="83"/>
      <c r="G18" s="186"/>
    </row>
    <row r="19" spans="1:7" s="91" customFormat="1" ht="14.25" customHeight="1" thickBot="1" x14ac:dyDescent="0.3">
      <c r="A19" s="33"/>
      <c r="B19" s="151"/>
      <c r="C19" s="80"/>
      <c r="D19" s="81"/>
      <c r="E19" s="82"/>
      <c r="F19" s="83"/>
      <c r="G19" s="186"/>
    </row>
    <row r="20" spans="1:7" s="91" customFormat="1" ht="14.25" customHeight="1" thickBot="1" x14ac:dyDescent="0.3">
      <c r="A20" s="33"/>
      <c r="B20" s="151"/>
      <c r="C20" s="80"/>
      <c r="D20" s="81"/>
      <c r="E20" s="82"/>
      <c r="F20" s="83"/>
      <c r="G20" s="186"/>
    </row>
    <row r="21" spans="1:7" s="91" customFormat="1" ht="14.25" customHeight="1" outlineLevel="1" thickBot="1" x14ac:dyDescent="0.3">
      <c r="A21" s="179"/>
      <c r="B21" s="151"/>
      <c r="C21" s="82"/>
      <c r="D21" s="86"/>
      <c r="E21" s="82"/>
      <c r="F21" s="83"/>
      <c r="G21" s="186">
        <f>SUM(C21:F21)</f>
        <v>0</v>
      </c>
    </row>
    <row r="22" spans="1:7" s="91" customFormat="1" ht="14.25" customHeight="1" outlineLevel="1" thickBot="1" x14ac:dyDescent="0.3">
      <c r="A22" s="179"/>
      <c r="B22" s="151"/>
      <c r="C22" s="87"/>
      <c r="D22" s="88"/>
      <c r="E22" s="87"/>
      <c r="F22" s="89"/>
      <c r="G22" s="186">
        <f t="shared" ref="G22" si="5">SUM(C22:F22)</f>
        <v>0</v>
      </c>
    </row>
    <row r="23" spans="1:7" s="91" customFormat="1" ht="14.25" customHeight="1" outlineLevel="1" thickBot="1" x14ac:dyDescent="0.3">
      <c r="A23" s="126" t="s">
        <v>25</v>
      </c>
      <c r="B23" s="365" t="s">
        <v>29</v>
      </c>
      <c r="C23" s="144">
        <f>SUM(C16:C22)</f>
        <v>0</v>
      </c>
      <c r="D23" s="144">
        <f t="shared" ref="D23:G23" si="6">SUM(D16:D22)</f>
        <v>0</v>
      </c>
      <c r="E23" s="144">
        <f t="shared" si="6"/>
        <v>0</v>
      </c>
      <c r="F23" s="144">
        <f t="shared" si="6"/>
        <v>0</v>
      </c>
      <c r="G23" s="144">
        <f t="shared" si="6"/>
        <v>0</v>
      </c>
    </row>
    <row r="24" spans="1:7" s="91" customFormat="1" ht="14.25" customHeight="1" outlineLevel="1" thickBot="1" x14ac:dyDescent="0.3">
      <c r="A24" s="127" t="s">
        <v>27</v>
      </c>
      <c r="B24" s="366"/>
      <c r="C24" s="145" t="e">
        <f>AVERAGE(C16:C22)</f>
        <v>#DIV/0!</v>
      </c>
      <c r="D24" s="145" t="e">
        <f t="shared" ref="D24:G24" si="7">AVERAGE(D16:D22)</f>
        <v>#DIV/0!</v>
      </c>
      <c r="E24" s="145" t="e">
        <f t="shared" si="7"/>
        <v>#DIV/0!</v>
      </c>
      <c r="F24" s="145" t="e">
        <f t="shared" si="7"/>
        <v>#DIV/0!</v>
      </c>
      <c r="G24" s="145">
        <f t="shared" si="7"/>
        <v>0</v>
      </c>
    </row>
    <row r="25" spans="1:7" s="91" customFormat="1" ht="14.25" customHeight="1" thickBot="1" x14ac:dyDescent="0.3">
      <c r="A25" s="34" t="s">
        <v>24</v>
      </c>
      <c r="B25" s="366"/>
      <c r="C25" s="98">
        <f>SUM(C16:C20)</f>
        <v>0</v>
      </c>
      <c r="D25" s="98">
        <f t="shared" ref="D25:G25" si="8">SUM(D16:D20)</f>
        <v>0</v>
      </c>
      <c r="E25" s="98">
        <f t="shared" si="8"/>
        <v>0</v>
      </c>
      <c r="F25" s="98">
        <f t="shared" si="8"/>
        <v>0</v>
      </c>
      <c r="G25" s="98">
        <f t="shared" si="8"/>
        <v>0</v>
      </c>
    </row>
    <row r="26" spans="1:7" s="91" customFormat="1" ht="14.25" customHeight="1" thickBot="1" x14ac:dyDescent="0.3">
      <c r="A26" s="34" t="s">
        <v>26</v>
      </c>
      <c r="B26" s="367"/>
      <c r="C26" s="99" t="e">
        <f>AVERAGE(C16:C20)</f>
        <v>#DIV/0!</v>
      </c>
      <c r="D26" s="99" t="e">
        <f t="shared" ref="D26:G26" si="9">AVERAGE(D16:D20)</f>
        <v>#DIV/0!</v>
      </c>
      <c r="E26" s="99" t="e">
        <f t="shared" si="9"/>
        <v>#DIV/0!</v>
      </c>
      <c r="F26" s="99" t="e">
        <f t="shared" si="9"/>
        <v>#DIV/0!</v>
      </c>
      <c r="G26" s="99" t="e">
        <f t="shared" si="9"/>
        <v>#DIV/0!</v>
      </c>
    </row>
    <row r="27" spans="1:7" s="91" customFormat="1" ht="14.25" customHeight="1" thickBot="1" x14ac:dyDescent="0.3">
      <c r="A27" s="33"/>
      <c r="B27" s="178"/>
      <c r="C27" s="80"/>
      <c r="D27" s="81"/>
      <c r="E27" s="80"/>
      <c r="F27" s="92"/>
      <c r="G27" s="186"/>
    </row>
    <row r="28" spans="1:7" s="91" customFormat="1" ht="15.75" customHeight="1" thickBot="1" x14ac:dyDescent="0.3">
      <c r="A28" s="33"/>
      <c r="B28" s="153"/>
      <c r="C28" s="80"/>
      <c r="D28" s="81"/>
      <c r="E28" s="82"/>
      <c r="F28" s="83"/>
      <c r="G28" s="186"/>
    </row>
    <row r="29" spans="1:7" s="91" customFormat="1" ht="13.5" customHeight="1" thickBot="1" x14ac:dyDescent="0.3">
      <c r="A29" s="33"/>
      <c r="B29" s="153"/>
      <c r="C29" s="80"/>
      <c r="D29" s="81"/>
      <c r="E29" s="82"/>
      <c r="F29" s="83"/>
      <c r="G29" s="186"/>
    </row>
    <row r="30" spans="1:7" s="91" customFormat="1" ht="12.75" customHeight="1" thickBot="1" x14ac:dyDescent="0.3">
      <c r="A30" s="33"/>
      <c r="B30" s="153"/>
      <c r="C30" s="80"/>
      <c r="D30" s="81"/>
      <c r="E30" s="82"/>
      <c r="F30" s="83"/>
      <c r="G30" s="186"/>
    </row>
    <row r="31" spans="1:7" s="91" customFormat="1" ht="14.25" thickBot="1" x14ac:dyDescent="0.3">
      <c r="A31" s="33"/>
      <c r="B31" s="153"/>
      <c r="C31" s="80"/>
      <c r="D31" s="81"/>
      <c r="E31" s="82"/>
      <c r="F31" s="83"/>
      <c r="G31" s="186"/>
    </row>
    <row r="32" spans="1:7" s="91" customFormat="1" ht="14.25" customHeight="1" outlineLevel="1" thickBot="1" x14ac:dyDescent="0.3">
      <c r="A32" s="179"/>
      <c r="B32" s="151"/>
      <c r="C32" s="82"/>
      <c r="D32" s="86"/>
      <c r="E32" s="82"/>
      <c r="F32" s="83"/>
      <c r="G32" s="186">
        <f>SUM(C32:F32)</f>
        <v>0</v>
      </c>
    </row>
    <row r="33" spans="1:8" s="91" customFormat="1" ht="14.25" customHeight="1" outlineLevel="1" thickBot="1" x14ac:dyDescent="0.3">
      <c r="A33" s="179"/>
      <c r="B33" s="151"/>
      <c r="C33" s="87"/>
      <c r="D33" s="88"/>
      <c r="E33" s="87"/>
      <c r="F33" s="89"/>
      <c r="G33" s="186">
        <f>SUM(C33:F33)</f>
        <v>0</v>
      </c>
    </row>
    <row r="34" spans="1:8" s="91" customFormat="1" ht="14.25" customHeight="1" outlineLevel="1" thickBot="1" x14ac:dyDescent="0.3">
      <c r="A34" s="126" t="s">
        <v>25</v>
      </c>
      <c r="B34" s="365" t="s">
        <v>30</v>
      </c>
      <c r="C34" s="144">
        <f>SUM(C27:C33)</f>
        <v>0</v>
      </c>
      <c r="D34" s="144">
        <f t="shared" ref="D34:G34" si="10">SUM(D27:D33)</f>
        <v>0</v>
      </c>
      <c r="E34" s="144">
        <f t="shared" si="10"/>
        <v>0</v>
      </c>
      <c r="F34" s="144">
        <f t="shared" si="10"/>
        <v>0</v>
      </c>
      <c r="G34" s="144">
        <f t="shared" si="10"/>
        <v>0</v>
      </c>
    </row>
    <row r="35" spans="1:8" s="91" customFormat="1" ht="14.25" customHeight="1" outlineLevel="1" thickBot="1" x14ac:dyDescent="0.3">
      <c r="A35" s="127" t="s">
        <v>27</v>
      </c>
      <c r="B35" s="366"/>
      <c r="C35" s="145" t="e">
        <f>AVERAGE(C27:C33)</f>
        <v>#DIV/0!</v>
      </c>
      <c r="D35" s="145" t="e">
        <f t="shared" ref="D35:G35" si="11">AVERAGE(D27:D33)</f>
        <v>#DIV/0!</v>
      </c>
      <c r="E35" s="145" t="e">
        <f t="shared" si="11"/>
        <v>#DIV/0!</v>
      </c>
      <c r="F35" s="145" t="e">
        <f t="shared" si="11"/>
        <v>#DIV/0!</v>
      </c>
      <c r="G35" s="145">
        <f t="shared" si="11"/>
        <v>0</v>
      </c>
    </row>
    <row r="36" spans="1:8" s="91" customFormat="1" ht="14.25" customHeight="1" thickBot="1" x14ac:dyDescent="0.3">
      <c r="A36" s="34" t="s">
        <v>24</v>
      </c>
      <c r="B36" s="366"/>
      <c r="C36" s="98">
        <f>SUM(C27:C31)</f>
        <v>0</v>
      </c>
      <c r="D36" s="98">
        <f t="shared" ref="D36:G36" si="12">SUM(D27:D31)</f>
        <v>0</v>
      </c>
      <c r="E36" s="98">
        <f t="shared" si="12"/>
        <v>0</v>
      </c>
      <c r="F36" s="98">
        <f t="shared" si="12"/>
        <v>0</v>
      </c>
      <c r="G36" s="98">
        <f t="shared" si="12"/>
        <v>0</v>
      </c>
    </row>
    <row r="37" spans="1:8" s="91" customFormat="1" ht="15.75" customHeight="1" thickBot="1" x14ac:dyDescent="0.3">
      <c r="A37" s="34" t="s">
        <v>26</v>
      </c>
      <c r="B37" s="367"/>
      <c r="C37" s="99" t="e">
        <f>AVERAGE(C27:C31)</f>
        <v>#DIV/0!</v>
      </c>
      <c r="D37" s="99" t="e">
        <f t="shared" ref="D37:G37" si="13">AVERAGE(D27:D31)</f>
        <v>#DIV/0!</v>
      </c>
      <c r="E37" s="99" t="e">
        <f t="shared" si="13"/>
        <v>#DIV/0!</v>
      </c>
      <c r="F37" s="99" t="e">
        <f t="shared" si="13"/>
        <v>#DIV/0!</v>
      </c>
      <c r="G37" s="99" t="e">
        <f t="shared" si="13"/>
        <v>#DIV/0!</v>
      </c>
    </row>
    <row r="38" spans="1:8" s="91" customFormat="1" ht="12.75" customHeight="1" thickBot="1" x14ac:dyDescent="0.3">
      <c r="A38" s="33"/>
      <c r="B38" s="178"/>
      <c r="C38" s="80"/>
      <c r="D38" s="81"/>
      <c r="E38" s="80"/>
      <c r="F38" s="92"/>
      <c r="G38" s="93"/>
    </row>
    <row r="39" spans="1:8" s="91" customFormat="1" ht="15.75" customHeight="1" thickBot="1" x14ac:dyDescent="0.3">
      <c r="A39" s="33"/>
      <c r="B39" s="153"/>
      <c r="C39" s="80"/>
      <c r="D39" s="81"/>
      <c r="E39" s="82"/>
      <c r="F39" s="83"/>
      <c r="G39" s="84"/>
    </row>
    <row r="40" spans="1:8" s="91" customFormat="1" ht="17.25" customHeight="1" thickBot="1" x14ac:dyDescent="0.3">
      <c r="A40" s="33"/>
      <c r="B40" s="153"/>
      <c r="C40" s="80"/>
      <c r="D40" s="81"/>
      <c r="E40" s="82"/>
      <c r="F40" s="83"/>
      <c r="G40" s="84"/>
    </row>
    <row r="41" spans="1:8" s="91" customFormat="1" ht="14.25" customHeight="1" thickBot="1" x14ac:dyDescent="0.3">
      <c r="A41" s="33"/>
      <c r="B41" s="153"/>
      <c r="C41" s="80"/>
      <c r="D41" s="81"/>
      <c r="E41" s="82"/>
      <c r="F41" s="83"/>
      <c r="G41" s="84"/>
    </row>
    <row r="42" spans="1:8" s="91" customFormat="1" ht="17.25" customHeight="1" thickBot="1" x14ac:dyDescent="0.3">
      <c r="A42" s="33"/>
      <c r="B42" s="153"/>
      <c r="C42" s="80"/>
      <c r="D42" s="81"/>
      <c r="E42" s="82"/>
      <c r="F42" s="83"/>
      <c r="G42" s="84"/>
    </row>
    <row r="43" spans="1:8" s="91" customFormat="1" ht="14.25" customHeight="1" outlineLevel="1" thickBot="1" x14ac:dyDescent="0.3">
      <c r="A43" s="179"/>
      <c r="B43" s="151"/>
      <c r="C43" s="82"/>
      <c r="D43" s="86"/>
      <c r="E43" s="82"/>
      <c r="F43" s="83"/>
      <c r="G43" s="84">
        <f t="shared" ref="G43:G44" si="14">SUM(C43:F43)</f>
        <v>0</v>
      </c>
      <c r="H43" s="147"/>
    </row>
    <row r="44" spans="1:8" s="91" customFormat="1" ht="14.25" customHeight="1" outlineLevel="1" thickBot="1" x14ac:dyDescent="0.3">
      <c r="A44" s="179"/>
      <c r="B44" s="151"/>
      <c r="C44" s="87"/>
      <c r="D44" s="88"/>
      <c r="E44" s="87"/>
      <c r="F44" s="89"/>
      <c r="G44" s="90">
        <f t="shared" si="14"/>
        <v>0</v>
      </c>
      <c r="H44" s="147"/>
    </row>
    <row r="45" spans="1:8" s="91" customFormat="1" ht="14.25" customHeight="1" outlineLevel="1" thickBot="1" x14ac:dyDescent="0.3">
      <c r="A45" s="126" t="s">
        <v>25</v>
      </c>
      <c r="B45" s="365" t="s">
        <v>31</v>
      </c>
      <c r="C45" s="144">
        <f>SUM(C38:C44)</f>
        <v>0</v>
      </c>
      <c r="D45" s="144">
        <f t="shared" ref="D45:G45" si="15">SUM(D38:D44)</f>
        <v>0</v>
      </c>
      <c r="E45" s="144">
        <f t="shared" si="15"/>
        <v>0</v>
      </c>
      <c r="F45" s="144">
        <f t="shared" si="15"/>
        <v>0</v>
      </c>
      <c r="G45" s="144">
        <f t="shared" si="15"/>
        <v>0</v>
      </c>
    </row>
    <row r="46" spans="1:8" s="91" customFormat="1" ht="14.25" customHeight="1" outlineLevel="1" thickBot="1" x14ac:dyDescent="0.3">
      <c r="A46" s="127" t="s">
        <v>27</v>
      </c>
      <c r="B46" s="366"/>
      <c r="C46" s="145" t="e">
        <f>AVERAGE(C38:C44)</f>
        <v>#DIV/0!</v>
      </c>
      <c r="D46" s="145" t="e">
        <f t="shared" ref="D46:G46" si="16">AVERAGE(D38:D44)</f>
        <v>#DIV/0!</v>
      </c>
      <c r="E46" s="145" t="e">
        <f t="shared" si="16"/>
        <v>#DIV/0!</v>
      </c>
      <c r="F46" s="145" t="e">
        <f t="shared" si="16"/>
        <v>#DIV/0!</v>
      </c>
      <c r="G46" s="145">
        <f t="shared" si="16"/>
        <v>0</v>
      </c>
    </row>
    <row r="47" spans="1:8" s="91" customFormat="1" ht="14.25" customHeight="1" thickBot="1" x14ac:dyDescent="0.3">
      <c r="A47" s="34" t="s">
        <v>24</v>
      </c>
      <c r="B47" s="366"/>
      <c r="C47" s="98">
        <f>SUM(C38:C42)</f>
        <v>0</v>
      </c>
      <c r="D47" s="98">
        <f t="shared" ref="D47:G47" si="17">SUM(D38:D42)</f>
        <v>0</v>
      </c>
      <c r="E47" s="98">
        <f t="shared" si="17"/>
        <v>0</v>
      </c>
      <c r="F47" s="98">
        <f t="shared" si="17"/>
        <v>0</v>
      </c>
      <c r="G47" s="98">
        <f t="shared" si="17"/>
        <v>0</v>
      </c>
    </row>
    <row r="48" spans="1:8" s="91" customFormat="1" ht="13.5" customHeight="1" thickBot="1" x14ac:dyDescent="0.3">
      <c r="A48" s="34" t="s">
        <v>26</v>
      </c>
      <c r="B48" s="367"/>
      <c r="C48" s="99" t="e">
        <f>AVERAGE(C38:C42)</f>
        <v>#DIV/0!</v>
      </c>
      <c r="D48" s="99" t="e">
        <f t="shared" ref="D48:G48" si="18">AVERAGE(D38:D42)</f>
        <v>#DIV/0!</v>
      </c>
      <c r="E48" s="99" t="e">
        <f t="shared" si="18"/>
        <v>#DIV/0!</v>
      </c>
      <c r="F48" s="99" t="e">
        <f t="shared" si="18"/>
        <v>#DIV/0!</v>
      </c>
      <c r="G48" s="99" t="e">
        <f t="shared" si="18"/>
        <v>#DIV/0!</v>
      </c>
    </row>
    <row r="49" spans="1:7" s="91" customFormat="1" ht="13.5" customHeight="1" thickBot="1" x14ac:dyDescent="0.3">
      <c r="A49" s="33"/>
      <c r="B49" s="152"/>
      <c r="C49" s="172"/>
      <c r="D49" s="173"/>
      <c r="E49" s="80"/>
      <c r="F49" s="92"/>
      <c r="G49" s="93"/>
    </row>
    <row r="50" spans="1:7" s="91" customFormat="1" ht="14.25" customHeight="1" thickBot="1" x14ac:dyDescent="0.3">
      <c r="A50" s="33"/>
      <c r="B50" s="171"/>
      <c r="C50" s="174"/>
      <c r="D50" s="175"/>
      <c r="E50" s="82"/>
      <c r="F50" s="83"/>
      <c r="G50" s="84"/>
    </row>
    <row r="51" spans="1:7" s="91" customFormat="1" ht="13.5" customHeight="1" thickBot="1" x14ac:dyDescent="0.3">
      <c r="A51" s="33"/>
      <c r="B51" s="171"/>
      <c r="C51" s="80"/>
      <c r="D51" s="92"/>
      <c r="E51" s="82"/>
      <c r="F51" s="83"/>
      <c r="G51" s="84"/>
    </row>
    <row r="52" spans="1:7" s="91" customFormat="1" ht="13.5" customHeight="1" thickBot="1" x14ac:dyDescent="0.3">
      <c r="A52" s="179"/>
      <c r="B52" s="171"/>
      <c r="C52" s="80"/>
      <c r="D52" s="92"/>
      <c r="E52" s="82"/>
      <c r="F52" s="83"/>
      <c r="G52" s="84"/>
    </row>
    <row r="53" spans="1:7" s="91" customFormat="1" ht="12" customHeight="1" x14ac:dyDescent="0.25">
      <c r="A53" s="179"/>
      <c r="B53" s="171"/>
      <c r="C53" s="172"/>
      <c r="D53" s="221"/>
      <c r="E53" s="87"/>
      <c r="F53" s="89"/>
      <c r="G53" s="90"/>
    </row>
    <row r="54" spans="1:7" s="91" customFormat="1" ht="14.25" customHeight="1" outlineLevel="1" thickBot="1" x14ac:dyDescent="0.3">
      <c r="A54" s="224"/>
      <c r="B54" s="241"/>
      <c r="C54" s="82"/>
      <c r="D54" s="83"/>
      <c r="E54" s="82"/>
      <c r="F54" s="83"/>
      <c r="G54" s="82">
        <f>SUM(C54:F54)</f>
        <v>0</v>
      </c>
    </row>
    <row r="55" spans="1:7" s="91" customFormat="1" ht="16.5" hidden="1" customHeight="1" outlineLevel="1" thickBot="1" x14ac:dyDescent="0.3">
      <c r="A55" s="179" t="s">
        <v>2</v>
      </c>
      <c r="B55" s="151">
        <f>B54+1</f>
        <v>1</v>
      </c>
      <c r="C55" s="222"/>
      <c r="D55" s="223"/>
      <c r="E55" s="172"/>
      <c r="F55" s="221"/>
      <c r="G55" s="82">
        <f>SUM(C55:F55)</f>
        <v>0</v>
      </c>
    </row>
    <row r="56" spans="1:7" s="91" customFormat="1" ht="16.5" customHeight="1" outlineLevel="1" thickBot="1" x14ac:dyDescent="0.3">
      <c r="A56" s="126" t="s">
        <v>25</v>
      </c>
      <c r="B56" s="365" t="s">
        <v>32</v>
      </c>
      <c r="C56" s="144">
        <f>SUM(C49:C55)</f>
        <v>0</v>
      </c>
      <c r="D56" s="144">
        <f t="shared" ref="D56:G56" si="19">SUM(D49:D55)</f>
        <v>0</v>
      </c>
      <c r="E56" s="144">
        <f t="shared" si="19"/>
        <v>0</v>
      </c>
      <c r="F56" s="144">
        <f t="shared" si="19"/>
        <v>0</v>
      </c>
      <c r="G56" s="144">
        <f t="shared" si="19"/>
        <v>0</v>
      </c>
    </row>
    <row r="57" spans="1:7" s="91" customFormat="1" ht="14.25" customHeight="1" outlineLevel="1" thickBot="1" x14ac:dyDescent="0.3">
      <c r="A57" s="127" t="s">
        <v>27</v>
      </c>
      <c r="B57" s="366"/>
      <c r="C57" s="145" t="e">
        <f>AVERAGE(C49:C55)</f>
        <v>#DIV/0!</v>
      </c>
      <c r="D57" s="145" t="e">
        <f t="shared" ref="D57:G57" si="20">AVERAGE(D49:D55)</f>
        <v>#DIV/0!</v>
      </c>
      <c r="E57" s="145" t="e">
        <f t="shared" si="20"/>
        <v>#DIV/0!</v>
      </c>
      <c r="F57" s="145" t="e">
        <f t="shared" si="20"/>
        <v>#DIV/0!</v>
      </c>
      <c r="G57" s="145">
        <f t="shared" si="20"/>
        <v>0</v>
      </c>
    </row>
    <row r="58" spans="1:7" s="91" customFormat="1" ht="15.75" customHeight="1" thickBot="1" x14ac:dyDescent="0.3">
      <c r="A58" s="34" t="s">
        <v>24</v>
      </c>
      <c r="B58" s="366"/>
      <c r="C58" s="98">
        <f>SUM(C49:C53)</f>
        <v>0</v>
      </c>
      <c r="D58" s="98">
        <f t="shared" ref="D58:G58" si="21">SUM(D49:D53)</f>
        <v>0</v>
      </c>
      <c r="E58" s="98">
        <f t="shared" si="21"/>
        <v>0</v>
      </c>
      <c r="F58" s="98">
        <f t="shared" si="21"/>
        <v>0</v>
      </c>
      <c r="G58" s="98">
        <f t="shared" si="21"/>
        <v>0</v>
      </c>
    </row>
    <row r="59" spans="1:7" s="91" customFormat="1" ht="14.25" customHeight="1" thickBot="1" x14ac:dyDescent="0.3">
      <c r="A59" s="34" t="s">
        <v>26</v>
      </c>
      <c r="B59" s="367"/>
      <c r="C59" s="99" t="e">
        <f>AVERAGE(C49:C53)</f>
        <v>#DIV/0!</v>
      </c>
      <c r="D59" s="99" t="e">
        <f t="shared" ref="D59:G59" si="22">AVERAGE(D49:D53)</f>
        <v>#DIV/0!</v>
      </c>
      <c r="E59" s="99" t="e">
        <f t="shared" si="22"/>
        <v>#DIV/0!</v>
      </c>
      <c r="F59" s="99" t="e">
        <f t="shared" si="22"/>
        <v>#DIV/0!</v>
      </c>
      <c r="G59" s="99" t="e">
        <f t="shared" si="22"/>
        <v>#DIV/0!</v>
      </c>
    </row>
    <row r="60" spans="1:7" s="91" customFormat="1" ht="1.5" hidden="1" customHeight="1" x14ac:dyDescent="0.25">
      <c r="A60" s="167"/>
      <c r="B60" s="155"/>
      <c r="C60" s="80"/>
      <c r="D60" s="81"/>
      <c r="E60" s="80"/>
      <c r="F60" s="92"/>
      <c r="G60" s="93"/>
    </row>
    <row r="61" spans="1:7" s="91" customFormat="1" ht="17.25" hidden="1" customHeight="1" x14ac:dyDescent="0.25">
      <c r="A61" s="168"/>
      <c r="B61" s="153"/>
      <c r="C61" s="80"/>
      <c r="D61" s="81"/>
      <c r="E61" s="82"/>
      <c r="F61" s="83"/>
      <c r="G61" s="84"/>
    </row>
    <row r="62" spans="1:7" s="91" customFormat="1" ht="18" hidden="1" customHeight="1" x14ac:dyDescent="0.25">
      <c r="A62" s="160"/>
      <c r="B62" s="153"/>
      <c r="C62" s="80"/>
      <c r="D62" s="81"/>
      <c r="E62" s="82"/>
      <c r="F62" s="83"/>
      <c r="G62" s="84"/>
    </row>
    <row r="63" spans="1:7" s="91" customFormat="1" ht="16.5" hidden="1" customHeight="1" x14ac:dyDescent="0.25">
      <c r="A63" s="160"/>
      <c r="B63" s="153"/>
      <c r="C63" s="80"/>
      <c r="D63" s="81"/>
      <c r="E63" s="82"/>
      <c r="F63" s="83"/>
      <c r="G63" s="84"/>
    </row>
    <row r="64" spans="1:7" s="91" customFormat="1" ht="15" hidden="1" customHeight="1" x14ac:dyDescent="0.25">
      <c r="A64" s="160"/>
      <c r="B64" s="153"/>
      <c r="C64" s="80"/>
      <c r="D64" s="81"/>
      <c r="E64" s="82"/>
      <c r="F64" s="83"/>
      <c r="G64" s="84"/>
    </row>
    <row r="65" spans="1:7" s="91" customFormat="1" ht="17.25" hidden="1" customHeight="1" outlineLevel="1" x14ac:dyDescent="0.25">
      <c r="A65" s="160"/>
      <c r="B65" s="153"/>
      <c r="C65" s="82"/>
      <c r="D65" s="86"/>
      <c r="E65" s="82"/>
      <c r="F65" s="83"/>
      <c r="G65" s="84"/>
    </row>
    <row r="66" spans="1:7" s="91" customFormat="1" ht="12" hidden="1" customHeight="1" outlineLevel="1" thickBot="1" x14ac:dyDescent="0.3">
      <c r="A66" s="160"/>
      <c r="B66" s="154"/>
      <c r="C66" s="87"/>
      <c r="D66" s="88"/>
      <c r="E66" s="87"/>
      <c r="F66" s="89"/>
      <c r="G66" s="90"/>
    </row>
    <row r="67" spans="1:7" s="91" customFormat="1" ht="15" hidden="1" customHeight="1" outlineLevel="1" thickBot="1" x14ac:dyDescent="0.3">
      <c r="A67" s="126" t="s">
        <v>25</v>
      </c>
      <c r="B67" s="365" t="s">
        <v>37</v>
      </c>
      <c r="C67" s="144">
        <f>SUM(C60:C66)</f>
        <v>0</v>
      </c>
      <c r="D67" s="144">
        <f t="shared" ref="D67:G67" si="23">SUM(D60:D66)</f>
        <v>0</v>
      </c>
      <c r="E67" s="144">
        <f t="shared" si="23"/>
        <v>0</v>
      </c>
      <c r="F67" s="144">
        <f t="shared" si="23"/>
        <v>0</v>
      </c>
      <c r="G67" s="144">
        <f t="shared" si="23"/>
        <v>0</v>
      </c>
    </row>
    <row r="68" spans="1:7" s="91" customFormat="1" ht="14.25" hidden="1" customHeight="1" outlineLevel="1" thickBot="1" x14ac:dyDescent="0.3">
      <c r="A68" s="127" t="s">
        <v>27</v>
      </c>
      <c r="B68" s="366"/>
      <c r="C68" s="145" t="e">
        <f>AVERAGE(C60:C66)</f>
        <v>#DIV/0!</v>
      </c>
      <c r="D68" s="145" t="e">
        <f t="shared" ref="D68:G68" si="24">AVERAGE(D60:D66)</f>
        <v>#DIV/0!</v>
      </c>
      <c r="E68" s="145" t="e">
        <f t="shared" si="24"/>
        <v>#DIV/0!</v>
      </c>
      <c r="F68" s="145" t="e">
        <f t="shared" si="24"/>
        <v>#DIV/0!</v>
      </c>
      <c r="G68" s="145" t="e">
        <f t="shared" si="24"/>
        <v>#DIV/0!</v>
      </c>
    </row>
    <row r="69" spans="1:7" s="91" customFormat="1" ht="15.75" hidden="1" customHeight="1" thickBot="1" x14ac:dyDescent="0.3">
      <c r="A69" s="34" t="s">
        <v>24</v>
      </c>
      <c r="B69" s="366"/>
      <c r="C69" s="98">
        <f>SUM(C60:C64)</f>
        <v>0</v>
      </c>
      <c r="D69" s="98">
        <f t="shared" ref="D69:G69" si="25">SUM(D60:D64)</f>
        <v>0</v>
      </c>
      <c r="E69" s="98">
        <f t="shared" si="25"/>
        <v>0</v>
      </c>
      <c r="F69" s="98">
        <f t="shared" si="25"/>
        <v>0</v>
      </c>
      <c r="G69" s="98">
        <f t="shared" si="25"/>
        <v>0</v>
      </c>
    </row>
    <row r="70" spans="1:7" s="91" customFormat="1" ht="17.25" hidden="1" customHeight="1" thickBot="1" x14ac:dyDescent="0.3">
      <c r="A70" s="34" t="s">
        <v>26</v>
      </c>
      <c r="B70" s="367"/>
      <c r="C70" s="99" t="e">
        <f>AVERAGE(C60:C64)</f>
        <v>#DIV/0!</v>
      </c>
      <c r="D70" s="99" t="e">
        <f t="shared" ref="D70:G70" si="26">AVERAGE(D60:D64)</f>
        <v>#DIV/0!</v>
      </c>
      <c r="E70" s="99" t="e">
        <f t="shared" si="26"/>
        <v>#DIV/0!</v>
      </c>
      <c r="F70" s="99" t="e">
        <f t="shared" si="26"/>
        <v>#DIV/0!</v>
      </c>
      <c r="G70" s="99" t="e">
        <f t="shared" si="26"/>
        <v>#DIV/0!</v>
      </c>
    </row>
    <row r="71" spans="1:7" s="91" customFormat="1" ht="14.25" customHeight="1" x14ac:dyDescent="0.25">
      <c r="A71" s="59"/>
      <c r="B71" s="60"/>
      <c r="C71" s="94"/>
      <c r="D71" s="94"/>
      <c r="E71" s="94"/>
      <c r="F71" s="94"/>
      <c r="G71" s="94"/>
    </row>
    <row r="72" spans="1:7" s="91" customFormat="1" ht="30" customHeight="1" x14ac:dyDescent="0.25">
      <c r="B72" s="95"/>
      <c r="C72" s="48" t="s">
        <v>59</v>
      </c>
      <c r="D72" s="48" t="s">
        <v>60</v>
      </c>
      <c r="E72" s="372" t="s">
        <v>71</v>
      </c>
      <c r="F72" s="373"/>
      <c r="G72" s="374"/>
    </row>
    <row r="73" spans="1:7" ht="30" customHeight="1" x14ac:dyDescent="0.25">
      <c r="B73" s="53" t="s">
        <v>33</v>
      </c>
      <c r="C73" s="96">
        <f>SUM(C56:D56, C45:D45, C34:D34, C23:D23, C12:D12, C67:D67)</f>
        <v>0</v>
      </c>
      <c r="D73" s="96">
        <f>SUM(E67:F67, E56:F56, E45:F45, E34:F34, E23:F23, E12:F12)</f>
        <v>0</v>
      </c>
      <c r="E73" s="359" t="s">
        <v>33</v>
      </c>
      <c r="F73" s="360"/>
      <c r="G73" s="119">
        <f>SUM(G12, G23, G34, G45, G56, G67)</f>
        <v>0</v>
      </c>
    </row>
    <row r="74" spans="1:7" ht="30" customHeight="1" x14ac:dyDescent="0.25">
      <c r="B74" s="53" t="s">
        <v>34</v>
      </c>
      <c r="C74" s="96">
        <f>SUM(C58:D58, C47:D47, C36:D36, C25:D25, C14:D14, C69:D69)</f>
        <v>0</v>
      </c>
      <c r="D74" s="96">
        <f>SUM(E69:F69, E58:F58, E47:F47, E36:F36, E25:F25, E14:F14)</f>
        <v>0</v>
      </c>
      <c r="E74" s="410" t="s">
        <v>34</v>
      </c>
      <c r="F74" s="410"/>
      <c r="G74" s="120">
        <f>SUM(G58, G47, G36, G25, G14, G69)</f>
        <v>0</v>
      </c>
    </row>
    <row r="75" spans="1:7" ht="30" customHeight="1" x14ac:dyDescent="0.25">
      <c r="E75" s="359" t="s">
        <v>72</v>
      </c>
      <c r="F75" s="360"/>
      <c r="G75" s="120">
        <f>AVERAGE(G12, G23, G34, G45, G56, G67)</f>
        <v>0</v>
      </c>
    </row>
    <row r="76" spans="1:7" ht="30" customHeight="1" x14ac:dyDescent="0.25">
      <c r="E76" s="410" t="s">
        <v>26</v>
      </c>
      <c r="F76" s="410"/>
      <c r="G76" s="119">
        <f>AVERAGE(G58, G47, G36, G25, G14, G69)</f>
        <v>0</v>
      </c>
    </row>
    <row r="86" spans="2:2" x14ac:dyDescent="0.25">
      <c r="B86" s="97"/>
    </row>
    <row r="87" spans="2:2" x14ac:dyDescent="0.25">
      <c r="B87" s="97"/>
    </row>
    <row r="88" spans="2:2" x14ac:dyDescent="0.25">
      <c r="B88" s="97"/>
    </row>
    <row r="89" spans="2:2" x14ac:dyDescent="0.25">
      <c r="B89" s="97"/>
    </row>
    <row r="90" spans="2:2" x14ac:dyDescent="0.25">
      <c r="B90" s="97"/>
    </row>
    <row r="91" spans="2:2" x14ac:dyDescent="0.25">
      <c r="B91" s="97"/>
    </row>
    <row r="92" spans="2:2" x14ac:dyDescent="0.25">
      <c r="B92" s="97"/>
    </row>
    <row r="97" spans="2:2" x14ac:dyDescent="0.25">
      <c r="B97" s="97"/>
    </row>
    <row r="98" spans="2:2" x14ac:dyDescent="0.25">
      <c r="B98" s="97"/>
    </row>
    <row r="99" spans="2:2" x14ac:dyDescent="0.25">
      <c r="B99" s="97"/>
    </row>
    <row r="100" spans="2:2" x14ac:dyDescent="0.25">
      <c r="B100" s="97"/>
    </row>
    <row r="101" spans="2:2" x14ac:dyDescent="0.25">
      <c r="B101" s="97"/>
    </row>
    <row r="102" spans="2:2" x14ac:dyDescent="0.25">
      <c r="B102" s="97"/>
    </row>
    <row r="103" spans="2:2" x14ac:dyDescent="0.25">
      <c r="B103" s="97"/>
    </row>
    <row r="104" spans="2:2" x14ac:dyDescent="0.25">
      <c r="B104" s="97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D77B21-34FA-40A3-B6D1-BFABD15D2907}"/>
</file>

<file path=customXml/itemProps2.xml><?xml version="1.0" encoding="utf-8"?>
<ds:datastoreItem xmlns:ds="http://schemas.openxmlformats.org/officeDocument/2006/customXml" ds:itemID="{7C6E0FC9-F8F2-4E43-BDB0-F3A2BEE93ACA}"/>
</file>

<file path=customXml/itemProps3.xml><?xml version="1.0" encoding="utf-8"?>
<ds:datastoreItem xmlns:ds="http://schemas.openxmlformats.org/officeDocument/2006/customXml" ds:itemID="{A2DD2963-D69B-4919-8859-5CF091A20D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Weekday Totals</vt:lpstr>
      <vt:lpstr>Monthly Totals</vt:lpstr>
      <vt:lpstr>Billy Bey</vt:lpstr>
      <vt:lpstr>HMS</vt:lpstr>
      <vt:lpstr>Liberty Landing Ferry</vt:lpstr>
      <vt:lpstr>New York Water Taxi</vt:lpstr>
      <vt:lpstr>NY Waterway</vt:lpstr>
      <vt:lpstr>SeaStreak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2019-03-19T17:11:41Z</dcterms:created>
  <dcterms:modified xsi:type="dcterms:W3CDTF">2019-03-19T17:11:41Z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