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 activeTab="2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F56" i="3" l="1"/>
  <c r="I56" i="1"/>
  <c r="D56" i="2" l="1"/>
  <c r="C56" i="2"/>
  <c r="L34" i="3" l="1"/>
  <c r="C23" i="3" l="1"/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9" i="2"/>
  <c r="I10" i="2"/>
  <c r="I11" i="2"/>
  <c r="I13" i="2" l="1"/>
  <c r="I15" i="2"/>
  <c r="I14" i="2"/>
  <c r="I12" i="2"/>
  <c r="G9" i="4"/>
  <c r="G10" i="4"/>
  <c r="G11" i="4"/>
  <c r="K9" i="1"/>
  <c r="K10" i="1"/>
  <c r="K11" i="1"/>
  <c r="D50" i="5"/>
  <c r="D9" i="5"/>
  <c r="D10" i="5"/>
  <c r="D11" i="5"/>
  <c r="T9" i="3"/>
  <c r="T10" i="3"/>
  <c r="T11" i="3"/>
  <c r="D51" i="5" l="1"/>
  <c r="D52" i="5"/>
  <c r="I50" i="2"/>
  <c r="I51" i="2"/>
  <c r="I52" i="2"/>
  <c r="K50" i="1"/>
  <c r="K51" i="1"/>
  <c r="K52" i="1"/>
  <c r="G50" i="4"/>
  <c r="G51" i="4"/>
  <c r="G52" i="4"/>
  <c r="T50" i="3"/>
  <c r="T51" i="3"/>
  <c r="T52" i="3"/>
  <c r="L23" i="3" l="1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I67" i="2" l="1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Q32" i="6" s="1"/>
  <c r="G69" i="2"/>
  <c r="H69" i="2"/>
  <c r="I69" i="2"/>
  <c r="D70" i="2"/>
  <c r="E70" i="2"/>
  <c r="F70" i="2"/>
  <c r="G70" i="2"/>
  <c r="H70" i="2"/>
  <c r="I70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 s="1"/>
  <c r="G58" i="2"/>
  <c r="H58" i="2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E74" i="2" l="1"/>
  <c r="F73" i="2"/>
  <c r="F74" i="2"/>
  <c r="B34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 s="1"/>
  <c r="P25" i="3"/>
  <c r="Q25" i="3"/>
  <c r="E42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E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7" i="1"/>
  <c r="C69" i="2"/>
  <c r="Q26" i="6" s="1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 s="1"/>
  <c r="N58" i="3"/>
  <c r="O58" i="3"/>
  <c r="N38" i="6" s="1"/>
  <c r="P58" i="3"/>
  <c r="Q58" i="3"/>
  <c r="N42" i="6" s="1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20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N28" i="6"/>
  <c r="N26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 s="1"/>
  <c r="R69" i="3"/>
  <c r="Q44" i="6" s="1"/>
  <c r="Q69" i="3"/>
  <c r="Q42" i="6" s="1"/>
  <c r="P69" i="3"/>
  <c r="Q40" i="6" s="1"/>
  <c r="O69" i="3"/>
  <c r="Q38" i="6" s="1"/>
  <c r="N69" i="3"/>
  <c r="Q36" i="6" s="1"/>
  <c r="M69" i="3"/>
  <c r="Q34" i="6" s="1"/>
  <c r="L69" i="3"/>
  <c r="K69" i="3"/>
  <c r="J69" i="3"/>
  <c r="I69" i="3"/>
  <c r="H69" i="3"/>
  <c r="G69" i="3"/>
  <c r="F69" i="3"/>
  <c r="E69" i="3"/>
  <c r="D69" i="3"/>
  <c r="E36" i="6"/>
  <c r="E40" i="6"/>
  <c r="E44" i="6"/>
  <c r="E46" i="6"/>
  <c r="C24" i="3"/>
  <c r="H44" i="6"/>
  <c r="H46" i="6"/>
  <c r="K34" i="6"/>
  <c r="K38" i="6"/>
  <c r="K40" i="6"/>
  <c r="K42" i="6"/>
  <c r="K44" i="6"/>
  <c r="K46" i="6"/>
  <c r="T49" i="3"/>
  <c r="N22" i="6"/>
  <c r="B34" i="6"/>
  <c r="B36" i="6"/>
  <c r="B38" i="6"/>
  <c r="B40" i="6"/>
  <c r="B42" i="6"/>
  <c r="B44" i="6"/>
  <c r="B46" i="6"/>
  <c r="G12" i="4"/>
  <c r="Q10" i="6"/>
  <c r="D69" i="5"/>
  <c r="Q12" i="6" s="1"/>
  <c r="D70" i="5"/>
  <c r="D67" i="5"/>
  <c r="D14" i="5"/>
  <c r="B12" i="6" s="1"/>
  <c r="D15" i="5"/>
  <c r="T70" i="3"/>
  <c r="D56" i="5" l="1"/>
  <c r="D57" i="5"/>
  <c r="D36" i="5"/>
  <c r="H12" i="6" s="1"/>
  <c r="Q24" i="6"/>
  <c r="B73" i="5"/>
  <c r="D58" i="5"/>
  <c r="N12" i="6" s="1"/>
  <c r="E22" i="6"/>
  <c r="I56" i="2"/>
  <c r="I58" i="2"/>
  <c r="I57" i="2"/>
  <c r="I59" i="2"/>
  <c r="I45" i="2"/>
  <c r="I47" i="2"/>
  <c r="I48" i="2"/>
  <c r="I46" i="2"/>
  <c r="D48" i="5"/>
  <c r="I34" i="2"/>
  <c r="I35" i="2"/>
  <c r="I36" i="2"/>
  <c r="I37" i="2"/>
  <c r="I23" i="2"/>
  <c r="I24" i="2"/>
  <c r="I25" i="2"/>
  <c r="I26" i="2"/>
  <c r="Q30" i="6"/>
  <c r="Q28" i="6"/>
  <c r="Q20" i="6"/>
  <c r="Q18" i="6"/>
  <c r="Q22" i="6"/>
  <c r="D74" i="2"/>
  <c r="B30" i="7" s="1"/>
  <c r="H22" i="6"/>
  <c r="K10" i="6"/>
  <c r="C74" i="2"/>
  <c r="B28" i="7" s="1"/>
  <c r="B74" i="5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6" i="7" s="1"/>
  <c r="N48" i="3"/>
  <c r="E34" i="6"/>
  <c r="G13" i="4"/>
  <c r="B24" i="6"/>
  <c r="C73" i="1"/>
  <c r="B73" i="1"/>
  <c r="B74" i="1"/>
  <c r="E10" i="6"/>
  <c r="B74" i="2"/>
  <c r="B26" i="7" s="1"/>
  <c r="G75" i="8"/>
  <c r="G73" i="8"/>
  <c r="N73" i="3"/>
  <c r="L73" i="3"/>
  <c r="B42" i="7" s="1"/>
  <c r="J73" i="3"/>
  <c r="B38" i="7" s="1"/>
  <c r="H73" i="3"/>
  <c r="B32" i="7" s="1"/>
  <c r="F73" i="3"/>
  <c r="E73" i="3"/>
  <c r="N74" i="3"/>
  <c r="L74" i="3"/>
  <c r="J74" i="3"/>
  <c r="F74" i="3"/>
  <c r="E74" i="3"/>
  <c r="D74" i="3"/>
  <c r="M73" i="3"/>
  <c r="B44" i="7" s="1"/>
  <c r="K73" i="3"/>
  <c r="B40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N10" i="6"/>
  <c r="B73" i="2"/>
  <c r="B10" i="6"/>
  <c r="D26" i="5"/>
  <c r="D25" i="5"/>
  <c r="E12" i="6" s="1"/>
  <c r="D35" i="5"/>
  <c r="D13" i="5"/>
  <c r="T59" i="3"/>
  <c r="T37" i="3"/>
  <c r="E73" i="2"/>
  <c r="D73" i="2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B46" i="7"/>
  <c r="T68" i="3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D74" i="8"/>
  <c r="C74" i="8"/>
  <c r="D73" i="8"/>
  <c r="Q48" i="6" l="1"/>
  <c r="B24" i="7"/>
  <c r="F74" i="5"/>
  <c r="B12" i="7" s="1"/>
  <c r="F76" i="5"/>
  <c r="B48" i="6"/>
  <c r="E48" i="6"/>
  <c r="H74" i="3"/>
  <c r="B20" i="7"/>
  <c r="B18" i="7"/>
  <c r="E14" i="6"/>
  <c r="G76" i="8"/>
  <c r="B8" i="6"/>
  <c r="J74" i="2"/>
  <c r="B10" i="7" s="1"/>
  <c r="J76" i="2"/>
  <c r="H10" i="6"/>
  <c r="H14" i="6" s="1"/>
  <c r="J73" i="2"/>
  <c r="J75" i="2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<sst xmlns="http://schemas.openxmlformats.org/spreadsheetml/2006/main" count="649" uniqueCount="85">
  <si>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</si>
  <si>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</si>
  <si>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</si>
  <si>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</si>
  <si>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</si>
  <si>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</si>
  <si>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</si>
  <si>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</si>
  <si>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</si>
  <si>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</si>
  <si>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</si>
  <si>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</si>
  <si>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</si>
  <si>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</si>
  <si>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</si>
  <si>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</si>
  <si>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</si>
  <si>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</si>
  <si>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</si>
  <si>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</si>
  <si>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</si>
  <si>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</si>
  <si>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</si>
  <si>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</si>
  <si>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</si>
  <si>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</si>
  <si>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</si>
  <si>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</si>
  <si>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</si>
  <si>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</si>
  <si>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</si>
  <si>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</si>
  <si>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</si>
  <si>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</si>
  <si>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</si>
  <si>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</si>
  <si>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</si>
  <si>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</si>
  <si>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</si>
  <si>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</si>
  <si>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</si>
  <si>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</si>
  <si>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</si>
  <si>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</si>
  <si>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</si>
  <si>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</si>
  <si>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</si>
  <si>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</si>
  <si>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</si>
  <si>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</si>
  <si>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</si>
  <si>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</si>
  <si>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</si>
  <si>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</si>
  <si>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</si>
  <si>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</si>
  <si>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</si>
  <si>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</si>
  <si>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</si>
  <si>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</si>
  <si>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</si>
  <si>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</si>
  <si>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</si>
  <si>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</si>
  <si>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</si>
  <si>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</si>
  <si>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</si>
  <si>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</si>
  <si>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</si>
  <si>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</si>
  <si>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</si>
  <si>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</si>
  <si>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</si>
  <si>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</si>
  <si>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</si>
  <si>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</si>
  <si>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 xml:space="preserve">                </t>
  </si>
  <si>
    <t>February Monthly Totals</t>
  </si>
  <si>
    <t>02.01.13</t>
  </si>
  <si>
    <t>02.04.13-02.08.13</t>
  </si>
  <si>
    <t>02.11.13-02.15.13</t>
  </si>
  <si>
    <t>02.18.13-02.22.13</t>
  </si>
  <si>
    <t>02.25.13-02.28.13</t>
  </si>
  <si>
    <t>*Storm Nemo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</si>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</sst>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4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1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3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9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1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5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50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4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5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6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4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5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4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4" borderId="38" xfId="0" applyNumberFormat="1" applyFont="1" applyFill="1" applyBorder="1" applyAlignment="1">
      <alignment horizontal="right"/>
    </xf>
    <xf numFmtId="3" fontId="24" fillId="4" borderId="55" xfId="0" applyNumberFormat="1" applyFont="1" applyFill="1" applyBorder="1" applyAlignment="1">
      <alignment horizontal="right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1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9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3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6" xfId="0" applyNumberFormat="1" applyFont="1" applyFill="1" applyBorder="1"/>
    <xf numFmtId="3" fontId="14" fillId="0" borderId="23" xfId="0" applyNumberFormat="1" applyFont="1" applyFill="1" applyBorder="1"/>
    <xf numFmtId="3" fontId="14" fillId="0" borderId="59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61" xfId="0" applyNumberFormat="1" applyFont="1" applyBorder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 wrapText="1"/>
    </xf>
    <xf numFmtId="3" fontId="26" fillId="5" borderId="44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5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4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50" xfId="0" applyNumberFormat="1" applyFont="1" applyFill="1" applyBorder="1" applyAlignment="1">
      <alignment horizontal="right"/>
    </xf>
    <xf numFmtId="3" fontId="24" fillId="5" borderId="46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5" borderId="55" xfId="0" applyNumberFormat="1" applyFont="1" applyFill="1" applyBorder="1" applyAlignment="1">
      <alignment horizontal="right"/>
    </xf>
    <xf numFmtId="3" fontId="24" fillId="5" borderId="38" xfId="0" applyNumberFormat="1" applyFont="1" applyFill="1" applyBorder="1" applyAlignment="1">
      <alignment horizontal="right"/>
    </xf>
    <xf numFmtId="3" fontId="24" fillId="4" borderId="68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43" xfId="0" applyNumberFormat="1" applyFont="1" applyFill="1" applyBorder="1" applyAlignment="1">
      <alignment horizontal="right"/>
    </xf>
    <xf numFmtId="3" fontId="24" fillId="5" borderId="41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8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9" xfId="0" applyNumberFormat="1" applyFont="1" applyFill="1" applyBorder="1" applyAlignment="1">
      <alignment horizontal="right"/>
    </xf>
    <xf numFmtId="164" fontId="24" fillId="0" borderId="67" xfId="0" applyNumberFormat="1" applyFont="1" applyBorder="1" applyAlignment="1">
      <alignment horizontal="right"/>
    </xf>
    <xf numFmtId="164" fontId="12" fillId="0" borderId="66" xfId="0" applyNumberFormat="1" applyFont="1" applyFill="1" applyBorder="1" applyAlignment="1">
      <alignment horizontal="right"/>
    </xf>
    <xf numFmtId="164" fontId="12" fillId="0" borderId="67" xfId="0" applyNumberFormat="1" applyFont="1" applyFill="1" applyBorder="1" applyAlignment="1">
      <alignment horizontal="right"/>
    </xf>
    <xf numFmtId="164" fontId="12" fillId="0" borderId="40" xfId="0" applyNumberFormat="1" applyFont="1" applyFill="1" applyBorder="1" applyAlignment="1">
      <alignment horizontal="right"/>
    </xf>
    <xf numFmtId="164" fontId="10" fillId="0" borderId="66" xfId="0" applyNumberFormat="1" applyFont="1" applyFill="1" applyBorder="1" applyAlignment="1">
      <alignment horizontal="right"/>
    </xf>
    <xf numFmtId="164" fontId="24" fillId="0" borderId="67" xfId="0" applyNumberFormat="1" applyFont="1" applyFill="1" applyBorder="1" applyAlignment="1">
      <alignment horizontal="right"/>
    </xf>
    <xf numFmtId="164" fontId="24" fillId="0" borderId="40" xfId="0" applyNumberFormat="1" applyFont="1" applyFill="1" applyBorder="1" applyAlignment="1">
      <alignment horizontal="right"/>
    </xf>
    <xf numFmtId="164" fontId="24" fillId="0" borderId="66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164" fontId="24" fillId="0" borderId="66" xfId="0" applyNumberFormat="1" applyFont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4" xfId="0" applyNumberFormat="1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4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4" borderId="71" xfId="0" applyNumberFormat="1" applyFont="1" applyFill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72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7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70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27" fillId="2" borderId="25" xfId="0" applyNumberFormat="1" applyFont="1" applyFill="1" applyBorder="1" applyAlignment="1">
      <alignment horizontal="center"/>
    </xf>
    <xf numFmtId="3" fontId="14" fillId="0" borderId="56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2" xfId="0" applyNumberFormat="1" applyFont="1" applyBorder="1" applyAlignment="1">
      <alignment horizontal="center"/>
    </xf>
    <xf numFmtId="3" fontId="14" fillId="0" borderId="61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/>
    <xf numFmtId="3" fontId="15" fillId="3" borderId="4" xfId="0" applyNumberFormat="1" applyFont="1" applyFill="1" applyBorder="1" applyAlignment="1">
      <alignment horizontal="center" vertical="center"/>
    </xf>
    <xf numFmtId="3" fontId="14" fillId="3" borderId="46" xfId="0" applyNumberFormat="1" applyFont="1" applyFill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5" fillId="0" borderId="46" xfId="0" applyNumberFormat="1" applyFont="1" applyFill="1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/>
    <xf numFmtId="3" fontId="15" fillId="0" borderId="46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 applyAlignment="1"/>
    <xf numFmtId="3" fontId="17" fillId="0" borderId="46" xfId="0" applyNumberFormat="1" applyFont="1" applyFill="1" applyBorder="1" applyAlignment="1"/>
    <xf numFmtId="3" fontId="17" fillId="3" borderId="46" xfId="0" applyNumberFormat="1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6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25" fillId="0" borderId="46" xfId="0" applyNumberFormat="1" applyFont="1" applyFill="1" applyBorder="1" applyAlignment="1">
      <alignment wrapText="1"/>
    </xf>
    <xf numFmtId="0" fontId="15" fillId="3" borderId="4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wrapText="1"/>
    </xf>
    <xf numFmtId="3" fontId="14" fillId="0" borderId="46" xfId="0" applyNumberFormat="1" applyFont="1" applyFill="1" applyBorder="1" applyAlignment="1"/>
    <xf numFmtId="3" fontId="14" fillId="0" borderId="46" xfId="0" applyNumberFormat="1" applyFont="1" applyBorder="1" applyAlignment="1"/>
    <xf numFmtId="3" fontId="27" fillId="2" borderId="23" xfId="0" applyNumberFormat="1" applyFont="1" applyFill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3" fontId="14" fillId="0" borderId="60" xfId="0" applyNumberFormat="1" applyFont="1" applyBorder="1" applyAlignment="1">
      <alignment horizontal="center"/>
    </xf>
    <xf numFmtId="3" fontId="17" fillId="0" borderId="46" xfId="0" applyNumberFormat="1" applyFont="1" applyFill="1" applyBorder="1" applyAlignment="1">
      <alignment wrapText="1"/>
    </xf>
    <xf numFmtId="3" fontId="17" fillId="0" borderId="4" xfId="0" applyNumberFormat="1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7" fillId="3" borderId="53" xfId="0" applyNumberFormat="1" applyFont="1" applyFill="1" applyBorder="1" applyAlignment="1"/>
    <xf numFmtId="3" fontId="17" fillId="0" borderId="53" xfId="0" applyNumberFormat="1" applyFont="1" applyFill="1" applyBorder="1" applyAlignment="1">
      <alignment horizontal="center" vertical="center"/>
    </xf>
    <xf numFmtId="3" fontId="17" fillId="3" borderId="4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>
      <alignment horizontal="center" vertical="center"/>
    </xf>
    <xf numFmtId="3" fontId="18" fillId="4" borderId="4" xfId="0" applyNumberFormat="1" applyFont="1" applyFill="1" applyBorder="1" applyAlignment="1">
      <alignment horizontal="center" vertical="center"/>
    </xf>
    <xf numFmtId="3" fontId="25" fillId="4" borderId="46" xfId="0" applyNumberFormat="1" applyFont="1" applyFill="1" applyBorder="1" applyAlignment="1"/>
    <xf numFmtId="3" fontId="18" fillId="4" borderId="53" xfId="0" applyNumberFormat="1" applyFont="1" applyFill="1" applyBorder="1" applyAlignment="1">
      <alignment horizontal="center" vertical="center"/>
    </xf>
    <xf numFmtId="3" fontId="18" fillId="0" borderId="53" xfId="0" applyNumberFormat="1" applyFont="1" applyFill="1" applyBorder="1" applyAlignment="1">
      <alignment horizontal="center" vertical="center" wrapText="1"/>
    </xf>
    <xf numFmtId="3" fontId="17" fillId="3" borderId="53" xfId="0" applyNumberFormat="1" applyFont="1" applyFill="1" applyBorder="1" applyAlignment="1">
      <alignment horizontal="center" vertical="center"/>
    </xf>
    <xf numFmtId="3" fontId="18" fillId="0" borderId="46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3" fontId="27" fillId="2" borderId="62" xfId="0" applyNumberFormat="1" applyFont="1" applyFill="1" applyBorder="1" applyAlignment="1">
      <alignment horizontal="center"/>
    </xf>
    <xf numFmtId="3" fontId="28" fillId="0" borderId="63" xfId="0" applyNumberFormat="1" applyFont="1" applyBorder="1" applyAlignment="1">
      <alignment horizontal="center"/>
    </xf>
    <xf numFmtId="3" fontId="15" fillId="0" borderId="57" xfId="0" applyNumberFormat="1" applyFont="1" applyFill="1" applyBorder="1" applyAlignment="1">
      <alignment horizontal="center" vertical="center"/>
    </xf>
    <xf numFmtId="3" fontId="28" fillId="0" borderId="58" xfId="0" applyNumberFormat="1" applyFont="1" applyBorder="1" applyAlignment="1">
      <alignment horizontal="center" vertical="center"/>
    </xf>
    <xf numFmtId="3" fontId="28" fillId="0" borderId="59" xfId="0" applyNumberFormat="1" applyFont="1" applyBorder="1" applyAlignment="1">
      <alignment horizontal="center"/>
    </xf>
    <xf numFmtId="3" fontId="28" fillId="0" borderId="46" xfId="0" applyNumberFormat="1" applyFont="1" applyBorder="1" applyAlignment="1"/>
    <xf numFmtId="3" fontId="16" fillId="3" borderId="46" xfId="0" applyNumberFormat="1" applyFont="1" applyFill="1" applyBorder="1" applyAlignment="1">
      <alignment wrapText="1"/>
    </xf>
    <xf numFmtId="3" fontId="16" fillId="3" borderId="46" xfId="0" applyNumberFormat="1" applyFont="1" applyFill="1" applyBorder="1" applyAlignment="1"/>
    <xf numFmtId="0" fontId="16" fillId="3" borderId="46" xfId="0" applyFont="1" applyFill="1" applyBorder="1" applyAlignment="1">
      <alignment wrapText="1"/>
    </xf>
    <xf numFmtId="3" fontId="19" fillId="4" borderId="46" xfId="0" applyNumberFormat="1" applyFont="1" applyFill="1" applyBorder="1" applyAlignment="1">
      <alignment wrapText="1"/>
    </xf>
    <xf numFmtId="3" fontId="19" fillId="0" borderId="46" xfId="0" applyNumberFormat="1" applyFont="1" applyFill="1" applyBorder="1" applyAlignment="1">
      <alignment wrapText="1"/>
    </xf>
    <xf numFmtId="3" fontId="28" fillId="0" borderId="46" xfId="0" applyNumberFormat="1" applyFont="1" applyFill="1" applyBorder="1" applyAlignment="1"/>
    <xf numFmtId="3" fontId="16" fillId="0" borderId="46" xfId="0" applyNumberFormat="1" applyFont="1" applyFill="1" applyBorder="1" applyAlignment="1">
      <alignment wrapText="1"/>
    </xf>
    <xf numFmtId="0" fontId="28" fillId="0" borderId="46" xfId="0" applyFont="1" applyBorder="1" applyAlignment="1">
      <alignment horizontal="center" vertical="center"/>
    </xf>
    <xf numFmtId="3" fontId="19" fillId="4" borderId="46" xfId="0" applyNumberFormat="1" applyFont="1" applyFill="1" applyBorder="1" applyAlignment="1"/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6" xfId="0" applyNumberFormat="1" applyFont="1" applyFill="1" applyBorder="1" applyAlignment="1">
      <alignment horizontal="center" vertical="center" wrapText="1"/>
    </xf>
    <xf numFmtId="164" fontId="26" fillId="4" borderId="40" xfId="0" applyNumberFormat="1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3" xfId="0" applyNumberFormat="1" applyFont="1" applyFill="1" applyBorder="1" applyAlignment="1">
      <alignment horizontal="center" vertical="center" textRotation="90"/>
    </xf>
    <xf numFmtId="164" fontId="26" fillId="4" borderId="46" xfId="0" applyNumberFormat="1" applyFont="1" applyFill="1" applyBorder="1" applyAlignment="1">
      <alignment horizontal="center" vertical="center" textRotation="90"/>
    </xf>
    <xf numFmtId="0" fontId="26" fillId="4" borderId="12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J1" zoomScaleNormal="100" workbookViewId="0">
      <selection activeCell="H28" sqref="H28:H29"/>
    </sheetView>
  </sheetViews>
  <sheetFormatPr defaultRowHeight="13.5" x14ac:dyDescent="0.25"/>
  <cols>
    <col min="1" max="2" width="22.42578125" style="127" customWidth="1"/>
    <col min="3" max="3" width="2.85546875" style="127" customWidth="1"/>
    <col min="4" max="5" width="22.42578125" style="127" customWidth="1"/>
    <col min="6" max="6" width="3.7109375" style="127" customWidth="1"/>
    <col min="7" max="8" width="22.42578125" style="127" customWidth="1"/>
    <col min="9" max="9" width="3.7109375" style="127" customWidth="1"/>
    <col min="10" max="11" width="22.42578125" style="127" customWidth="1"/>
    <col min="12" max="12" width="3.7109375" style="127" customWidth="1"/>
    <col min="13" max="14" width="22.42578125" style="127" customWidth="1"/>
    <col min="15" max="15" width="3.7109375" style="127" hidden="1" customWidth="1"/>
    <col min="16" max="17" width="22.42578125" style="127" hidden="1" customWidth="1"/>
    <col min="18" max="18" width="22.42578125" style="127" customWidth="1"/>
    <col min="19" max="19" width="36.5703125" style="127" bestFit="1" customWidth="1"/>
    <col min="20" max="16384" width="9.140625" style="127"/>
  </cols>
  <sheetData>
    <row r="1" spans="1:20" x14ac:dyDescent="0.25">
      <c r="A1" s="227" t="s">
        <v>54</v>
      </c>
      <c r="B1" s="228"/>
      <c r="C1" s="110"/>
      <c r="D1" s="227" t="s">
        <v>54</v>
      </c>
      <c r="E1" s="228"/>
      <c r="F1" s="60"/>
      <c r="G1" s="227" t="s">
        <v>54</v>
      </c>
      <c r="H1" s="228"/>
      <c r="I1" s="111"/>
      <c r="J1" s="227" t="s">
        <v>54</v>
      </c>
      <c r="K1" s="228"/>
      <c r="L1" s="111"/>
      <c r="M1" s="227" t="s">
        <v>54</v>
      </c>
      <c r="N1" s="228"/>
      <c r="P1" s="227" t="s">
        <v>54</v>
      </c>
      <c r="Q1" s="228"/>
      <c r="R1" s="110"/>
    </row>
    <row r="2" spans="1:20" ht="15.75" customHeight="1" x14ac:dyDescent="0.25">
      <c r="A2" s="229" t="s">
        <v>78</v>
      </c>
      <c r="B2" s="230"/>
      <c r="C2" s="112"/>
      <c r="D2" s="229" t="s">
        <v>79</v>
      </c>
      <c r="E2" s="231"/>
      <c r="F2" s="113"/>
      <c r="G2" s="229" t="s">
        <v>80</v>
      </c>
      <c r="H2" s="230"/>
      <c r="I2" s="111"/>
      <c r="J2" s="235" t="s">
        <v>81</v>
      </c>
      <c r="K2" s="236"/>
      <c r="L2" s="111"/>
      <c r="M2" s="235" t="s">
        <v>82</v>
      </c>
      <c r="N2" s="236"/>
      <c r="P2" s="235"/>
      <c r="Q2" s="236"/>
      <c r="R2" s="112"/>
    </row>
    <row r="3" spans="1:20" ht="14.25" thickBot="1" x14ac:dyDescent="0.3">
      <c r="A3" s="232" t="s">
        <v>55</v>
      </c>
      <c r="B3" s="233"/>
      <c r="C3" s="110"/>
      <c r="D3" s="232" t="s">
        <v>55</v>
      </c>
      <c r="E3" s="233"/>
      <c r="F3" s="111"/>
      <c r="G3" s="232" t="s">
        <v>55</v>
      </c>
      <c r="H3" s="233"/>
      <c r="I3" s="111"/>
      <c r="J3" s="232" t="s">
        <v>55</v>
      </c>
      <c r="K3" s="234"/>
      <c r="L3" s="111"/>
      <c r="M3" s="232" t="s">
        <v>55</v>
      </c>
      <c r="N3" s="233"/>
      <c r="P3" s="232" t="s">
        <v>55</v>
      </c>
      <c r="Q3" s="233"/>
      <c r="R3" s="110"/>
    </row>
    <row r="4" spans="1:20" s="128" customFormat="1" ht="12.95" customHeight="1" x14ac:dyDescent="0.25">
      <c r="A4" s="243" t="s">
        <v>56</v>
      </c>
      <c r="B4" s="237">
        <f>SUM('NY Waterway'!K14)</f>
        <v>11697</v>
      </c>
      <c r="C4" s="7"/>
      <c r="D4" s="243" t="s">
        <v>56</v>
      </c>
      <c r="E4" s="237">
        <f>SUM('NY Waterway'!K25)</f>
        <v>58349</v>
      </c>
      <c r="F4" s="114"/>
      <c r="G4" s="243" t="s">
        <v>56</v>
      </c>
      <c r="H4" s="237">
        <f>SUM('NY Waterway'!K36)</f>
        <v>65448</v>
      </c>
      <c r="I4" s="114"/>
      <c r="J4" s="243" t="s">
        <v>56</v>
      </c>
      <c r="K4" s="237">
        <f>SUM('NY Waterway'!K47)</f>
        <v>53018</v>
      </c>
      <c r="L4" s="114"/>
      <c r="M4" s="243" t="s">
        <v>56</v>
      </c>
      <c r="N4" s="237">
        <f>SUM('NY Waterway'!K58)</f>
        <v>50914</v>
      </c>
      <c r="P4" s="243" t="s">
        <v>56</v>
      </c>
      <c r="Q4" s="237">
        <f>SUM('NY Waterway'!K69)</f>
        <v>0</v>
      </c>
      <c r="R4" s="7"/>
    </row>
    <row r="5" spans="1:20" s="128" customFormat="1" ht="12.95" customHeight="1" thickBot="1" x14ac:dyDescent="0.3">
      <c r="A5" s="244"/>
      <c r="B5" s="238"/>
      <c r="C5" s="8"/>
      <c r="D5" s="244"/>
      <c r="E5" s="238"/>
      <c r="F5" s="114"/>
      <c r="G5" s="244"/>
      <c r="H5" s="245"/>
      <c r="I5" s="114"/>
      <c r="J5" s="244"/>
      <c r="K5" s="245"/>
      <c r="L5" s="114"/>
      <c r="M5" s="244"/>
      <c r="N5" s="245"/>
      <c r="P5" s="244"/>
      <c r="Q5" s="245"/>
      <c r="R5" s="7"/>
    </row>
    <row r="6" spans="1:20" s="128" customFormat="1" ht="12.95" customHeight="1" x14ac:dyDescent="0.25">
      <c r="A6" s="239" t="s">
        <v>57</v>
      </c>
      <c r="B6" s="237">
        <f>SUM('Billy Bey'!T14)</f>
        <v>10877</v>
      </c>
      <c r="C6" s="7"/>
      <c r="D6" s="239" t="s">
        <v>57</v>
      </c>
      <c r="E6" s="237">
        <f>SUM('Billy Bey'!T25)</f>
        <v>59434</v>
      </c>
      <c r="F6" s="114"/>
      <c r="G6" s="239" t="s">
        <v>57</v>
      </c>
      <c r="H6" s="241">
        <f>SUM('Billy Bey'!T36)</f>
        <v>63234</v>
      </c>
      <c r="I6" s="114"/>
      <c r="J6" s="239" t="s">
        <v>57</v>
      </c>
      <c r="K6" s="241">
        <f>SUM('Billy Bey'!T47)</f>
        <v>46798</v>
      </c>
      <c r="L6" s="114"/>
      <c r="M6" s="239" t="s">
        <v>57</v>
      </c>
      <c r="N6" s="241">
        <f>SUM('Billy Bey'!T58)</f>
        <v>49523</v>
      </c>
      <c r="P6" s="239" t="s">
        <v>57</v>
      </c>
      <c r="Q6" s="241">
        <f>SUM('Billy Bey'!T69)</f>
        <v>0</v>
      </c>
      <c r="R6" s="9"/>
    </row>
    <row r="7" spans="1:20" s="128" customFormat="1" ht="12.95" customHeight="1" thickBot="1" x14ac:dyDescent="0.3">
      <c r="A7" s="240"/>
      <c r="B7" s="238"/>
      <c r="C7" s="8"/>
      <c r="D7" s="240"/>
      <c r="E7" s="238"/>
      <c r="F7" s="114"/>
      <c r="G7" s="240"/>
      <c r="H7" s="242"/>
      <c r="I7" s="114"/>
      <c r="J7" s="240"/>
      <c r="K7" s="242"/>
      <c r="L7" s="114"/>
      <c r="M7" s="240"/>
      <c r="N7" s="242"/>
      <c r="P7" s="240"/>
      <c r="Q7" s="242"/>
      <c r="R7" s="9"/>
    </row>
    <row r="8" spans="1:20" s="128" customFormat="1" ht="12.95" customHeight="1" x14ac:dyDescent="0.25">
      <c r="A8" s="243" t="s">
        <v>58</v>
      </c>
      <c r="B8" s="237">
        <f>SUM(SeaStreak!G14)</f>
        <v>2423</v>
      </c>
      <c r="C8" s="7"/>
      <c r="D8" s="243" t="s">
        <v>58</v>
      </c>
      <c r="E8" s="237">
        <f>SUM(SeaStreak!G25)</f>
        <v>12322</v>
      </c>
      <c r="F8" s="114"/>
      <c r="G8" s="243" t="s">
        <v>58</v>
      </c>
      <c r="H8" s="237">
        <f>SUM(SeaStreak!G36)</f>
        <v>12568</v>
      </c>
      <c r="I8" s="114"/>
      <c r="J8" s="243" t="s">
        <v>58</v>
      </c>
      <c r="K8" s="237">
        <f>SUM(SeaStreak!G47)</f>
        <v>11069</v>
      </c>
      <c r="L8" s="114"/>
      <c r="M8" s="243" t="s">
        <v>58</v>
      </c>
      <c r="N8" s="237">
        <f>SUM(SeaStreak!G58)</f>
        <v>10601</v>
      </c>
      <c r="P8" s="243" t="s">
        <v>58</v>
      </c>
      <c r="Q8" s="237">
        <f>SUM(SeaStreak!G69)</f>
        <v>0</v>
      </c>
      <c r="R8" s="7"/>
    </row>
    <row r="9" spans="1:20" s="128" customFormat="1" ht="12.95" customHeight="1" thickBot="1" x14ac:dyDescent="0.3">
      <c r="A9" s="248"/>
      <c r="B9" s="238"/>
      <c r="C9" s="115"/>
      <c r="D9" s="248"/>
      <c r="E9" s="245"/>
      <c r="F9" s="114"/>
      <c r="G9" s="248"/>
      <c r="H9" s="245"/>
      <c r="I9" s="114"/>
      <c r="J9" s="248"/>
      <c r="K9" s="245"/>
      <c r="L9" s="114"/>
      <c r="M9" s="248"/>
      <c r="N9" s="245"/>
      <c r="P9" s="248"/>
      <c r="Q9" s="245"/>
      <c r="R9" s="7"/>
    </row>
    <row r="10" spans="1:20" s="128" customFormat="1" ht="12.95" customHeight="1" x14ac:dyDescent="0.25">
      <c r="A10" s="239" t="s">
        <v>59</v>
      </c>
      <c r="B10" s="237">
        <f>SUM('New York Water Taxi'!I14)</f>
        <v>501</v>
      </c>
      <c r="C10" s="9"/>
      <c r="D10" s="239" t="s">
        <v>59</v>
      </c>
      <c r="E10" s="241">
        <f>SUM('New York Water Taxi'!I25)</f>
        <v>1685</v>
      </c>
      <c r="F10" s="114"/>
      <c r="G10" s="239" t="s">
        <v>59</v>
      </c>
      <c r="H10" s="241">
        <f>SUM('New York Water Taxi'!I36)</f>
        <v>3094</v>
      </c>
      <c r="I10" s="114"/>
      <c r="J10" s="239" t="s">
        <v>59</v>
      </c>
      <c r="K10" s="241">
        <f>SUM('New York Water Taxi'!I47)</f>
        <v>4080</v>
      </c>
      <c r="L10" s="114"/>
      <c r="M10" s="239" t="s">
        <v>59</v>
      </c>
      <c r="N10" s="241">
        <f>SUM('New York Water Taxi'!I58)</f>
        <v>1947</v>
      </c>
      <c r="P10" s="239" t="s">
        <v>59</v>
      </c>
      <c r="Q10" s="241">
        <f>SUM('New York Water Taxi'!I69)</f>
        <v>0</v>
      </c>
      <c r="R10" s="9"/>
    </row>
    <row r="11" spans="1:20" s="128" customFormat="1" ht="12.95" customHeight="1" thickBot="1" x14ac:dyDescent="0.3">
      <c r="A11" s="246"/>
      <c r="B11" s="238"/>
      <c r="C11" s="116"/>
      <c r="D11" s="246"/>
      <c r="E11" s="247"/>
      <c r="F11" s="114"/>
      <c r="G11" s="246"/>
      <c r="H11" s="242"/>
      <c r="I11" s="114"/>
      <c r="J11" s="246"/>
      <c r="K11" s="242"/>
      <c r="L11" s="114"/>
      <c r="M11" s="246"/>
      <c r="N11" s="242"/>
      <c r="P11" s="246"/>
      <c r="Q11" s="242"/>
      <c r="R11" s="9"/>
    </row>
    <row r="12" spans="1:20" s="128" customFormat="1" ht="12.95" customHeight="1" x14ac:dyDescent="0.25">
      <c r="A12" s="253" t="s">
        <v>38</v>
      </c>
      <c r="B12" s="237">
        <f>SUM('Liberty Landing Ferry'!D14)</f>
        <v>160</v>
      </c>
      <c r="C12" s="9"/>
      <c r="D12" s="253" t="s">
        <v>38</v>
      </c>
      <c r="E12" s="241">
        <f>SUM('Liberty Landing Ferry'!D25)</f>
        <v>1707</v>
      </c>
      <c r="F12" s="114"/>
      <c r="G12" s="253" t="s">
        <v>38</v>
      </c>
      <c r="H12" s="241">
        <f>SUM('Liberty Landing Ferry'!D36)</f>
        <v>1772</v>
      </c>
      <c r="I12" s="114"/>
      <c r="J12" s="253" t="s">
        <v>38</v>
      </c>
      <c r="K12" s="241">
        <f>SUM('Liberty Landing Ferry'!D47)</f>
        <v>1532</v>
      </c>
      <c r="L12" s="114"/>
      <c r="M12" s="253" t="s">
        <v>38</v>
      </c>
      <c r="N12" s="241">
        <f>SUM('Liberty Landing Ferry'!D58)</f>
        <v>1517</v>
      </c>
      <c r="P12" s="253" t="s">
        <v>38</v>
      </c>
      <c r="Q12" s="241">
        <f>SUM('Liberty Landing Ferry'!D69)</f>
        <v>0</v>
      </c>
      <c r="R12" s="9"/>
    </row>
    <row r="13" spans="1:20" s="128" customFormat="1" ht="12.95" customHeight="1" thickBot="1" x14ac:dyDescent="0.3">
      <c r="A13" s="254"/>
      <c r="B13" s="238"/>
      <c r="C13" s="116"/>
      <c r="D13" s="254"/>
      <c r="E13" s="247"/>
      <c r="F13" s="114"/>
      <c r="G13" s="254"/>
      <c r="H13" s="242"/>
      <c r="I13" s="114"/>
      <c r="J13" s="254"/>
      <c r="K13" s="242"/>
      <c r="L13" s="114"/>
      <c r="M13" s="254"/>
      <c r="N13" s="242"/>
      <c r="P13" s="254"/>
      <c r="Q13" s="242"/>
      <c r="R13" s="9"/>
    </row>
    <row r="14" spans="1:20" s="118" customFormat="1" ht="12.95" customHeight="1" thickBot="1" x14ac:dyDescent="0.25">
      <c r="A14" s="249" t="s">
        <v>23</v>
      </c>
      <c r="B14" s="251">
        <f>SUM(B4:B13)</f>
        <v>25658</v>
      </c>
      <c r="C14" s="10"/>
      <c r="D14" s="249" t="s">
        <v>23</v>
      </c>
      <c r="E14" s="251">
        <f>SUM(E4:E13)</f>
        <v>133497</v>
      </c>
      <c r="F14" s="117"/>
      <c r="G14" s="249" t="s">
        <v>23</v>
      </c>
      <c r="H14" s="251">
        <f>SUM(H4:H13)</f>
        <v>146116</v>
      </c>
      <c r="I14" s="117"/>
      <c r="J14" s="249" t="s">
        <v>23</v>
      </c>
      <c r="K14" s="251">
        <f>SUM(K4:K13)</f>
        <v>116497</v>
      </c>
      <c r="L14" s="117"/>
      <c r="M14" s="249" t="s">
        <v>23</v>
      </c>
      <c r="N14" s="251">
        <f>SUM(N4:N13)</f>
        <v>114502</v>
      </c>
      <c r="P14" s="249" t="s">
        <v>23</v>
      </c>
      <c r="Q14" s="251">
        <f>SUM(Q4:Q13)</f>
        <v>0</v>
      </c>
      <c r="R14" s="10"/>
      <c r="S14" s="159" t="s">
        <v>67</v>
      </c>
      <c r="T14" s="132">
        <f>AVERAGE('Billy Bey'!T76, 'Liberty Landing Ferry'!F76, 'New York Water Taxi'!J76, 'NY Waterway'!H76, SeaStreak!G76)</f>
        <v>19159.466666666667</v>
      </c>
    </row>
    <row r="15" spans="1:20" s="118" customFormat="1" ht="12.95" customHeight="1" thickBot="1" x14ac:dyDescent="0.3">
      <c r="A15" s="250"/>
      <c r="B15" s="252"/>
      <c r="C15" s="119"/>
      <c r="D15" s="250"/>
      <c r="E15" s="252"/>
      <c r="F15" s="117"/>
      <c r="G15" s="250"/>
      <c r="H15" s="252"/>
      <c r="I15" s="117"/>
      <c r="J15" s="250"/>
      <c r="K15" s="252"/>
      <c r="L15" s="117"/>
      <c r="M15" s="250"/>
      <c r="N15" s="252"/>
      <c r="P15" s="250"/>
      <c r="Q15" s="274"/>
      <c r="R15" s="119"/>
      <c r="S15" s="128"/>
      <c r="T15" s="128"/>
    </row>
    <row r="16" spans="1:20" s="128" customFormat="1" ht="14.25" thickBot="1" x14ac:dyDescent="0.3">
      <c r="A16" s="120"/>
      <c r="B16" s="121"/>
      <c r="C16" s="114"/>
      <c r="D16" s="120"/>
      <c r="E16" s="121"/>
      <c r="F16" s="114"/>
      <c r="G16" s="120"/>
      <c r="H16" s="121"/>
      <c r="I16" s="114"/>
      <c r="J16" s="122"/>
      <c r="K16" s="123"/>
      <c r="L16" s="114"/>
      <c r="M16" s="122"/>
      <c r="N16" s="123"/>
      <c r="P16" s="122"/>
      <c r="Q16" s="123"/>
      <c r="R16" s="114"/>
      <c r="S16" s="127"/>
      <c r="T16" s="127"/>
    </row>
    <row r="17" spans="1:20" ht="14.25" thickBot="1" x14ac:dyDescent="0.3">
      <c r="A17" s="257" t="s">
        <v>60</v>
      </c>
      <c r="B17" s="258"/>
      <c r="C17" s="110"/>
      <c r="D17" s="257" t="s">
        <v>60</v>
      </c>
      <c r="E17" s="258"/>
      <c r="F17" s="111"/>
      <c r="G17" s="257" t="s">
        <v>60</v>
      </c>
      <c r="H17" s="258"/>
      <c r="I17" s="111"/>
      <c r="J17" s="257" t="s">
        <v>60</v>
      </c>
      <c r="K17" s="259"/>
      <c r="L17" s="111"/>
      <c r="M17" s="257" t="s">
        <v>60</v>
      </c>
      <c r="N17" s="258"/>
      <c r="P17" s="257" t="s">
        <v>60</v>
      </c>
      <c r="Q17" s="258"/>
      <c r="R17" s="110"/>
    </row>
    <row r="18" spans="1:20" ht="12.95" customHeight="1" x14ac:dyDescent="0.25">
      <c r="A18" s="243" t="s">
        <v>10</v>
      </c>
      <c r="B18" s="237">
        <f>SUM('Billy Bey'!G14:K14, 'New York Water Taxi'!G14:H14, 'NY Waterway'!I14:J14, SeaStreak!C14:D14)</f>
        <v>7781</v>
      </c>
      <c r="C18" s="7"/>
      <c r="D18" s="243" t="s">
        <v>10</v>
      </c>
      <c r="E18" s="237">
        <f>SUM('Billy Bey'!G25:K25, 'New York Water Taxi'!G25:H25, 'NY Waterway'!I25:J25, SeaStreak!C25:D25)</f>
        <v>41864</v>
      </c>
      <c r="F18" s="111"/>
      <c r="G18" s="243" t="s">
        <v>10</v>
      </c>
      <c r="H18" s="237">
        <f>SUM('Billy Bey'!G36:K36, 'New York Water Taxi'!G36:H36, 'NY Waterway'!I36:J36, SeaStreak!C36:D36)</f>
        <v>45573</v>
      </c>
      <c r="I18" s="111"/>
      <c r="J18" s="243" t="s">
        <v>10</v>
      </c>
      <c r="K18" s="237">
        <f>SUM('Billy Bey'!G47:K47, 'New York Water Taxi'!G47:H47, 'NY Waterway'!I47:J47, SeaStreak!C47:D47)</f>
        <v>36177</v>
      </c>
      <c r="L18" s="111"/>
      <c r="M18" s="243" t="s">
        <v>10</v>
      </c>
      <c r="N18" s="237">
        <f>SUM('Billy Bey'!G58:K58, 'New York Water Taxi'!G58:H58, 'NY Waterway'!I58:J58, SeaStreak!C58:D58)</f>
        <v>37841</v>
      </c>
      <c r="P18" s="243" t="s">
        <v>10</v>
      </c>
      <c r="Q18" s="237">
        <f>SUM('Billy Bey'!G69:K69, 'New York Water Taxi'!G69:H69, 'NY Waterway'!I69:J69, SeaStreak!C69:D69)</f>
        <v>0</v>
      </c>
      <c r="R18" s="7"/>
    </row>
    <row r="19" spans="1:20" ht="12.95" customHeight="1" thickBot="1" x14ac:dyDescent="0.3">
      <c r="A19" s="244"/>
      <c r="B19" s="238"/>
      <c r="C19" s="8"/>
      <c r="D19" s="244"/>
      <c r="E19" s="238"/>
      <c r="F19" s="111"/>
      <c r="G19" s="244"/>
      <c r="H19" s="238"/>
      <c r="I19" s="111"/>
      <c r="J19" s="244"/>
      <c r="K19" s="238"/>
      <c r="L19" s="111"/>
      <c r="M19" s="244"/>
      <c r="N19" s="238"/>
      <c r="P19" s="244"/>
      <c r="Q19" s="238"/>
      <c r="R19" s="8"/>
    </row>
    <row r="20" spans="1:20" ht="12.95" customHeight="1" x14ac:dyDescent="0.25">
      <c r="A20" s="239" t="s">
        <v>8</v>
      </c>
      <c r="B20" s="241">
        <f>SUM('Billy Bey'!C14:D14, 'NY Waterway'!C14:G14)</f>
        <v>9416</v>
      </c>
      <c r="C20" s="9"/>
      <c r="D20" s="239" t="s">
        <v>8</v>
      </c>
      <c r="E20" s="241">
        <f>SUM('Billy Bey'!C25:D25, 'NY Waterway'!C25:G25)</f>
        <v>45299</v>
      </c>
      <c r="F20" s="111"/>
      <c r="G20" s="239" t="s">
        <v>8</v>
      </c>
      <c r="H20" s="241">
        <f>SUM('Billy Bey'!C36:D36, 'NY Waterway'!C36:G36)</f>
        <v>51558</v>
      </c>
      <c r="I20" s="111"/>
      <c r="J20" s="239" t="s">
        <v>8</v>
      </c>
      <c r="K20" s="241">
        <f>SUM('Billy Bey'!C47:D47, 'NY Waterway'!C47:G47)</f>
        <v>42080</v>
      </c>
      <c r="L20" s="111"/>
      <c r="M20" s="239" t="s">
        <v>8</v>
      </c>
      <c r="N20" s="241">
        <f>SUM('Billy Bey'!C58:D58, 'NY Waterway'!C58:G58)</f>
        <v>39419</v>
      </c>
      <c r="P20" s="239" t="s">
        <v>8</v>
      </c>
      <c r="Q20" s="241">
        <f>SUM('Billy Bey'!C69:D69, 'NY Waterway'!C69:G69)</f>
        <v>0</v>
      </c>
      <c r="R20" s="9"/>
    </row>
    <row r="21" spans="1:20" ht="12.95" customHeight="1" thickBot="1" x14ac:dyDescent="0.3">
      <c r="A21" s="256"/>
      <c r="B21" s="255"/>
      <c r="C21" s="113"/>
      <c r="D21" s="256"/>
      <c r="E21" s="242"/>
      <c r="F21" s="111"/>
      <c r="G21" s="256"/>
      <c r="H21" s="255"/>
      <c r="I21" s="111"/>
      <c r="J21" s="256"/>
      <c r="K21" s="255"/>
      <c r="L21" s="111"/>
      <c r="M21" s="256"/>
      <c r="N21" s="255"/>
      <c r="P21" s="256"/>
      <c r="Q21" s="255"/>
      <c r="R21" s="113"/>
    </row>
    <row r="22" spans="1:20" ht="12.95" customHeight="1" x14ac:dyDescent="0.25">
      <c r="A22" s="243" t="s">
        <v>16</v>
      </c>
      <c r="B22" s="237">
        <f>SUM('Billy Bey'!L14, SeaStreak!E14:F14)</f>
        <v>1174</v>
      </c>
      <c r="C22" s="7"/>
      <c r="D22" s="243" t="s">
        <v>16</v>
      </c>
      <c r="E22" s="237">
        <f>SUM('Billy Bey'!L25, SeaStreak!E25:F25)</f>
        <v>5878</v>
      </c>
      <c r="F22" s="111"/>
      <c r="G22" s="243" t="s">
        <v>16</v>
      </c>
      <c r="H22" s="237">
        <f>SUM('Billy Bey'!L36, SeaStreak!E36:F36)</f>
        <v>6400</v>
      </c>
      <c r="I22" s="111"/>
      <c r="J22" s="243" t="s">
        <v>16</v>
      </c>
      <c r="K22" s="237">
        <f>SUM('Billy Bey'!L47, SeaStreak!E47:F47)</f>
        <v>5356</v>
      </c>
      <c r="L22" s="111"/>
      <c r="M22" s="243" t="s">
        <v>16</v>
      </c>
      <c r="N22" s="237">
        <f>SUM('Billy Bey'!L58, SeaStreak!E58:F58)</f>
        <v>4990</v>
      </c>
      <c r="P22" s="243" t="s">
        <v>16</v>
      </c>
      <c r="Q22" s="237">
        <f>SUM('Billy Bey'!L69, SeaStreak!E69:F69)</f>
        <v>0</v>
      </c>
      <c r="R22" s="7"/>
    </row>
    <row r="23" spans="1:20" ht="12.95" customHeight="1" thickBot="1" x14ac:dyDescent="0.3">
      <c r="A23" s="248"/>
      <c r="B23" s="260"/>
      <c r="C23" s="115"/>
      <c r="D23" s="248"/>
      <c r="E23" s="260"/>
      <c r="F23" s="111"/>
      <c r="G23" s="248"/>
      <c r="H23" s="260"/>
      <c r="I23" s="111"/>
      <c r="J23" s="248"/>
      <c r="K23" s="260"/>
      <c r="L23" s="111"/>
      <c r="M23" s="248"/>
      <c r="N23" s="260"/>
      <c r="P23" s="248"/>
      <c r="Q23" s="260"/>
      <c r="R23" s="115"/>
    </row>
    <row r="24" spans="1:20" ht="12.95" customHeight="1" x14ac:dyDescent="0.25">
      <c r="A24" s="239" t="s">
        <v>9</v>
      </c>
      <c r="B24" s="241">
        <f>SUM('Billy Bey'!E14:F14, 'Liberty Landing Ferry'!C14, 'NY Waterway'!H14)</f>
        <v>5827</v>
      </c>
      <c r="C24" s="9"/>
      <c r="D24" s="239" t="s">
        <v>9</v>
      </c>
      <c r="E24" s="261">
        <f>SUM('Billy Bey'!E25:F25, 'Liberty Landing Ferry'!C25, 'NY Waterway'!H25)</f>
        <v>33911</v>
      </c>
      <c r="F24" s="111"/>
      <c r="G24" s="239" t="s">
        <v>9</v>
      </c>
      <c r="H24" s="241">
        <f>SUM('Billy Bey'!E36:F36, 'Liberty Landing Ferry'!C36, 'NY Waterway'!H36)</f>
        <v>34569</v>
      </c>
      <c r="I24" s="111"/>
      <c r="J24" s="239" t="s">
        <v>9</v>
      </c>
      <c r="K24" s="241">
        <f>SUM('Billy Bey'!E47:F47, 'Liberty Landing Ferry'!C47, 'NY Waterway'!H47)</f>
        <v>25340</v>
      </c>
      <c r="L24" s="111"/>
      <c r="M24" s="239" t="s">
        <v>9</v>
      </c>
      <c r="N24" s="241">
        <f>SUM('Billy Bey'!E58:F58, 'Liberty Landing Ferry'!C58, 'NY Waterway'!H58)</f>
        <v>26354</v>
      </c>
      <c r="P24" s="239" t="s">
        <v>76</v>
      </c>
      <c r="Q24" s="241">
        <f>SUM('Billy Bey'!E69:F69, 'Liberty Landing Ferry'!C69, 'NY Waterway'!H69)</f>
        <v>0</v>
      </c>
      <c r="R24" s="9"/>
    </row>
    <row r="25" spans="1:20" ht="12.95" customHeight="1" thickBot="1" x14ac:dyDescent="0.3">
      <c r="A25" s="246"/>
      <c r="B25" s="247"/>
      <c r="C25" s="116"/>
      <c r="D25" s="246"/>
      <c r="E25" s="247"/>
      <c r="F25" s="111"/>
      <c r="G25" s="246"/>
      <c r="H25" s="247"/>
      <c r="I25" s="111"/>
      <c r="J25" s="246"/>
      <c r="K25" s="247"/>
      <c r="L25" s="111"/>
      <c r="M25" s="246"/>
      <c r="N25" s="247"/>
      <c r="P25" s="246"/>
      <c r="Q25" s="247"/>
      <c r="R25" s="116"/>
      <c r="S25" s="125"/>
      <c r="T25" s="125"/>
    </row>
    <row r="26" spans="1:20" s="125" customFormat="1" ht="12.95" customHeight="1" x14ac:dyDescent="0.2">
      <c r="A26" s="239" t="s">
        <v>7</v>
      </c>
      <c r="B26" s="261">
        <f>SUM('New York Water Taxi'!C14)</f>
        <v>89</v>
      </c>
      <c r="C26" s="10"/>
      <c r="D26" s="239" t="s">
        <v>7</v>
      </c>
      <c r="E26" s="261">
        <f>SUM('New York Water Taxi'!C25)</f>
        <v>256</v>
      </c>
      <c r="F26" s="124"/>
      <c r="G26" s="239" t="s">
        <v>7</v>
      </c>
      <c r="H26" s="261">
        <f>SUM('New York Water Taxi'!C36)</f>
        <v>573</v>
      </c>
      <c r="I26" s="124"/>
      <c r="J26" s="239" t="s">
        <v>7</v>
      </c>
      <c r="K26" s="261">
        <f>SUM('New York Water Taxi'!C47)</f>
        <v>650</v>
      </c>
      <c r="L26" s="124"/>
      <c r="M26" s="239" t="s">
        <v>7</v>
      </c>
      <c r="N26" s="261">
        <f>SUM('New York Water Taxi'!C58)</f>
        <v>321</v>
      </c>
      <c r="P26" s="239" t="s">
        <v>7</v>
      </c>
      <c r="Q26" s="261">
        <f>SUM('New York Water Taxi'!C69)</f>
        <v>0</v>
      </c>
      <c r="R26" s="11"/>
    </row>
    <row r="27" spans="1:20" s="125" customFormat="1" ht="12.95" customHeight="1" thickBot="1" x14ac:dyDescent="0.3">
      <c r="A27" s="246"/>
      <c r="B27" s="262"/>
      <c r="C27" s="119"/>
      <c r="D27" s="246"/>
      <c r="E27" s="262"/>
      <c r="F27" s="124"/>
      <c r="G27" s="246"/>
      <c r="H27" s="262"/>
      <c r="I27" s="124"/>
      <c r="J27" s="246"/>
      <c r="K27" s="262"/>
      <c r="L27" s="124"/>
      <c r="M27" s="246"/>
      <c r="N27" s="262"/>
      <c r="P27" s="246"/>
      <c r="Q27" s="262"/>
      <c r="R27" s="12"/>
      <c r="S27" s="127"/>
      <c r="T27" s="127"/>
    </row>
    <row r="28" spans="1:20" ht="12.75" customHeight="1" x14ac:dyDescent="0.25">
      <c r="A28" s="239" t="s">
        <v>39</v>
      </c>
      <c r="B28" s="261">
        <f>SUM('New York Water Taxi'!D14)</f>
        <v>34</v>
      </c>
      <c r="C28" s="111"/>
      <c r="D28" s="239" t="s">
        <v>39</v>
      </c>
      <c r="E28" s="261">
        <f>SUM('New York Water Taxi'!D25)</f>
        <v>229</v>
      </c>
      <c r="F28" s="111"/>
      <c r="G28" s="239" t="s">
        <v>39</v>
      </c>
      <c r="H28" s="261">
        <f>SUM('New York Water Taxi'!D36)</f>
        <v>356</v>
      </c>
      <c r="I28" s="111"/>
      <c r="J28" s="239" t="s">
        <v>39</v>
      </c>
      <c r="K28" s="261">
        <f>SUM('New York Water Taxi'!D47)</f>
        <v>540</v>
      </c>
      <c r="L28" s="111"/>
      <c r="M28" s="239" t="s">
        <v>39</v>
      </c>
      <c r="N28" s="261">
        <f>SUM('New York Water Taxi'!D58)</f>
        <v>271</v>
      </c>
      <c r="P28" s="239" t="s">
        <v>39</v>
      </c>
      <c r="Q28" s="261">
        <f>SUM('New York Water Taxi'!E69)</f>
        <v>0</v>
      </c>
      <c r="R28" s="11"/>
    </row>
    <row r="29" spans="1:20" ht="14.25" thickBot="1" x14ac:dyDescent="0.3">
      <c r="A29" s="246"/>
      <c r="B29" s="263"/>
      <c r="C29" s="111"/>
      <c r="D29" s="246"/>
      <c r="E29" s="263"/>
      <c r="F29" s="111"/>
      <c r="G29" s="246"/>
      <c r="H29" s="263"/>
      <c r="I29" s="111"/>
      <c r="J29" s="246"/>
      <c r="K29" s="263"/>
      <c r="L29" s="111"/>
      <c r="M29" s="246"/>
      <c r="N29" s="263"/>
      <c r="P29" s="246"/>
      <c r="Q29" s="263"/>
      <c r="R29" s="129"/>
    </row>
    <row r="30" spans="1:20" ht="12.75" customHeight="1" x14ac:dyDescent="0.25">
      <c r="A30" s="239" t="s">
        <v>41</v>
      </c>
      <c r="B30" s="261">
        <f>SUM('New York Water Taxi'!E14)</f>
        <v>130</v>
      </c>
      <c r="C30" s="111"/>
      <c r="D30" s="239" t="s">
        <v>41</v>
      </c>
      <c r="E30" s="261">
        <f>SUM('New York Water Taxi'!E25)</f>
        <v>456</v>
      </c>
      <c r="F30" s="111"/>
      <c r="G30" s="239" t="s">
        <v>41</v>
      </c>
      <c r="H30" s="261">
        <f>SUM('New York Water Taxi'!E36)</f>
        <v>904</v>
      </c>
      <c r="I30" s="111"/>
      <c r="J30" s="239" t="s">
        <v>41</v>
      </c>
      <c r="K30" s="261">
        <f>SUM('New York Water Taxi'!E47)</f>
        <v>1256</v>
      </c>
      <c r="L30" s="111"/>
      <c r="M30" s="239" t="s">
        <v>41</v>
      </c>
      <c r="N30" s="261">
        <f>SUM('New York Water Taxi'!E58)</f>
        <v>588</v>
      </c>
      <c r="P30" s="239" t="s">
        <v>41</v>
      </c>
      <c r="Q30" s="261">
        <f>SUM('New York Water Taxi'!E69)</f>
        <v>0</v>
      </c>
      <c r="R30" s="11"/>
    </row>
    <row r="31" spans="1:20" ht="14.25" thickBot="1" x14ac:dyDescent="0.3">
      <c r="A31" s="246"/>
      <c r="B31" s="264"/>
      <c r="C31" s="111"/>
      <c r="D31" s="246"/>
      <c r="E31" s="264"/>
      <c r="F31" s="111"/>
      <c r="G31" s="265"/>
      <c r="H31" s="266"/>
      <c r="I31" s="111"/>
      <c r="J31" s="265"/>
      <c r="K31" s="266"/>
      <c r="L31" s="111"/>
      <c r="M31" s="265"/>
      <c r="N31" s="266"/>
      <c r="P31" s="265"/>
      <c r="Q31" s="266"/>
      <c r="R31" s="11"/>
    </row>
    <row r="32" spans="1:20" x14ac:dyDescent="0.25">
      <c r="A32" s="239" t="s">
        <v>75</v>
      </c>
      <c r="B32" s="261">
        <f>SUM('New York Water Taxi'!F14)</f>
        <v>0</v>
      </c>
      <c r="C32" s="111"/>
      <c r="D32" s="239" t="s">
        <v>75</v>
      </c>
      <c r="E32" s="261">
        <f>SUM('New York Water Taxi'!F25)</f>
        <v>0</v>
      </c>
      <c r="F32" s="111"/>
      <c r="G32" s="239" t="s">
        <v>75</v>
      </c>
      <c r="H32" s="261">
        <f>SUM('New York Water Taxi'!F36)</f>
        <v>73</v>
      </c>
      <c r="I32" s="111"/>
      <c r="J32" s="239" t="s">
        <v>75</v>
      </c>
      <c r="K32" s="261">
        <f>SUM('New York Water Taxi'!F47)</f>
        <v>0</v>
      </c>
      <c r="L32" s="111"/>
      <c r="M32" s="239" t="s">
        <v>75</v>
      </c>
      <c r="N32" s="261">
        <f>SUM('New York Water Taxi'!F58)</f>
        <v>0</v>
      </c>
      <c r="P32" s="239" t="s">
        <v>75</v>
      </c>
      <c r="Q32" s="261">
        <f>SUM('New York Water Taxi'!F69)</f>
        <v>0</v>
      </c>
      <c r="R32" s="11"/>
    </row>
    <row r="33" spans="1:18" ht="14.25" thickBot="1" x14ac:dyDescent="0.3">
      <c r="A33" s="246"/>
      <c r="B33" s="275"/>
      <c r="C33" s="111"/>
      <c r="D33" s="246"/>
      <c r="E33" s="275"/>
      <c r="F33" s="111"/>
      <c r="G33" s="246"/>
      <c r="H33" s="275"/>
      <c r="I33" s="111"/>
      <c r="J33" s="246"/>
      <c r="K33" s="275"/>
      <c r="L33" s="111"/>
      <c r="M33" s="246"/>
      <c r="N33" s="275"/>
      <c r="P33" s="246"/>
      <c r="Q33" s="275"/>
      <c r="R33" s="11"/>
    </row>
    <row r="34" spans="1:18" ht="12.75" customHeight="1" x14ac:dyDescent="0.25">
      <c r="A34" s="267" t="s">
        <v>11</v>
      </c>
      <c r="B34" s="261">
        <f>SUM('Billy Bey'!M14)</f>
        <v>210</v>
      </c>
      <c r="C34" s="111"/>
      <c r="D34" s="267" t="s">
        <v>11</v>
      </c>
      <c r="E34" s="261">
        <f>SUM('Billy Bey'!M25)</f>
        <v>913</v>
      </c>
      <c r="F34" s="111"/>
      <c r="G34" s="267" t="s">
        <v>11</v>
      </c>
      <c r="H34" s="261">
        <f>SUM('Billy Bey'!M36)</f>
        <v>1308</v>
      </c>
      <c r="I34" s="111"/>
      <c r="J34" s="267" t="s">
        <v>11</v>
      </c>
      <c r="K34" s="261">
        <f>SUM('Billy Bey'!M47)</f>
        <v>894</v>
      </c>
      <c r="L34" s="111"/>
      <c r="M34" s="267" t="s">
        <v>11</v>
      </c>
      <c r="N34" s="261">
        <f>SUM('Billy Bey'!M58)</f>
        <v>886</v>
      </c>
      <c r="P34" s="267" t="s">
        <v>11</v>
      </c>
      <c r="Q34" s="261">
        <f>SUM('Billy Bey'!M69)</f>
        <v>0</v>
      </c>
      <c r="R34" s="11"/>
    </row>
    <row r="35" spans="1:18" ht="13.5" customHeight="1" thickBot="1" x14ac:dyDescent="0.3">
      <c r="A35" s="268"/>
      <c r="B35" s="264"/>
      <c r="C35" s="111"/>
      <c r="D35" s="268"/>
      <c r="E35" s="264"/>
      <c r="F35" s="111"/>
      <c r="G35" s="268"/>
      <c r="H35" s="264"/>
      <c r="I35" s="111"/>
      <c r="J35" s="268"/>
      <c r="K35" s="264"/>
      <c r="L35" s="111"/>
      <c r="M35" s="268"/>
      <c r="N35" s="264"/>
      <c r="P35" s="268"/>
      <c r="Q35" s="264"/>
      <c r="R35" s="11"/>
    </row>
    <row r="36" spans="1:18" ht="12.75" customHeight="1" x14ac:dyDescent="0.25">
      <c r="A36" s="267" t="s">
        <v>12</v>
      </c>
      <c r="B36" s="261">
        <f>SUM('Billy Bey'!N14)</f>
        <v>138</v>
      </c>
      <c r="C36" s="111"/>
      <c r="D36" s="267" t="s">
        <v>12</v>
      </c>
      <c r="E36" s="261">
        <f>SUM('Billy Bey'!N25)</f>
        <v>541</v>
      </c>
      <c r="F36" s="111"/>
      <c r="G36" s="267" t="s">
        <v>12</v>
      </c>
      <c r="H36" s="261">
        <f>SUM('Billy Bey'!N36)</f>
        <v>644</v>
      </c>
      <c r="I36" s="111"/>
      <c r="J36" s="267" t="s">
        <v>12</v>
      </c>
      <c r="K36" s="261">
        <f>SUM('Billy Bey'!N47)</f>
        <v>547</v>
      </c>
      <c r="L36" s="111"/>
      <c r="M36" s="267" t="s">
        <v>12</v>
      </c>
      <c r="N36" s="261">
        <f>SUM('Billy Bey'!N58)</f>
        <v>548</v>
      </c>
      <c r="P36" s="267" t="s">
        <v>12</v>
      </c>
      <c r="Q36" s="261">
        <f>SUM('Billy Bey'!N69)</f>
        <v>0</v>
      </c>
      <c r="R36" s="11"/>
    </row>
    <row r="37" spans="1:18" ht="13.5" customHeight="1" thickBot="1" x14ac:dyDescent="0.3">
      <c r="A37" s="268"/>
      <c r="B37" s="264"/>
      <c r="C37" s="111"/>
      <c r="D37" s="268"/>
      <c r="E37" s="264"/>
      <c r="F37" s="111"/>
      <c r="G37" s="268"/>
      <c r="H37" s="264"/>
      <c r="I37" s="111"/>
      <c r="J37" s="268"/>
      <c r="K37" s="264"/>
      <c r="L37" s="111"/>
      <c r="M37" s="268"/>
      <c r="N37" s="264"/>
      <c r="P37" s="268"/>
      <c r="Q37" s="264"/>
      <c r="R37" s="11"/>
    </row>
    <row r="38" spans="1:18" ht="12.75" customHeight="1" x14ac:dyDescent="0.25">
      <c r="A38" s="267" t="s">
        <v>13</v>
      </c>
      <c r="B38" s="261">
        <f>SUM('Billy Bey'!O14)</f>
        <v>550</v>
      </c>
      <c r="C38" s="111"/>
      <c r="D38" s="267" t="s">
        <v>13</v>
      </c>
      <c r="E38" s="261">
        <f>SUM('Billy Bey'!O25)</f>
        <v>2667</v>
      </c>
      <c r="F38" s="111"/>
      <c r="G38" s="267" t="s">
        <v>13</v>
      </c>
      <c r="H38" s="261">
        <f>SUM('Billy Bey'!O36)</f>
        <v>2712</v>
      </c>
      <c r="I38" s="111"/>
      <c r="J38" s="267" t="s">
        <v>13</v>
      </c>
      <c r="K38" s="261">
        <f>SUM('Billy Bey'!O47)</f>
        <v>2315</v>
      </c>
      <c r="L38" s="111"/>
      <c r="M38" s="267" t="s">
        <v>13</v>
      </c>
      <c r="N38" s="261">
        <f>SUM('Billy Bey'!O58)</f>
        <v>2096</v>
      </c>
      <c r="P38" s="267" t="s">
        <v>13</v>
      </c>
      <c r="Q38" s="261">
        <f>SUM('Billy Bey'!O69)</f>
        <v>0</v>
      </c>
      <c r="R38" s="11"/>
    </row>
    <row r="39" spans="1:18" ht="13.5" customHeight="1" thickBot="1" x14ac:dyDescent="0.3">
      <c r="A39" s="268"/>
      <c r="B39" s="264"/>
      <c r="C39" s="111"/>
      <c r="D39" s="268"/>
      <c r="E39" s="264"/>
      <c r="F39" s="111"/>
      <c r="G39" s="268"/>
      <c r="H39" s="264"/>
      <c r="I39" s="111"/>
      <c r="J39" s="268"/>
      <c r="K39" s="264"/>
      <c r="L39" s="111"/>
      <c r="M39" s="268"/>
      <c r="N39" s="264"/>
      <c r="P39" s="268"/>
      <c r="Q39" s="264"/>
      <c r="R39" s="11"/>
    </row>
    <row r="40" spans="1:18" ht="12.75" customHeight="1" x14ac:dyDescent="0.25">
      <c r="A40" s="267" t="s">
        <v>14</v>
      </c>
      <c r="B40" s="261">
        <f>SUM('Billy Bey'!P14)</f>
        <v>199</v>
      </c>
      <c r="C40" s="111"/>
      <c r="D40" s="267" t="s">
        <v>14</v>
      </c>
      <c r="E40" s="261">
        <f>SUM('Billy Bey'!P25)</f>
        <v>1016</v>
      </c>
      <c r="F40" s="111"/>
      <c r="G40" s="267" t="s">
        <v>14</v>
      </c>
      <c r="H40" s="261">
        <f>SUM('Billy Bey'!P36)</f>
        <v>1011</v>
      </c>
      <c r="I40" s="111"/>
      <c r="J40" s="267" t="s">
        <v>14</v>
      </c>
      <c r="K40" s="261">
        <f>SUM('Billy Bey'!P47)</f>
        <v>920</v>
      </c>
      <c r="L40" s="111"/>
      <c r="M40" s="267" t="s">
        <v>14</v>
      </c>
      <c r="N40" s="261">
        <f>SUM('Billy Bey'!P58)</f>
        <v>780</v>
      </c>
      <c r="P40" s="267" t="s">
        <v>14</v>
      </c>
      <c r="Q40" s="261">
        <f>SUM('Billy Bey'!P69)</f>
        <v>0</v>
      </c>
      <c r="R40" s="11"/>
    </row>
    <row r="41" spans="1:18" ht="13.5" customHeight="1" thickBot="1" x14ac:dyDescent="0.3">
      <c r="A41" s="268"/>
      <c r="B41" s="264"/>
      <c r="C41" s="111"/>
      <c r="D41" s="268"/>
      <c r="E41" s="264"/>
      <c r="F41" s="111"/>
      <c r="G41" s="268"/>
      <c r="H41" s="264"/>
      <c r="I41" s="111"/>
      <c r="J41" s="268"/>
      <c r="K41" s="264"/>
      <c r="L41" s="111"/>
      <c r="M41" s="268"/>
      <c r="N41" s="264"/>
      <c r="P41" s="268"/>
      <c r="Q41" s="264"/>
      <c r="R41" s="11"/>
    </row>
    <row r="42" spans="1:18" ht="12.75" customHeight="1" x14ac:dyDescent="0.25">
      <c r="A42" s="267" t="s">
        <v>35</v>
      </c>
      <c r="B42" s="261">
        <f>SUM('Billy Bey'!Q14)</f>
        <v>110</v>
      </c>
      <c r="C42" s="111"/>
      <c r="D42" s="267" t="s">
        <v>35</v>
      </c>
      <c r="E42" s="261">
        <f>SUM('Billy Bey'!Q25)</f>
        <v>467</v>
      </c>
      <c r="F42" s="111"/>
      <c r="G42" s="267" t="s">
        <v>35</v>
      </c>
      <c r="H42" s="261">
        <f>SUM('Billy Bey'!Q36)</f>
        <v>435</v>
      </c>
      <c r="I42" s="111"/>
      <c r="J42" s="267" t="s">
        <v>35</v>
      </c>
      <c r="K42" s="261">
        <f>SUM('Billy Bey'!Q47)</f>
        <v>422</v>
      </c>
      <c r="L42" s="111"/>
      <c r="M42" s="267" t="s">
        <v>35</v>
      </c>
      <c r="N42" s="261">
        <f>SUM('Billy Bey'!Q58)</f>
        <v>408</v>
      </c>
      <c r="P42" s="267" t="s">
        <v>35</v>
      </c>
      <c r="Q42" s="261">
        <f>SUM('Billy Bey'!Q69)</f>
        <v>0</v>
      </c>
      <c r="R42" s="11"/>
    </row>
    <row r="43" spans="1:18" ht="13.5" customHeight="1" thickBot="1" x14ac:dyDescent="0.3">
      <c r="A43" s="268"/>
      <c r="B43" s="264"/>
      <c r="C43" s="111"/>
      <c r="D43" s="268"/>
      <c r="E43" s="264"/>
      <c r="F43" s="111"/>
      <c r="G43" s="268"/>
      <c r="H43" s="264"/>
      <c r="I43" s="111"/>
      <c r="J43" s="268"/>
      <c r="K43" s="264"/>
      <c r="L43" s="111"/>
      <c r="M43" s="268"/>
      <c r="N43" s="264"/>
      <c r="P43" s="268"/>
      <c r="Q43" s="264"/>
      <c r="R43" s="11"/>
    </row>
    <row r="44" spans="1:18" ht="13.5" customHeight="1" x14ac:dyDescent="0.25">
      <c r="A44" s="267" t="s">
        <v>15</v>
      </c>
      <c r="B44" s="261">
        <f>SUM('Billy Bey'!R14)</f>
        <v>0</v>
      </c>
      <c r="C44" s="111"/>
      <c r="D44" s="267" t="s">
        <v>15</v>
      </c>
      <c r="E44" s="261">
        <f>SUM('Billy Bey'!R25)</f>
        <v>0</v>
      </c>
      <c r="F44" s="111"/>
      <c r="G44" s="267" t="s">
        <v>15</v>
      </c>
      <c r="H44" s="261">
        <f>SUM('Billy Bey'!R36)</f>
        <v>0</v>
      </c>
      <c r="I44" s="111"/>
      <c r="J44" s="267" t="s">
        <v>15</v>
      </c>
      <c r="K44" s="261">
        <f>SUM('Billy Bey'!R47)</f>
        <v>0</v>
      </c>
      <c r="L44" s="111"/>
      <c r="M44" s="267" t="s">
        <v>15</v>
      </c>
      <c r="N44" s="261">
        <f>SUM('Billy Bey'!R58)</f>
        <v>0</v>
      </c>
      <c r="P44" s="267" t="s">
        <v>15</v>
      </c>
      <c r="Q44" s="261">
        <f>SUM('Billy Bey'!R69)</f>
        <v>0</v>
      </c>
      <c r="R44" s="11"/>
    </row>
    <row r="45" spans="1:18" ht="13.5" customHeight="1" thickBot="1" x14ac:dyDescent="0.3">
      <c r="A45" s="268"/>
      <c r="B45" s="264"/>
      <c r="C45" s="111"/>
      <c r="D45" s="268"/>
      <c r="E45" s="264"/>
      <c r="F45" s="111"/>
      <c r="G45" s="268"/>
      <c r="H45" s="264"/>
      <c r="I45" s="111"/>
      <c r="J45" s="268"/>
      <c r="K45" s="264"/>
      <c r="L45" s="111"/>
      <c r="M45" s="268"/>
      <c r="N45" s="264"/>
      <c r="P45" s="268"/>
      <c r="Q45" s="264"/>
      <c r="R45" s="11"/>
    </row>
    <row r="46" spans="1:18" ht="13.5" customHeight="1" x14ac:dyDescent="0.25">
      <c r="A46" s="273" t="s">
        <v>36</v>
      </c>
      <c r="B46" s="261">
        <f>SUM('Billy Bey'!S14)</f>
        <v>0</v>
      </c>
      <c r="C46" s="111"/>
      <c r="D46" s="273" t="s">
        <v>36</v>
      </c>
      <c r="E46" s="261">
        <f>SUM('Billy Bey'!S25)</f>
        <v>0</v>
      </c>
      <c r="F46" s="111"/>
      <c r="G46" s="273" t="s">
        <v>36</v>
      </c>
      <c r="H46" s="266">
        <f>SUM('Billy Bey'!S36)</f>
        <v>0</v>
      </c>
      <c r="I46" s="111"/>
      <c r="J46" s="273" t="s">
        <v>36</v>
      </c>
      <c r="K46" s="266">
        <f>SUM('Billy Bey'!S47)</f>
        <v>0</v>
      </c>
      <c r="L46" s="111"/>
      <c r="M46" s="273" t="s">
        <v>36</v>
      </c>
      <c r="N46" s="266">
        <f>SUM('Billy Bey'!S58)</f>
        <v>0</v>
      </c>
      <c r="P46" s="273" t="s">
        <v>36</v>
      </c>
      <c r="Q46" s="266">
        <f>SUM('Billy Bey'!S69)</f>
        <v>0</v>
      </c>
      <c r="R46" s="11"/>
    </row>
    <row r="47" spans="1:18" ht="13.5" customHeight="1" thickBot="1" x14ac:dyDescent="0.3">
      <c r="A47" s="268"/>
      <c r="B47" s="264"/>
      <c r="C47" s="111"/>
      <c r="D47" s="268"/>
      <c r="E47" s="264"/>
      <c r="F47" s="111"/>
      <c r="G47" s="268"/>
      <c r="H47" s="264"/>
      <c r="I47" s="111"/>
      <c r="J47" s="268"/>
      <c r="K47" s="264"/>
      <c r="L47" s="111"/>
      <c r="M47" s="268"/>
      <c r="N47" s="264"/>
      <c r="P47" s="268"/>
      <c r="Q47" s="264"/>
      <c r="R47" s="11"/>
    </row>
    <row r="48" spans="1:18" x14ac:dyDescent="0.25">
      <c r="A48" s="269" t="s">
        <v>23</v>
      </c>
      <c r="B48" s="251">
        <f>SUM(B18:B47)</f>
        <v>25658</v>
      </c>
      <c r="C48" s="111"/>
      <c r="D48" s="269" t="s">
        <v>23</v>
      </c>
      <c r="E48" s="251">
        <f>SUM(E18:E47)</f>
        <v>133497</v>
      </c>
      <c r="F48" s="111"/>
      <c r="G48" s="271" t="s">
        <v>23</v>
      </c>
      <c r="H48" s="272">
        <f>SUM(H18:H47)</f>
        <v>146116</v>
      </c>
      <c r="I48" s="111"/>
      <c r="J48" s="271" t="s">
        <v>23</v>
      </c>
      <c r="K48" s="272">
        <f>SUM(K18:K47)</f>
        <v>116497</v>
      </c>
      <c r="L48" s="111"/>
      <c r="M48" s="271" t="s">
        <v>23</v>
      </c>
      <c r="N48" s="272">
        <f>SUM(N18:N47)</f>
        <v>114502</v>
      </c>
      <c r="P48" s="271" t="s">
        <v>23</v>
      </c>
      <c r="Q48" s="272">
        <f>SUM(Q18:Q47)</f>
        <v>0</v>
      </c>
      <c r="R48" s="10"/>
    </row>
    <row r="49" spans="1:18" ht="14.25" thickBot="1" x14ac:dyDescent="0.3">
      <c r="A49" s="270"/>
      <c r="B49" s="252"/>
      <c r="C49" s="126"/>
      <c r="D49" s="270"/>
      <c r="E49" s="252"/>
      <c r="F49" s="126"/>
      <c r="G49" s="270"/>
      <c r="H49" s="252"/>
      <c r="I49" s="126"/>
      <c r="J49" s="270"/>
      <c r="K49" s="252"/>
      <c r="L49" s="126"/>
      <c r="M49" s="270"/>
      <c r="N49" s="252"/>
      <c r="P49" s="270"/>
      <c r="Q49" s="252"/>
      <c r="R49" s="119"/>
    </row>
  </sheetData>
  <mergeCells count="288"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Gothic,Bold"&amp;10February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zoomScaleNormal="100" workbookViewId="0">
      <selection activeCell="E9" sqref="E9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6" t="s">
        <v>77</v>
      </c>
      <c r="B1" s="277"/>
    </row>
    <row r="2" spans="1:2" ht="15.75" thickBot="1" x14ac:dyDescent="0.3">
      <c r="A2" s="278"/>
      <c r="B2" s="279"/>
    </row>
    <row r="3" spans="1:2" ht="15.75" thickBot="1" x14ac:dyDescent="0.3">
      <c r="A3" s="257" t="s">
        <v>55</v>
      </c>
      <c r="B3" s="280"/>
    </row>
    <row r="4" spans="1:2" ht="12.75" customHeight="1" x14ac:dyDescent="0.25">
      <c r="A4" s="243" t="s">
        <v>56</v>
      </c>
      <c r="B4" s="237">
        <f>SUM('NY Waterway'!H74)</f>
        <v>262219</v>
      </c>
    </row>
    <row r="5" spans="1:2" ht="13.5" customHeight="1" thickBot="1" x14ac:dyDescent="0.3">
      <c r="A5" s="244"/>
      <c r="B5" s="245"/>
    </row>
    <row r="6" spans="1:2" ht="12.75" customHeight="1" x14ac:dyDescent="0.25">
      <c r="A6" s="239" t="s">
        <v>57</v>
      </c>
      <c r="B6" s="241">
        <f>SUM('Billy Bey'!T73)</f>
        <v>234264</v>
      </c>
    </row>
    <row r="7" spans="1:2" ht="13.5" customHeight="1" thickBot="1" x14ac:dyDescent="0.3">
      <c r="A7" s="281"/>
      <c r="B7" s="242"/>
    </row>
    <row r="8" spans="1:2" ht="12.75" customHeight="1" x14ac:dyDescent="0.25">
      <c r="A8" s="243" t="s">
        <v>58</v>
      </c>
      <c r="B8" s="237">
        <f>SUM(SeaStreak!G74)</f>
        <v>50787</v>
      </c>
    </row>
    <row r="9" spans="1:2" ht="13.5" customHeight="1" thickBot="1" x14ac:dyDescent="0.3">
      <c r="A9" s="282"/>
      <c r="B9" s="245"/>
    </row>
    <row r="10" spans="1:2" ht="12.75" customHeight="1" x14ac:dyDescent="0.25">
      <c r="A10" s="239" t="s">
        <v>59</v>
      </c>
      <c r="B10" s="241">
        <f>SUM('New York Water Taxi'!J74)</f>
        <v>23238</v>
      </c>
    </row>
    <row r="11" spans="1:2" ht="13.5" customHeight="1" thickBot="1" x14ac:dyDescent="0.3">
      <c r="A11" s="283"/>
      <c r="B11" s="242"/>
    </row>
    <row r="12" spans="1:2" ht="12.75" customHeight="1" x14ac:dyDescent="0.25">
      <c r="A12" s="253" t="s">
        <v>38</v>
      </c>
      <c r="B12" s="241">
        <f>SUM('Liberty Landing Ferry'!F74)</f>
        <v>8674</v>
      </c>
    </row>
    <row r="13" spans="1:2" ht="13.5" customHeight="1" thickBot="1" x14ac:dyDescent="0.3">
      <c r="A13" s="284"/>
      <c r="B13" s="242"/>
    </row>
    <row r="14" spans="1:2" x14ac:dyDescent="0.25">
      <c r="A14" s="249" t="s">
        <v>23</v>
      </c>
      <c r="B14" s="251">
        <f>SUM(B4:B13)</f>
        <v>579182</v>
      </c>
    </row>
    <row r="15" spans="1:2" ht="15.75" thickBot="1" x14ac:dyDescent="0.3">
      <c r="A15" s="285"/>
      <c r="B15" s="286"/>
    </row>
    <row r="16" spans="1:2" ht="15.75" thickBot="1" x14ac:dyDescent="0.3">
      <c r="A16" s="58"/>
      <c r="B16" s="59"/>
    </row>
    <row r="17" spans="1:2" ht="15.75" thickBot="1" x14ac:dyDescent="0.3">
      <c r="A17" s="257" t="s">
        <v>60</v>
      </c>
      <c r="B17" s="280"/>
    </row>
    <row r="18" spans="1:2" x14ac:dyDescent="0.25">
      <c r="A18" s="243" t="s">
        <v>10</v>
      </c>
      <c r="B18" s="237">
        <f>SUM('Billy Bey'!F73, 'New York Water Taxi'!E74, 'NY Waterway'!D74, SeaStreak!B74)</f>
        <v>179679</v>
      </c>
    </row>
    <row r="19" spans="1:2" ht="15.75" thickBot="1" x14ac:dyDescent="0.3">
      <c r="A19" s="244"/>
      <c r="B19" s="238"/>
    </row>
    <row r="20" spans="1:2" x14ac:dyDescent="0.25">
      <c r="A20" s="239" t="s">
        <v>8</v>
      </c>
      <c r="B20" s="241">
        <f>SUM('Billy Bey'!D73, 'NY Waterway'!B74)</f>
        <v>210565</v>
      </c>
    </row>
    <row r="21" spans="1:2" ht="15.75" thickBot="1" x14ac:dyDescent="0.3">
      <c r="A21" s="281"/>
      <c r="B21" s="287"/>
    </row>
    <row r="22" spans="1:2" x14ac:dyDescent="0.25">
      <c r="A22" s="243" t="s">
        <v>16</v>
      </c>
      <c r="B22" s="237">
        <f>SUM('Billy Bey'!G73, SeaStreak!C74)</f>
        <v>25679</v>
      </c>
    </row>
    <row r="23" spans="1:2" ht="15.75" thickBot="1" x14ac:dyDescent="0.3">
      <c r="A23" s="282"/>
      <c r="B23" s="288"/>
    </row>
    <row r="24" spans="1:2" ht="12.75" customHeight="1" x14ac:dyDescent="0.25">
      <c r="A24" s="239" t="s">
        <v>9</v>
      </c>
      <c r="B24" s="237">
        <f>SUM('Billy Bey'!E73, 'Liberty Landing Ferry'!B74, 'NY Waterway'!C74)</f>
        <v>127987</v>
      </c>
    </row>
    <row r="25" spans="1:2" ht="15.75" thickBot="1" x14ac:dyDescent="0.3">
      <c r="A25" s="283"/>
      <c r="B25" s="288"/>
    </row>
    <row r="26" spans="1:2" x14ac:dyDescent="0.25">
      <c r="A26" s="239" t="s">
        <v>7</v>
      </c>
      <c r="B26" s="261">
        <f>SUM('New York Water Taxi'!B74)</f>
        <v>2752</v>
      </c>
    </row>
    <row r="27" spans="1:2" ht="15.75" thickBot="1" x14ac:dyDescent="0.3">
      <c r="A27" s="283"/>
      <c r="B27" s="262"/>
    </row>
    <row r="28" spans="1:2" x14ac:dyDescent="0.25">
      <c r="A28" s="239" t="s">
        <v>39</v>
      </c>
      <c r="B28" s="261">
        <f>SUM('New York Water Taxi'!C74)</f>
        <v>2130</v>
      </c>
    </row>
    <row r="29" spans="1:2" ht="15.75" thickBot="1" x14ac:dyDescent="0.3">
      <c r="A29" s="283"/>
      <c r="B29" s="289"/>
    </row>
    <row r="30" spans="1:2" x14ac:dyDescent="0.25">
      <c r="A30" s="239" t="s">
        <v>41</v>
      </c>
      <c r="B30" s="261">
        <f>SUM('New York Water Taxi'!D74)</f>
        <v>4532</v>
      </c>
    </row>
    <row r="31" spans="1:2" ht="15.75" thickBot="1" x14ac:dyDescent="0.3">
      <c r="A31" s="283"/>
      <c r="B31" s="264"/>
    </row>
    <row r="32" spans="1:2" ht="13.5" customHeight="1" x14ac:dyDescent="0.25">
      <c r="A32" s="267" t="s">
        <v>11</v>
      </c>
      <c r="B32" s="261">
        <f>SUM('Billy Bey'!H73)</f>
        <v>5073</v>
      </c>
    </row>
    <row r="33" spans="1:2" ht="14.25" customHeight="1" thickBot="1" x14ac:dyDescent="0.3">
      <c r="A33" s="268"/>
      <c r="B33" s="264"/>
    </row>
    <row r="34" spans="1:2" ht="14.25" customHeight="1" x14ac:dyDescent="0.25">
      <c r="A34" s="267" t="s">
        <v>75</v>
      </c>
      <c r="B34" s="261">
        <f>SUM('New York Water Taxi'!F74)</f>
        <v>73</v>
      </c>
    </row>
    <row r="35" spans="1:2" ht="14.25" customHeight="1" thickBot="1" x14ac:dyDescent="0.3">
      <c r="A35" s="268"/>
      <c r="B35" s="275"/>
    </row>
    <row r="36" spans="1:2" ht="13.5" customHeight="1" x14ac:dyDescent="0.25">
      <c r="A36" s="267" t="s">
        <v>12</v>
      </c>
      <c r="B36" s="261">
        <f>SUM('Billy Bey'!I73)</f>
        <v>2731</v>
      </c>
    </row>
    <row r="37" spans="1:2" ht="14.25" customHeight="1" thickBot="1" x14ac:dyDescent="0.3">
      <c r="A37" s="268"/>
      <c r="B37" s="264"/>
    </row>
    <row r="38" spans="1:2" ht="13.5" customHeight="1" x14ac:dyDescent="0.25">
      <c r="A38" s="267" t="s">
        <v>13</v>
      </c>
      <c r="B38" s="266">
        <f>SUM('Billy Bey'!J73)</f>
        <v>11456</v>
      </c>
    </row>
    <row r="39" spans="1:2" ht="14.25" customHeight="1" thickBot="1" x14ac:dyDescent="0.3">
      <c r="A39" s="268"/>
      <c r="B39" s="266"/>
    </row>
    <row r="40" spans="1:2" ht="13.5" customHeight="1" x14ac:dyDescent="0.25">
      <c r="A40" s="267" t="s">
        <v>14</v>
      </c>
      <c r="B40" s="261">
        <f>SUM('Billy Bey'!K73)</f>
        <v>4311</v>
      </c>
    </row>
    <row r="41" spans="1:2" ht="14.25" customHeight="1" thickBot="1" x14ac:dyDescent="0.3">
      <c r="A41" s="268"/>
      <c r="B41" s="264"/>
    </row>
    <row r="42" spans="1:2" ht="13.5" customHeight="1" x14ac:dyDescent="0.25">
      <c r="A42" s="267" t="s">
        <v>35</v>
      </c>
      <c r="B42" s="266">
        <f>SUM('Billy Bey'!L73)</f>
        <v>2214</v>
      </c>
    </row>
    <row r="43" spans="1:2" ht="14.25" customHeight="1" thickBot="1" x14ac:dyDescent="0.3">
      <c r="A43" s="268"/>
      <c r="B43" s="264"/>
    </row>
    <row r="44" spans="1:2" ht="14.25" customHeight="1" x14ac:dyDescent="0.25">
      <c r="A44" s="267" t="s">
        <v>15</v>
      </c>
      <c r="B44" s="261">
        <f>SUM('Billy Bey'!M73)</f>
        <v>0</v>
      </c>
    </row>
    <row r="45" spans="1:2" ht="14.25" customHeight="1" thickBot="1" x14ac:dyDescent="0.3">
      <c r="A45" s="268"/>
      <c r="B45" s="264"/>
    </row>
    <row r="46" spans="1:2" ht="14.25" customHeight="1" x14ac:dyDescent="0.25">
      <c r="A46" s="267" t="s">
        <v>36</v>
      </c>
      <c r="B46" s="266">
        <f>SUM('Billy Bey'!N73)</f>
        <v>0</v>
      </c>
    </row>
    <row r="47" spans="1:2" ht="14.25" customHeight="1" thickBot="1" x14ac:dyDescent="0.3">
      <c r="A47" s="268"/>
      <c r="B47" s="264"/>
    </row>
    <row r="48" spans="1:2" x14ac:dyDescent="0.25">
      <c r="A48" s="269" t="s">
        <v>23</v>
      </c>
      <c r="B48" s="251">
        <f>SUM(B18:B47)</f>
        <v>579182</v>
      </c>
    </row>
    <row r="49" spans="1:10" ht="15.75" thickBot="1" x14ac:dyDescent="0.3">
      <c r="A49" s="290"/>
      <c r="B49" s="286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0:A31"/>
    <mergeCell ref="B30:B31"/>
    <mergeCell ref="A32:A33"/>
    <mergeCell ref="B32:B33"/>
    <mergeCell ref="A36:A37"/>
    <mergeCell ref="B36:B37"/>
    <mergeCell ref="A34:A35"/>
    <mergeCell ref="B34:B35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tabSelected="1" zoomScaleNormal="100" workbookViewId="0">
      <pane xSplit="2" ySplit="4" topLeftCell="M42" activePane="bottomRight" state="frozen"/>
      <selection pane="topRight" activeCell="C1" sqref="C1"/>
      <selection pane="bottomLeft" activeCell="A5" sqref="A5"/>
      <selection pane="bottomRight" activeCell="R52" sqref="R52"/>
    </sheetView>
  </sheetViews>
  <sheetFormatPr defaultRowHeight="15" outlineLevelRow="1" x14ac:dyDescent="0.25"/>
  <cols>
    <col min="1" max="1" width="18.7109375" style="1" bestFit="1" customWidth="1"/>
    <col min="2" max="2" width="10.7109375" style="186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83"/>
      <c r="C1" s="314" t="s">
        <v>8</v>
      </c>
      <c r="D1" s="309"/>
      <c r="E1" s="314" t="s">
        <v>9</v>
      </c>
      <c r="F1" s="309"/>
      <c r="G1" s="314" t="s">
        <v>10</v>
      </c>
      <c r="H1" s="318"/>
      <c r="I1" s="318"/>
      <c r="J1" s="318"/>
      <c r="K1" s="309"/>
      <c r="L1" s="314" t="s">
        <v>16</v>
      </c>
      <c r="M1" s="322" t="s">
        <v>11</v>
      </c>
      <c r="N1" s="309" t="s">
        <v>12</v>
      </c>
      <c r="O1" s="322" t="s">
        <v>13</v>
      </c>
      <c r="P1" s="322" t="s">
        <v>14</v>
      </c>
      <c r="Q1" s="322" t="s">
        <v>35</v>
      </c>
      <c r="R1" s="322" t="s">
        <v>15</v>
      </c>
      <c r="S1" s="322" t="s">
        <v>36</v>
      </c>
      <c r="T1" s="320" t="s">
        <v>23</v>
      </c>
    </row>
    <row r="2" spans="1:21" ht="15" customHeight="1" thickBot="1" x14ac:dyDescent="0.3">
      <c r="A2" s="34"/>
      <c r="B2" s="184"/>
      <c r="C2" s="315"/>
      <c r="D2" s="310"/>
      <c r="E2" s="315"/>
      <c r="F2" s="310"/>
      <c r="G2" s="315"/>
      <c r="H2" s="319"/>
      <c r="I2" s="319"/>
      <c r="J2" s="319"/>
      <c r="K2" s="310"/>
      <c r="L2" s="315"/>
      <c r="M2" s="323"/>
      <c r="N2" s="310"/>
      <c r="O2" s="323"/>
      <c r="P2" s="323"/>
      <c r="Q2" s="323"/>
      <c r="R2" s="323"/>
      <c r="S2" s="323"/>
      <c r="T2" s="321"/>
    </row>
    <row r="3" spans="1:21" x14ac:dyDescent="0.25">
      <c r="A3" s="293" t="s">
        <v>63</v>
      </c>
      <c r="B3" s="295" t="s">
        <v>64</v>
      </c>
      <c r="C3" s="302" t="s">
        <v>17</v>
      </c>
      <c r="D3" s="303" t="s">
        <v>18</v>
      </c>
      <c r="E3" s="302" t="s">
        <v>17</v>
      </c>
      <c r="F3" s="303" t="s">
        <v>19</v>
      </c>
      <c r="G3" s="302" t="s">
        <v>17</v>
      </c>
      <c r="H3" s="307" t="s">
        <v>20</v>
      </c>
      <c r="I3" s="307" t="s">
        <v>21</v>
      </c>
      <c r="J3" s="307" t="s">
        <v>19</v>
      </c>
      <c r="K3" s="303" t="s">
        <v>22</v>
      </c>
      <c r="L3" s="305" t="s">
        <v>22</v>
      </c>
      <c r="M3" s="297" t="s">
        <v>22</v>
      </c>
      <c r="N3" s="316" t="s">
        <v>22</v>
      </c>
      <c r="O3" s="297" t="s">
        <v>22</v>
      </c>
      <c r="P3" s="297" t="s">
        <v>22</v>
      </c>
      <c r="Q3" s="297" t="s">
        <v>22</v>
      </c>
      <c r="R3" s="297" t="s">
        <v>22</v>
      </c>
      <c r="S3" s="297" t="s">
        <v>22</v>
      </c>
      <c r="T3" s="321"/>
    </row>
    <row r="4" spans="1:21" ht="15.75" thickBot="1" x14ac:dyDescent="0.3">
      <c r="A4" s="294"/>
      <c r="B4" s="296"/>
      <c r="C4" s="294"/>
      <c r="D4" s="304"/>
      <c r="E4" s="294"/>
      <c r="F4" s="304"/>
      <c r="G4" s="294"/>
      <c r="H4" s="308"/>
      <c r="I4" s="308"/>
      <c r="J4" s="308"/>
      <c r="K4" s="304"/>
      <c r="L4" s="306"/>
      <c r="M4" s="298"/>
      <c r="N4" s="317"/>
      <c r="O4" s="298"/>
      <c r="P4" s="298"/>
      <c r="Q4" s="298"/>
      <c r="R4" s="298"/>
      <c r="S4" s="298"/>
      <c r="T4" s="321"/>
    </row>
    <row r="5" spans="1:21" s="2" customFormat="1" ht="15.75" hidden="1" thickBot="1" x14ac:dyDescent="0.3">
      <c r="A5" s="217"/>
      <c r="B5" s="181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24"/>
      <c r="B6" s="172"/>
      <c r="C6" s="21"/>
      <c r="D6" s="15"/>
      <c r="E6" s="14"/>
      <c r="F6" s="15"/>
      <c r="G6" s="14"/>
      <c r="H6" s="16"/>
      <c r="I6" s="16"/>
      <c r="J6" s="16"/>
      <c r="K6" s="16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24"/>
      <c r="B7" s="172"/>
      <c r="C7" s="21"/>
      <c r="D7" s="22"/>
      <c r="E7" s="21"/>
      <c r="F7" s="22"/>
      <c r="G7" s="21"/>
      <c r="H7" s="23"/>
      <c r="I7" s="23"/>
      <c r="J7" s="23"/>
      <c r="K7" s="22"/>
      <c r="L7" s="165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24"/>
      <c r="B8" s="172"/>
      <c r="C8" s="27"/>
      <c r="D8" s="28"/>
      <c r="E8" s="27"/>
      <c r="F8" s="28"/>
      <c r="G8" s="27"/>
      <c r="H8" s="29"/>
      <c r="I8" s="29"/>
      <c r="J8" s="29"/>
      <c r="K8" s="28"/>
      <c r="L8" s="180"/>
      <c r="M8" s="31"/>
      <c r="N8" s="32"/>
      <c r="O8" s="31"/>
      <c r="P8" s="31"/>
      <c r="Q8" s="31"/>
      <c r="R8" s="31"/>
      <c r="S8" s="31"/>
      <c r="T8" s="20"/>
      <c r="U8" s="222"/>
    </row>
    <row r="9" spans="1:21" s="2" customFormat="1" ht="15.75" outlineLevel="1" thickBot="1" x14ac:dyDescent="0.3">
      <c r="A9" s="224" t="s">
        <v>0</v>
      </c>
      <c r="B9" s="172">
        <v>41306</v>
      </c>
      <c r="C9" s="27">
        <v>531</v>
      </c>
      <c r="D9" s="28">
        <v>225</v>
      </c>
      <c r="E9" s="27">
        <v>2072</v>
      </c>
      <c r="F9" s="28">
        <v>2668</v>
      </c>
      <c r="G9" s="27">
        <v>935</v>
      </c>
      <c r="H9" s="29">
        <v>568</v>
      </c>
      <c r="I9" s="29">
        <v>3</v>
      </c>
      <c r="J9" s="29">
        <v>2007</v>
      </c>
      <c r="K9" s="28">
        <v>361</v>
      </c>
      <c r="L9" s="180">
        <v>300</v>
      </c>
      <c r="M9" s="31">
        <v>210</v>
      </c>
      <c r="N9" s="32">
        <v>138</v>
      </c>
      <c r="O9" s="31">
        <v>550</v>
      </c>
      <c r="P9" s="31">
        <v>199</v>
      </c>
      <c r="Q9" s="31">
        <v>110</v>
      </c>
      <c r="R9" s="31"/>
      <c r="S9" s="31"/>
      <c r="T9" s="20">
        <f t="shared" ref="T9:T11" si="0">SUM(C9:S9)</f>
        <v>10877</v>
      </c>
      <c r="U9" s="222"/>
    </row>
    <row r="10" spans="1:21" s="2" customFormat="1" ht="15.75" outlineLevel="1" thickBot="1" x14ac:dyDescent="0.3">
      <c r="A10" s="206" t="s">
        <v>1</v>
      </c>
      <c r="B10" s="172">
        <v>41307</v>
      </c>
      <c r="C10" s="27"/>
      <c r="D10" s="28"/>
      <c r="E10" s="27"/>
      <c r="F10" s="28"/>
      <c r="G10" s="27"/>
      <c r="H10" s="29"/>
      <c r="I10" s="29"/>
      <c r="J10" s="29"/>
      <c r="K10" s="28">
        <v>83</v>
      </c>
      <c r="L10" s="180">
        <v>136</v>
      </c>
      <c r="M10" s="31">
        <v>87</v>
      </c>
      <c r="N10" s="32">
        <v>39</v>
      </c>
      <c r="O10" s="31">
        <v>185</v>
      </c>
      <c r="P10" s="31">
        <v>71</v>
      </c>
      <c r="Q10" s="31">
        <v>68</v>
      </c>
      <c r="R10" s="31"/>
      <c r="S10" s="31"/>
      <c r="T10" s="20">
        <f t="shared" si="0"/>
        <v>669</v>
      </c>
      <c r="U10" s="222"/>
    </row>
    <row r="11" spans="1:21" s="2" customFormat="1" ht="15.75" outlineLevel="1" thickBot="1" x14ac:dyDescent="0.3">
      <c r="A11" s="203" t="s">
        <v>2</v>
      </c>
      <c r="B11" s="172">
        <v>41308</v>
      </c>
      <c r="C11" s="27"/>
      <c r="D11" s="28"/>
      <c r="E11" s="27"/>
      <c r="F11" s="28"/>
      <c r="G11" s="27"/>
      <c r="H11" s="29"/>
      <c r="I11" s="29"/>
      <c r="J11" s="29"/>
      <c r="K11" s="28">
        <v>47</v>
      </c>
      <c r="L11" s="30">
        <v>89</v>
      </c>
      <c r="M11" s="31">
        <v>72</v>
      </c>
      <c r="N11" s="32">
        <v>36</v>
      </c>
      <c r="O11" s="31">
        <v>120</v>
      </c>
      <c r="P11" s="31">
        <v>42</v>
      </c>
      <c r="Q11" s="31">
        <v>44</v>
      </c>
      <c r="R11" s="31"/>
      <c r="S11" s="31"/>
      <c r="T11" s="20">
        <f t="shared" si="0"/>
        <v>450</v>
      </c>
      <c r="U11" s="222"/>
    </row>
    <row r="12" spans="1:21" s="3" customFormat="1" ht="15.75" customHeight="1" outlineLevel="1" thickBot="1" x14ac:dyDescent="0.3">
      <c r="A12" s="137" t="s">
        <v>25</v>
      </c>
      <c r="B12" s="299" t="s">
        <v>28</v>
      </c>
      <c r="C12" s="133">
        <f t="shared" ref="C12:T12" si="1">SUM(C5:C11)</f>
        <v>531</v>
      </c>
      <c r="D12" s="133">
        <f t="shared" si="1"/>
        <v>225</v>
      </c>
      <c r="E12" s="133">
        <f t="shared" si="1"/>
        <v>2072</v>
      </c>
      <c r="F12" s="133">
        <f t="shared" si="1"/>
        <v>2668</v>
      </c>
      <c r="G12" s="133">
        <f t="shared" si="1"/>
        <v>935</v>
      </c>
      <c r="H12" s="133">
        <f t="shared" si="1"/>
        <v>568</v>
      </c>
      <c r="I12" s="133">
        <f t="shared" si="1"/>
        <v>3</v>
      </c>
      <c r="J12" s="133">
        <f t="shared" si="1"/>
        <v>2007</v>
      </c>
      <c r="K12" s="133">
        <f t="shared" si="1"/>
        <v>491</v>
      </c>
      <c r="L12" s="133">
        <f t="shared" si="1"/>
        <v>525</v>
      </c>
      <c r="M12" s="133">
        <f t="shared" si="1"/>
        <v>369</v>
      </c>
      <c r="N12" s="133">
        <f t="shared" si="1"/>
        <v>213</v>
      </c>
      <c r="O12" s="133">
        <f t="shared" si="1"/>
        <v>855</v>
      </c>
      <c r="P12" s="133">
        <f t="shared" si="1"/>
        <v>312</v>
      </c>
      <c r="Q12" s="133">
        <f t="shared" si="1"/>
        <v>222</v>
      </c>
      <c r="R12" s="133">
        <f t="shared" si="1"/>
        <v>0</v>
      </c>
      <c r="S12" s="133">
        <f t="shared" si="1"/>
        <v>0</v>
      </c>
      <c r="T12" s="133">
        <f t="shared" si="1"/>
        <v>11996</v>
      </c>
    </row>
    <row r="13" spans="1:21" s="3" customFormat="1" ht="15.75" outlineLevel="1" thickBot="1" x14ac:dyDescent="0.3">
      <c r="A13" s="138" t="s">
        <v>27</v>
      </c>
      <c r="B13" s="300"/>
      <c r="C13" s="135">
        <f t="shared" ref="C13:T13" si="2">AVERAGE(C5:C11)</f>
        <v>531</v>
      </c>
      <c r="D13" s="135">
        <f t="shared" si="2"/>
        <v>225</v>
      </c>
      <c r="E13" s="135">
        <f t="shared" si="2"/>
        <v>2072</v>
      </c>
      <c r="F13" s="135">
        <f t="shared" si="2"/>
        <v>2668</v>
      </c>
      <c r="G13" s="135">
        <f t="shared" si="2"/>
        <v>935</v>
      </c>
      <c r="H13" s="135">
        <f t="shared" si="2"/>
        <v>568</v>
      </c>
      <c r="I13" s="135">
        <f t="shared" si="2"/>
        <v>3</v>
      </c>
      <c r="J13" s="135">
        <f t="shared" si="2"/>
        <v>2007</v>
      </c>
      <c r="K13" s="135">
        <f t="shared" si="2"/>
        <v>163.66666666666666</v>
      </c>
      <c r="L13" s="135">
        <f t="shared" si="2"/>
        <v>175</v>
      </c>
      <c r="M13" s="135">
        <f t="shared" si="2"/>
        <v>123</v>
      </c>
      <c r="N13" s="135">
        <f t="shared" si="2"/>
        <v>71</v>
      </c>
      <c r="O13" s="135">
        <f t="shared" si="2"/>
        <v>285</v>
      </c>
      <c r="P13" s="135">
        <f t="shared" si="2"/>
        <v>104</v>
      </c>
      <c r="Q13" s="135">
        <f t="shared" si="2"/>
        <v>74</v>
      </c>
      <c r="R13" s="135" t="e">
        <f t="shared" si="2"/>
        <v>#DIV/0!</v>
      </c>
      <c r="S13" s="135" t="e">
        <f t="shared" si="2"/>
        <v>#DIV/0!</v>
      </c>
      <c r="T13" s="135">
        <f t="shared" si="2"/>
        <v>3998.6666666666665</v>
      </c>
    </row>
    <row r="14" spans="1:21" s="3" customFormat="1" ht="15.75" thickBot="1" x14ac:dyDescent="0.3">
      <c r="A14" s="36" t="s">
        <v>24</v>
      </c>
      <c r="B14" s="300"/>
      <c r="C14" s="53">
        <f>SUM(C5:C9)</f>
        <v>531</v>
      </c>
      <c r="D14" s="53">
        <f t="shared" ref="D14:T14" si="3">SUM(D5:D9)</f>
        <v>225</v>
      </c>
      <c r="E14" s="53">
        <f t="shared" si="3"/>
        <v>2072</v>
      </c>
      <c r="F14" s="53">
        <f t="shared" si="3"/>
        <v>2668</v>
      </c>
      <c r="G14" s="53">
        <f t="shared" si="3"/>
        <v>935</v>
      </c>
      <c r="H14" s="53">
        <f t="shared" si="3"/>
        <v>568</v>
      </c>
      <c r="I14" s="53">
        <f t="shared" si="3"/>
        <v>3</v>
      </c>
      <c r="J14" s="53">
        <f t="shared" si="3"/>
        <v>2007</v>
      </c>
      <c r="K14" s="53">
        <f t="shared" si="3"/>
        <v>361</v>
      </c>
      <c r="L14" s="53">
        <f t="shared" si="3"/>
        <v>300</v>
      </c>
      <c r="M14" s="53">
        <f t="shared" si="3"/>
        <v>210</v>
      </c>
      <c r="N14" s="53">
        <f t="shared" si="3"/>
        <v>138</v>
      </c>
      <c r="O14" s="53">
        <f t="shared" si="3"/>
        <v>550</v>
      </c>
      <c r="P14" s="53">
        <f t="shared" si="3"/>
        <v>199</v>
      </c>
      <c r="Q14" s="53">
        <f t="shared" si="3"/>
        <v>110</v>
      </c>
      <c r="R14" s="53">
        <f t="shared" si="3"/>
        <v>0</v>
      </c>
      <c r="S14" s="53">
        <f t="shared" si="3"/>
        <v>0</v>
      </c>
      <c r="T14" s="53">
        <f t="shared" si="3"/>
        <v>10877</v>
      </c>
    </row>
    <row r="15" spans="1:21" s="3" customFormat="1" ht="15.75" thickBot="1" x14ac:dyDescent="0.3">
      <c r="A15" s="36" t="s">
        <v>26</v>
      </c>
      <c r="B15" s="300"/>
      <c r="C15" s="55">
        <f>AVERAGE(C5:C9)</f>
        <v>531</v>
      </c>
      <c r="D15" s="55">
        <f t="shared" ref="D15:T15" si="4">AVERAGE(D5:D9)</f>
        <v>225</v>
      </c>
      <c r="E15" s="55">
        <f t="shared" si="4"/>
        <v>2072</v>
      </c>
      <c r="F15" s="55">
        <f t="shared" si="4"/>
        <v>2668</v>
      </c>
      <c r="G15" s="55">
        <f t="shared" si="4"/>
        <v>935</v>
      </c>
      <c r="H15" s="55">
        <f t="shared" si="4"/>
        <v>568</v>
      </c>
      <c r="I15" s="55">
        <f t="shared" si="4"/>
        <v>3</v>
      </c>
      <c r="J15" s="55">
        <f t="shared" si="4"/>
        <v>2007</v>
      </c>
      <c r="K15" s="55">
        <f t="shared" si="4"/>
        <v>361</v>
      </c>
      <c r="L15" s="55">
        <f t="shared" si="4"/>
        <v>300</v>
      </c>
      <c r="M15" s="55">
        <f t="shared" si="4"/>
        <v>210</v>
      </c>
      <c r="N15" s="55">
        <f t="shared" si="4"/>
        <v>138</v>
      </c>
      <c r="O15" s="55">
        <f t="shared" si="4"/>
        <v>550</v>
      </c>
      <c r="P15" s="55">
        <f t="shared" si="4"/>
        <v>199</v>
      </c>
      <c r="Q15" s="55">
        <f t="shared" si="4"/>
        <v>110</v>
      </c>
      <c r="R15" s="55" t="e">
        <f t="shared" si="4"/>
        <v>#DIV/0!</v>
      </c>
      <c r="S15" s="55" t="e">
        <f t="shared" si="4"/>
        <v>#DIV/0!</v>
      </c>
      <c r="T15" s="55">
        <f t="shared" si="4"/>
        <v>10877</v>
      </c>
    </row>
    <row r="16" spans="1:21" s="3" customFormat="1" ht="15.75" thickBot="1" x14ac:dyDescent="0.3">
      <c r="A16" s="35" t="s">
        <v>3</v>
      </c>
      <c r="B16" s="173">
        <v>41309</v>
      </c>
      <c r="C16" s="207">
        <v>540</v>
      </c>
      <c r="D16" s="15">
        <v>256</v>
      </c>
      <c r="E16" s="14">
        <v>2625</v>
      </c>
      <c r="F16" s="15">
        <v>2876</v>
      </c>
      <c r="G16" s="14">
        <v>1322</v>
      </c>
      <c r="H16" s="16">
        <v>616</v>
      </c>
      <c r="I16" s="16">
        <v>297</v>
      </c>
      <c r="J16" s="16">
        <v>2062</v>
      </c>
      <c r="K16" s="15">
        <v>297</v>
      </c>
      <c r="L16" s="17">
        <v>293</v>
      </c>
      <c r="M16" s="18">
        <v>159</v>
      </c>
      <c r="N16" s="19">
        <v>79</v>
      </c>
      <c r="O16" s="18">
        <v>534</v>
      </c>
      <c r="P16" s="18">
        <v>204</v>
      </c>
      <c r="Q16" s="18">
        <v>79</v>
      </c>
      <c r="R16" s="18"/>
      <c r="S16" s="18"/>
      <c r="T16" s="18">
        <f t="shared" ref="T16:T22" si="5">SUM(C16:S16)</f>
        <v>12239</v>
      </c>
    </row>
    <row r="17" spans="1:20" s="3" customFormat="1" ht="15.75" thickBot="1" x14ac:dyDescent="0.3">
      <c r="A17" s="35" t="s">
        <v>4</v>
      </c>
      <c r="B17" s="174">
        <v>41310</v>
      </c>
      <c r="C17" s="207">
        <v>570</v>
      </c>
      <c r="D17" s="15">
        <v>262</v>
      </c>
      <c r="E17" s="14">
        <v>3113</v>
      </c>
      <c r="F17" s="15">
        <v>2671</v>
      </c>
      <c r="G17" s="14">
        <v>1451</v>
      </c>
      <c r="H17" s="16">
        <v>636</v>
      </c>
      <c r="I17" s="16">
        <v>280</v>
      </c>
      <c r="J17" s="16">
        <v>2170</v>
      </c>
      <c r="K17" s="15">
        <v>276</v>
      </c>
      <c r="L17" s="17">
        <v>310</v>
      </c>
      <c r="M17" s="18">
        <v>186</v>
      </c>
      <c r="N17" s="19">
        <v>117</v>
      </c>
      <c r="O17" s="18">
        <v>548</v>
      </c>
      <c r="P17" s="18">
        <v>217</v>
      </c>
      <c r="Q17" s="18">
        <v>124</v>
      </c>
      <c r="R17" s="18"/>
      <c r="S17" s="18"/>
      <c r="T17" s="20">
        <f t="shared" si="5"/>
        <v>12931</v>
      </c>
    </row>
    <row r="18" spans="1:20" s="3" customFormat="1" ht="15.75" thickBot="1" x14ac:dyDescent="0.3">
      <c r="A18" s="35" t="s">
        <v>5</v>
      </c>
      <c r="B18" s="174">
        <v>41311</v>
      </c>
      <c r="C18" s="207">
        <v>560</v>
      </c>
      <c r="D18" s="15">
        <v>269</v>
      </c>
      <c r="E18" s="14">
        <v>3731</v>
      </c>
      <c r="F18" s="15">
        <v>2738</v>
      </c>
      <c r="G18" s="14">
        <v>1639</v>
      </c>
      <c r="H18" s="16">
        <v>578</v>
      </c>
      <c r="I18" s="16">
        <v>305</v>
      </c>
      <c r="J18" s="16">
        <v>2042</v>
      </c>
      <c r="K18" s="15">
        <v>315</v>
      </c>
      <c r="L18" s="17">
        <v>317</v>
      </c>
      <c r="M18" s="18">
        <v>253</v>
      </c>
      <c r="N18" s="19">
        <v>143</v>
      </c>
      <c r="O18" s="18">
        <v>609</v>
      </c>
      <c r="P18" s="18">
        <v>244</v>
      </c>
      <c r="Q18" s="18">
        <v>93</v>
      </c>
      <c r="R18" s="18"/>
      <c r="S18" s="18"/>
      <c r="T18" s="20">
        <f t="shared" si="5"/>
        <v>13836</v>
      </c>
    </row>
    <row r="19" spans="1:20" s="3" customFormat="1" ht="15.75" thickBot="1" x14ac:dyDescent="0.3">
      <c r="A19" s="35" t="s">
        <v>6</v>
      </c>
      <c r="B19" s="174">
        <v>41312</v>
      </c>
      <c r="C19" s="207">
        <v>580</v>
      </c>
      <c r="D19" s="15">
        <v>242</v>
      </c>
      <c r="E19" s="14">
        <v>3635</v>
      </c>
      <c r="F19" s="15">
        <v>2721</v>
      </c>
      <c r="G19" s="14">
        <v>1449</v>
      </c>
      <c r="H19" s="16">
        <v>617</v>
      </c>
      <c r="I19" s="16">
        <v>12</v>
      </c>
      <c r="J19" s="16">
        <v>2137</v>
      </c>
      <c r="K19" s="15">
        <v>268</v>
      </c>
      <c r="L19" s="17">
        <v>302</v>
      </c>
      <c r="M19" s="18">
        <v>188</v>
      </c>
      <c r="N19" s="19">
        <v>111</v>
      </c>
      <c r="O19" s="18">
        <v>579</v>
      </c>
      <c r="P19" s="18">
        <v>204</v>
      </c>
      <c r="Q19" s="18">
        <v>131</v>
      </c>
      <c r="R19" s="18"/>
      <c r="S19" s="18"/>
      <c r="T19" s="20">
        <f t="shared" si="5"/>
        <v>13176</v>
      </c>
    </row>
    <row r="20" spans="1:20" s="3" customFormat="1" ht="15.75" thickBot="1" x14ac:dyDescent="0.3">
      <c r="A20" s="35" t="s">
        <v>0</v>
      </c>
      <c r="B20" s="174">
        <v>41313</v>
      </c>
      <c r="C20" s="208">
        <v>331</v>
      </c>
      <c r="D20" s="15">
        <v>100</v>
      </c>
      <c r="E20" s="14">
        <v>2009</v>
      </c>
      <c r="F20" s="15">
        <v>1533</v>
      </c>
      <c r="G20" s="14">
        <v>758</v>
      </c>
      <c r="H20" s="16">
        <v>115</v>
      </c>
      <c r="I20" s="16">
        <v>70</v>
      </c>
      <c r="J20" s="16">
        <v>1217</v>
      </c>
      <c r="K20" s="15">
        <v>179</v>
      </c>
      <c r="L20" s="17">
        <v>138</v>
      </c>
      <c r="M20" s="18">
        <v>127</v>
      </c>
      <c r="N20" s="19">
        <v>91</v>
      </c>
      <c r="O20" s="18">
        <v>397</v>
      </c>
      <c r="P20" s="18">
        <v>147</v>
      </c>
      <c r="Q20" s="18">
        <v>40</v>
      </c>
      <c r="R20" s="18"/>
      <c r="S20" s="18"/>
      <c r="T20" s="20">
        <f t="shared" si="5"/>
        <v>7252</v>
      </c>
    </row>
    <row r="21" spans="1:20" s="3" customFormat="1" ht="15.75" outlineLevel="1" thickBot="1" x14ac:dyDescent="0.3">
      <c r="A21" s="35" t="s">
        <v>1</v>
      </c>
      <c r="B21" s="174">
        <v>41314</v>
      </c>
      <c r="C21" s="208"/>
      <c r="D21" s="22"/>
      <c r="E21" s="21"/>
      <c r="F21" s="22"/>
      <c r="G21" s="21"/>
      <c r="H21" s="23"/>
      <c r="I21" s="23"/>
      <c r="J21" s="23"/>
      <c r="K21" s="22">
        <v>48</v>
      </c>
      <c r="L21" s="24">
        <v>40</v>
      </c>
      <c r="M21" s="25">
        <v>62</v>
      </c>
      <c r="N21" s="26">
        <v>34</v>
      </c>
      <c r="O21" s="25">
        <v>80</v>
      </c>
      <c r="P21" s="25">
        <v>30</v>
      </c>
      <c r="Q21" s="25">
        <v>19</v>
      </c>
      <c r="R21" s="25"/>
      <c r="S21" s="25"/>
      <c r="T21" s="20">
        <f t="shared" si="5"/>
        <v>313</v>
      </c>
    </row>
    <row r="22" spans="1:20" s="3" customFormat="1" ht="15.75" outlineLevel="1" thickBot="1" x14ac:dyDescent="0.3">
      <c r="A22" s="35" t="s">
        <v>2</v>
      </c>
      <c r="B22" s="175">
        <v>41315</v>
      </c>
      <c r="C22" s="218"/>
      <c r="D22" s="28"/>
      <c r="E22" s="27"/>
      <c r="F22" s="28"/>
      <c r="G22" s="27"/>
      <c r="H22" s="29"/>
      <c r="I22" s="29"/>
      <c r="J22" s="29"/>
      <c r="K22" s="28">
        <v>38</v>
      </c>
      <c r="L22" s="30">
        <v>83</v>
      </c>
      <c r="M22" s="31">
        <v>143</v>
      </c>
      <c r="N22" s="32">
        <v>39</v>
      </c>
      <c r="O22" s="31">
        <v>165</v>
      </c>
      <c r="P22" s="31">
        <v>30</v>
      </c>
      <c r="Q22" s="31">
        <v>23</v>
      </c>
      <c r="R22" s="31"/>
      <c r="S22" s="31"/>
      <c r="T22" s="88">
        <f t="shared" si="5"/>
        <v>521</v>
      </c>
    </row>
    <row r="23" spans="1:20" s="3" customFormat="1" ht="15.75" customHeight="1" outlineLevel="1" thickBot="1" x14ac:dyDescent="0.3">
      <c r="A23" s="137" t="s">
        <v>25</v>
      </c>
      <c r="B23" s="300" t="s">
        <v>29</v>
      </c>
      <c r="C23" s="133">
        <f t="shared" ref="C23" si="6">SUM(C16:C22)</f>
        <v>2581</v>
      </c>
      <c r="D23" s="133">
        <f t="shared" ref="D23:T23" si="7">SUM(D16:D22)</f>
        <v>1129</v>
      </c>
      <c r="E23" s="133">
        <f t="shared" si="7"/>
        <v>15113</v>
      </c>
      <c r="F23" s="133">
        <f t="shared" si="7"/>
        <v>12539</v>
      </c>
      <c r="G23" s="133">
        <f t="shared" si="7"/>
        <v>6619</v>
      </c>
      <c r="H23" s="133">
        <f t="shared" si="7"/>
        <v>2562</v>
      </c>
      <c r="I23" s="133">
        <f t="shared" si="7"/>
        <v>964</v>
      </c>
      <c r="J23" s="133">
        <f t="shared" si="7"/>
        <v>9628</v>
      </c>
      <c r="K23" s="133">
        <f>SUM(K16:K22)</f>
        <v>1421</v>
      </c>
      <c r="L23" s="133">
        <f>SUM(L16:L22)</f>
        <v>1483</v>
      </c>
      <c r="M23" s="133">
        <f t="shared" si="7"/>
        <v>1118</v>
      </c>
      <c r="N23" s="133">
        <f t="shared" si="7"/>
        <v>614</v>
      </c>
      <c r="O23" s="133">
        <f t="shared" si="7"/>
        <v>2912</v>
      </c>
      <c r="P23" s="133">
        <f t="shared" si="7"/>
        <v>1076</v>
      </c>
      <c r="Q23" s="133">
        <f t="shared" si="7"/>
        <v>509</v>
      </c>
      <c r="R23" s="133">
        <f t="shared" si="7"/>
        <v>0</v>
      </c>
      <c r="S23" s="133">
        <f t="shared" si="7"/>
        <v>0</v>
      </c>
      <c r="T23" s="133">
        <f t="shared" si="7"/>
        <v>60268</v>
      </c>
    </row>
    <row r="24" spans="1:20" s="3" customFormat="1" ht="15.75" outlineLevel="1" thickBot="1" x14ac:dyDescent="0.3">
      <c r="A24" s="138" t="s">
        <v>27</v>
      </c>
      <c r="B24" s="300"/>
      <c r="C24" s="135">
        <f t="shared" ref="C24" si="8">AVERAGE(C16:C22)</f>
        <v>516.20000000000005</v>
      </c>
      <c r="D24" s="135">
        <f t="shared" ref="D24:T24" si="9">AVERAGE(D16:D22)</f>
        <v>225.8</v>
      </c>
      <c r="E24" s="135">
        <f t="shared" si="9"/>
        <v>3022.6</v>
      </c>
      <c r="F24" s="135">
        <f t="shared" si="9"/>
        <v>2507.8000000000002</v>
      </c>
      <c r="G24" s="135">
        <f t="shared" si="9"/>
        <v>1323.8</v>
      </c>
      <c r="H24" s="135">
        <f t="shared" si="9"/>
        <v>512.4</v>
      </c>
      <c r="I24" s="135">
        <f t="shared" si="9"/>
        <v>192.8</v>
      </c>
      <c r="J24" s="135">
        <f t="shared" si="9"/>
        <v>1925.6</v>
      </c>
      <c r="K24" s="135">
        <f>AVERAGE(K16:K22)</f>
        <v>203</v>
      </c>
      <c r="L24" s="135">
        <f>AVERAGE(L16:L22)</f>
        <v>211.85714285714286</v>
      </c>
      <c r="M24" s="135">
        <f t="shared" si="9"/>
        <v>159.71428571428572</v>
      </c>
      <c r="N24" s="135">
        <f t="shared" si="9"/>
        <v>87.714285714285708</v>
      </c>
      <c r="O24" s="135">
        <f t="shared" si="9"/>
        <v>416</v>
      </c>
      <c r="P24" s="135">
        <f t="shared" si="9"/>
        <v>153.71428571428572</v>
      </c>
      <c r="Q24" s="135">
        <f t="shared" si="9"/>
        <v>72.714285714285708</v>
      </c>
      <c r="R24" s="135" t="e">
        <f t="shared" si="9"/>
        <v>#DIV/0!</v>
      </c>
      <c r="S24" s="135" t="e">
        <f t="shared" si="9"/>
        <v>#DIV/0!</v>
      </c>
      <c r="T24" s="135">
        <f t="shared" si="9"/>
        <v>8609.7142857142862</v>
      </c>
    </row>
    <row r="25" spans="1:20" s="3" customFormat="1" ht="15.75" thickBot="1" x14ac:dyDescent="0.3">
      <c r="A25" s="36" t="s">
        <v>24</v>
      </c>
      <c r="B25" s="300"/>
      <c r="C25" s="53">
        <f>SUM(C16:C20)</f>
        <v>2581</v>
      </c>
      <c r="D25" s="53">
        <f t="shared" ref="D25:T25" si="10">SUM(D16:D20)</f>
        <v>1129</v>
      </c>
      <c r="E25" s="53">
        <f t="shared" si="10"/>
        <v>15113</v>
      </c>
      <c r="F25" s="53">
        <f t="shared" si="10"/>
        <v>12539</v>
      </c>
      <c r="G25" s="53">
        <f t="shared" si="10"/>
        <v>6619</v>
      </c>
      <c r="H25" s="53">
        <f t="shared" si="10"/>
        <v>2562</v>
      </c>
      <c r="I25" s="53">
        <f t="shared" si="10"/>
        <v>964</v>
      </c>
      <c r="J25" s="53">
        <f t="shared" si="10"/>
        <v>9628</v>
      </c>
      <c r="K25" s="53">
        <f>SUM(K16:K20)</f>
        <v>1335</v>
      </c>
      <c r="L25" s="53">
        <f>SUM(L16:L20)</f>
        <v>1360</v>
      </c>
      <c r="M25" s="53">
        <f t="shared" si="10"/>
        <v>913</v>
      </c>
      <c r="N25" s="53">
        <f t="shared" si="10"/>
        <v>541</v>
      </c>
      <c r="O25" s="53">
        <f t="shared" si="10"/>
        <v>2667</v>
      </c>
      <c r="P25" s="53">
        <f t="shared" si="10"/>
        <v>1016</v>
      </c>
      <c r="Q25" s="53">
        <f t="shared" si="10"/>
        <v>467</v>
      </c>
      <c r="R25" s="53">
        <f t="shared" si="10"/>
        <v>0</v>
      </c>
      <c r="S25" s="53">
        <f t="shared" si="10"/>
        <v>0</v>
      </c>
      <c r="T25" s="53">
        <f t="shared" si="10"/>
        <v>59434</v>
      </c>
    </row>
    <row r="26" spans="1:20" s="3" customFormat="1" ht="15.75" thickBot="1" x14ac:dyDescent="0.3">
      <c r="A26" s="36" t="s">
        <v>26</v>
      </c>
      <c r="B26" s="301"/>
      <c r="C26" s="55">
        <f>AVERAGE(C16:C20)</f>
        <v>516.20000000000005</v>
      </c>
      <c r="D26" s="55">
        <f t="shared" ref="D26:T26" si="11">AVERAGE(D16:D20)</f>
        <v>225.8</v>
      </c>
      <c r="E26" s="55">
        <f t="shared" si="11"/>
        <v>3022.6</v>
      </c>
      <c r="F26" s="55">
        <f t="shared" si="11"/>
        <v>2507.8000000000002</v>
      </c>
      <c r="G26" s="55">
        <f t="shared" si="11"/>
        <v>1323.8</v>
      </c>
      <c r="H26" s="55">
        <f t="shared" si="11"/>
        <v>512.4</v>
      </c>
      <c r="I26" s="55">
        <f t="shared" si="11"/>
        <v>192.8</v>
      </c>
      <c r="J26" s="55">
        <f t="shared" si="11"/>
        <v>1925.6</v>
      </c>
      <c r="K26" s="55">
        <f>AVERAGE(K16:K20)</f>
        <v>267</v>
      </c>
      <c r="L26" s="55">
        <f>AVERAGE(L16:L20)</f>
        <v>272</v>
      </c>
      <c r="M26" s="55">
        <f t="shared" si="11"/>
        <v>182.6</v>
      </c>
      <c r="N26" s="55">
        <f t="shared" si="11"/>
        <v>108.2</v>
      </c>
      <c r="O26" s="55">
        <f t="shared" si="11"/>
        <v>533.4</v>
      </c>
      <c r="P26" s="55">
        <f t="shared" si="11"/>
        <v>203.2</v>
      </c>
      <c r="Q26" s="55">
        <f t="shared" si="11"/>
        <v>93.4</v>
      </c>
      <c r="R26" s="55" t="e">
        <f t="shared" si="11"/>
        <v>#DIV/0!</v>
      </c>
      <c r="S26" s="55" t="e">
        <f t="shared" si="11"/>
        <v>#DIV/0!</v>
      </c>
      <c r="T26" s="55">
        <f t="shared" si="11"/>
        <v>11886.8</v>
      </c>
    </row>
    <row r="27" spans="1:20" s="3" customFormat="1" ht="15.75" thickBot="1" x14ac:dyDescent="0.3">
      <c r="A27" s="35" t="s">
        <v>3</v>
      </c>
      <c r="B27" s="220">
        <v>41316</v>
      </c>
      <c r="C27" s="14">
        <v>517</v>
      </c>
      <c r="D27" s="15">
        <v>246</v>
      </c>
      <c r="E27" s="14">
        <v>3033</v>
      </c>
      <c r="F27" s="15">
        <v>1728</v>
      </c>
      <c r="G27" s="14">
        <v>1286</v>
      </c>
      <c r="H27" s="16">
        <v>570</v>
      </c>
      <c r="I27" s="16">
        <v>355</v>
      </c>
      <c r="J27" s="16">
        <v>2175</v>
      </c>
      <c r="K27" s="15">
        <v>308</v>
      </c>
      <c r="L27" s="17">
        <v>284</v>
      </c>
      <c r="M27" s="18">
        <v>172</v>
      </c>
      <c r="N27" s="19">
        <v>115</v>
      </c>
      <c r="O27" s="18">
        <v>443</v>
      </c>
      <c r="P27" s="18">
        <v>175</v>
      </c>
      <c r="Q27" s="18">
        <v>93</v>
      </c>
      <c r="R27" s="18"/>
      <c r="S27" s="18"/>
      <c r="T27" s="18">
        <f t="shared" ref="T27:T33" si="12">SUM(C27:S27)</f>
        <v>11500</v>
      </c>
    </row>
    <row r="28" spans="1:20" s="3" customFormat="1" ht="15.75" thickBot="1" x14ac:dyDescent="0.3">
      <c r="A28" s="35" t="s">
        <v>4</v>
      </c>
      <c r="B28" s="177">
        <v>41317</v>
      </c>
      <c r="C28" s="14">
        <v>551</v>
      </c>
      <c r="D28" s="15">
        <v>269</v>
      </c>
      <c r="E28" s="14">
        <v>3233</v>
      </c>
      <c r="F28" s="15">
        <v>2571</v>
      </c>
      <c r="G28" s="14">
        <v>1496</v>
      </c>
      <c r="H28" s="16">
        <v>590</v>
      </c>
      <c r="I28" s="16">
        <v>323</v>
      </c>
      <c r="J28" s="16">
        <v>2051</v>
      </c>
      <c r="K28" s="15">
        <v>314</v>
      </c>
      <c r="L28" s="17">
        <v>342</v>
      </c>
      <c r="M28" s="18">
        <v>251</v>
      </c>
      <c r="N28" s="19">
        <v>122</v>
      </c>
      <c r="O28" s="18">
        <v>613</v>
      </c>
      <c r="P28" s="18">
        <v>233</v>
      </c>
      <c r="Q28" s="18">
        <v>99</v>
      </c>
      <c r="R28" s="18"/>
      <c r="S28" s="18"/>
      <c r="T28" s="20">
        <f t="shared" si="12"/>
        <v>13058</v>
      </c>
    </row>
    <row r="29" spans="1:20" s="3" customFormat="1" ht="15.75" thickBot="1" x14ac:dyDescent="0.3">
      <c r="A29" s="35" t="s">
        <v>5</v>
      </c>
      <c r="B29" s="177">
        <v>41318</v>
      </c>
      <c r="C29" s="14">
        <v>590</v>
      </c>
      <c r="D29" s="15">
        <v>245</v>
      </c>
      <c r="E29" s="14">
        <v>3626</v>
      </c>
      <c r="F29" s="15">
        <v>2419</v>
      </c>
      <c r="G29" s="14">
        <v>1487</v>
      </c>
      <c r="H29" s="16">
        <v>538</v>
      </c>
      <c r="I29" s="16">
        <v>349</v>
      </c>
      <c r="J29" s="16">
        <v>2070</v>
      </c>
      <c r="K29" s="15">
        <v>307</v>
      </c>
      <c r="L29" s="17">
        <v>340</v>
      </c>
      <c r="M29" s="18">
        <v>245</v>
      </c>
      <c r="N29" s="19">
        <v>107</v>
      </c>
      <c r="O29" s="18">
        <v>444</v>
      </c>
      <c r="P29" s="18">
        <v>206</v>
      </c>
      <c r="Q29" s="18">
        <v>79</v>
      </c>
      <c r="R29" s="18"/>
      <c r="S29" s="18"/>
      <c r="T29" s="20">
        <f t="shared" si="12"/>
        <v>13052</v>
      </c>
    </row>
    <row r="30" spans="1:20" s="3" customFormat="1" ht="15.75" thickBot="1" x14ac:dyDescent="0.3">
      <c r="A30" s="35" t="s">
        <v>6</v>
      </c>
      <c r="B30" s="177">
        <v>41319</v>
      </c>
      <c r="C30" s="14">
        <v>577</v>
      </c>
      <c r="D30" s="15">
        <v>255</v>
      </c>
      <c r="E30" s="14">
        <v>3612</v>
      </c>
      <c r="F30" s="15">
        <v>2569</v>
      </c>
      <c r="G30" s="14">
        <v>1507</v>
      </c>
      <c r="H30" s="16">
        <v>583</v>
      </c>
      <c r="I30" s="16">
        <v>369</v>
      </c>
      <c r="J30" s="16">
        <v>2414</v>
      </c>
      <c r="K30" s="15">
        <v>347</v>
      </c>
      <c r="L30" s="17">
        <v>320</v>
      </c>
      <c r="M30" s="18">
        <v>250</v>
      </c>
      <c r="N30" s="19">
        <v>136</v>
      </c>
      <c r="O30" s="18">
        <v>556</v>
      </c>
      <c r="P30" s="18">
        <v>167</v>
      </c>
      <c r="Q30" s="18">
        <v>67</v>
      </c>
      <c r="R30" s="18"/>
      <c r="S30" s="18"/>
      <c r="T30" s="20">
        <f>SUM(C30:S30)</f>
        <v>13729</v>
      </c>
    </row>
    <row r="31" spans="1:20" s="3" customFormat="1" ht="15.75" thickBot="1" x14ac:dyDescent="0.3">
      <c r="A31" s="35" t="s">
        <v>0</v>
      </c>
      <c r="B31" s="177">
        <v>41320</v>
      </c>
      <c r="C31" s="21">
        <v>537</v>
      </c>
      <c r="D31" s="15">
        <v>220</v>
      </c>
      <c r="E31" s="14">
        <v>3074</v>
      </c>
      <c r="F31" s="15">
        <v>2111</v>
      </c>
      <c r="G31" s="14">
        <v>1148</v>
      </c>
      <c r="H31" s="16">
        <v>487</v>
      </c>
      <c r="I31" s="16">
        <v>215</v>
      </c>
      <c r="J31" s="16">
        <v>1830</v>
      </c>
      <c r="K31" s="15">
        <v>365</v>
      </c>
      <c r="L31" s="17">
        <v>371</v>
      </c>
      <c r="M31" s="18">
        <v>390</v>
      </c>
      <c r="N31" s="19">
        <v>164</v>
      </c>
      <c r="O31" s="18">
        <v>656</v>
      </c>
      <c r="P31" s="18">
        <v>230</v>
      </c>
      <c r="Q31" s="18">
        <v>97</v>
      </c>
      <c r="R31" s="18"/>
      <c r="S31" s="18"/>
      <c r="T31" s="20">
        <f t="shared" si="12"/>
        <v>11895</v>
      </c>
    </row>
    <row r="32" spans="1:20" s="3" customFormat="1" ht="15.75" outlineLevel="1" thickBot="1" x14ac:dyDescent="0.3">
      <c r="A32" s="35" t="s">
        <v>1</v>
      </c>
      <c r="B32" s="177">
        <v>41321</v>
      </c>
      <c r="C32" s="21"/>
      <c r="D32" s="22"/>
      <c r="E32" s="21"/>
      <c r="F32" s="22"/>
      <c r="G32" s="21"/>
      <c r="H32" s="23"/>
      <c r="I32" s="23"/>
      <c r="J32" s="23"/>
      <c r="K32" s="22">
        <v>106</v>
      </c>
      <c r="L32" s="24">
        <v>132</v>
      </c>
      <c r="M32" s="25">
        <v>173</v>
      </c>
      <c r="N32" s="26">
        <v>41</v>
      </c>
      <c r="O32" s="25">
        <v>223</v>
      </c>
      <c r="P32" s="25">
        <v>93</v>
      </c>
      <c r="Q32" s="25">
        <v>78</v>
      </c>
      <c r="R32" s="25"/>
      <c r="S32" s="25"/>
      <c r="T32" s="20">
        <f t="shared" si="12"/>
        <v>846</v>
      </c>
    </row>
    <row r="33" spans="1:21" s="3" customFormat="1" ht="15.75" outlineLevel="1" thickBot="1" x14ac:dyDescent="0.3">
      <c r="A33" s="35" t="s">
        <v>2</v>
      </c>
      <c r="B33" s="178">
        <v>41322</v>
      </c>
      <c r="C33" s="27"/>
      <c r="D33" s="28"/>
      <c r="E33" s="27"/>
      <c r="F33" s="28"/>
      <c r="G33" s="27"/>
      <c r="H33" s="29"/>
      <c r="I33" s="29"/>
      <c r="J33" s="29"/>
      <c r="K33" s="166">
        <v>81</v>
      </c>
      <c r="L33" s="30">
        <v>107</v>
      </c>
      <c r="M33" s="31">
        <v>136</v>
      </c>
      <c r="N33" s="32">
        <v>44</v>
      </c>
      <c r="O33" s="31">
        <v>114</v>
      </c>
      <c r="P33" s="31">
        <v>37</v>
      </c>
      <c r="Q33" s="31">
        <v>48</v>
      </c>
      <c r="R33" s="31"/>
      <c r="S33" s="31"/>
      <c r="T33" s="88">
        <f t="shared" si="12"/>
        <v>567</v>
      </c>
    </row>
    <row r="34" spans="1:21" s="3" customFormat="1" ht="15.75" customHeight="1" outlineLevel="1" thickBot="1" x14ac:dyDescent="0.3">
      <c r="A34" s="137" t="s">
        <v>25</v>
      </c>
      <c r="B34" s="299" t="s">
        <v>30</v>
      </c>
      <c r="C34" s="133">
        <f t="shared" ref="C34:T34" si="13">SUM(C27:C33)</f>
        <v>2772</v>
      </c>
      <c r="D34" s="133">
        <f t="shared" si="13"/>
        <v>1235</v>
      </c>
      <c r="E34" s="133">
        <f t="shared" si="13"/>
        <v>16578</v>
      </c>
      <c r="F34" s="133">
        <f t="shared" si="13"/>
        <v>11398</v>
      </c>
      <c r="G34" s="133">
        <f t="shared" si="13"/>
        <v>6924</v>
      </c>
      <c r="H34" s="133">
        <f t="shared" si="13"/>
        <v>2768</v>
      </c>
      <c r="I34" s="133">
        <f t="shared" si="13"/>
        <v>1611</v>
      </c>
      <c r="J34" s="133">
        <f t="shared" si="13"/>
        <v>10540</v>
      </c>
      <c r="K34" s="133">
        <f t="shared" si="13"/>
        <v>1828</v>
      </c>
      <c r="L34" s="133">
        <f>SUM(L27:L33)</f>
        <v>1896</v>
      </c>
      <c r="M34" s="133">
        <f t="shared" si="13"/>
        <v>1617</v>
      </c>
      <c r="N34" s="133">
        <f t="shared" si="13"/>
        <v>729</v>
      </c>
      <c r="O34" s="133">
        <f t="shared" si="13"/>
        <v>3049</v>
      </c>
      <c r="P34" s="133">
        <f t="shared" si="13"/>
        <v>1141</v>
      </c>
      <c r="Q34" s="133">
        <f t="shared" si="13"/>
        <v>561</v>
      </c>
      <c r="R34" s="133">
        <f t="shared" si="13"/>
        <v>0</v>
      </c>
      <c r="S34" s="133">
        <f t="shared" si="13"/>
        <v>0</v>
      </c>
      <c r="T34" s="134">
        <f t="shared" si="13"/>
        <v>64647</v>
      </c>
    </row>
    <row r="35" spans="1:21" s="3" customFormat="1" ht="15.75" outlineLevel="1" thickBot="1" x14ac:dyDescent="0.3">
      <c r="A35" s="138" t="s">
        <v>27</v>
      </c>
      <c r="B35" s="300"/>
      <c r="C35" s="135">
        <f t="shared" ref="C35:T35" si="14">AVERAGE(C27:C33)</f>
        <v>554.4</v>
      </c>
      <c r="D35" s="135">
        <f t="shared" si="14"/>
        <v>247</v>
      </c>
      <c r="E35" s="135">
        <f t="shared" si="14"/>
        <v>3315.6</v>
      </c>
      <c r="F35" s="135">
        <f t="shared" si="14"/>
        <v>2279.6</v>
      </c>
      <c r="G35" s="135">
        <f t="shared" si="14"/>
        <v>1384.8</v>
      </c>
      <c r="H35" s="135">
        <f t="shared" si="14"/>
        <v>553.6</v>
      </c>
      <c r="I35" s="135">
        <f t="shared" si="14"/>
        <v>322.2</v>
      </c>
      <c r="J35" s="135">
        <f t="shared" si="14"/>
        <v>2108</v>
      </c>
      <c r="K35" s="135">
        <f t="shared" si="14"/>
        <v>261.14285714285717</v>
      </c>
      <c r="L35" s="135">
        <f t="shared" si="14"/>
        <v>270.85714285714283</v>
      </c>
      <c r="M35" s="135">
        <f t="shared" si="14"/>
        <v>231</v>
      </c>
      <c r="N35" s="135">
        <f t="shared" si="14"/>
        <v>104.14285714285714</v>
      </c>
      <c r="O35" s="135">
        <f t="shared" si="14"/>
        <v>435.57142857142856</v>
      </c>
      <c r="P35" s="135">
        <f t="shared" si="14"/>
        <v>163</v>
      </c>
      <c r="Q35" s="135">
        <f t="shared" si="14"/>
        <v>80.142857142857139</v>
      </c>
      <c r="R35" s="135" t="e">
        <f t="shared" si="14"/>
        <v>#DIV/0!</v>
      </c>
      <c r="S35" s="135" t="e">
        <f t="shared" si="14"/>
        <v>#DIV/0!</v>
      </c>
      <c r="T35" s="136">
        <f t="shared" si="14"/>
        <v>9235.2857142857138</v>
      </c>
    </row>
    <row r="36" spans="1:21" s="3" customFormat="1" ht="15.75" customHeight="1" thickBot="1" x14ac:dyDescent="0.3">
      <c r="A36" s="36" t="s">
        <v>24</v>
      </c>
      <c r="B36" s="300"/>
      <c r="C36" s="53">
        <f t="shared" ref="C36:T36" si="15">SUM(C27:C31)</f>
        <v>2772</v>
      </c>
      <c r="D36" s="53">
        <f t="shared" si="15"/>
        <v>1235</v>
      </c>
      <c r="E36" s="53">
        <f t="shared" si="15"/>
        <v>16578</v>
      </c>
      <c r="F36" s="53">
        <f t="shared" si="15"/>
        <v>11398</v>
      </c>
      <c r="G36" s="53">
        <f t="shared" si="15"/>
        <v>6924</v>
      </c>
      <c r="H36" s="53">
        <f t="shared" si="15"/>
        <v>2768</v>
      </c>
      <c r="I36" s="53">
        <f t="shared" si="15"/>
        <v>1611</v>
      </c>
      <c r="J36" s="53">
        <f t="shared" si="15"/>
        <v>10540</v>
      </c>
      <c r="K36" s="53">
        <f t="shared" si="15"/>
        <v>1641</v>
      </c>
      <c r="L36" s="53">
        <f t="shared" si="15"/>
        <v>1657</v>
      </c>
      <c r="M36" s="53">
        <f t="shared" si="15"/>
        <v>1308</v>
      </c>
      <c r="N36" s="53">
        <f t="shared" si="15"/>
        <v>644</v>
      </c>
      <c r="O36" s="53">
        <f t="shared" si="15"/>
        <v>2712</v>
      </c>
      <c r="P36" s="53">
        <f t="shared" si="15"/>
        <v>1011</v>
      </c>
      <c r="Q36" s="53">
        <f t="shared" si="15"/>
        <v>435</v>
      </c>
      <c r="R36" s="53">
        <f t="shared" si="15"/>
        <v>0</v>
      </c>
      <c r="S36" s="53">
        <f t="shared" si="15"/>
        <v>0</v>
      </c>
      <c r="T36" s="54">
        <f t="shared" si="15"/>
        <v>63234</v>
      </c>
    </row>
    <row r="37" spans="1:21" s="3" customFormat="1" ht="15.75" thickBot="1" x14ac:dyDescent="0.3">
      <c r="A37" s="36" t="s">
        <v>26</v>
      </c>
      <c r="B37" s="301"/>
      <c r="C37" s="55">
        <f t="shared" ref="C37:T37" si="16">AVERAGE(C27:C31)</f>
        <v>554.4</v>
      </c>
      <c r="D37" s="55">
        <f t="shared" si="16"/>
        <v>247</v>
      </c>
      <c r="E37" s="55">
        <f t="shared" si="16"/>
        <v>3315.6</v>
      </c>
      <c r="F37" s="55">
        <f t="shared" si="16"/>
        <v>2279.6</v>
      </c>
      <c r="G37" s="55">
        <f t="shared" si="16"/>
        <v>1384.8</v>
      </c>
      <c r="H37" s="55">
        <f t="shared" si="16"/>
        <v>553.6</v>
      </c>
      <c r="I37" s="55">
        <f t="shared" si="16"/>
        <v>322.2</v>
      </c>
      <c r="J37" s="55">
        <f t="shared" si="16"/>
        <v>2108</v>
      </c>
      <c r="K37" s="55">
        <f t="shared" si="16"/>
        <v>328.2</v>
      </c>
      <c r="L37" s="55">
        <f t="shared" si="16"/>
        <v>331.4</v>
      </c>
      <c r="M37" s="55">
        <f t="shared" si="16"/>
        <v>261.60000000000002</v>
      </c>
      <c r="N37" s="55">
        <f t="shared" si="16"/>
        <v>128.80000000000001</v>
      </c>
      <c r="O37" s="55">
        <f t="shared" si="16"/>
        <v>542.4</v>
      </c>
      <c r="P37" s="55">
        <f t="shared" si="16"/>
        <v>202.2</v>
      </c>
      <c r="Q37" s="55">
        <f t="shared" si="16"/>
        <v>87</v>
      </c>
      <c r="R37" s="55" t="e">
        <f t="shared" si="16"/>
        <v>#DIV/0!</v>
      </c>
      <c r="S37" s="55" t="e">
        <f t="shared" si="16"/>
        <v>#DIV/0!</v>
      </c>
      <c r="T37" s="56">
        <f t="shared" si="16"/>
        <v>12646.8</v>
      </c>
    </row>
    <row r="38" spans="1:21" s="3" customFormat="1" ht="15.75" thickBot="1" x14ac:dyDescent="0.3">
      <c r="A38" s="35" t="s">
        <v>3</v>
      </c>
      <c r="B38" s="220">
        <v>41323</v>
      </c>
      <c r="C38" s="14"/>
      <c r="D38" s="15"/>
      <c r="E38" s="14"/>
      <c r="F38" s="15"/>
      <c r="G38" s="14"/>
      <c r="H38" s="16"/>
      <c r="I38" s="16"/>
      <c r="J38" s="16"/>
      <c r="K38" s="15">
        <v>68</v>
      </c>
      <c r="L38" s="17">
        <v>143</v>
      </c>
      <c r="M38" s="18">
        <v>109</v>
      </c>
      <c r="N38" s="19">
        <v>25</v>
      </c>
      <c r="O38" s="18">
        <v>138</v>
      </c>
      <c r="P38" s="18">
        <v>63</v>
      </c>
      <c r="Q38" s="18">
        <v>58</v>
      </c>
      <c r="R38" s="18"/>
      <c r="S38" s="18"/>
      <c r="T38" s="18">
        <f t="shared" ref="T38:T44" si="17">SUM(C38:S38)</f>
        <v>604</v>
      </c>
    </row>
    <row r="39" spans="1:21" s="3" customFormat="1" ht="15.75" thickBot="1" x14ac:dyDescent="0.3">
      <c r="A39" s="35" t="s">
        <v>4</v>
      </c>
      <c r="B39" s="177">
        <v>41324</v>
      </c>
      <c r="C39" s="14">
        <v>528</v>
      </c>
      <c r="D39" s="15">
        <v>250</v>
      </c>
      <c r="E39" s="14">
        <v>2869</v>
      </c>
      <c r="F39" s="15">
        <v>2324</v>
      </c>
      <c r="G39" s="14">
        <v>1311</v>
      </c>
      <c r="H39" s="16">
        <v>562</v>
      </c>
      <c r="I39" s="16">
        <v>287</v>
      </c>
      <c r="J39" s="16">
        <v>1929</v>
      </c>
      <c r="K39" s="15">
        <v>280</v>
      </c>
      <c r="L39" s="17">
        <v>294</v>
      </c>
      <c r="M39" s="18">
        <v>179</v>
      </c>
      <c r="N39" s="19">
        <v>141</v>
      </c>
      <c r="O39" s="18">
        <v>595</v>
      </c>
      <c r="P39" s="18">
        <v>206</v>
      </c>
      <c r="Q39" s="18">
        <v>91</v>
      </c>
      <c r="R39" s="18"/>
      <c r="S39" s="18"/>
      <c r="T39" s="20">
        <f t="shared" si="17"/>
        <v>11846</v>
      </c>
    </row>
    <row r="40" spans="1:21" s="3" customFormat="1" ht="15.75" thickBot="1" x14ac:dyDescent="0.3">
      <c r="A40" s="35" t="s">
        <v>5</v>
      </c>
      <c r="B40" s="177">
        <v>41325</v>
      </c>
      <c r="C40" s="14">
        <v>515</v>
      </c>
      <c r="D40" s="15">
        <v>267</v>
      </c>
      <c r="E40" s="14">
        <v>2953</v>
      </c>
      <c r="F40" s="15">
        <v>2024</v>
      </c>
      <c r="G40" s="14">
        <v>1379</v>
      </c>
      <c r="H40" s="16">
        <v>635</v>
      </c>
      <c r="I40" s="16">
        <v>335</v>
      </c>
      <c r="J40" s="16">
        <v>2024</v>
      </c>
      <c r="K40" s="15">
        <v>280</v>
      </c>
      <c r="L40" s="17">
        <v>345</v>
      </c>
      <c r="M40" s="18">
        <v>194</v>
      </c>
      <c r="N40" s="19">
        <v>121</v>
      </c>
      <c r="O40" s="18">
        <v>544</v>
      </c>
      <c r="P40" s="18">
        <v>210</v>
      </c>
      <c r="Q40" s="18">
        <v>93</v>
      </c>
      <c r="R40" s="18"/>
      <c r="S40" s="18"/>
      <c r="T40" s="20">
        <f t="shared" si="17"/>
        <v>11919</v>
      </c>
    </row>
    <row r="41" spans="1:21" s="3" customFormat="1" ht="15.75" thickBot="1" x14ac:dyDescent="0.3">
      <c r="A41" s="35" t="s">
        <v>6</v>
      </c>
      <c r="B41" s="177">
        <v>41326</v>
      </c>
      <c r="C41" s="14">
        <v>531</v>
      </c>
      <c r="D41" s="15">
        <v>257</v>
      </c>
      <c r="E41" s="14">
        <v>3089</v>
      </c>
      <c r="F41" s="15">
        <v>1934</v>
      </c>
      <c r="G41" s="14">
        <v>1679</v>
      </c>
      <c r="H41" s="16">
        <v>582</v>
      </c>
      <c r="I41" s="16">
        <v>16</v>
      </c>
      <c r="J41" s="16">
        <v>1934</v>
      </c>
      <c r="K41" s="15">
        <v>318</v>
      </c>
      <c r="L41" s="17">
        <v>278</v>
      </c>
      <c r="M41" s="18">
        <v>209</v>
      </c>
      <c r="N41" s="19">
        <v>133</v>
      </c>
      <c r="O41" s="18">
        <v>543</v>
      </c>
      <c r="P41" s="18">
        <v>218</v>
      </c>
      <c r="Q41" s="18">
        <v>86</v>
      </c>
      <c r="R41" s="18"/>
      <c r="S41" s="18"/>
      <c r="T41" s="20">
        <f t="shared" si="17"/>
        <v>11807</v>
      </c>
    </row>
    <row r="42" spans="1:21" s="3" customFormat="1" ht="15.75" thickBot="1" x14ac:dyDescent="0.3">
      <c r="A42" s="35" t="s">
        <v>0</v>
      </c>
      <c r="B42" s="177">
        <v>41327</v>
      </c>
      <c r="C42" s="21">
        <v>517</v>
      </c>
      <c r="D42" s="15">
        <v>220</v>
      </c>
      <c r="E42" s="14">
        <v>2894</v>
      </c>
      <c r="F42" s="15">
        <v>1644</v>
      </c>
      <c r="G42" s="14">
        <v>1255</v>
      </c>
      <c r="H42" s="16">
        <v>475</v>
      </c>
      <c r="I42" s="16">
        <v>252</v>
      </c>
      <c r="J42" s="16">
        <v>1644</v>
      </c>
      <c r="K42" s="15">
        <v>293</v>
      </c>
      <c r="L42" s="17">
        <v>286</v>
      </c>
      <c r="M42" s="18">
        <v>203</v>
      </c>
      <c r="N42" s="19">
        <v>127</v>
      </c>
      <c r="O42" s="18">
        <v>495</v>
      </c>
      <c r="P42" s="18">
        <v>223</v>
      </c>
      <c r="Q42" s="18">
        <v>94</v>
      </c>
      <c r="R42" s="18"/>
      <c r="S42" s="18"/>
      <c r="T42" s="20">
        <f t="shared" si="17"/>
        <v>10622</v>
      </c>
    </row>
    <row r="43" spans="1:21" s="3" customFormat="1" ht="15.75" outlineLevel="1" thickBot="1" x14ac:dyDescent="0.3">
      <c r="A43" s="35" t="s">
        <v>1</v>
      </c>
      <c r="B43" s="177">
        <v>41328</v>
      </c>
      <c r="C43" s="21"/>
      <c r="D43" s="22"/>
      <c r="E43" s="21"/>
      <c r="F43" s="22"/>
      <c r="G43" s="21"/>
      <c r="H43" s="23"/>
      <c r="I43" s="23"/>
      <c r="J43" s="23"/>
      <c r="K43" s="22">
        <v>32</v>
      </c>
      <c r="L43" s="24">
        <v>68</v>
      </c>
      <c r="M43" s="25">
        <v>39</v>
      </c>
      <c r="N43" s="26">
        <v>31</v>
      </c>
      <c r="O43" s="25">
        <v>75</v>
      </c>
      <c r="P43" s="25">
        <v>24</v>
      </c>
      <c r="Q43" s="25">
        <v>40</v>
      </c>
      <c r="R43" s="25"/>
      <c r="S43" s="25"/>
      <c r="T43" s="20">
        <f t="shared" si="17"/>
        <v>309</v>
      </c>
      <c r="U43" s="169"/>
    </row>
    <row r="44" spans="1:21" s="3" customFormat="1" ht="15.75" outlineLevel="1" thickBot="1" x14ac:dyDescent="0.3">
      <c r="A44" s="35" t="s">
        <v>2</v>
      </c>
      <c r="B44" s="177">
        <v>41329</v>
      </c>
      <c r="C44" s="27"/>
      <c r="D44" s="28"/>
      <c r="E44" s="27"/>
      <c r="F44" s="28"/>
      <c r="G44" s="27"/>
      <c r="H44" s="29"/>
      <c r="I44" s="29"/>
      <c r="J44" s="29"/>
      <c r="K44" s="28">
        <v>109</v>
      </c>
      <c r="L44" s="30">
        <v>151</v>
      </c>
      <c r="M44" s="31">
        <v>150</v>
      </c>
      <c r="N44" s="32">
        <v>49</v>
      </c>
      <c r="O44" s="25">
        <v>154</v>
      </c>
      <c r="P44" s="31">
        <v>58</v>
      </c>
      <c r="Q44" s="31">
        <v>52</v>
      </c>
      <c r="R44" s="31"/>
      <c r="S44" s="31"/>
      <c r="T44" s="88">
        <f t="shared" si="17"/>
        <v>723</v>
      </c>
      <c r="U44" s="169"/>
    </row>
    <row r="45" spans="1:21" s="3" customFormat="1" ht="15.75" customHeight="1" outlineLevel="1" thickBot="1" x14ac:dyDescent="0.3">
      <c r="A45" s="137" t="s">
        <v>25</v>
      </c>
      <c r="B45" s="299" t="s">
        <v>31</v>
      </c>
      <c r="C45" s="133">
        <f t="shared" ref="C45:T45" si="18">SUM(C38:C44)</f>
        <v>2091</v>
      </c>
      <c r="D45" s="133">
        <f t="shared" si="18"/>
        <v>994</v>
      </c>
      <c r="E45" s="133">
        <f t="shared" si="18"/>
        <v>11805</v>
      </c>
      <c r="F45" s="133">
        <f t="shared" si="18"/>
        <v>7926</v>
      </c>
      <c r="G45" s="133">
        <f t="shared" si="18"/>
        <v>5624</v>
      </c>
      <c r="H45" s="133">
        <f t="shared" si="18"/>
        <v>2254</v>
      </c>
      <c r="I45" s="133">
        <f t="shared" si="18"/>
        <v>890</v>
      </c>
      <c r="J45" s="133">
        <f t="shared" si="18"/>
        <v>7531</v>
      </c>
      <c r="K45" s="133">
        <f t="shared" si="18"/>
        <v>1380</v>
      </c>
      <c r="L45" s="133">
        <f t="shared" si="18"/>
        <v>1565</v>
      </c>
      <c r="M45" s="133">
        <f t="shared" si="18"/>
        <v>1083</v>
      </c>
      <c r="N45" s="133">
        <f t="shared" si="18"/>
        <v>627</v>
      </c>
      <c r="O45" s="133">
        <f t="shared" si="18"/>
        <v>2544</v>
      </c>
      <c r="P45" s="133">
        <f t="shared" si="18"/>
        <v>1002</v>
      </c>
      <c r="Q45" s="133">
        <f t="shared" si="18"/>
        <v>514</v>
      </c>
      <c r="R45" s="133">
        <f t="shared" si="18"/>
        <v>0</v>
      </c>
      <c r="S45" s="133">
        <f t="shared" si="18"/>
        <v>0</v>
      </c>
      <c r="T45" s="134">
        <f t="shared" si="18"/>
        <v>47830</v>
      </c>
    </row>
    <row r="46" spans="1:21" s="3" customFormat="1" ht="15.75" outlineLevel="1" thickBot="1" x14ac:dyDescent="0.3">
      <c r="A46" s="138" t="s">
        <v>27</v>
      </c>
      <c r="B46" s="300"/>
      <c r="C46" s="135">
        <f t="shared" ref="C46:T46" si="19">AVERAGE(C38:C44)</f>
        <v>522.75</v>
      </c>
      <c r="D46" s="135">
        <f t="shared" si="19"/>
        <v>248.5</v>
      </c>
      <c r="E46" s="135">
        <f t="shared" si="19"/>
        <v>2951.25</v>
      </c>
      <c r="F46" s="135">
        <f t="shared" si="19"/>
        <v>1981.5</v>
      </c>
      <c r="G46" s="135">
        <f t="shared" si="19"/>
        <v>1406</v>
      </c>
      <c r="H46" s="135">
        <f t="shared" si="19"/>
        <v>563.5</v>
      </c>
      <c r="I46" s="135">
        <f t="shared" si="19"/>
        <v>222.5</v>
      </c>
      <c r="J46" s="135">
        <f t="shared" si="19"/>
        <v>1882.75</v>
      </c>
      <c r="K46" s="135">
        <f t="shared" si="19"/>
        <v>197.14285714285714</v>
      </c>
      <c r="L46" s="135">
        <f t="shared" si="19"/>
        <v>223.57142857142858</v>
      </c>
      <c r="M46" s="135">
        <f t="shared" si="19"/>
        <v>154.71428571428572</v>
      </c>
      <c r="N46" s="135">
        <f t="shared" si="19"/>
        <v>89.571428571428569</v>
      </c>
      <c r="O46" s="135">
        <f t="shared" si="19"/>
        <v>363.42857142857144</v>
      </c>
      <c r="P46" s="135">
        <f t="shared" si="19"/>
        <v>143.14285714285714</v>
      </c>
      <c r="Q46" s="135">
        <f t="shared" si="19"/>
        <v>73.428571428571431</v>
      </c>
      <c r="R46" s="135" t="e">
        <f t="shared" si="19"/>
        <v>#DIV/0!</v>
      </c>
      <c r="S46" s="135" t="e">
        <f t="shared" si="19"/>
        <v>#DIV/0!</v>
      </c>
      <c r="T46" s="136">
        <f t="shared" si="19"/>
        <v>6832.8571428571431</v>
      </c>
    </row>
    <row r="47" spans="1:21" s="3" customFormat="1" ht="15.75" customHeight="1" thickBot="1" x14ac:dyDescent="0.3">
      <c r="A47" s="36" t="s">
        <v>24</v>
      </c>
      <c r="B47" s="300"/>
      <c r="C47" s="53">
        <f t="shared" ref="C47:T47" si="20">SUM(C38:C42)</f>
        <v>2091</v>
      </c>
      <c r="D47" s="53">
        <f t="shared" si="20"/>
        <v>994</v>
      </c>
      <c r="E47" s="53">
        <f t="shared" si="20"/>
        <v>11805</v>
      </c>
      <c r="F47" s="53">
        <f t="shared" si="20"/>
        <v>7926</v>
      </c>
      <c r="G47" s="53">
        <f t="shared" si="20"/>
        <v>5624</v>
      </c>
      <c r="H47" s="53">
        <f t="shared" si="20"/>
        <v>2254</v>
      </c>
      <c r="I47" s="53">
        <f t="shared" si="20"/>
        <v>890</v>
      </c>
      <c r="J47" s="53">
        <f t="shared" si="20"/>
        <v>7531</v>
      </c>
      <c r="K47" s="53">
        <f t="shared" si="20"/>
        <v>1239</v>
      </c>
      <c r="L47" s="53">
        <f t="shared" si="20"/>
        <v>1346</v>
      </c>
      <c r="M47" s="53">
        <f t="shared" si="20"/>
        <v>894</v>
      </c>
      <c r="N47" s="53">
        <f t="shared" si="20"/>
        <v>547</v>
      </c>
      <c r="O47" s="53">
        <f t="shared" si="20"/>
        <v>2315</v>
      </c>
      <c r="P47" s="53">
        <f t="shared" si="20"/>
        <v>920</v>
      </c>
      <c r="Q47" s="53">
        <f t="shared" si="20"/>
        <v>422</v>
      </c>
      <c r="R47" s="53">
        <f t="shared" si="20"/>
        <v>0</v>
      </c>
      <c r="S47" s="53">
        <f t="shared" si="20"/>
        <v>0</v>
      </c>
      <c r="T47" s="54">
        <f t="shared" si="20"/>
        <v>46798</v>
      </c>
    </row>
    <row r="48" spans="1:21" s="3" customFormat="1" ht="15.75" thickBot="1" x14ac:dyDescent="0.3">
      <c r="A48" s="36" t="s">
        <v>26</v>
      </c>
      <c r="B48" s="301"/>
      <c r="C48" s="55">
        <f t="shared" ref="C48:T48" si="21">AVERAGE(C38:C42)</f>
        <v>522.75</v>
      </c>
      <c r="D48" s="55">
        <f t="shared" si="21"/>
        <v>248.5</v>
      </c>
      <c r="E48" s="55">
        <f t="shared" si="21"/>
        <v>2951.25</v>
      </c>
      <c r="F48" s="55">
        <f t="shared" si="21"/>
        <v>1981.5</v>
      </c>
      <c r="G48" s="55">
        <f t="shared" si="21"/>
        <v>1406</v>
      </c>
      <c r="H48" s="55">
        <f t="shared" si="21"/>
        <v>563.5</v>
      </c>
      <c r="I48" s="55">
        <f t="shared" si="21"/>
        <v>222.5</v>
      </c>
      <c r="J48" s="55">
        <f t="shared" si="21"/>
        <v>1882.75</v>
      </c>
      <c r="K48" s="55">
        <f t="shared" si="21"/>
        <v>247.8</v>
      </c>
      <c r="L48" s="55">
        <f t="shared" si="21"/>
        <v>269.2</v>
      </c>
      <c r="M48" s="55">
        <f t="shared" si="21"/>
        <v>178.8</v>
      </c>
      <c r="N48" s="55">
        <f t="shared" si="21"/>
        <v>109.4</v>
      </c>
      <c r="O48" s="55">
        <f t="shared" si="21"/>
        <v>463</v>
      </c>
      <c r="P48" s="55">
        <f t="shared" si="21"/>
        <v>184</v>
      </c>
      <c r="Q48" s="55">
        <f t="shared" si="21"/>
        <v>84.4</v>
      </c>
      <c r="R48" s="55" t="e">
        <f t="shared" si="21"/>
        <v>#DIV/0!</v>
      </c>
      <c r="S48" s="55" t="e">
        <f t="shared" si="21"/>
        <v>#DIV/0!</v>
      </c>
      <c r="T48" s="56">
        <f t="shared" si="21"/>
        <v>9359.6</v>
      </c>
    </row>
    <row r="49" spans="1:20" s="3" customFormat="1" ht="15.75" thickBot="1" x14ac:dyDescent="0.3">
      <c r="A49" s="35" t="s">
        <v>3</v>
      </c>
      <c r="B49" s="176">
        <v>41330</v>
      </c>
      <c r="C49" s="207">
        <v>507</v>
      </c>
      <c r="D49" s="15">
        <v>260</v>
      </c>
      <c r="E49" s="14">
        <v>3173</v>
      </c>
      <c r="F49" s="15">
        <v>2462</v>
      </c>
      <c r="G49" s="14">
        <v>1480</v>
      </c>
      <c r="H49" s="16">
        <v>580</v>
      </c>
      <c r="I49" s="16">
        <v>388</v>
      </c>
      <c r="J49" s="16">
        <v>2104</v>
      </c>
      <c r="K49" s="15">
        <v>364</v>
      </c>
      <c r="L49" s="17">
        <v>402</v>
      </c>
      <c r="M49" s="18">
        <v>257</v>
      </c>
      <c r="N49" s="19">
        <v>161</v>
      </c>
      <c r="O49" s="18">
        <v>559</v>
      </c>
      <c r="P49" s="18">
        <v>213</v>
      </c>
      <c r="Q49" s="18">
        <v>116</v>
      </c>
      <c r="R49" s="18"/>
      <c r="S49" s="18"/>
      <c r="T49" s="78">
        <f t="shared" ref="T49:T52" si="22">SUM(C49:S49)</f>
        <v>13026</v>
      </c>
    </row>
    <row r="50" spans="1:20" s="3" customFormat="1" ht="15.75" thickBot="1" x14ac:dyDescent="0.3">
      <c r="A50" s="35" t="s">
        <v>4</v>
      </c>
      <c r="B50" s="209">
        <v>41331</v>
      </c>
      <c r="C50" s="207">
        <v>538</v>
      </c>
      <c r="D50" s="15">
        <v>257</v>
      </c>
      <c r="E50" s="14">
        <v>3143</v>
      </c>
      <c r="F50" s="15">
        <v>1805</v>
      </c>
      <c r="G50" s="14">
        <v>1403</v>
      </c>
      <c r="H50" s="16">
        <v>597</v>
      </c>
      <c r="I50" s="16">
        <v>314</v>
      </c>
      <c r="J50" s="16">
        <v>2203</v>
      </c>
      <c r="K50" s="15">
        <v>335</v>
      </c>
      <c r="L50" s="17">
        <v>329</v>
      </c>
      <c r="M50" s="18">
        <v>230</v>
      </c>
      <c r="N50" s="19">
        <v>130</v>
      </c>
      <c r="O50" s="18">
        <v>481</v>
      </c>
      <c r="P50" s="18">
        <v>191</v>
      </c>
      <c r="Q50" s="18">
        <v>106</v>
      </c>
      <c r="R50" s="18"/>
      <c r="S50" s="18"/>
      <c r="T50" s="78">
        <f t="shared" si="22"/>
        <v>12062</v>
      </c>
    </row>
    <row r="51" spans="1:20" s="3" customFormat="1" ht="15.75" thickBot="1" x14ac:dyDescent="0.3">
      <c r="A51" s="35" t="s">
        <v>5</v>
      </c>
      <c r="B51" s="209">
        <v>41332</v>
      </c>
      <c r="C51" s="207">
        <v>525</v>
      </c>
      <c r="D51" s="15">
        <v>267</v>
      </c>
      <c r="E51" s="14">
        <v>2866</v>
      </c>
      <c r="F51" s="15">
        <v>2185</v>
      </c>
      <c r="G51" s="14">
        <v>1315</v>
      </c>
      <c r="H51" s="16">
        <v>584</v>
      </c>
      <c r="I51" s="16">
        <v>361</v>
      </c>
      <c r="J51" s="16">
        <v>2210</v>
      </c>
      <c r="K51" s="15">
        <v>241</v>
      </c>
      <c r="L51" s="17">
        <v>292</v>
      </c>
      <c r="M51" s="18">
        <v>181</v>
      </c>
      <c r="N51" s="19">
        <v>103</v>
      </c>
      <c r="O51" s="18">
        <v>475</v>
      </c>
      <c r="P51" s="18">
        <v>164</v>
      </c>
      <c r="Q51" s="18">
        <v>84</v>
      </c>
      <c r="R51" s="18"/>
      <c r="S51" s="18"/>
      <c r="T51" s="78">
        <f t="shared" si="22"/>
        <v>11853</v>
      </c>
    </row>
    <row r="52" spans="1:20" s="3" customFormat="1" ht="15.75" thickBot="1" x14ac:dyDescent="0.3">
      <c r="A52" s="221" t="s">
        <v>6</v>
      </c>
      <c r="B52" s="209">
        <v>41333</v>
      </c>
      <c r="C52" s="207">
        <v>559</v>
      </c>
      <c r="D52" s="15">
        <v>256</v>
      </c>
      <c r="E52" s="14">
        <v>3098</v>
      </c>
      <c r="F52" s="15">
        <v>2325</v>
      </c>
      <c r="G52" s="14">
        <v>1404</v>
      </c>
      <c r="H52" s="16">
        <v>542</v>
      </c>
      <c r="I52" s="16">
        <v>383</v>
      </c>
      <c r="J52" s="16">
        <v>2107</v>
      </c>
      <c r="K52" s="15">
        <v>306</v>
      </c>
      <c r="L52" s="17">
        <v>335</v>
      </c>
      <c r="M52" s="18">
        <v>218</v>
      </c>
      <c r="N52" s="19">
        <v>154</v>
      </c>
      <c r="O52" s="18">
        <v>581</v>
      </c>
      <c r="P52" s="18">
        <v>212</v>
      </c>
      <c r="Q52" s="18">
        <v>102</v>
      </c>
      <c r="R52" s="18"/>
      <c r="S52" s="18"/>
      <c r="T52" s="78">
        <f t="shared" si="22"/>
        <v>12582</v>
      </c>
    </row>
    <row r="53" spans="1:20" s="3" customFormat="1" ht="15.75" hidden="1" thickBot="1" x14ac:dyDescent="0.3">
      <c r="A53" s="221"/>
      <c r="B53" s="209"/>
      <c r="C53" s="208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67"/>
      <c r="R53" s="18"/>
      <c r="S53" s="18"/>
      <c r="T53" s="78"/>
    </row>
    <row r="54" spans="1:20" s="3" customFormat="1" ht="15.75" hidden="1" outlineLevel="1" thickBot="1" x14ac:dyDescent="0.3">
      <c r="A54" s="221"/>
      <c r="B54" s="177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21"/>
      <c r="B55" s="178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7" t="s">
        <v>25</v>
      </c>
      <c r="B56" s="299" t="s">
        <v>32</v>
      </c>
      <c r="C56" s="133">
        <f t="shared" ref="C56:T56" si="23">SUM(C49:C55)</f>
        <v>2129</v>
      </c>
      <c r="D56" s="133">
        <f t="shared" si="23"/>
        <v>1040</v>
      </c>
      <c r="E56" s="133">
        <f t="shared" si="23"/>
        <v>12280</v>
      </c>
      <c r="F56" s="133">
        <f>SUM(F49:F55)</f>
        <v>8777</v>
      </c>
      <c r="G56" s="133">
        <f t="shared" si="23"/>
        <v>5602</v>
      </c>
      <c r="H56" s="133">
        <f t="shared" si="23"/>
        <v>2303</v>
      </c>
      <c r="I56" s="133">
        <f t="shared" si="23"/>
        <v>1446</v>
      </c>
      <c r="J56" s="133">
        <f t="shared" si="23"/>
        <v>8624</v>
      </c>
      <c r="K56" s="133">
        <f t="shared" si="23"/>
        <v>1246</v>
      </c>
      <c r="L56" s="133">
        <f t="shared" si="23"/>
        <v>1358</v>
      </c>
      <c r="M56" s="133">
        <f t="shared" si="23"/>
        <v>886</v>
      </c>
      <c r="N56" s="133">
        <f t="shared" si="23"/>
        <v>548</v>
      </c>
      <c r="O56" s="133">
        <f t="shared" si="23"/>
        <v>2096</v>
      </c>
      <c r="P56" s="133">
        <f t="shared" si="23"/>
        <v>780</v>
      </c>
      <c r="Q56" s="133">
        <f t="shared" si="23"/>
        <v>408</v>
      </c>
      <c r="R56" s="133">
        <f t="shared" si="23"/>
        <v>0</v>
      </c>
      <c r="S56" s="133">
        <f t="shared" si="23"/>
        <v>0</v>
      </c>
      <c r="T56" s="134">
        <f t="shared" si="23"/>
        <v>49523</v>
      </c>
    </row>
    <row r="57" spans="1:20" s="3" customFormat="1" ht="15.75" outlineLevel="1" thickBot="1" x14ac:dyDescent="0.3">
      <c r="A57" s="138" t="s">
        <v>27</v>
      </c>
      <c r="B57" s="300"/>
      <c r="C57" s="135">
        <f t="shared" ref="C57:T57" si="24">AVERAGE(C49:C55)</f>
        <v>532.25</v>
      </c>
      <c r="D57" s="135">
        <f t="shared" si="24"/>
        <v>260</v>
      </c>
      <c r="E57" s="135">
        <f t="shared" si="24"/>
        <v>3070</v>
      </c>
      <c r="F57" s="135">
        <f t="shared" si="24"/>
        <v>2194.25</v>
      </c>
      <c r="G57" s="135">
        <f t="shared" si="24"/>
        <v>1400.5</v>
      </c>
      <c r="H57" s="135">
        <f t="shared" si="24"/>
        <v>575.75</v>
      </c>
      <c r="I57" s="135">
        <f t="shared" si="24"/>
        <v>361.5</v>
      </c>
      <c r="J57" s="135">
        <f t="shared" si="24"/>
        <v>2156</v>
      </c>
      <c r="K57" s="135">
        <f t="shared" si="24"/>
        <v>311.5</v>
      </c>
      <c r="L57" s="135">
        <f t="shared" si="24"/>
        <v>339.5</v>
      </c>
      <c r="M57" s="135">
        <f t="shared" si="24"/>
        <v>221.5</v>
      </c>
      <c r="N57" s="135">
        <f t="shared" si="24"/>
        <v>137</v>
      </c>
      <c r="O57" s="135">
        <f t="shared" si="24"/>
        <v>524</v>
      </c>
      <c r="P57" s="135">
        <f t="shared" si="24"/>
        <v>195</v>
      </c>
      <c r="Q57" s="135">
        <f t="shared" si="24"/>
        <v>102</v>
      </c>
      <c r="R57" s="135" t="e">
        <f t="shared" si="24"/>
        <v>#DIV/0!</v>
      </c>
      <c r="S57" s="135" t="e">
        <f t="shared" si="24"/>
        <v>#DIV/0!</v>
      </c>
      <c r="T57" s="136">
        <f t="shared" si="24"/>
        <v>12380.75</v>
      </c>
    </row>
    <row r="58" spans="1:20" s="3" customFormat="1" ht="15.75" customHeight="1" thickBot="1" x14ac:dyDescent="0.3">
      <c r="A58" s="36" t="s">
        <v>24</v>
      </c>
      <c r="B58" s="300"/>
      <c r="C58" s="53">
        <f t="shared" ref="C58:T58" si="25">SUM(C49:C53)</f>
        <v>2129</v>
      </c>
      <c r="D58" s="53">
        <f t="shared" si="25"/>
        <v>1040</v>
      </c>
      <c r="E58" s="53">
        <f t="shared" si="25"/>
        <v>12280</v>
      </c>
      <c r="F58" s="53">
        <f t="shared" si="25"/>
        <v>8777</v>
      </c>
      <c r="G58" s="53">
        <f t="shared" si="25"/>
        <v>5602</v>
      </c>
      <c r="H58" s="53">
        <f t="shared" si="25"/>
        <v>2303</v>
      </c>
      <c r="I58" s="53">
        <f t="shared" si="25"/>
        <v>1446</v>
      </c>
      <c r="J58" s="53">
        <f t="shared" si="25"/>
        <v>8624</v>
      </c>
      <c r="K58" s="53">
        <f t="shared" si="25"/>
        <v>1246</v>
      </c>
      <c r="L58" s="53">
        <f t="shared" si="25"/>
        <v>1358</v>
      </c>
      <c r="M58" s="53">
        <f t="shared" si="25"/>
        <v>886</v>
      </c>
      <c r="N58" s="53">
        <f t="shared" si="25"/>
        <v>548</v>
      </c>
      <c r="O58" s="53">
        <f t="shared" si="25"/>
        <v>2096</v>
      </c>
      <c r="P58" s="53">
        <f t="shared" si="25"/>
        <v>780</v>
      </c>
      <c r="Q58" s="53">
        <f t="shared" si="25"/>
        <v>408</v>
      </c>
      <c r="R58" s="53">
        <f t="shared" si="25"/>
        <v>0</v>
      </c>
      <c r="S58" s="53">
        <f t="shared" si="25"/>
        <v>0</v>
      </c>
      <c r="T58" s="54">
        <f t="shared" si="25"/>
        <v>49523</v>
      </c>
    </row>
    <row r="59" spans="1:20" s="3" customFormat="1" ht="15.75" thickBot="1" x14ac:dyDescent="0.3">
      <c r="A59" s="36" t="s">
        <v>26</v>
      </c>
      <c r="B59" s="301"/>
      <c r="C59" s="55">
        <f t="shared" ref="C59:T59" si="26">AVERAGE(C49:C53)</f>
        <v>532.25</v>
      </c>
      <c r="D59" s="55">
        <f t="shared" si="26"/>
        <v>260</v>
      </c>
      <c r="E59" s="55">
        <f t="shared" si="26"/>
        <v>3070</v>
      </c>
      <c r="F59" s="55">
        <f t="shared" si="26"/>
        <v>2194.25</v>
      </c>
      <c r="G59" s="55">
        <f t="shared" si="26"/>
        <v>1400.5</v>
      </c>
      <c r="H59" s="55">
        <f t="shared" si="26"/>
        <v>575.75</v>
      </c>
      <c r="I59" s="55">
        <f t="shared" si="26"/>
        <v>361.5</v>
      </c>
      <c r="J59" s="55">
        <f t="shared" si="26"/>
        <v>2156</v>
      </c>
      <c r="K59" s="55">
        <f t="shared" si="26"/>
        <v>311.5</v>
      </c>
      <c r="L59" s="55">
        <f t="shared" si="26"/>
        <v>339.5</v>
      </c>
      <c r="M59" s="55">
        <f t="shared" si="26"/>
        <v>221.5</v>
      </c>
      <c r="N59" s="55">
        <f t="shared" si="26"/>
        <v>137</v>
      </c>
      <c r="O59" s="55">
        <f t="shared" si="26"/>
        <v>524</v>
      </c>
      <c r="P59" s="55">
        <f t="shared" si="26"/>
        <v>195</v>
      </c>
      <c r="Q59" s="55">
        <f t="shared" si="26"/>
        <v>102</v>
      </c>
      <c r="R59" s="55" t="e">
        <f t="shared" si="26"/>
        <v>#DIV/0!</v>
      </c>
      <c r="S59" s="55" t="e">
        <f t="shared" si="26"/>
        <v>#DIV/0!</v>
      </c>
      <c r="T59" s="56">
        <f t="shared" si="26"/>
        <v>12380.75</v>
      </c>
    </row>
    <row r="60" spans="1:20" s="3" customFormat="1" ht="15.75" hidden="1" thickBot="1" x14ac:dyDescent="0.3">
      <c r="A60" s="221"/>
      <c r="B60" s="179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5"/>
      <c r="B61" s="177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7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7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7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7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8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7" t="s">
        <v>25</v>
      </c>
      <c r="B67" s="299" t="s">
        <v>37</v>
      </c>
      <c r="C67" s="146">
        <f t="shared" ref="C67:T67" si="27">SUM(C60:C66)</f>
        <v>0</v>
      </c>
      <c r="D67" s="147">
        <f t="shared" si="27"/>
        <v>0</v>
      </c>
      <c r="E67" s="146">
        <f t="shared" si="27"/>
        <v>0</v>
      </c>
      <c r="F67" s="147">
        <f t="shared" si="27"/>
        <v>0</v>
      </c>
      <c r="G67" s="146">
        <f t="shared" si="27"/>
        <v>0</v>
      </c>
      <c r="H67" s="148">
        <f t="shared" si="27"/>
        <v>0</v>
      </c>
      <c r="I67" s="148">
        <f t="shared" si="27"/>
        <v>0</v>
      </c>
      <c r="J67" s="148">
        <f t="shared" si="27"/>
        <v>0</v>
      </c>
      <c r="K67" s="147">
        <f t="shared" si="27"/>
        <v>0</v>
      </c>
      <c r="L67" s="149">
        <f t="shared" si="27"/>
        <v>0</v>
      </c>
      <c r="M67" s="150">
        <f t="shared" si="27"/>
        <v>0</v>
      </c>
      <c r="N67" s="151">
        <f t="shared" si="27"/>
        <v>0</v>
      </c>
      <c r="O67" s="150">
        <f t="shared" si="27"/>
        <v>0</v>
      </c>
      <c r="P67" s="150">
        <f t="shared" si="27"/>
        <v>0</v>
      </c>
      <c r="Q67" s="150">
        <f t="shared" si="27"/>
        <v>0</v>
      </c>
      <c r="R67" s="150">
        <f t="shared" si="27"/>
        <v>0</v>
      </c>
      <c r="S67" s="150">
        <f t="shared" si="27"/>
        <v>0</v>
      </c>
      <c r="T67" s="150">
        <f t="shared" si="27"/>
        <v>0</v>
      </c>
    </row>
    <row r="68" spans="1:20" s="3" customFormat="1" ht="15.75" hidden="1" outlineLevel="1" thickBot="1" x14ac:dyDescent="0.3">
      <c r="A68" s="138" t="s">
        <v>27</v>
      </c>
      <c r="B68" s="300"/>
      <c r="C68" s="139" t="e">
        <f t="shared" ref="C68:T68" si="28">AVERAGE(C60:C66)</f>
        <v>#DIV/0!</v>
      </c>
      <c r="D68" s="140" t="e">
        <f t="shared" si="28"/>
        <v>#DIV/0!</v>
      </c>
      <c r="E68" s="139" t="e">
        <f t="shared" si="28"/>
        <v>#DIV/0!</v>
      </c>
      <c r="F68" s="140" t="e">
        <f t="shared" si="28"/>
        <v>#DIV/0!</v>
      </c>
      <c r="G68" s="139" t="e">
        <f t="shared" si="28"/>
        <v>#DIV/0!</v>
      </c>
      <c r="H68" s="141" t="e">
        <f t="shared" si="28"/>
        <v>#DIV/0!</v>
      </c>
      <c r="I68" s="141" t="e">
        <f t="shared" si="28"/>
        <v>#DIV/0!</v>
      </c>
      <c r="J68" s="141" t="e">
        <f t="shared" si="28"/>
        <v>#DIV/0!</v>
      </c>
      <c r="K68" s="140" t="e">
        <f t="shared" si="28"/>
        <v>#DIV/0!</v>
      </c>
      <c r="L68" s="142" t="e">
        <f t="shared" si="28"/>
        <v>#DIV/0!</v>
      </c>
      <c r="M68" s="143" t="e">
        <f t="shared" si="28"/>
        <v>#DIV/0!</v>
      </c>
      <c r="N68" s="144" t="e">
        <f t="shared" si="28"/>
        <v>#DIV/0!</v>
      </c>
      <c r="O68" s="145" t="e">
        <f t="shared" si="28"/>
        <v>#DIV/0!</v>
      </c>
      <c r="P68" s="145" t="e">
        <f t="shared" si="28"/>
        <v>#DIV/0!</v>
      </c>
      <c r="Q68" s="145" t="e">
        <f t="shared" si="28"/>
        <v>#DIV/0!</v>
      </c>
      <c r="R68" s="145" t="e">
        <f t="shared" si="28"/>
        <v>#DIV/0!</v>
      </c>
      <c r="S68" s="145" t="e">
        <f t="shared" si="28"/>
        <v>#DIV/0!</v>
      </c>
      <c r="T68" s="145" t="e">
        <f t="shared" si="28"/>
        <v>#DIV/0!</v>
      </c>
    </row>
    <row r="69" spans="1:20" s="3" customFormat="1" ht="15.75" hidden="1" customHeight="1" thickBot="1" x14ac:dyDescent="0.3">
      <c r="A69" s="36" t="s">
        <v>24</v>
      </c>
      <c r="B69" s="300"/>
      <c r="C69" s="37">
        <f t="shared" ref="C69:T69" si="29">SUM(C60:C64)</f>
        <v>0</v>
      </c>
      <c r="D69" s="38">
        <f t="shared" si="29"/>
        <v>0</v>
      </c>
      <c r="E69" s="37">
        <f t="shared" si="29"/>
        <v>0</v>
      </c>
      <c r="F69" s="38">
        <f t="shared" si="29"/>
        <v>0</v>
      </c>
      <c r="G69" s="37">
        <f t="shared" si="29"/>
        <v>0</v>
      </c>
      <c r="H69" s="39">
        <f t="shared" si="29"/>
        <v>0</v>
      </c>
      <c r="I69" s="39">
        <f t="shared" si="29"/>
        <v>0</v>
      </c>
      <c r="J69" s="39">
        <f t="shared" si="29"/>
        <v>0</v>
      </c>
      <c r="K69" s="38">
        <f t="shared" si="29"/>
        <v>0</v>
      </c>
      <c r="L69" s="40">
        <f t="shared" si="29"/>
        <v>0</v>
      </c>
      <c r="M69" s="41">
        <f t="shared" si="29"/>
        <v>0</v>
      </c>
      <c r="N69" s="42">
        <f t="shared" si="29"/>
        <v>0</v>
      </c>
      <c r="O69" s="41">
        <f t="shared" si="29"/>
        <v>0</v>
      </c>
      <c r="P69" s="41">
        <f t="shared" si="29"/>
        <v>0</v>
      </c>
      <c r="Q69" s="41">
        <f t="shared" si="29"/>
        <v>0</v>
      </c>
      <c r="R69" s="41">
        <f t="shared" si="29"/>
        <v>0</v>
      </c>
      <c r="S69" s="41">
        <f t="shared" si="29"/>
        <v>0</v>
      </c>
      <c r="T69" s="41">
        <f t="shared" si="29"/>
        <v>0</v>
      </c>
    </row>
    <row r="70" spans="1:20" s="3" customFormat="1" ht="15.75" hidden="1" thickBot="1" x14ac:dyDescent="0.3">
      <c r="A70" s="36" t="s">
        <v>26</v>
      </c>
      <c r="B70" s="301"/>
      <c r="C70" s="43" t="e">
        <f t="shared" ref="C70:T70" si="30">AVERAGE(C60:C64)</f>
        <v>#DIV/0!</v>
      </c>
      <c r="D70" s="44" t="e">
        <f t="shared" si="30"/>
        <v>#DIV/0!</v>
      </c>
      <c r="E70" s="43" t="e">
        <f t="shared" si="30"/>
        <v>#DIV/0!</v>
      </c>
      <c r="F70" s="44" t="e">
        <f t="shared" si="30"/>
        <v>#DIV/0!</v>
      </c>
      <c r="G70" s="43" t="e">
        <f t="shared" si="30"/>
        <v>#DIV/0!</v>
      </c>
      <c r="H70" s="45" t="e">
        <f t="shared" si="30"/>
        <v>#DIV/0!</v>
      </c>
      <c r="I70" s="45" t="e">
        <f t="shared" si="30"/>
        <v>#DIV/0!</v>
      </c>
      <c r="J70" s="45" t="e">
        <f t="shared" si="30"/>
        <v>#DIV/0!</v>
      </c>
      <c r="K70" s="44" t="e">
        <f t="shared" si="30"/>
        <v>#DIV/0!</v>
      </c>
      <c r="L70" s="46" t="e">
        <f t="shared" si="30"/>
        <v>#DIV/0!</v>
      </c>
      <c r="M70" s="48" t="e">
        <f t="shared" si="30"/>
        <v>#DIV/0!</v>
      </c>
      <c r="N70" s="47" t="e">
        <f t="shared" si="30"/>
        <v>#DIV/0!</v>
      </c>
      <c r="O70" s="48" t="e">
        <f t="shared" si="30"/>
        <v>#DIV/0!</v>
      </c>
      <c r="P70" s="48" t="e">
        <f t="shared" si="30"/>
        <v>#DIV/0!</v>
      </c>
      <c r="Q70" s="48" t="e">
        <f t="shared" si="30"/>
        <v>#DIV/0!</v>
      </c>
      <c r="R70" s="48" t="e">
        <f t="shared" si="30"/>
        <v>#DIV/0!</v>
      </c>
      <c r="S70" s="48" t="e">
        <f t="shared" si="30"/>
        <v>#DIV/0!</v>
      </c>
      <c r="T70" s="48" t="e">
        <f t="shared" si="30"/>
        <v>#DIV/0!</v>
      </c>
    </row>
    <row r="71" spans="1:20" s="3" customFormat="1" x14ac:dyDescent="0.25">
      <c r="A71" s="4"/>
      <c r="B71" s="18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5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5"/>
      <c r="P72" s="5"/>
      <c r="Q72" s="5"/>
      <c r="R72" s="311" t="s">
        <v>68</v>
      </c>
      <c r="S72" s="312"/>
      <c r="T72" s="313"/>
    </row>
    <row r="73" spans="1:20" ht="29.25" customHeight="1" x14ac:dyDescent="0.25">
      <c r="C73" s="57" t="s">
        <v>33</v>
      </c>
      <c r="D73" s="50">
        <f>SUM(C56:D56, C45:D45, C34:D34, C23:D23, C12:D12, C67:D67  )</f>
        <v>14727</v>
      </c>
      <c r="E73" s="50">
        <f>SUM(E56:F56, E45:F45, E34:F34, E23:F23, E12:F12, E67:F67 )</f>
        <v>101156</v>
      </c>
      <c r="F73" s="50">
        <f>SUM(G56:K56, G45:K45, G34:K34, G23:K23, G12:K12, G67:K67)</f>
        <v>85769</v>
      </c>
      <c r="G73" s="50">
        <f t="shared" ref="G73:N73" si="31">SUM(L56, L45, L34, L23, L12, L67)</f>
        <v>6827</v>
      </c>
      <c r="H73" s="50">
        <f t="shared" si="31"/>
        <v>5073</v>
      </c>
      <c r="I73" s="50">
        <f t="shared" si="31"/>
        <v>2731</v>
      </c>
      <c r="J73" s="50">
        <f t="shared" si="31"/>
        <v>11456</v>
      </c>
      <c r="K73" s="50">
        <f t="shared" si="31"/>
        <v>4311</v>
      </c>
      <c r="L73" s="50">
        <f t="shared" si="31"/>
        <v>2214</v>
      </c>
      <c r="M73" s="50">
        <f t="shared" si="31"/>
        <v>0</v>
      </c>
      <c r="N73" s="50">
        <f t="shared" si="31"/>
        <v>0</v>
      </c>
      <c r="O73" s="80"/>
      <c r="R73" s="291" t="s">
        <v>33</v>
      </c>
      <c r="S73" s="292"/>
      <c r="T73" s="131">
        <f>SUM(T56, T45, T34, T23, T12, T67)</f>
        <v>234264</v>
      </c>
    </row>
    <row r="74" spans="1:20" ht="29.25" customHeight="1" x14ac:dyDescent="0.25">
      <c r="C74" s="57" t="s">
        <v>34</v>
      </c>
      <c r="D74" s="50">
        <f>SUM(C58:D58, C47:D47, C36:D36, C25:D25, C14:D14, C69:D69 )</f>
        <v>14727</v>
      </c>
      <c r="E74" s="50">
        <f>SUM(E58:F58, E47:F47, E36:F36, E25:F25, E14:F14, E69:F69)</f>
        <v>101156</v>
      </c>
      <c r="F74" s="50">
        <f>SUM(G58:K58, G47:K47, G36:K36, G25:K25, G14:K14, G69:K69)</f>
        <v>85225</v>
      </c>
      <c r="G74" s="50">
        <f t="shared" ref="G74:N74" si="32">SUM(L58, L47, L36, L25, L14, L69)</f>
        <v>6021</v>
      </c>
      <c r="H74" s="50">
        <f t="shared" si="32"/>
        <v>4211</v>
      </c>
      <c r="I74" s="50">
        <f t="shared" si="32"/>
        <v>2418</v>
      </c>
      <c r="J74" s="50">
        <f t="shared" si="32"/>
        <v>10340</v>
      </c>
      <c r="K74" s="50">
        <f t="shared" si="32"/>
        <v>3926</v>
      </c>
      <c r="L74" s="50">
        <f t="shared" si="32"/>
        <v>1842</v>
      </c>
      <c r="M74" s="50">
        <f t="shared" si="32"/>
        <v>0</v>
      </c>
      <c r="N74" s="50">
        <f t="shared" si="32"/>
        <v>0</v>
      </c>
      <c r="O74" s="80"/>
      <c r="R74" s="291" t="s">
        <v>34</v>
      </c>
      <c r="S74" s="292"/>
      <c r="T74" s="130">
        <f>SUM(T14, T25, T36, T47, T58, T69)</f>
        <v>229866</v>
      </c>
    </row>
    <row r="75" spans="1:20" ht="30" customHeight="1" x14ac:dyDescent="0.25">
      <c r="R75" s="291" t="s">
        <v>74</v>
      </c>
      <c r="S75" s="292"/>
      <c r="T75" s="131">
        <f>AVERAGE(T56, T45, T34, T23, T12, T67)</f>
        <v>39044</v>
      </c>
    </row>
    <row r="76" spans="1:20" ht="30" customHeight="1" x14ac:dyDescent="0.25">
      <c r="R76" s="291" t="s">
        <v>26</v>
      </c>
      <c r="S76" s="292"/>
      <c r="T76" s="130">
        <f>AVERAGE(T14, T25, T36, T47, T58, T69)</f>
        <v>38311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0" sqref="E50"/>
    </sheetView>
  </sheetViews>
  <sheetFormatPr defaultRowHeight="13.5" outlineLevelRow="1" x14ac:dyDescent="0.25"/>
  <cols>
    <col min="1" max="1" width="18.7109375" style="13" bestFit="1" customWidth="1"/>
    <col min="2" max="2" width="10.7109375" style="187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22" t="s">
        <v>9</v>
      </c>
      <c r="D1" s="320" t="s">
        <v>23</v>
      </c>
    </row>
    <row r="2" spans="1:4" ht="15" customHeight="1" thickBot="1" x14ac:dyDescent="0.3">
      <c r="C2" s="326"/>
      <c r="D2" s="321"/>
    </row>
    <row r="3" spans="1:4" ht="15" customHeight="1" x14ac:dyDescent="0.25">
      <c r="A3" s="293" t="s">
        <v>63</v>
      </c>
      <c r="B3" s="295" t="s">
        <v>64</v>
      </c>
      <c r="C3" s="302" t="s">
        <v>38</v>
      </c>
      <c r="D3" s="321"/>
    </row>
    <row r="4" spans="1:4" ht="14.25" thickBot="1" x14ac:dyDescent="0.3">
      <c r="A4" s="294"/>
      <c r="B4" s="296"/>
      <c r="C4" s="294"/>
      <c r="D4" s="321"/>
    </row>
    <row r="5" spans="1:4" s="61" customFormat="1" ht="14.25" hidden="1" thickBot="1" x14ac:dyDescent="0.3">
      <c r="A5" s="217"/>
      <c r="B5" s="181"/>
      <c r="C5" s="14"/>
      <c r="D5" s="20"/>
    </row>
    <row r="6" spans="1:4" s="61" customFormat="1" ht="14.25" hidden="1" customHeight="1" thickBot="1" x14ac:dyDescent="0.3">
      <c r="A6" s="224"/>
      <c r="B6" s="172"/>
      <c r="C6" s="14"/>
      <c r="D6" s="20"/>
    </row>
    <row r="7" spans="1:4" s="61" customFormat="1" ht="14.25" hidden="1" thickBot="1" x14ac:dyDescent="0.3">
      <c r="A7" s="224"/>
      <c r="B7" s="172"/>
      <c r="C7" s="14"/>
      <c r="D7" s="20"/>
    </row>
    <row r="8" spans="1:4" s="61" customFormat="1" ht="14.25" hidden="1" thickBot="1" x14ac:dyDescent="0.3">
      <c r="A8" s="224"/>
      <c r="B8" s="172"/>
      <c r="C8" s="14"/>
      <c r="D8" s="20"/>
    </row>
    <row r="9" spans="1:4" s="61" customFormat="1" ht="14.25" thickBot="1" x14ac:dyDescent="0.3">
      <c r="A9" s="224" t="s">
        <v>0</v>
      </c>
      <c r="B9" s="172">
        <v>41306</v>
      </c>
      <c r="C9" s="14">
        <v>160</v>
      </c>
      <c r="D9" s="20">
        <f t="shared" ref="D9:D11" si="0">SUM(C9)</f>
        <v>160</v>
      </c>
    </row>
    <row r="10" spans="1:4" s="61" customFormat="1" ht="14.25" outlineLevel="1" thickBot="1" x14ac:dyDescent="0.3">
      <c r="A10" s="206" t="s">
        <v>1</v>
      </c>
      <c r="B10" s="172">
        <v>41307</v>
      </c>
      <c r="C10" s="21">
        <v>291</v>
      </c>
      <c r="D10" s="20">
        <f t="shared" si="0"/>
        <v>291</v>
      </c>
    </row>
    <row r="11" spans="1:4" s="61" customFormat="1" ht="14.25" outlineLevel="1" thickBot="1" x14ac:dyDescent="0.3">
      <c r="A11" s="203" t="s">
        <v>2</v>
      </c>
      <c r="B11" s="172">
        <v>41308</v>
      </c>
      <c r="C11" s="27">
        <v>187</v>
      </c>
      <c r="D11" s="20">
        <f t="shared" si="0"/>
        <v>187</v>
      </c>
    </row>
    <row r="12" spans="1:4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638</v>
      </c>
      <c r="D12" s="150">
        <f>SUM(D5:D11)</f>
        <v>638</v>
      </c>
    </row>
    <row r="13" spans="1:4" s="62" customFormat="1" ht="15.75" customHeight="1" outlineLevel="1" thickBot="1" x14ac:dyDescent="0.3">
      <c r="A13" s="138" t="s">
        <v>27</v>
      </c>
      <c r="B13" s="300"/>
      <c r="C13" s="139">
        <f>AVERAGE(C5:C11)</f>
        <v>212.66666666666666</v>
      </c>
      <c r="D13" s="145">
        <f>AVERAGE(D5:D11)</f>
        <v>212.66666666666666</v>
      </c>
    </row>
    <row r="14" spans="1:4" s="62" customFormat="1" ht="14.25" customHeight="1" thickBot="1" x14ac:dyDescent="0.3">
      <c r="A14" s="36" t="s">
        <v>24</v>
      </c>
      <c r="B14" s="300"/>
      <c r="C14" s="37">
        <f>SUM(C5:C9)</f>
        <v>160</v>
      </c>
      <c r="D14" s="41">
        <f>SUM(D5:D9)</f>
        <v>160</v>
      </c>
    </row>
    <row r="15" spans="1:4" s="62" customFormat="1" ht="15.75" customHeight="1" thickBot="1" x14ac:dyDescent="0.3">
      <c r="A15" s="36" t="s">
        <v>26</v>
      </c>
      <c r="B15" s="300"/>
      <c r="C15" s="43">
        <f>AVERAGE(C5:C9)</f>
        <v>160</v>
      </c>
      <c r="D15" s="48">
        <f>AVERAGE(D5:D9)</f>
        <v>160</v>
      </c>
    </row>
    <row r="16" spans="1:4" s="62" customFormat="1" ht="14.25" thickBot="1" x14ac:dyDescent="0.3">
      <c r="A16" s="35" t="s">
        <v>3</v>
      </c>
      <c r="B16" s="173">
        <v>41309</v>
      </c>
      <c r="C16" s="14">
        <v>340</v>
      </c>
      <c r="D16" s="18">
        <f t="shared" ref="D16:D22" si="1">SUM(C16:C16)</f>
        <v>340</v>
      </c>
    </row>
    <row r="17" spans="1:5" s="62" customFormat="1" ht="14.25" customHeight="1" thickBot="1" x14ac:dyDescent="0.3">
      <c r="A17" s="35" t="s">
        <v>4</v>
      </c>
      <c r="B17" s="174">
        <v>41310</v>
      </c>
      <c r="C17" s="14">
        <v>412</v>
      </c>
      <c r="D17" s="20">
        <f t="shared" si="1"/>
        <v>412</v>
      </c>
    </row>
    <row r="18" spans="1:5" s="62" customFormat="1" ht="14.25" thickBot="1" x14ac:dyDescent="0.3">
      <c r="A18" s="35" t="s">
        <v>5</v>
      </c>
      <c r="B18" s="174">
        <v>41311</v>
      </c>
      <c r="C18" s="14">
        <v>360</v>
      </c>
      <c r="D18" s="20">
        <f t="shared" si="1"/>
        <v>360</v>
      </c>
    </row>
    <row r="19" spans="1:5" s="62" customFormat="1" ht="14.25" thickBot="1" x14ac:dyDescent="0.3">
      <c r="A19" s="35" t="s">
        <v>6</v>
      </c>
      <c r="B19" s="174">
        <v>41312</v>
      </c>
      <c r="C19" s="14">
        <v>342</v>
      </c>
      <c r="D19" s="20">
        <f t="shared" si="1"/>
        <v>342</v>
      </c>
    </row>
    <row r="20" spans="1:5" s="62" customFormat="1" ht="14.25" thickBot="1" x14ac:dyDescent="0.3">
      <c r="A20" s="35" t="s">
        <v>0</v>
      </c>
      <c r="B20" s="174">
        <v>41313</v>
      </c>
      <c r="C20" s="14">
        <v>253</v>
      </c>
      <c r="D20" s="20">
        <f t="shared" si="1"/>
        <v>253</v>
      </c>
    </row>
    <row r="21" spans="1:5" s="62" customFormat="1" ht="14.25" outlineLevel="1" thickBot="1" x14ac:dyDescent="0.3">
      <c r="A21" s="35" t="s">
        <v>1</v>
      </c>
      <c r="B21" s="174">
        <v>41314</v>
      </c>
      <c r="C21" s="21"/>
      <c r="D21" s="226" t="s">
        <v>84</v>
      </c>
      <c r="E21" s="225" t="s">
        <v>83</v>
      </c>
    </row>
    <row r="22" spans="1:5" s="62" customFormat="1" ht="14.25" outlineLevel="1" thickBot="1" x14ac:dyDescent="0.3">
      <c r="A22" s="35" t="s">
        <v>2</v>
      </c>
      <c r="B22" s="175">
        <v>41315</v>
      </c>
      <c r="C22" s="27">
        <v>201</v>
      </c>
      <c r="D22" s="88">
        <f t="shared" si="1"/>
        <v>201</v>
      </c>
    </row>
    <row r="23" spans="1:5" s="62" customFormat="1" ht="14.25" customHeight="1" outlineLevel="1" thickBot="1" x14ac:dyDescent="0.3">
      <c r="A23" s="137" t="s">
        <v>25</v>
      </c>
      <c r="B23" s="300" t="s">
        <v>29</v>
      </c>
      <c r="C23" s="146">
        <f>SUM(C16:C22)</f>
        <v>1908</v>
      </c>
      <c r="D23" s="150">
        <f>SUM(D16:D22)</f>
        <v>1908</v>
      </c>
    </row>
    <row r="24" spans="1:5" s="62" customFormat="1" ht="15.75" customHeight="1" outlineLevel="1" thickBot="1" x14ac:dyDescent="0.3">
      <c r="A24" s="138" t="s">
        <v>27</v>
      </c>
      <c r="B24" s="300"/>
      <c r="C24" s="139">
        <f>AVERAGE(C16:C22)</f>
        <v>318</v>
      </c>
      <c r="D24" s="145">
        <f>AVERAGE(D16:D22)</f>
        <v>318</v>
      </c>
    </row>
    <row r="25" spans="1:5" s="62" customFormat="1" ht="14.25" customHeight="1" thickBot="1" x14ac:dyDescent="0.3">
      <c r="A25" s="36" t="s">
        <v>24</v>
      </c>
      <c r="B25" s="300"/>
      <c r="C25" s="37">
        <f>SUM(C16:C20)</f>
        <v>1707</v>
      </c>
      <c r="D25" s="41">
        <f>SUM(D16:D20)</f>
        <v>1707</v>
      </c>
    </row>
    <row r="26" spans="1:5" s="62" customFormat="1" ht="15.75" customHeight="1" thickBot="1" x14ac:dyDescent="0.3">
      <c r="A26" s="36" t="s">
        <v>26</v>
      </c>
      <c r="B26" s="301"/>
      <c r="C26" s="43">
        <f>AVERAGE(C16:C20)</f>
        <v>341.4</v>
      </c>
      <c r="D26" s="48">
        <f>AVERAGE(D16:D20)</f>
        <v>341.4</v>
      </c>
    </row>
    <row r="27" spans="1:5" s="62" customFormat="1" ht="14.25" thickBot="1" x14ac:dyDescent="0.3">
      <c r="A27" s="35" t="s">
        <v>3</v>
      </c>
      <c r="B27" s="220">
        <v>41316</v>
      </c>
      <c r="C27" s="14">
        <v>328</v>
      </c>
      <c r="D27" s="18">
        <f t="shared" ref="D27:D33" si="2">SUM(C27:C27)</f>
        <v>328</v>
      </c>
    </row>
    <row r="28" spans="1:5" s="62" customFormat="1" ht="14.25" customHeight="1" thickBot="1" x14ac:dyDescent="0.3">
      <c r="A28" s="35" t="s">
        <v>4</v>
      </c>
      <c r="B28" s="177">
        <v>41317</v>
      </c>
      <c r="C28" s="14">
        <v>369</v>
      </c>
      <c r="D28" s="20">
        <f t="shared" si="2"/>
        <v>369</v>
      </c>
    </row>
    <row r="29" spans="1:5" s="62" customFormat="1" ht="14.25" thickBot="1" x14ac:dyDescent="0.3">
      <c r="A29" s="35" t="s">
        <v>5</v>
      </c>
      <c r="B29" s="177">
        <v>41318</v>
      </c>
      <c r="C29" s="14">
        <v>366</v>
      </c>
      <c r="D29" s="20">
        <f t="shared" si="2"/>
        <v>366</v>
      </c>
    </row>
    <row r="30" spans="1:5" s="62" customFormat="1" ht="14.25" thickBot="1" x14ac:dyDescent="0.3">
      <c r="A30" s="35" t="s">
        <v>6</v>
      </c>
      <c r="B30" s="177">
        <v>41319</v>
      </c>
      <c r="C30" s="14">
        <v>353</v>
      </c>
      <c r="D30" s="20">
        <f t="shared" si="2"/>
        <v>353</v>
      </c>
    </row>
    <row r="31" spans="1:5" s="62" customFormat="1" ht="14.25" thickBot="1" x14ac:dyDescent="0.3">
      <c r="A31" s="35" t="s">
        <v>0</v>
      </c>
      <c r="B31" s="177">
        <v>41320</v>
      </c>
      <c r="C31" s="14">
        <v>356</v>
      </c>
      <c r="D31" s="20">
        <f t="shared" si="2"/>
        <v>356</v>
      </c>
    </row>
    <row r="32" spans="1:5" s="62" customFormat="1" ht="14.25" outlineLevel="1" thickBot="1" x14ac:dyDescent="0.3">
      <c r="A32" s="35" t="s">
        <v>1</v>
      </c>
      <c r="B32" s="177">
        <v>41321</v>
      </c>
      <c r="C32" s="21">
        <v>425</v>
      </c>
      <c r="D32" s="20">
        <f t="shared" si="2"/>
        <v>425</v>
      </c>
    </row>
    <row r="33" spans="1:5" s="62" customFormat="1" ht="14.25" outlineLevel="1" thickBot="1" x14ac:dyDescent="0.3">
      <c r="A33" s="35" t="s">
        <v>2</v>
      </c>
      <c r="B33" s="178">
        <v>41322</v>
      </c>
      <c r="C33" s="27">
        <v>306</v>
      </c>
      <c r="D33" s="88">
        <f t="shared" si="2"/>
        <v>306</v>
      </c>
    </row>
    <row r="34" spans="1:5" s="62" customFormat="1" ht="14.25" customHeight="1" outlineLevel="1" thickBot="1" x14ac:dyDescent="0.3">
      <c r="A34" s="137" t="s">
        <v>25</v>
      </c>
      <c r="B34" s="299" t="s">
        <v>30</v>
      </c>
      <c r="C34" s="146">
        <f>SUM(C27:C33)</f>
        <v>2503</v>
      </c>
      <c r="D34" s="150">
        <f>SUM(D27:D33)</f>
        <v>2503</v>
      </c>
    </row>
    <row r="35" spans="1:5" s="62" customFormat="1" ht="15.75" customHeight="1" outlineLevel="1" thickBot="1" x14ac:dyDescent="0.3">
      <c r="A35" s="138" t="s">
        <v>27</v>
      </c>
      <c r="B35" s="300"/>
      <c r="C35" s="139">
        <f>AVERAGE(C27:C33)</f>
        <v>357.57142857142856</v>
      </c>
      <c r="D35" s="145">
        <f>AVERAGE(D27:D33)</f>
        <v>357.57142857142856</v>
      </c>
    </row>
    <row r="36" spans="1:5" s="62" customFormat="1" ht="14.25" customHeight="1" thickBot="1" x14ac:dyDescent="0.3">
      <c r="A36" s="36" t="s">
        <v>24</v>
      </c>
      <c r="B36" s="300"/>
      <c r="C36" s="41">
        <f>SUM(C27:C31)</f>
        <v>1772</v>
      </c>
      <c r="D36" s="41">
        <f>SUM(D27:D31)</f>
        <v>1772</v>
      </c>
    </row>
    <row r="37" spans="1:5" s="62" customFormat="1" ht="15.75" customHeight="1" thickBot="1" x14ac:dyDescent="0.3">
      <c r="A37" s="36" t="s">
        <v>26</v>
      </c>
      <c r="B37" s="301"/>
      <c r="C37" s="48">
        <f>AVERAGE(C27:C31)</f>
        <v>354.4</v>
      </c>
      <c r="D37" s="48">
        <f>AVERAGE(D27:D31)</f>
        <v>354.4</v>
      </c>
    </row>
    <row r="38" spans="1:5" s="62" customFormat="1" ht="14.25" thickBot="1" x14ac:dyDescent="0.3">
      <c r="A38" s="35" t="s">
        <v>3</v>
      </c>
      <c r="B38" s="220">
        <v>41323</v>
      </c>
      <c r="C38" s="14">
        <v>170</v>
      </c>
      <c r="D38" s="18">
        <f t="shared" ref="D38:D44" si="3">SUM(C38:C38)</f>
        <v>170</v>
      </c>
    </row>
    <row r="39" spans="1:5" s="62" customFormat="1" ht="14.25" customHeight="1" thickBot="1" x14ac:dyDescent="0.3">
      <c r="A39" s="35" t="s">
        <v>4</v>
      </c>
      <c r="B39" s="177">
        <v>41324</v>
      </c>
      <c r="C39" s="14">
        <v>337</v>
      </c>
      <c r="D39" s="20">
        <f t="shared" si="3"/>
        <v>337</v>
      </c>
    </row>
    <row r="40" spans="1:5" s="62" customFormat="1" ht="14.25" thickBot="1" x14ac:dyDescent="0.3">
      <c r="A40" s="35" t="s">
        <v>5</v>
      </c>
      <c r="B40" s="177">
        <v>41325</v>
      </c>
      <c r="C40" s="14">
        <v>381</v>
      </c>
      <c r="D40" s="20">
        <f t="shared" si="3"/>
        <v>381</v>
      </c>
    </row>
    <row r="41" spans="1:5" s="62" customFormat="1" ht="14.25" thickBot="1" x14ac:dyDescent="0.3">
      <c r="A41" s="35" t="s">
        <v>6</v>
      </c>
      <c r="B41" s="177">
        <v>41326</v>
      </c>
      <c r="C41" s="14">
        <v>309</v>
      </c>
      <c r="D41" s="20">
        <f t="shared" si="3"/>
        <v>309</v>
      </c>
    </row>
    <row r="42" spans="1:5" s="62" customFormat="1" ht="14.25" thickBot="1" x14ac:dyDescent="0.3">
      <c r="A42" s="35" t="s">
        <v>0</v>
      </c>
      <c r="B42" s="177">
        <v>41327</v>
      </c>
      <c r="C42" s="14">
        <v>335</v>
      </c>
      <c r="D42" s="20">
        <f t="shared" si="3"/>
        <v>335</v>
      </c>
    </row>
    <row r="43" spans="1:5" s="62" customFormat="1" ht="14.25" outlineLevel="1" thickBot="1" x14ac:dyDescent="0.3">
      <c r="A43" s="35" t="s">
        <v>1</v>
      </c>
      <c r="B43" s="177">
        <v>41328</v>
      </c>
      <c r="C43" s="21">
        <v>300</v>
      </c>
      <c r="D43" s="20">
        <f t="shared" si="3"/>
        <v>300</v>
      </c>
      <c r="E43" s="169"/>
    </row>
    <row r="44" spans="1:5" s="62" customFormat="1" ht="14.25" outlineLevel="1" thickBot="1" x14ac:dyDescent="0.3">
      <c r="A44" s="35" t="s">
        <v>2</v>
      </c>
      <c r="B44" s="177">
        <v>41329</v>
      </c>
      <c r="C44" s="27">
        <v>276</v>
      </c>
      <c r="D44" s="88">
        <f t="shared" si="3"/>
        <v>276</v>
      </c>
      <c r="E44" s="169"/>
    </row>
    <row r="45" spans="1:5" s="62" customFormat="1" ht="14.25" customHeight="1" outlineLevel="1" thickBot="1" x14ac:dyDescent="0.3">
      <c r="A45" s="137" t="s">
        <v>25</v>
      </c>
      <c r="B45" s="299" t="s">
        <v>31</v>
      </c>
      <c r="C45" s="146">
        <f>SUM(C38:C44)</f>
        <v>2108</v>
      </c>
      <c r="D45" s="150">
        <f>SUM(D38:D44)</f>
        <v>2108</v>
      </c>
    </row>
    <row r="46" spans="1:5" s="62" customFormat="1" ht="15.75" customHeight="1" outlineLevel="1" thickBot="1" x14ac:dyDescent="0.3">
      <c r="A46" s="138" t="s">
        <v>27</v>
      </c>
      <c r="B46" s="300"/>
      <c r="C46" s="139">
        <f>AVERAGE(C38:C44)</f>
        <v>301.14285714285717</v>
      </c>
      <c r="D46" s="145">
        <f>AVERAGE(D38:D44)</f>
        <v>301.14285714285717</v>
      </c>
    </row>
    <row r="47" spans="1:5" s="62" customFormat="1" ht="14.25" customHeight="1" thickBot="1" x14ac:dyDescent="0.3">
      <c r="A47" s="36" t="s">
        <v>24</v>
      </c>
      <c r="B47" s="300"/>
      <c r="C47" s="41">
        <f>SUM(C38:C42)</f>
        <v>1532</v>
      </c>
      <c r="D47" s="41">
        <f>SUM(D38:D42)</f>
        <v>1532</v>
      </c>
    </row>
    <row r="48" spans="1:5" s="62" customFormat="1" ht="15.75" customHeight="1" thickBot="1" x14ac:dyDescent="0.3">
      <c r="A48" s="36" t="s">
        <v>26</v>
      </c>
      <c r="B48" s="301"/>
      <c r="C48" s="48">
        <f>AVERAGE(C38:C42)</f>
        <v>306.39999999999998</v>
      </c>
      <c r="D48" s="48">
        <f>AVERAGE(D38:D42)</f>
        <v>306.39999999999998</v>
      </c>
    </row>
    <row r="49" spans="1:4" s="62" customFormat="1" ht="14.25" thickBot="1" x14ac:dyDescent="0.3">
      <c r="A49" s="35" t="s">
        <v>3</v>
      </c>
      <c r="B49" s="176">
        <v>41330</v>
      </c>
      <c r="C49" s="67">
        <v>358</v>
      </c>
      <c r="D49" s="20">
        <f t="shared" ref="D49:D52" si="4">SUM(C49:C49)</f>
        <v>358</v>
      </c>
    </row>
    <row r="50" spans="1:4" s="62" customFormat="1" ht="14.25" customHeight="1" thickBot="1" x14ac:dyDescent="0.3">
      <c r="A50" s="35" t="s">
        <v>4</v>
      </c>
      <c r="B50" s="209">
        <v>41331</v>
      </c>
      <c r="C50" s="14">
        <v>333</v>
      </c>
      <c r="D50" s="20">
        <f t="shared" si="4"/>
        <v>333</v>
      </c>
    </row>
    <row r="51" spans="1:4" s="62" customFormat="1" ht="14.25" thickBot="1" x14ac:dyDescent="0.3">
      <c r="A51" s="35" t="s">
        <v>5</v>
      </c>
      <c r="B51" s="209">
        <v>41332</v>
      </c>
      <c r="C51" s="25">
        <v>449</v>
      </c>
      <c r="D51" s="20">
        <f t="shared" si="4"/>
        <v>449</v>
      </c>
    </row>
    <row r="52" spans="1:4" s="62" customFormat="1" ht="14.25" customHeight="1" thickBot="1" x14ac:dyDescent="0.3">
      <c r="A52" s="221" t="s">
        <v>6</v>
      </c>
      <c r="B52" s="209">
        <v>41333</v>
      </c>
      <c r="C52" s="14">
        <v>377</v>
      </c>
      <c r="D52" s="20">
        <f t="shared" si="4"/>
        <v>377</v>
      </c>
    </row>
    <row r="53" spans="1:4" s="62" customFormat="1" ht="14.25" hidden="1" customHeight="1" thickBot="1" x14ac:dyDescent="0.3">
      <c r="A53" s="221"/>
      <c r="B53" s="209"/>
      <c r="C53" s="14"/>
      <c r="D53" s="20"/>
    </row>
    <row r="54" spans="1:4" s="62" customFormat="1" ht="14.25" hidden="1" customHeight="1" outlineLevel="1" thickBot="1" x14ac:dyDescent="0.3">
      <c r="A54" s="221"/>
      <c r="B54" s="177"/>
      <c r="C54" s="21"/>
      <c r="D54" s="20"/>
    </row>
    <row r="55" spans="1:4" s="62" customFormat="1" ht="14.25" hidden="1" customHeight="1" outlineLevel="1" thickBot="1" x14ac:dyDescent="0.3">
      <c r="A55" s="221"/>
      <c r="B55" s="178"/>
      <c r="C55" s="27"/>
      <c r="D55" s="20"/>
    </row>
    <row r="56" spans="1:4" s="62" customFormat="1" ht="14.25" customHeight="1" outlineLevel="1" thickBot="1" x14ac:dyDescent="0.3">
      <c r="A56" s="137" t="s">
        <v>25</v>
      </c>
      <c r="B56" s="299" t="s">
        <v>32</v>
      </c>
      <c r="C56" s="146">
        <f>SUM(C49:C55)</f>
        <v>1517</v>
      </c>
      <c r="D56" s="150">
        <f>SUM(D49:D55)</f>
        <v>1517</v>
      </c>
    </row>
    <row r="57" spans="1:4" s="62" customFormat="1" ht="15.75" customHeight="1" outlineLevel="1" thickBot="1" x14ac:dyDescent="0.3">
      <c r="A57" s="138" t="s">
        <v>27</v>
      </c>
      <c r="B57" s="300"/>
      <c r="C57" s="139">
        <f>AVERAGE(C49:C55)</f>
        <v>379.25</v>
      </c>
      <c r="D57" s="145">
        <f>AVERAGE(D49:D55)</f>
        <v>379.25</v>
      </c>
    </row>
    <row r="58" spans="1:4" s="62" customFormat="1" ht="14.25" customHeight="1" thickBot="1" x14ac:dyDescent="0.3">
      <c r="A58" s="36" t="s">
        <v>24</v>
      </c>
      <c r="B58" s="300"/>
      <c r="C58" s="37">
        <f>SUM(C49:C53)</f>
        <v>1517</v>
      </c>
      <c r="D58" s="41">
        <f>SUM(D49:D53)</f>
        <v>1517</v>
      </c>
    </row>
    <row r="59" spans="1:4" s="62" customFormat="1" ht="15.75" customHeight="1" thickBot="1" x14ac:dyDescent="0.3">
      <c r="A59" s="36" t="s">
        <v>26</v>
      </c>
      <c r="B59" s="301"/>
      <c r="C59" s="43">
        <f>AVERAGE(C49:C53)</f>
        <v>379.25</v>
      </c>
      <c r="D59" s="48">
        <f>AVERAGE(D49:D53)</f>
        <v>379.25</v>
      </c>
    </row>
    <row r="60" spans="1:4" s="62" customFormat="1" hidden="1" x14ac:dyDescent="0.25">
      <c r="A60" s="221"/>
      <c r="B60" s="179"/>
      <c r="C60" s="14"/>
      <c r="D60" s="18"/>
    </row>
    <row r="61" spans="1:4" s="62" customFormat="1" ht="14.25" hidden="1" customHeight="1" x14ac:dyDescent="0.25">
      <c r="A61" s="205"/>
      <c r="B61" s="177"/>
      <c r="C61" s="14"/>
      <c r="D61" s="18"/>
    </row>
    <row r="62" spans="1:4" s="62" customFormat="1" hidden="1" x14ac:dyDescent="0.25">
      <c r="A62" s="35"/>
      <c r="B62" s="177"/>
      <c r="C62" s="14"/>
      <c r="D62" s="18"/>
    </row>
    <row r="63" spans="1:4" s="62" customFormat="1" hidden="1" x14ac:dyDescent="0.25">
      <c r="A63" s="35"/>
      <c r="B63" s="177"/>
      <c r="C63" s="14"/>
      <c r="D63" s="18"/>
    </row>
    <row r="64" spans="1:4" s="62" customFormat="1" hidden="1" x14ac:dyDescent="0.25">
      <c r="A64" s="35"/>
      <c r="B64" s="177"/>
      <c r="C64" s="14"/>
      <c r="D64" s="18"/>
    </row>
    <row r="65" spans="1:6" s="62" customFormat="1" hidden="1" outlineLevel="1" x14ac:dyDescent="0.25">
      <c r="A65" s="35"/>
      <c r="B65" s="177"/>
      <c r="C65" s="21"/>
      <c r="D65" s="18"/>
    </row>
    <row r="66" spans="1:6" s="62" customFormat="1" ht="14.25" hidden="1" outlineLevel="1" thickBot="1" x14ac:dyDescent="0.3">
      <c r="A66" s="35"/>
      <c r="B66" s="178"/>
      <c r="C66" s="27"/>
      <c r="D66" s="18"/>
    </row>
    <row r="67" spans="1:6" s="62" customFormat="1" ht="14.25" hidden="1" customHeight="1" outlineLevel="1" thickBot="1" x14ac:dyDescent="0.3">
      <c r="A67" s="137" t="s">
        <v>25</v>
      </c>
      <c r="B67" s="299" t="s">
        <v>37</v>
      </c>
      <c r="C67" s="146">
        <f>SUM(C60:C66)</f>
        <v>0</v>
      </c>
      <c r="D67" s="150">
        <f>SUM(D60:D66)</f>
        <v>0</v>
      </c>
    </row>
    <row r="68" spans="1:6" s="62" customFormat="1" ht="15.75" hidden="1" customHeight="1" outlineLevel="1" thickBot="1" x14ac:dyDescent="0.3">
      <c r="A68" s="138" t="s">
        <v>27</v>
      </c>
      <c r="B68" s="300"/>
      <c r="C68" s="139" t="e">
        <f>AVERAGE(C60:C66)</f>
        <v>#DIV/0!</v>
      </c>
      <c r="D68" s="145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300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301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8"/>
      <c r="C71" s="65"/>
      <c r="D71" s="65"/>
    </row>
    <row r="72" spans="1:6" s="62" customFormat="1" ht="42" customHeight="1" x14ac:dyDescent="0.25">
      <c r="A72" s="49"/>
      <c r="B72" s="189" t="s">
        <v>9</v>
      </c>
      <c r="D72" s="311" t="s">
        <v>69</v>
      </c>
      <c r="E72" s="324"/>
      <c r="F72" s="325"/>
    </row>
    <row r="73" spans="1:6" ht="30" customHeight="1" x14ac:dyDescent="0.25">
      <c r="A73" s="57" t="s">
        <v>34</v>
      </c>
      <c r="B73" s="190">
        <f>SUM(C58:C58, C47:C47, C36:C36, C25:C25, C14:C14, C69:C69)</f>
        <v>6688</v>
      </c>
      <c r="D73" s="291" t="s">
        <v>34</v>
      </c>
      <c r="E73" s="292"/>
      <c r="F73" s="130">
        <f>SUM(D14, D25, D36, D47, D58, D69)</f>
        <v>6688</v>
      </c>
    </row>
    <row r="74" spans="1:6" ht="30" customHeight="1" x14ac:dyDescent="0.25">
      <c r="A74" s="57" t="s">
        <v>33</v>
      </c>
      <c r="B74" s="190">
        <f>SUM(C56:C56, C45:C45, C34:C34, C23:C23, C12:C12, C67:C67 )</f>
        <v>8674</v>
      </c>
      <c r="D74" s="291" t="s">
        <v>33</v>
      </c>
      <c r="E74" s="292"/>
      <c r="F74" s="131">
        <f>SUM(D56, D45, D34, D23, D12, D67)</f>
        <v>8674</v>
      </c>
    </row>
    <row r="75" spans="1:6" ht="30" customHeight="1" x14ac:dyDescent="0.25">
      <c r="D75" s="291" t="s">
        <v>26</v>
      </c>
      <c r="E75" s="292"/>
      <c r="F75" s="131">
        <f>AVERAGE(D14, D25, D36, D47, D58, D69)</f>
        <v>1114.6666666666667</v>
      </c>
    </row>
    <row r="76" spans="1:6" ht="30" customHeight="1" x14ac:dyDescent="0.25">
      <c r="D76" s="291" t="s">
        <v>74</v>
      </c>
      <c r="E76" s="292"/>
      <c r="F76" s="130">
        <f>AVERAGE(D56, D45, D34, D23, D12, D67)</f>
        <v>1445.6666666666667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6" sqref="H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87"/>
      <c r="C1" s="314" t="s">
        <v>7</v>
      </c>
      <c r="D1" s="314" t="s">
        <v>39</v>
      </c>
      <c r="E1" s="322" t="s">
        <v>41</v>
      </c>
      <c r="F1" s="314" t="s">
        <v>75</v>
      </c>
      <c r="G1" s="314" t="s">
        <v>10</v>
      </c>
      <c r="H1" s="309"/>
      <c r="I1" s="327" t="s">
        <v>23</v>
      </c>
    </row>
    <row r="2" spans="1:10" ht="15" customHeight="1" thickBot="1" x14ac:dyDescent="0.3">
      <c r="B2" s="187"/>
      <c r="C2" s="315"/>
      <c r="D2" s="315"/>
      <c r="E2" s="323"/>
      <c r="F2" s="315"/>
      <c r="G2" s="315"/>
      <c r="H2" s="310"/>
      <c r="I2" s="328"/>
    </row>
    <row r="3" spans="1:10" ht="13.5" customHeight="1" x14ac:dyDescent="0.25">
      <c r="A3" s="293" t="s">
        <v>63</v>
      </c>
      <c r="B3" s="295" t="s">
        <v>64</v>
      </c>
      <c r="C3" s="302" t="s">
        <v>7</v>
      </c>
      <c r="D3" s="302" t="s">
        <v>40</v>
      </c>
      <c r="E3" s="297" t="s">
        <v>42</v>
      </c>
      <c r="F3" s="305" t="s">
        <v>75</v>
      </c>
      <c r="G3" s="330" t="s">
        <v>43</v>
      </c>
      <c r="H3" s="329" t="s">
        <v>44</v>
      </c>
      <c r="I3" s="328"/>
    </row>
    <row r="4" spans="1:10" ht="14.25" thickBot="1" x14ac:dyDescent="0.3">
      <c r="A4" s="294"/>
      <c r="B4" s="296"/>
      <c r="C4" s="294"/>
      <c r="D4" s="294"/>
      <c r="E4" s="298"/>
      <c r="F4" s="306"/>
      <c r="G4" s="294"/>
      <c r="H4" s="304"/>
      <c r="I4" s="328"/>
    </row>
    <row r="5" spans="1:10" s="61" customFormat="1" ht="14.25" hidden="1" thickBot="1" x14ac:dyDescent="0.3">
      <c r="A5" s="217"/>
      <c r="B5" s="181"/>
      <c r="C5" s="14"/>
      <c r="D5" s="14"/>
      <c r="E5" s="18"/>
      <c r="F5" s="194"/>
      <c r="G5" s="14"/>
      <c r="H5" s="15"/>
      <c r="I5" s="71"/>
    </row>
    <row r="6" spans="1:10" s="61" customFormat="1" ht="14.25" hidden="1" thickBot="1" x14ac:dyDescent="0.3">
      <c r="A6" s="224"/>
      <c r="B6" s="172"/>
      <c r="C6" s="14"/>
      <c r="D6" s="14"/>
      <c r="E6" s="18"/>
      <c r="F6" s="194"/>
      <c r="G6" s="14"/>
      <c r="H6" s="15"/>
      <c r="I6" s="71"/>
    </row>
    <row r="7" spans="1:10" s="61" customFormat="1" ht="14.25" hidden="1" thickBot="1" x14ac:dyDescent="0.3">
      <c r="A7" s="224"/>
      <c r="B7" s="172"/>
      <c r="C7" s="14"/>
      <c r="D7" s="14"/>
      <c r="E7" s="18"/>
      <c r="F7" s="194"/>
      <c r="G7" s="14"/>
      <c r="H7" s="15"/>
      <c r="I7" s="71"/>
    </row>
    <row r="8" spans="1:10" s="61" customFormat="1" ht="14.25" hidden="1" thickBot="1" x14ac:dyDescent="0.3">
      <c r="A8" s="224"/>
      <c r="B8" s="172"/>
      <c r="C8" s="14"/>
      <c r="D8" s="14"/>
      <c r="E8" s="18"/>
      <c r="F8" s="194"/>
      <c r="G8" s="14"/>
      <c r="H8" s="15"/>
      <c r="I8" s="71"/>
      <c r="J8" s="222"/>
    </row>
    <row r="9" spans="1:10" s="61" customFormat="1" ht="14.25" thickBot="1" x14ac:dyDescent="0.3">
      <c r="A9" s="224" t="s">
        <v>0</v>
      </c>
      <c r="B9" s="172">
        <v>41306</v>
      </c>
      <c r="C9" s="21">
        <v>89</v>
      </c>
      <c r="D9" s="14">
        <v>34</v>
      </c>
      <c r="E9" s="18">
        <v>130</v>
      </c>
      <c r="F9" s="194"/>
      <c r="G9" s="14">
        <v>8</v>
      </c>
      <c r="H9" s="15">
        <v>240</v>
      </c>
      <c r="I9" s="71">
        <f t="shared" ref="I9:I11" si="0">SUM(C9:H9)</f>
        <v>501</v>
      </c>
      <c r="J9" s="222"/>
    </row>
    <row r="10" spans="1:10" s="61" customFormat="1" ht="14.25" outlineLevel="1" thickBot="1" x14ac:dyDescent="0.3">
      <c r="A10" s="206" t="s">
        <v>1</v>
      </c>
      <c r="B10" s="172">
        <v>41307</v>
      </c>
      <c r="C10" s="21">
        <v>110</v>
      </c>
      <c r="D10" s="21">
        <v>79</v>
      </c>
      <c r="E10" s="25">
        <v>150</v>
      </c>
      <c r="F10" s="195"/>
      <c r="G10" s="21">
        <v>2</v>
      </c>
      <c r="H10" s="22">
        <v>1359</v>
      </c>
      <c r="I10" s="71">
        <f t="shared" si="0"/>
        <v>1700</v>
      </c>
      <c r="J10" s="222"/>
    </row>
    <row r="11" spans="1:10" s="61" customFormat="1" ht="14.25" outlineLevel="1" thickBot="1" x14ac:dyDescent="0.3">
      <c r="A11" s="203" t="s">
        <v>2</v>
      </c>
      <c r="B11" s="172">
        <v>41308</v>
      </c>
      <c r="C11" s="27">
        <v>48</v>
      </c>
      <c r="D11" s="27">
        <v>48</v>
      </c>
      <c r="E11" s="31">
        <v>85</v>
      </c>
      <c r="F11" s="196"/>
      <c r="G11" s="27">
        <v>5</v>
      </c>
      <c r="H11" s="28">
        <v>1016</v>
      </c>
      <c r="I11" s="71">
        <f t="shared" si="0"/>
        <v>1202</v>
      </c>
      <c r="J11" s="222"/>
    </row>
    <row r="12" spans="1:10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247</v>
      </c>
      <c r="D12" s="146">
        <f t="shared" ref="D12:I12" si="1">SUM(D5:D11)</f>
        <v>161</v>
      </c>
      <c r="E12" s="146">
        <f t="shared" si="1"/>
        <v>365</v>
      </c>
      <c r="F12" s="146">
        <f t="shared" si="1"/>
        <v>0</v>
      </c>
      <c r="G12" s="146">
        <f t="shared" si="1"/>
        <v>15</v>
      </c>
      <c r="H12" s="146">
        <f t="shared" si="1"/>
        <v>2615</v>
      </c>
      <c r="I12" s="146">
        <f t="shared" si="1"/>
        <v>3403</v>
      </c>
    </row>
    <row r="13" spans="1:10" s="62" customFormat="1" ht="15.75" customHeight="1" outlineLevel="1" thickBot="1" x14ac:dyDescent="0.3">
      <c r="A13" s="138" t="s">
        <v>27</v>
      </c>
      <c r="B13" s="300"/>
      <c r="C13" s="139">
        <f>AVERAGE(C5:C11)</f>
        <v>82.333333333333329</v>
      </c>
      <c r="D13" s="139">
        <f t="shared" ref="D13:I13" si="2">AVERAGE(D5:D11)</f>
        <v>53.666666666666664</v>
      </c>
      <c r="E13" s="139">
        <f t="shared" si="2"/>
        <v>121.66666666666667</v>
      </c>
      <c r="F13" s="139" t="e">
        <f t="shared" si="2"/>
        <v>#DIV/0!</v>
      </c>
      <c r="G13" s="139">
        <f t="shared" si="2"/>
        <v>5</v>
      </c>
      <c r="H13" s="139">
        <f t="shared" si="2"/>
        <v>871.66666666666663</v>
      </c>
      <c r="I13" s="139">
        <f t="shared" si="2"/>
        <v>1134.3333333333333</v>
      </c>
    </row>
    <row r="14" spans="1:10" s="62" customFormat="1" ht="14.25" customHeight="1" thickBot="1" x14ac:dyDescent="0.3">
      <c r="A14" s="36" t="s">
        <v>24</v>
      </c>
      <c r="B14" s="300"/>
      <c r="C14" s="37">
        <f>SUM(C5:C9)</f>
        <v>89</v>
      </c>
      <c r="D14" s="37">
        <f t="shared" ref="D14:I14" si="3">SUM(D5:D9)</f>
        <v>34</v>
      </c>
      <c r="E14" s="37">
        <f t="shared" si="3"/>
        <v>130</v>
      </c>
      <c r="F14" s="37">
        <f t="shared" si="3"/>
        <v>0</v>
      </c>
      <c r="G14" s="37">
        <f t="shared" si="3"/>
        <v>8</v>
      </c>
      <c r="H14" s="37">
        <f t="shared" si="3"/>
        <v>240</v>
      </c>
      <c r="I14" s="37">
        <f t="shared" si="3"/>
        <v>501</v>
      </c>
    </row>
    <row r="15" spans="1:10" s="62" customFormat="1" ht="15.75" customHeight="1" thickBot="1" x14ac:dyDescent="0.3">
      <c r="A15" s="36" t="s">
        <v>26</v>
      </c>
      <c r="B15" s="300"/>
      <c r="C15" s="43">
        <f>AVERAGE(C5:C9)</f>
        <v>89</v>
      </c>
      <c r="D15" s="43">
        <f t="shared" ref="D15:I15" si="4">AVERAGE(D5:D9)</f>
        <v>34</v>
      </c>
      <c r="E15" s="43">
        <f t="shared" si="4"/>
        <v>130</v>
      </c>
      <c r="F15" s="43" t="e">
        <f t="shared" si="4"/>
        <v>#DIV/0!</v>
      </c>
      <c r="G15" s="43">
        <f t="shared" si="4"/>
        <v>8</v>
      </c>
      <c r="H15" s="43">
        <f t="shared" si="4"/>
        <v>240</v>
      </c>
      <c r="I15" s="43">
        <f t="shared" si="4"/>
        <v>501</v>
      </c>
    </row>
    <row r="16" spans="1:10" s="62" customFormat="1" ht="14.25" thickBot="1" x14ac:dyDescent="0.3">
      <c r="A16" s="35" t="s">
        <v>3</v>
      </c>
      <c r="B16" s="173">
        <v>41309</v>
      </c>
      <c r="C16" s="14">
        <v>65</v>
      </c>
      <c r="D16" s="14">
        <v>60</v>
      </c>
      <c r="E16" s="18">
        <v>99</v>
      </c>
      <c r="F16" s="194"/>
      <c r="G16" s="14">
        <v>8</v>
      </c>
      <c r="H16" s="15">
        <v>154</v>
      </c>
      <c r="I16" s="19">
        <f>SUM(C16:H16)</f>
        <v>386</v>
      </c>
    </row>
    <row r="17" spans="1:9" s="62" customFormat="1" ht="14.25" thickBot="1" x14ac:dyDescent="0.3">
      <c r="A17" s="35" t="s">
        <v>4</v>
      </c>
      <c r="B17" s="174">
        <v>41310</v>
      </c>
      <c r="C17" s="14">
        <v>59</v>
      </c>
      <c r="D17" s="14">
        <v>46</v>
      </c>
      <c r="E17" s="18">
        <v>70</v>
      </c>
      <c r="F17" s="194"/>
      <c r="G17" s="14">
        <v>6</v>
      </c>
      <c r="H17" s="15">
        <v>115</v>
      </c>
      <c r="I17" s="71">
        <f t="shared" ref="I17:I22" si="5">SUM(C17:H17)</f>
        <v>296</v>
      </c>
    </row>
    <row r="18" spans="1:9" s="62" customFormat="1" ht="14.25" thickBot="1" x14ac:dyDescent="0.3">
      <c r="A18" s="35" t="s">
        <v>5</v>
      </c>
      <c r="B18" s="174">
        <v>41311</v>
      </c>
      <c r="C18" s="14">
        <v>50</v>
      </c>
      <c r="D18" s="14">
        <v>82</v>
      </c>
      <c r="E18" s="18">
        <v>131</v>
      </c>
      <c r="F18" s="194"/>
      <c r="G18" s="14">
        <v>4</v>
      </c>
      <c r="H18" s="15">
        <v>246</v>
      </c>
      <c r="I18" s="71">
        <f t="shared" si="5"/>
        <v>513</v>
      </c>
    </row>
    <row r="19" spans="1:9" s="62" customFormat="1" ht="14.25" thickBot="1" x14ac:dyDescent="0.3">
      <c r="A19" s="35" t="s">
        <v>6</v>
      </c>
      <c r="B19" s="174">
        <v>41312</v>
      </c>
      <c r="C19" s="14">
        <v>56</v>
      </c>
      <c r="D19" s="14">
        <v>33</v>
      </c>
      <c r="E19" s="18">
        <v>97</v>
      </c>
      <c r="F19" s="194"/>
      <c r="G19" s="14">
        <v>11</v>
      </c>
      <c r="H19" s="15">
        <v>176</v>
      </c>
      <c r="I19" s="71">
        <f t="shared" si="5"/>
        <v>373</v>
      </c>
    </row>
    <row r="20" spans="1:9" s="62" customFormat="1" ht="14.25" thickBot="1" x14ac:dyDescent="0.3">
      <c r="A20" s="35" t="s">
        <v>0</v>
      </c>
      <c r="B20" s="174">
        <v>41313</v>
      </c>
      <c r="C20" s="21">
        <v>26</v>
      </c>
      <c r="D20" s="14">
        <v>8</v>
      </c>
      <c r="E20" s="18">
        <v>59</v>
      </c>
      <c r="F20" s="194"/>
      <c r="G20" s="14">
        <v>2</v>
      </c>
      <c r="H20" s="15">
        <v>22</v>
      </c>
      <c r="I20" s="71">
        <f t="shared" si="5"/>
        <v>117</v>
      </c>
    </row>
    <row r="21" spans="1:9" s="62" customFormat="1" ht="14.25" outlineLevel="1" thickBot="1" x14ac:dyDescent="0.3">
      <c r="A21" s="35" t="s">
        <v>1</v>
      </c>
      <c r="B21" s="174">
        <v>41314</v>
      </c>
      <c r="C21" s="21">
        <v>53</v>
      </c>
      <c r="D21" s="21">
        <v>39</v>
      </c>
      <c r="E21" s="25">
        <v>64</v>
      </c>
      <c r="F21" s="195"/>
      <c r="G21" s="21">
        <v>2</v>
      </c>
      <c r="H21" s="22">
        <v>561</v>
      </c>
      <c r="I21" s="71">
        <f t="shared" si="5"/>
        <v>719</v>
      </c>
    </row>
    <row r="22" spans="1:9" s="62" customFormat="1" ht="14.25" outlineLevel="1" thickBot="1" x14ac:dyDescent="0.3">
      <c r="A22" s="35" t="s">
        <v>2</v>
      </c>
      <c r="B22" s="175">
        <v>41315</v>
      </c>
      <c r="C22" s="27">
        <v>134</v>
      </c>
      <c r="D22" s="27">
        <v>89</v>
      </c>
      <c r="E22" s="31">
        <v>214</v>
      </c>
      <c r="F22" s="196"/>
      <c r="G22" s="27">
        <v>28</v>
      </c>
      <c r="H22" s="28">
        <v>1137</v>
      </c>
      <c r="I22" s="199">
        <f t="shared" si="5"/>
        <v>1602</v>
      </c>
    </row>
    <row r="23" spans="1:9" s="62" customFormat="1" ht="14.25" customHeight="1" outlineLevel="1" thickBot="1" x14ac:dyDescent="0.3">
      <c r="A23" s="137" t="s">
        <v>25</v>
      </c>
      <c r="B23" s="300" t="s">
        <v>29</v>
      </c>
      <c r="C23" s="146">
        <f t="shared" ref="C23" si="6">SUM(C16:C22)</f>
        <v>443</v>
      </c>
      <c r="D23" s="146">
        <f t="shared" ref="D23:I23" si="7">SUM(D16:D22)</f>
        <v>357</v>
      </c>
      <c r="E23" s="146">
        <f t="shared" si="7"/>
        <v>734</v>
      </c>
      <c r="F23" s="149">
        <f t="shared" si="7"/>
        <v>0</v>
      </c>
      <c r="G23" s="146">
        <f>SUM(G16:G22)</f>
        <v>61</v>
      </c>
      <c r="H23" s="150">
        <f t="shared" si="7"/>
        <v>2411</v>
      </c>
      <c r="I23" s="153">
        <f t="shared" si="7"/>
        <v>4006</v>
      </c>
    </row>
    <row r="24" spans="1:9" s="62" customFormat="1" ht="15.75" customHeight="1" outlineLevel="1" thickBot="1" x14ac:dyDescent="0.3">
      <c r="A24" s="138" t="s">
        <v>27</v>
      </c>
      <c r="B24" s="300"/>
      <c r="C24" s="139">
        <f t="shared" ref="C24" si="8">AVERAGE(C16:C22)</f>
        <v>63.285714285714285</v>
      </c>
      <c r="D24" s="139">
        <f t="shared" ref="D24:I24" si="9">AVERAGE(D16:D22)</f>
        <v>51</v>
      </c>
      <c r="E24" s="139">
        <f t="shared" si="9"/>
        <v>104.85714285714286</v>
      </c>
      <c r="F24" s="142" t="e">
        <f t="shared" si="9"/>
        <v>#DIV/0!</v>
      </c>
      <c r="G24" s="139">
        <f t="shared" si="9"/>
        <v>8.7142857142857135</v>
      </c>
      <c r="H24" s="145">
        <f t="shared" si="9"/>
        <v>344.42857142857144</v>
      </c>
      <c r="I24" s="152">
        <f t="shared" si="9"/>
        <v>572.28571428571433</v>
      </c>
    </row>
    <row r="25" spans="1:9" s="62" customFormat="1" ht="14.25" customHeight="1" thickBot="1" x14ac:dyDescent="0.3">
      <c r="A25" s="36" t="s">
        <v>24</v>
      </c>
      <c r="B25" s="300"/>
      <c r="C25" s="37">
        <f>SUM(C16:C20)</f>
        <v>256</v>
      </c>
      <c r="D25" s="37">
        <f t="shared" ref="D25:I25" si="10">SUM(D16:D20)</f>
        <v>229</v>
      </c>
      <c r="E25" s="37">
        <f t="shared" si="10"/>
        <v>456</v>
      </c>
      <c r="F25" s="40">
        <f t="shared" si="10"/>
        <v>0</v>
      </c>
      <c r="G25" s="37">
        <f t="shared" si="10"/>
        <v>31</v>
      </c>
      <c r="H25" s="41">
        <f t="shared" si="10"/>
        <v>713</v>
      </c>
      <c r="I25" s="81">
        <f t="shared" si="10"/>
        <v>1685</v>
      </c>
    </row>
    <row r="26" spans="1:9" s="62" customFormat="1" ht="15.75" customHeight="1" thickBot="1" x14ac:dyDescent="0.3">
      <c r="A26" s="36" t="s">
        <v>26</v>
      </c>
      <c r="B26" s="301"/>
      <c r="C26" s="154">
        <f>AVERAGE(C16:C20)</f>
        <v>51.2</v>
      </c>
      <c r="D26" s="154">
        <f t="shared" ref="D26:I26" si="11">AVERAGE(D16:D20)</f>
        <v>45.8</v>
      </c>
      <c r="E26" s="154">
        <f t="shared" si="11"/>
        <v>91.2</v>
      </c>
      <c r="F26" s="197" t="e">
        <f t="shared" si="11"/>
        <v>#DIV/0!</v>
      </c>
      <c r="G26" s="154">
        <f t="shared" si="11"/>
        <v>6.2</v>
      </c>
      <c r="H26" s="198">
        <f t="shared" si="11"/>
        <v>142.6</v>
      </c>
      <c r="I26" s="200">
        <f t="shared" si="11"/>
        <v>337</v>
      </c>
    </row>
    <row r="27" spans="1:9" s="62" customFormat="1" ht="14.25" thickBot="1" x14ac:dyDescent="0.3">
      <c r="A27" s="35" t="s">
        <v>3</v>
      </c>
      <c r="B27" s="220">
        <v>41316</v>
      </c>
      <c r="C27" s="14">
        <v>20</v>
      </c>
      <c r="D27" s="14">
        <v>26</v>
      </c>
      <c r="E27" s="18">
        <v>56</v>
      </c>
      <c r="F27" s="194"/>
      <c r="G27" s="14">
        <v>4</v>
      </c>
      <c r="H27" s="15">
        <v>193</v>
      </c>
      <c r="I27" s="19">
        <f t="shared" ref="I27:I33" si="12">SUM(C27:H27)</f>
        <v>299</v>
      </c>
    </row>
    <row r="28" spans="1:9" s="62" customFormat="1" ht="14.25" thickBot="1" x14ac:dyDescent="0.3">
      <c r="A28" s="35" t="s">
        <v>4</v>
      </c>
      <c r="B28" s="177">
        <v>41317</v>
      </c>
      <c r="C28" s="14">
        <v>149</v>
      </c>
      <c r="D28" s="14">
        <v>91</v>
      </c>
      <c r="E28" s="18">
        <v>228</v>
      </c>
      <c r="F28" s="194"/>
      <c r="G28" s="14">
        <v>18</v>
      </c>
      <c r="H28" s="15">
        <v>285</v>
      </c>
      <c r="I28" s="71">
        <f t="shared" si="12"/>
        <v>771</v>
      </c>
    </row>
    <row r="29" spans="1:9" s="62" customFormat="1" ht="14.25" thickBot="1" x14ac:dyDescent="0.3">
      <c r="A29" s="35" t="s">
        <v>5</v>
      </c>
      <c r="B29" s="177">
        <v>41318</v>
      </c>
      <c r="C29" s="14">
        <v>90</v>
      </c>
      <c r="D29" s="14">
        <v>53</v>
      </c>
      <c r="E29" s="18">
        <v>140</v>
      </c>
      <c r="F29" s="194"/>
      <c r="G29" s="14">
        <v>18</v>
      </c>
      <c r="H29" s="15">
        <v>168</v>
      </c>
      <c r="I29" s="71">
        <f t="shared" si="12"/>
        <v>469</v>
      </c>
    </row>
    <row r="30" spans="1:9" s="62" customFormat="1" ht="14.25" thickBot="1" x14ac:dyDescent="0.3">
      <c r="A30" s="35" t="s">
        <v>6</v>
      </c>
      <c r="B30" s="177">
        <v>41319</v>
      </c>
      <c r="C30" s="14">
        <v>107</v>
      </c>
      <c r="D30" s="14">
        <v>82</v>
      </c>
      <c r="E30" s="18">
        <v>201</v>
      </c>
      <c r="F30" s="194">
        <v>73</v>
      </c>
      <c r="G30" s="14">
        <v>38</v>
      </c>
      <c r="H30" s="15">
        <v>159</v>
      </c>
      <c r="I30" s="71">
        <f t="shared" si="12"/>
        <v>660</v>
      </c>
    </row>
    <row r="31" spans="1:9" s="62" customFormat="1" ht="14.25" thickBot="1" x14ac:dyDescent="0.3">
      <c r="A31" s="35" t="s">
        <v>0</v>
      </c>
      <c r="B31" s="177">
        <v>41320</v>
      </c>
      <c r="C31" s="21">
        <v>207</v>
      </c>
      <c r="D31" s="14">
        <v>104</v>
      </c>
      <c r="E31" s="18">
        <v>279</v>
      </c>
      <c r="F31" s="194"/>
      <c r="G31" s="14">
        <v>33</v>
      </c>
      <c r="H31" s="15">
        <v>272</v>
      </c>
      <c r="I31" s="71">
        <f t="shared" si="12"/>
        <v>895</v>
      </c>
    </row>
    <row r="32" spans="1:9" s="62" customFormat="1" ht="14.25" outlineLevel="1" thickBot="1" x14ac:dyDescent="0.3">
      <c r="A32" s="35" t="s">
        <v>1</v>
      </c>
      <c r="B32" s="177">
        <v>41321</v>
      </c>
      <c r="C32" s="21">
        <v>177</v>
      </c>
      <c r="D32" s="21">
        <v>165</v>
      </c>
      <c r="E32" s="25">
        <v>187</v>
      </c>
      <c r="F32" s="195"/>
      <c r="G32" s="21">
        <v>29</v>
      </c>
      <c r="H32" s="22">
        <v>1630</v>
      </c>
      <c r="I32" s="71">
        <f t="shared" si="12"/>
        <v>2188</v>
      </c>
    </row>
    <row r="33" spans="1:10" s="62" customFormat="1" ht="14.25" outlineLevel="1" thickBot="1" x14ac:dyDescent="0.3">
      <c r="A33" s="35" t="s">
        <v>2</v>
      </c>
      <c r="B33" s="178">
        <v>41322</v>
      </c>
      <c r="C33" s="27">
        <v>129</v>
      </c>
      <c r="D33" s="27">
        <v>137</v>
      </c>
      <c r="E33" s="31">
        <v>227</v>
      </c>
      <c r="F33" s="196"/>
      <c r="G33" s="27">
        <v>15</v>
      </c>
      <c r="H33" s="28">
        <v>1346</v>
      </c>
      <c r="I33" s="199">
        <f t="shared" si="12"/>
        <v>1854</v>
      </c>
    </row>
    <row r="34" spans="1:10" s="62" customFormat="1" ht="14.25" customHeight="1" outlineLevel="1" thickBot="1" x14ac:dyDescent="0.3">
      <c r="A34" s="137" t="s">
        <v>25</v>
      </c>
      <c r="B34" s="299" t="s">
        <v>30</v>
      </c>
      <c r="C34" s="146">
        <f t="shared" ref="C34" si="13">SUM(C27:C33)</f>
        <v>879</v>
      </c>
      <c r="D34" s="146">
        <f t="shared" ref="D34:I34" si="14">SUM(D27:D33)</f>
        <v>658</v>
      </c>
      <c r="E34" s="146">
        <f t="shared" si="14"/>
        <v>1318</v>
      </c>
      <c r="F34" s="149">
        <f t="shared" si="14"/>
        <v>73</v>
      </c>
      <c r="G34" s="146">
        <f t="shared" si="14"/>
        <v>155</v>
      </c>
      <c r="H34" s="150">
        <f t="shared" si="14"/>
        <v>4053</v>
      </c>
      <c r="I34" s="153">
        <f t="shared" si="14"/>
        <v>7136</v>
      </c>
    </row>
    <row r="35" spans="1:10" s="62" customFormat="1" ht="15.75" customHeight="1" outlineLevel="1" thickBot="1" x14ac:dyDescent="0.3">
      <c r="A35" s="138" t="s">
        <v>27</v>
      </c>
      <c r="B35" s="300"/>
      <c r="C35" s="139">
        <f t="shared" ref="C35" si="15">AVERAGE(C27:C33)</f>
        <v>125.57142857142857</v>
      </c>
      <c r="D35" s="139">
        <f t="shared" ref="D35:I35" si="16">AVERAGE(D27:D33)</f>
        <v>94</v>
      </c>
      <c r="E35" s="139">
        <f t="shared" si="16"/>
        <v>188.28571428571428</v>
      </c>
      <c r="F35" s="142">
        <f t="shared" si="16"/>
        <v>73</v>
      </c>
      <c r="G35" s="139">
        <f t="shared" si="16"/>
        <v>22.142857142857142</v>
      </c>
      <c r="H35" s="145">
        <f t="shared" si="16"/>
        <v>579</v>
      </c>
      <c r="I35" s="152">
        <f t="shared" si="16"/>
        <v>1019.4285714285714</v>
      </c>
    </row>
    <row r="36" spans="1:10" s="62" customFormat="1" ht="14.25" customHeight="1" thickBot="1" x14ac:dyDescent="0.3">
      <c r="A36" s="36" t="s">
        <v>24</v>
      </c>
      <c r="B36" s="300"/>
      <c r="C36" s="37">
        <f>SUM(C27:C31)</f>
        <v>573</v>
      </c>
      <c r="D36" s="37">
        <f t="shared" ref="D36:I36" si="17">SUM(D27:D31)</f>
        <v>356</v>
      </c>
      <c r="E36" s="37">
        <f t="shared" si="17"/>
        <v>904</v>
      </c>
      <c r="F36" s="40">
        <f t="shared" si="17"/>
        <v>73</v>
      </c>
      <c r="G36" s="37">
        <f t="shared" si="17"/>
        <v>111</v>
      </c>
      <c r="H36" s="41">
        <f t="shared" si="17"/>
        <v>1077</v>
      </c>
      <c r="I36" s="81">
        <f t="shared" si="17"/>
        <v>3094</v>
      </c>
    </row>
    <row r="37" spans="1:10" s="62" customFormat="1" ht="15.75" customHeight="1" thickBot="1" x14ac:dyDescent="0.3">
      <c r="A37" s="36" t="s">
        <v>26</v>
      </c>
      <c r="B37" s="301"/>
      <c r="C37" s="43">
        <f>AVERAGE(C27:C31)</f>
        <v>114.6</v>
      </c>
      <c r="D37" s="43">
        <f t="shared" ref="D37:I37" si="18">AVERAGE(D27:D31)</f>
        <v>71.2</v>
      </c>
      <c r="E37" s="43">
        <f t="shared" si="18"/>
        <v>180.8</v>
      </c>
      <c r="F37" s="46">
        <f t="shared" si="18"/>
        <v>73</v>
      </c>
      <c r="G37" s="43">
        <f t="shared" si="18"/>
        <v>22.2</v>
      </c>
      <c r="H37" s="48">
        <f t="shared" si="18"/>
        <v>215.4</v>
      </c>
      <c r="I37" s="82">
        <f t="shared" si="18"/>
        <v>618.79999999999995</v>
      </c>
    </row>
    <row r="38" spans="1:10" s="62" customFormat="1" ht="14.25" thickBot="1" x14ac:dyDescent="0.3">
      <c r="A38" s="35" t="s">
        <v>3</v>
      </c>
      <c r="B38" s="220">
        <v>41323</v>
      </c>
      <c r="C38" s="14">
        <v>165</v>
      </c>
      <c r="D38" s="14">
        <v>162</v>
      </c>
      <c r="E38" s="18">
        <v>294</v>
      </c>
      <c r="F38" s="194"/>
      <c r="G38" s="14">
        <v>17</v>
      </c>
      <c r="H38" s="15">
        <v>770</v>
      </c>
      <c r="I38" s="19">
        <f t="shared" ref="I38:I44" si="19">SUM(C38:H38)</f>
        <v>1408</v>
      </c>
    </row>
    <row r="39" spans="1:10" s="62" customFormat="1" ht="14.25" thickBot="1" x14ac:dyDescent="0.3">
      <c r="A39" s="35" t="s">
        <v>4</v>
      </c>
      <c r="B39" s="177">
        <v>41324</v>
      </c>
      <c r="C39" s="14">
        <v>101</v>
      </c>
      <c r="D39" s="14">
        <v>76</v>
      </c>
      <c r="E39" s="18">
        <v>214</v>
      </c>
      <c r="F39" s="194"/>
      <c r="G39" s="14">
        <v>35</v>
      </c>
      <c r="H39" s="15">
        <v>206</v>
      </c>
      <c r="I39" s="71">
        <f t="shared" si="19"/>
        <v>632</v>
      </c>
    </row>
    <row r="40" spans="1:10" s="62" customFormat="1" ht="14.25" thickBot="1" x14ac:dyDescent="0.3">
      <c r="A40" s="35" t="s">
        <v>5</v>
      </c>
      <c r="B40" s="177">
        <v>41325</v>
      </c>
      <c r="C40" s="14">
        <v>111</v>
      </c>
      <c r="D40" s="14">
        <v>122</v>
      </c>
      <c r="E40" s="18">
        <v>236</v>
      </c>
      <c r="F40" s="194"/>
      <c r="G40" s="14">
        <v>32</v>
      </c>
      <c r="H40" s="15">
        <v>161</v>
      </c>
      <c r="I40" s="71">
        <f t="shared" si="19"/>
        <v>662</v>
      </c>
    </row>
    <row r="41" spans="1:10" s="62" customFormat="1" ht="14.25" thickBot="1" x14ac:dyDescent="0.3">
      <c r="A41" s="35" t="s">
        <v>6</v>
      </c>
      <c r="B41" s="177">
        <v>41326</v>
      </c>
      <c r="C41" s="14">
        <v>140</v>
      </c>
      <c r="D41" s="14">
        <v>94</v>
      </c>
      <c r="E41" s="18">
        <v>258</v>
      </c>
      <c r="F41" s="194"/>
      <c r="G41" s="14">
        <v>21</v>
      </c>
      <c r="H41" s="15">
        <v>154</v>
      </c>
      <c r="I41" s="71">
        <f t="shared" si="19"/>
        <v>667</v>
      </c>
    </row>
    <row r="42" spans="1:10" s="62" customFormat="1" ht="14.25" thickBot="1" x14ac:dyDescent="0.3">
      <c r="A42" s="35" t="s">
        <v>0</v>
      </c>
      <c r="B42" s="177">
        <v>41327</v>
      </c>
      <c r="C42" s="21">
        <v>133</v>
      </c>
      <c r="D42" s="14">
        <v>86</v>
      </c>
      <c r="E42" s="18">
        <v>254</v>
      </c>
      <c r="F42" s="194"/>
      <c r="G42" s="14">
        <v>4</v>
      </c>
      <c r="H42" s="15">
        <v>234</v>
      </c>
      <c r="I42" s="71">
        <f t="shared" si="19"/>
        <v>711</v>
      </c>
    </row>
    <row r="43" spans="1:10" s="62" customFormat="1" ht="14.25" outlineLevel="1" thickBot="1" x14ac:dyDescent="0.3">
      <c r="A43" s="35" t="s">
        <v>1</v>
      </c>
      <c r="B43" s="177">
        <v>41328</v>
      </c>
      <c r="C43" s="21">
        <v>85</v>
      </c>
      <c r="D43" s="21">
        <v>48</v>
      </c>
      <c r="E43" s="25">
        <v>116</v>
      </c>
      <c r="F43" s="195"/>
      <c r="G43" s="21">
        <v>6</v>
      </c>
      <c r="H43" s="22">
        <v>921</v>
      </c>
      <c r="I43" s="71">
        <f t="shared" si="19"/>
        <v>1176</v>
      </c>
      <c r="J43" s="169"/>
    </row>
    <row r="44" spans="1:10" s="62" customFormat="1" ht="14.25" outlineLevel="1" thickBot="1" x14ac:dyDescent="0.3">
      <c r="A44" s="35" t="s">
        <v>2</v>
      </c>
      <c r="B44" s="177">
        <v>41329</v>
      </c>
      <c r="C44" s="27">
        <v>127</v>
      </c>
      <c r="D44" s="27">
        <v>95</v>
      </c>
      <c r="E44" s="31">
        <v>155</v>
      </c>
      <c r="F44" s="196"/>
      <c r="G44" s="27">
        <v>5</v>
      </c>
      <c r="H44" s="28">
        <v>1108</v>
      </c>
      <c r="I44" s="199">
        <f t="shared" si="19"/>
        <v>1490</v>
      </c>
      <c r="J44" s="169"/>
    </row>
    <row r="45" spans="1:10" s="62" customFormat="1" ht="14.25" customHeight="1" outlineLevel="1" thickBot="1" x14ac:dyDescent="0.3">
      <c r="A45" s="137" t="s">
        <v>25</v>
      </c>
      <c r="B45" s="299" t="s">
        <v>31</v>
      </c>
      <c r="C45" s="146">
        <f t="shared" ref="C45" si="20">SUM(C38:C44)</f>
        <v>862</v>
      </c>
      <c r="D45" s="146">
        <f t="shared" ref="D45:I45" si="21">SUM(D38:D44)</f>
        <v>683</v>
      </c>
      <c r="E45" s="146">
        <f t="shared" si="21"/>
        <v>1527</v>
      </c>
      <c r="F45" s="149">
        <f t="shared" si="21"/>
        <v>0</v>
      </c>
      <c r="G45" s="146">
        <f t="shared" si="21"/>
        <v>120</v>
      </c>
      <c r="H45" s="150">
        <f t="shared" si="21"/>
        <v>3554</v>
      </c>
      <c r="I45" s="153">
        <f t="shared" si="21"/>
        <v>6746</v>
      </c>
    </row>
    <row r="46" spans="1:10" s="62" customFormat="1" ht="15.75" customHeight="1" outlineLevel="1" thickBot="1" x14ac:dyDescent="0.3">
      <c r="A46" s="138" t="s">
        <v>27</v>
      </c>
      <c r="B46" s="300"/>
      <c r="C46" s="139">
        <f t="shared" ref="C46" si="22">AVERAGE(C38:C44)</f>
        <v>123.14285714285714</v>
      </c>
      <c r="D46" s="139">
        <f t="shared" ref="D46:I46" si="23">AVERAGE(D38:D44)</f>
        <v>97.571428571428569</v>
      </c>
      <c r="E46" s="139">
        <f t="shared" si="23"/>
        <v>218.14285714285714</v>
      </c>
      <c r="F46" s="142" t="e">
        <f t="shared" si="23"/>
        <v>#DIV/0!</v>
      </c>
      <c r="G46" s="139">
        <f t="shared" si="23"/>
        <v>17.142857142857142</v>
      </c>
      <c r="H46" s="145">
        <f t="shared" si="23"/>
        <v>507.71428571428572</v>
      </c>
      <c r="I46" s="152">
        <f t="shared" si="23"/>
        <v>963.71428571428567</v>
      </c>
    </row>
    <row r="47" spans="1:10" s="62" customFormat="1" ht="14.25" customHeight="1" thickBot="1" x14ac:dyDescent="0.3">
      <c r="A47" s="36" t="s">
        <v>24</v>
      </c>
      <c r="B47" s="300"/>
      <c r="C47" s="37">
        <f>SUM(C38:C42)</f>
        <v>650</v>
      </c>
      <c r="D47" s="37">
        <f t="shared" ref="D47:I47" si="24">SUM(D38:D42)</f>
        <v>540</v>
      </c>
      <c r="E47" s="37">
        <f t="shared" si="24"/>
        <v>1256</v>
      </c>
      <c r="F47" s="40">
        <f t="shared" si="24"/>
        <v>0</v>
      </c>
      <c r="G47" s="37">
        <f t="shared" si="24"/>
        <v>109</v>
      </c>
      <c r="H47" s="41">
        <f t="shared" si="24"/>
        <v>1525</v>
      </c>
      <c r="I47" s="81">
        <f t="shared" si="24"/>
        <v>4080</v>
      </c>
    </row>
    <row r="48" spans="1:10" s="62" customFormat="1" ht="15.75" customHeight="1" thickBot="1" x14ac:dyDescent="0.3">
      <c r="A48" s="36" t="s">
        <v>26</v>
      </c>
      <c r="B48" s="301"/>
      <c r="C48" s="43">
        <f>AVERAGE(C38:C42)</f>
        <v>130</v>
      </c>
      <c r="D48" s="43">
        <f t="shared" ref="D48:I48" si="25">AVERAGE(D38:D42)</f>
        <v>108</v>
      </c>
      <c r="E48" s="43">
        <f t="shared" si="25"/>
        <v>251.2</v>
      </c>
      <c r="F48" s="46" t="e">
        <f t="shared" si="25"/>
        <v>#DIV/0!</v>
      </c>
      <c r="G48" s="43">
        <f t="shared" si="25"/>
        <v>21.8</v>
      </c>
      <c r="H48" s="48">
        <f t="shared" si="25"/>
        <v>305</v>
      </c>
      <c r="I48" s="82">
        <f t="shared" si="25"/>
        <v>816</v>
      </c>
    </row>
    <row r="49" spans="1:9" s="62" customFormat="1" ht="14.25" thickBot="1" x14ac:dyDescent="0.3">
      <c r="A49" s="35" t="s">
        <v>3</v>
      </c>
      <c r="B49" s="176">
        <v>41330</v>
      </c>
      <c r="C49" s="14">
        <v>110</v>
      </c>
      <c r="D49" s="14">
        <v>94</v>
      </c>
      <c r="E49" s="18">
        <v>220</v>
      </c>
      <c r="F49" s="194"/>
      <c r="G49" s="14">
        <v>19</v>
      </c>
      <c r="H49" s="15">
        <v>222</v>
      </c>
      <c r="I49" s="78">
        <f t="shared" ref="I49:I52" si="26">SUM(C49:H49)</f>
        <v>665</v>
      </c>
    </row>
    <row r="50" spans="1:9" s="62" customFormat="1" ht="14.25" thickBot="1" x14ac:dyDescent="0.3">
      <c r="A50" s="35" t="s">
        <v>4</v>
      </c>
      <c r="B50" s="209">
        <v>41331</v>
      </c>
      <c r="C50" s="14">
        <v>74</v>
      </c>
      <c r="D50" s="14">
        <v>86</v>
      </c>
      <c r="E50" s="18">
        <v>178</v>
      </c>
      <c r="F50" s="194"/>
      <c r="G50" s="14">
        <v>26</v>
      </c>
      <c r="H50" s="15">
        <v>155</v>
      </c>
      <c r="I50" s="78">
        <f t="shared" si="26"/>
        <v>519</v>
      </c>
    </row>
    <row r="51" spans="1:9" s="62" customFormat="1" ht="14.25" thickBot="1" x14ac:dyDescent="0.3">
      <c r="A51" s="35" t="s">
        <v>5</v>
      </c>
      <c r="B51" s="209">
        <v>41332</v>
      </c>
      <c r="C51" s="14">
        <v>45</v>
      </c>
      <c r="D51" s="14">
        <v>22</v>
      </c>
      <c r="E51" s="18">
        <v>46</v>
      </c>
      <c r="F51" s="194"/>
      <c r="G51" s="14">
        <v>7</v>
      </c>
      <c r="H51" s="15">
        <v>121</v>
      </c>
      <c r="I51" s="78">
        <f t="shared" si="26"/>
        <v>241</v>
      </c>
    </row>
    <row r="52" spans="1:9" s="62" customFormat="1" ht="14.25" thickBot="1" x14ac:dyDescent="0.3">
      <c r="A52" s="221" t="s">
        <v>6</v>
      </c>
      <c r="B52" s="209">
        <v>41333</v>
      </c>
      <c r="C52" s="14">
        <v>92</v>
      </c>
      <c r="D52" s="14">
        <v>69</v>
      </c>
      <c r="E52" s="18">
        <v>144</v>
      </c>
      <c r="F52" s="194"/>
      <c r="G52" s="14">
        <v>20</v>
      </c>
      <c r="H52" s="15">
        <v>197</v>
      </c>
      <c r="I52" s="78">
        <f t="shared" si="26"/>
        <v>522</v>
      </c>
    </row>
    <row r="53" spans="1:9" s="62" customFormat="1" ht="14.25" hidden="1" thickBot="1" x14ac:dyDescent="0.3">
      <c r="A53" s="221"/>
      <c r="B53" s="209"/>
      <c r="C53" s="21"/>
      <c r="D53" s="14"/>
      <c r="E53" s="18"/>
      <c r="F53" s="194"/>
      <c r="G53" s="14"/>
      <c r="H53" s="15"/>
      <c r="I53" s="78"/>
    </row>
    <row r="54" spans="1:9" s="62" customFormat="1" ht="14.25" hidden="1" outlineLevel="1" thickBot="1" x14ac:dyDescent="0.3">
      <c r="A54" s="221"/>
      <c r="B54" s="177"/>
      <c r="C54" s="21"/>
      <c r="D54" s="21"/>
      <c r="E54" s="25"/>
      <c r="F54" s="195"/>
      <c r="G54" s="21"/>
      <c r="H54" s="22"/>
      <c r="I54" s="78"/>
    </row>
    <row r="55" spans="1:9" s="62" customFormat="1" ht="14.25" hidden="1" customHeight="1" outlineLevel="1" thickBot="1" x14ac:dyDescent="0.3">
      <c r="A55" s="221"/>
      <c r="B55" s="178"/>
      <c r="C55" s="27"/>
      <c r="D55" s="27"/>
      <c r="E55" s="31"/>
      <c r="F55" s="196"/>
      <c r="G55" s="201"/>
      <c r="H55" s="202"/>
      <c r="I55" s="78"/>
    </row>
    <row r="56" spans="1:9" s="62" customFormat="1" ht="14.25" customHeight="1" outlineLevel="1" thickBot="1" x14ac:dyDescent="0.3">
      <c r="A56" s="137" t="s">
        <v>25</v>
      </c>
      <c r="B56" s="299" t="s">
        <v>32</v>
      </c>
      <c r="C56" s="146">
        <f t="shared" ref="C56" si="27">SUM(C49:C55)</f>
        <v>321</v>
      </c>
      <c r="D56" s="146">
        <f>SUM(D49:D55)</f>
        <v>271</v>
      </c>
      <c r="E56" s="146">
        <f t="shared" ref="E56:I56" si="28">SUM(E49:E55)</f>
        <v>588</v>
      </c>
      <c r="F56" s="149">
        <f t="shared" si="28"/>
        <v>0</v>
      </c>
      <c r="G56" s="146">
        <f t="shared" si="28"/>
        <v>72</v>
      </c>
      <c r="H56" s="150">
        <f t="shared" si="28"/>
        <v>695</v>
      </c>
      <c r="I56" s="153">
        <f t="shared" si="28"/>
        <v>1947</v>
      </c>
    </row>
    <row r="57" spans="1:9" s="62" customFormat="1" ht="15.75" customHeight="1" outlineLevel="1" thickBot="1" x14ac:dyDescent="0.3">
      <c r="A57" s="138" t="s">
        <v>27</v>
      </c>
      <c r="B57" s="300"/>
      <c r="C57" s="139">
        <f t="shared" ref="C57" si="29">AVERAGE(C49:C55)</f>
        <v>80.25</v>
      </c>
      <c r="D57" s="139">
        <f t="shared" ref="D57:I57" si="30">AVERAGE(D49:D55)</f>
        <v>67.75</v>
      </c>
      <c r="E57" s="139">
        <f t="shared" si="30"/>
        <v>147</v>
      </c>
      <c r="F57" s="142" t="e">
        <f t="shared" si="30"/>
        <v>#DIV/0!</v>
      </c>
      <c r="G57" s="139">
        <f t="shared" si="30"/>
        <v>18</v>
      </c>
      <c r="H57" s="145">
        <f t="shared" si="30"/>
        <v>173.75</v>
      </c>
      <c r="I57" s="152">
        <f t="shared" si="30"/>
        <v>486.75</v>
      </c>
    </row>
    <row r="58" spans="1:9" s="62" customFormat="1" ht="14.25" customHeight="1" thickBot="1" x14ac:dyDescent="0.3">
      <c r="A58" s="36" t="s">
        <v>24</v>
      </c>
      <c r="B58" s="300"/>
      <c r="C58" s="37">
        <f t="shared" ref="C58" si="31">SUM(C49:C53)</f>
        <v>321</v>
      </c>
      <c r="D58" s="37">
        <f t="shared" ref="D58:I58" si="32">SUM(D49:D53)</f>
        <v>271</v>
      </c>
      <c r="E58" s="37">
        <f t="shared" si="32"/>
        <v>588</v>
      </c>
      <c r="F58" s="40">
        <f t="shared" si="32"/>
        <v>0</v>
      </c>
      <c r="G58" s="37">
        <f t="shared" si="32"/>
        <v>72</v>
      </c>
      <c r="H58" s="41">
        <f t="shared" si="32"/>
        <v>695</v>
      </c>
      <c r="I58" s="81">
        <f t="shared" si="32"/>
        <v>1947</v>
      </c>
    </row>
    <row r="59" spans="1:9" s="62" customFormat="1" ht="14.25" thickBot="1" x14ac:dyDescent="0.3">
      <c r="A59" s="36" t="s">
        <v>26</v>
      </c>
      <c r="B59" s="301"/>
      <c r="C59" s="43">
        <f t="shared" ref="C59" si="33">AVERAGE(C49:C53)</f>
        <v>80.25</v>
      </c>
      <c r="D59" s="43">
        <f t="shared" ref="D59:I59" si="34">AVERAGE(D49:D53)</f>
        <v>67.75</v>
      </c>
      <c r="E59" s="43">
        <f t="shared" si="34"/>
        <v>147</v>
      </c>
      <c r="F59" s="46" t="e">
        <f t="shared" si="34"/>
        <v>#DIV/0!</v>
      </c>
      <c r="G59" s="43">
        <f t="shared" si="34"/>
        <v>18</v>
      </c>
      <c r="H59" s="48">
        <f t="shared" si="34"/>
        <v>173.75</v>
      </c>
      <c r="I59" s="82">
        <f t="shared" si="34"/>
        <v>486.75</v>
      </c>
    </row>
    <row r="60" spans="1:9" s="62" customFormat="1" ht="14.25" hidden="1" thickBot="1" x14ac:dyDescent="0.3">
      <c r="A60" s="221"/>
      <c r="B60" s="179"/>
      <c r="C60" s="14"/>
      <c r="D60" s="14"/>
      <c r="E60" s="18"/>
      <c r="F60" s="194"/>
      <c r="G60" s="14"/>
      <c r="H60" s="15"/>
      <c r="I60" s="78"/>
    </row>
    <row r="61" spans="1:9" s="62" customFormat="1" ht="14.25" hidden="1" thickBot="1" x14ac:dyDescent="0.3">
      <c r="A61" s="205"/>
      <c r="B61" s="177"/>
      <c r="C61" s="14"/>
      <c r="D61" s="14"/>
      <c r="E61" s="18"/>
      <c r="F61" s="194"/>
      <c r="G61" s="14"/>
      <c r="H61" s="15"/>
      <c r="I61" s="19"/>
    </row>
    <row r="62" spans="1:9" s="62" customFormat="1" ht="14.25" hidden="1" thickBot="1" x14ac:dyDescent="0.3">
      <c r="A62" s="35"/>
      <c r="B62" s="177"/>
      <c r="C62" s="14"/>
      <c r="D62" s="14"/>
      <c r="E62" s="18"/>
      <c r="F62" s="194"/>
      <c r="G62" s="14"/>
      <c r="H62" s="15"/>
      <c r="I62" s="71"/>
    </row>
    <row r="63" spans="1:9" s="62" customFormat="1" ht="14.25" hidden="1" thickBot="1" x14ac:dyDescent="0.3">
      <c r="A63" s="35"/>
      <c r="B63" s="177"/>
      <c r="C63" s="14"/>
      <c r="D63" s="14"/>
      <c r="E63" s="18"/>
      <c r="F63" s="194"/>
      <c r="G63" s="14"/>
      <c r="H63" s="15"/>
      <c r="I63" s="71"/>
    </row>
    <row r="64" spans="1:9" s="62" customFormat="1" ht="14.25" hidden="1" thickBot="1" x14ac:dyDescent="0.3">
      <c r="A64" s="35"/>
      <c r="B64" s="177"/>
      <c r="C64" s="21"/>
      <c r="D64" s="14"/>
      <c r="E64" s="18"/>
      <c r="F64" s="194"/>
      <c r="G64" s="14"/>
      <c r="H64" s="15"/>
      <c r="I64" s="71"/>
    </row>
    <row r="65" spans="1:16" s="62" customFormat="1" ht="14.25" hidden="1" outlineLevel="1" thickBot="1" x14ac:dyDescent="0.3">
      <c r="A65" s="35"/>
      <c r="B65" s="177"/>
      <c r="C65" s="21"/>
      <c r="D65" s="21"/>
      <c r="E65" s="25"/>
      <c r="F65" s="195"/>
      <c r="G65" s="21"/>
      <c r="H65" s="22"/>
      <c r="I65" s="71"/>
    </row>
    <row r="66" spans="1:16" s="62" customFormat="1" ht="14.25" hidden="1" outlineLevel="1" thickBot="1" x14ac:dyDescent="0.3">
      <c r="A66" s="35"/>
      <c r="B66" s="178"/>
      <c r="C66" s="27"/>
      <c r="D66" s="27"/>
      <c r="E66" s="31"/>
      <c r="F66" s="196"/>
      <c r="G66" s="72"/>
      <c r="H66" s="73"/>
      <c r="I66" s="199"/>
    </row>
    <row r="67" spans="1:16" s="62" customFormat="1" ht="14.25" hidden="1" customHeight="1" outlineLevel="1" thickBot="1" x14ac:dyDescent="0.3">
      <c r="A67" s="137" t="s">
        <v>25</v>
      </c>
      <c r="B67" s="299" t="s">
        <v>37</v>
      </c>
      <c r="C67" s="146">
        <f t="shared" ref="C67" si="35">SUM(C60:C66)</f>
        <v>0</v>
      </c>
      <c r="D67" s="146">
        <f t="shared" ref="D67:I67" si="36">SUM(D60:D66)</f>
        <v>0</v>
      </c>
      <c r="E67" s="146">
        <f t="shared" si="36"/>
        <v>0</v>
      </c>
      <c r="F67" s="146">
        <f t="shared" si="36"/>
        <v>0</v>
      </c>
      <c r="G67" s="146">
        <f t="shared" si="36"/>
        <v>0</v>
      </c>
      <c r="H67" s="146">
        <f t="shared" si="36"/>
        <v>0</v>
      </c>
      <c r="I67" s="146">
        <f t="shared" si="36"/>
        <v>0</v>
      </c>
    </row>
    <row r="68" spans="1:16" s="62" customFormat="1" ht="15.75" hidden="1" customHeight="1" outlineLevel="1" thickBot="1" x14ac:dyDescent="0.3">
      <c r="A68" s="138" t="s">
        <v>27</v>
      </c>
      <c r="B68" s="300"/>
      <c r="C68" s="139" t="e">
        <f t="shared" ref="C68" si="37">AVERAGE(C60:C66)</f>
        <v>#DIV/0!</v>
      </c>
      <c r="D68" s="139" t="e">
        <f t="shared" ref="D68:I68" si="38">AVERAGE(D60:D66)</f>
        <v>#DIV/0!</v>
      </c>
      <c r="E68" s="139" t="e">
        <f t="shared" si="38"/>
        <v>#DIV/0!</v>
      </c>
      <c r="F68" s="139" t="e">
        <f t="shared" si="38"/>
        <v>#DIV/0!</v>
      </c>
      <c r="G68" s="139" t="e">
        <f t="shared" si="38"/>
        <v>#DIV/0!</v>
      </c>
      <c r="H68" s="139" t="e">
        <f t="shared" si="38"/>
        <v>#DIV/0!</v>
      </c>
      <c r="I68" s="139" t="e">
        <f t="shared" si="38"/>
        <v>#DIV/0!</v>
      </c>
    </row>
    <row r="69" spans="1:16" s="62" customFormat="1" ht="14.25" hidden="1" customHeight="1" thickBot="1" x14ac:dyDescent="0.3">
      <c r="A69" s="36" t="s">
        <v>24</v>
      </c>
      <c r="B69" s="300"/>
      <c r="C69" s="37">
        <f t="shared" ref="C69" si="39">SUM(C60:C64)</f>
        <v>0</v>
      </c>
      <c r="D69" s="37">
        <f t="shared" ref="D69:I69" si="40">SUM(D60:D64)</f>
        <v>0</v>
      </c>
      <c r="E69" s="37">
        <f t="shared" si="40"/>
        <v>0</v>
      </c>
      <c r="F69" s="37">
        <f t="shared" si="40"/>
        <v>0</v>
      </c>
      <c r="G69" s="37">
        <f t="shared" si="40"/>
        <v>0</v>
      </c>
      <c r="H69" s="37">
        <f t="shared" si="40"/>
        <v>0</v>
      </c>
      <c r="I69" s="37">
        <f t="shared" si="40"/>
        <v>0</v>
      </c>
    </row>
    <row r="70" spans="1:16" s="62" customFormat="1" ht="15.75" hidden="1" customHeight="1" thickBot="1" x14ac:dyDescent="0.3">
      <c r="A70" s="36" t="s">
        <v>26</v>
      </c>
      <c r="B70" s="301"/>
      <c r="C70" s="43" t="e">
        <f t="shared" ref="C70" si="41">AVERAGE(C60:C64)</f>
        <v>#DIV/0!</v>
      </c>
      <c r="D70" s="43" t="e">
        <f t="shared" ref="D70:I70" si="42">AVERAGE(D60:D64)</f>
        <v>#DIV/0!</v>
      </c>
      <c r="E70" s="43" t="e">
        <f t="shared" si="42"/>
        <v>#DIV/0!</v>
      </c>
      <c r="F70" s="43" t="e">
        <f t="shared" si="42"/>
        <v>#DIV/0!</v>
      </c>
      <c r="G70" s="43" t="e">
        <f t="shared" si="42"/>
        <v>#DIV/0!</v>
      </c>
      <c r="H70" s="43" t="e">
        <f t="shared" si="42"/>
        <v>#DIV/0!</v>
      </c>
      <c r="I70" s="43" t="e">
        <f t="shared" si="42"/>
        <v>#DIV/0!</v>
      </c>
    </row>
    <row r="71" spans="1:16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</row>
    <row r="72" spans="1:16" s="62" customFormat="1" ht="30" customHeight="1" x14ac:dyDescent="0.25">
      <c r="A72" s="49"/>
      <c r="B72" s="52" t="s">
        <v>7</v>
      </c>
      <c r="C72" s="52" t="s">
        <v>39</v>
      </c>
      <c r="D72" s="52" t="s">
        <v>41</v>
      </c>
      <c r="E72" s="52" t="s">
        <v>10</v>
      </c>
      <c r="F72" s="52" t="s">
        <v>75</v>
      </c>
      <c r="G72" s="79"/>
      <c r="H72" s="311" t="s">
        <v>70</v>
      </c>
      <c r="I72" s="324"/>
      <c r="J72" s="325"/>
      <c r="K72" s="79"/>
      <c r="L72" s="79"/>
      <c r="M72" s="79"/>
      <c r="N72" s="65"/>
      <c r="O72" s="65"/>
      <c r="P72" s="65"/>
    </row>
    <row r="73" spans="1:16" ht="29.25" customHeight="1" x14ac:dyDescent="0.25">
      <c r="A73" s="57" t="s">
        <v>34</v>
      </c>
      <c r="B73" s="50">
        <f>SUM(C58:C58, C47:C47, C36:C36, C25:C25, C14:C14, C69:C69 )</f>
        <v>1889</v>
      </c>
      <c r="C73" s="50">
        <f>SUM(D58:D58, D47:D47, D36:D36, D25:D25, D14:D14, D69:D69)</f>
        <v>1430</v>
      </c>
      <c r="D73" s="50">
        <f>SUM(E69, E58, E47, E36, E25, E14, )</f>
        <v>3334</v>
      </c>
      <c r="E73" s="50">
        <f xml:space="preserve"> SUM(G69:H69, G58:H58, G47:H47, G36:H36, G25:H25, G14:H14)</f>
        <v>4581</v>
      </c>
      <c r="F73" s="50">
        <f>SUM(F14,F25,F36,F47,F58,F69)</f>
        <v>73</v>
      </c>
      <c r="G73" s="80"/>
      <c r="H73" s="291" t="s">
        <v>34</v>
      </c>
      <c r="I73" s="292"/>
      <c r="J73" s="130">
        <f>SUM(I14, I25, I36, I47, I58, I69)</f>
        <v>11307</v>
      </c>
      <c r="K73" s="80"/>
      <c r="L73" s="80"/>
      <c r="M73" s="80"/>
    </row>
    <row r="74" spans="1:16" ht="30" customHeight="1" x14ac:dyDescent="0.25">
      <c r="A74" s="57" t="s">
        <v>33</v>
      </c>
      <c r="B74" s="50">
        <f>SUM(C56:C56, C45:C45, C34:C34, C23:C23, C12:C12, C67:C67  )</f>
        <v>2752</v>
      </c>
      <c r="C74" s="50">
        <f>SUM(D56:D56, D45:D45, D34:D34, D23:D23, D12:D12, D67:D67 )</f>
        <v>2130</v>
      </c>
      <c r="D74" s="50">
        <f>SUM(E67, E56, E45, E34, E23, E12)</f>
        <v>4532</v>
      </c>
      <c r="E74" s="50">
        <f xml:space="preserve"> SUM(G67:H67, G56:H56, G45:H45, G34:H34, G23:H23, G12:H12)</f>
        <v>13751</v>
      </c>
      <c r="F74" s="50">
        <f>SUM(F12,F23,F34,F45,F56,F67)</f>
        <v>73</v>
      </c>
      <c r="G74" s="80"/>
      <c r="H74" s="291" t="s">
        <v>33</v>
      </c>
      <c r="I74" s="292"/>
      <c r="J74" s="131">
        <f>SUM(I56, I45, I34, I23, I12, I67)</f>
        <v>23238</v>
      </c>
      <c r="K74" s="80"/>
      <c r="L74" s="80"/>
      <c r="M74" s="80"/>
    </row>
    <row r="75" spans="1:16" ht="30" customHeight="1" x14ac:dyDescent="0.25">
      <c r="H75" s="291" t="s">
        <v>26</v>
      </c>
      <c r="I75" s="292"/>
      <c r="J75" s="131">
        <f>AVERAGE(I14, I25, I36, I47, I58, I69)</f>
        <v>1884.5</v>
      </c>
    </row>
    <row r="76" spans="1:16" ht="30" customHeight="1" x14ac:dyDescent="0.25">
      <c r="H76" s="291" t="s">
        <v>74</v>
      </c>
      <c r="I76" s="292"/>
      <c r="J76" s="130">
        <f>AVERAGE(I56, I45, I34, I23, I12, I67)</f>
        <v>3873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40" sqref="H4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7"/>
      <c r="C1" s="314" t="s">
        <v>8</v>
      </c>
      <c r="D1" s="318"/>
      <c r="E1" s="318"/>
      <c r="F1" s="318"/>
      <c r="G1" s="309"/>
      <c r="H1" s="314" t="s">
        <v>9</v>
      </c>
      <c r="I1" s="314" t="s">
        <v>10</v>
      </c>
      <c r="J1" s="318"/>
      <c r="K1" s="320" t="s">
        <v>23</v>
      </c>
    </row>
    <row r="2" spans="1:11" ht="15" customHeight="1" thickBot="1" x14ac:dyDescent="0.3">
      <c r="B2" s="187"/>
      <c r="C2" s="315"/>
      <c r="D2" s="319"/>
      <c r="E2" s="319"/>
      <c r="F2" s="319"/>
      <c r="G2" s="310"/>
      <c r="H2" s="315"/>
      <c r="I2" s="315"/>
      <c r="J2" s="319"/>
      <c r="K2" s="321"/>
    </row>
    <row r="3" spans="1:11" x14ac:dyDescent="0.25">
      <c r="A3" s="293" t="s">
        <v>63</v>
      </c>
      <c r="B3" s="295" t="s">
        <v>64</v>
      </c>
      <c r="C3" s="302" t="s">
        <v>45</v>
      </c>
      <c r="D3" s="302" t="s">
        <v>46</v>
      </c>
      <c r="E3" s="302" t="s">
        <v>47</v>
      </c>
      <c r="F3" s="303" t="s">
        <v>48</v>
      </c>
      <c r="G3" s="303" t="s">
        <v>65</v>
      </c>
      <c r="H3" s="302" t="s">
        <v>49</v>
      </c>
      <c r="I3" s="302" t="s">
        <v>50</v>
      </c>
      <c r="J3" s="307" t="s">
        <v>51</v>
      </c>
      <c r="K3" s="321"/>
    </row>
    <row r="4" spans="1:11" ht="14.25" thickBot="1" x14ac:dyDescent="0.3">
      <c r="A4" s="294"/>
      <c r="B4" s="296"/>
      <c r="C4" s="294"/>
      <c r="D4" s="294"/>
      <c r="E4" s="294"/>
      <c r="F4" s="304"/>
      <c r="G4" s="304"/>
      <c r="H4" s="294"/>
      <c r="I4" s="294"/>
      <c r="J4" s="308"/>
      <c r="K4" s="321"/>
    </row>
    <row r="5" spans="1:11" s="61" customFormat="1" ht="14.25" hidden="1" thickBot="1" x14ac:dyDescent="0.3">
      <c r="A5" s="217"/>
      <c r="B5" s="181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24"/>
      <c r="B6" s="172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24"/>
      <c r="B7" s="172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24"/>
      <c r="B8" s="172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thickBot="1" x14ac:dyDescent="0.3">
      <c r="A9" s="224" t="s">
        <v>0</v>
      </c>
      <c r="B9" s="172">
        <v>41306</v>
      </c>
      <c r="C9" s="21">
        <v>4282</v>
      </c>
      <c r="D9" s="21">
        <v>1533</v>
      </c>
      <c r="E9" s="21">
        <v>571</v>
      </c>
      <c r="F9" s="15">
        <v>2274</v>
      </c>
      <c r="G9" s="15"/>
      <c r="H9" s="14">
        <v>927</v>
      </c>
      <c r="I9" s="14">
        <v>659</v>
      </c>
      <c r="J9" s="16">
        <v>1451</v>
      </c>
      <c r="K9" s="20">
        <f t="shared" ref="K9:K11" si="0">SUM(C9:J9)</f>
        <v>11697</v>
      </c>
    </row>
    <row r="10" spans="1:11" s="61" customFormat="1" ht="14.25" outlineLevel="1" thickBot="1" x14ac:dyDescent="0.3">
      <c r="A10" s="206" t="s">
        <v>1</v>
      </c>
      <c r="B10" s="172">
        <v>41307</v>
      </c>
      <c r="C10" s="21">
        <v>2181</v>
      </c>
      <c r="D10" s="21"/>
      <c r="E10" s="21"/>
      <c r="F10" s="22"/>
      <c r="G10" s="22">
        <v>1227</v>
      </c>
      <c r="H10" s="21"/>
      <c r="I10" s="21"/>
      <c r="J10" s="23"/>
      <c r="K10" s="20">
        <f t="shared" si="0"/>
        <v>3408</v>
      </c>
    </row>
    <row r="11" spans="1:11" s="61" customFormat="1" ht="14.25" outlineLevel="1" thickBot="1" x14ac:dyDescent="0.3">
      <c r="A11" s="203" t="s">
        <v>2</v>
      </c>
      <c r="B11" s="172">
        <v>41308</v>
      </c>
      <c r="C11" s="27">
        <v>1287</v>
      </c>
      <c r="D11" s="27"/>
      <c r="E11" s="27"/>
      <c r="F11" s="28"/>
      <c r="G11" s="28">
        <v>611</v>
      </c>
      <c r="H11" s="27"/>
      <c r="I11" s="27"/>
      <c r="J11" s="29"/>
      <c r="K11" s="20">
        <f t="shared" si="0"/>
        <v>1898</v>
      </c>
    </row>
    <row r="12" spans="1:11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7750</v>
      </c>
      <c r="D12" s="146">
        <f t="shared" ref="D12:K12" si="1">SUM(D5:D11)</f>
        <v>1533</v>
      </c>
      <c r="E12" s="146">
        <f t="shared" si="1"/>
        <v>571</v>
      </c>
      <c r="F12" s="146">
        <f t="shared" si="1"/>
        <v>2274</v>
      </c>
      <c r="G12" s="146">
        <f>SUM(G5:G11)</f>
        <v>1838</v>
      </c>
      <c r="H12" s="146">
        <f t="shared" si="1"/>
        <v>927</v>
      </c>
      <c r="I12" s="146">
        <f t="shared" si="1"/>
        <v>659</v>
      </c>
      <c r="J12" s="146">
        <f t="shared" si="1"/>
        <v>1451</v>
      </c>
      <c r="K12" s="150">
        <f t="shared" si="1"/>
        <v>17003</v>
      </c>
    </row>
    <row r="13" spans="1:11" s="62" customFormat="1" ht="15.75" customHeight="1" outlineLevel="1" thickBot="1" x14ac:dyDescent="0.3">
      <c r="A13" s="138" t="s">
        <v>27</v>
      </c>
      <c r="B13" s="300"/>
      <c r="C13" s="139">
        <f t="shared" ref="C13:K13" si="2">AVERAGE(C5:C11)</f>
        <v>2583.3333333333335</v>
      </c>
      <c r="D13" s="139">
        <f t="shared" si="2"/>
        <v>1533</v>
      </c>
      <c r="E13" s="139">
        <f t="shared" si="2"/>
        <v>571</v>
      </c>
      <c r="F13" s="139">
        <f t="shared" si="2"/>
        <v>2274</v>
      </c>
      <c r="G13" s="139">
        <f t="shared" si="2"/>
        <v>919</v>
      </c>
      <c r="H13" s="139">
        <f t="shared" si="2"/>
        <v>927</v>
      </c>
      <c r="I13" s="139">
        <f t="shared" si="2"/>
        <v>659</v>
      </c>
      <c r="J13" s="139">
        <f t="shared" si="2"/>
        <v>1451</v>
      </c>
      <c r="K13" s="145">
        <f t="shared" si="2"/>
        <v>5667.666666666667</v>
      </c>
    </row>
    <row r="14" spans="1:11" s="62" customFormat="1" ht="14.25" customHeight="1" thickBot="1" x14ac:dyDescent="0.3">
      <c r="A14" s="36" t="s">
        <v>24</v>
      </c>
      <c r="B14" s="300"/>
      <c r="C14" s="37">
        <f t="shared" ref="C14:K14" si="3">SUM(C5:C9)</f>
        <v>4282</v>
      </c>
      <c r="D14" s="37">
        <f t="shared" si="3"/>
        <v>1533</v>
      </c>
      <c r="E14" s="37">
        <f t="shared" si="3"/>
        <v>571</v>
      </c>
      <c r="F14" s="37">
        <f t="shared" si="3"/>
        <v>2274</v>
      </c>
      <c r="G14" s="37">
        <f t="shared" si="3"/>
        <v>0</v>
      </c>
      <c r="H14" s="37">
        <f t="shared" si="3"/>
        <v>927</v>
      </c>
      <c r="I14" s="37">
        <f t="shared" si="3"/>
        <v>659</v>
      </c>
      <c r="J14" s="37">
        <f t="shared" si="3"/>
        <v>1451</v>
      </c>
      <c r="K14" s="41">
        <f t="shared" si="3"/>
        <v>11697</v>
      </c>
    </row>
    <row r="15" spans="1:11" s="62" customFormat="1" ht="15.75" customHeight="1" thickBot="1" x14ac:dyDescent="0.3">
      <c r="A15" s="36" t="s">
        <v>26</v>
      </c>
      <c r="B15" s="300"/>
      <c r="C15" s="43">
        <f t="shared" ref="C15:K15" si="4">AVERAGE(C5:C9)</f>
        <v>4282</v>
      </c>
      <c r="D15" s="43">
        <f t="shared" si="4"/>
        <v>1533</v>
      </c>
      <c r="E15" s="43">
        <f t="shared" si="4"/>
        <v>571</v>
      </c>
      <c r="F15" s="43">
        <f t="shared" si="4"/>
        <v>2274</v>
      </c>
      <c r="G15" s="43" t="e">
        <f t="shared" si="4"/>
        <v>#DIV/0!</v>
      </c>
      <c r="H15" s="43">
        <f t="shared" si="4"/>
        <v>927</v>
      </c>
      <c r="I15" s="43">
        <f t="shared" si="4"/>
        <v>659</v>
      </c>
      <c r="J15" s="43">
        <f t="shared" si="4"/>
        <v>1451</v>
      </c>
      <c r="K15" s="48">
        <f t="shared" si="4"/>
        <v>11697</v>
      </c>
    </row>
    <row r="16" spans="1:11" s="62" customFormat="1" ht="14.25" thickBot="1" x14ac:dyDescent="0.3">
      <c r="A16" s="35" t="s">
        <v>3</v>
      </c>
      <c r="B16" s="173">
        <v>41309</v>
      </c>
      <c r="C16" s="14">
        <v>4084</v>
      </c>
      <c r="D16" s="14">
        <v>1492</v>
      </c>
      <c r="E16" s="14">
        <v>647</v>
      </c>
      <c r="F16" s="15">
        <v>2047</v>
      </c>
      <c r="G16" s="15"/>
      <c r="H16" s="14">
        <v>974</v>
      </c>
      <c r="I16" s="14">
        <v>704</v>
      </c>
      <c r="J16" s="16">
        <v>1933</v>
      </c>
      <c r="K16" s="18">
        <f t="shared" ref="K16:K22" si="5">SUM(C16:J16)</f>
        <v>11881</v>
      </c>
    </row>
    <row r="17" spans="1:11" s="62" customFormat="1" ht="14.25" thickBot="1" x14ac:dyDescent="0.3">
      <c r="A17" s="35" t="s">
        <v>4</v>
      </c>
      <c r="B17" s="174">
        <v>41310</v>
      </c>
      <c r="C17" s="14">
        <v>4456</v>
      </c>
      <c r="D17" s="14">
        <v>1509</v>
      </c>
      <c r="E17" s="14">
        <v>654</v>
      </c>
      <c r="F17" s="15">
        <v>2218</v>
      </c>
      <c r="G17" s="15"/>
      <c r="H17" s="14">
        <v>1022</v>
      </c>
      <c r="I17" s="14">
        <v>719</v>
      </c>
      <c r="J17" s="16">
        <v>2000</v>
      </c>
      <c r="K17" s="20">
        <f t="shared" si="5"/>
        <v>12578</v>
      </c>
    </row>
    <row r="18" spans="1:11" s="62" customFormat="1" ht="14.25" thickBot="1" x14ac:dyDescent="0.3">
      <c r="A18" s="35" t="s">
        <v>5</v>
      </c>
      <c r="B18" s="174">
        <v>41311</v>
      </c>
      <c r="C18" s="14">
        <v>4398</v>
      </c>
      <c r="D18" s="14">
        <v>1721</v>
      </c>
      <c r="E18" s="14">
        <v>674</v>
      </c>
      <c r="F18" s="15">
        <v>2283</v>
      </c>
      <c r="G18" s="15"/>
      <c r="H18" s="14">
        <v>1012</v>
      </c>
      <c r="I18" s="14">
        <v>722</v>
      </c>
      <c r="J18" s="16">
        <v>1987</v>
      </c>
      <c r="K18" s="20">
        <f>SUM(C18:J18)</f>
        <v>12797</v>
      </c>
    </row>
    <row r="19" spans="1:11" s="62" customFormat="1" ht="14.25" thickBot="1" x14ac:dyDescent="0.3">
      <c r="A19" s="35" t="s">
        <v>6</v>
      </c>
      <c r="B19" s="174">
        <v>41312</v>
      </c>
      <c r="C19" s="14">
        <v>4497</v>
      </c>
      <c r="D19" s="14">
        <v>1663</v>
      </c>
      <c r="E19" s="14">
        <v>594</v>
      </c>
      <c r="F19" s="15">
        <v>2379</v>
      </c>
      <c r="G19" s="15"/>
      <c r="H19" s="14">
        <v>984</v>
      </c>
      <c r="I19" s="14">
        <v>723</v>
      </c>
      <c r="J19" s="16">
        <v>1867</v>
      </c>
      <c r="K19" s="20">
        <f t="shared" si="5"/>
        <v>12707</v>
      </c>
    </row>
    <row r="20" spans="1:11" s="62" customFormat="1" ht="14.25" thickBot="1" x14ac:dyDescent="0.3">
      <c r="A20" s="35" t="s">
        <v>0</v>
      </c>
      <c r="B20" s="174">
        <v>41313</v>
      </c>
      <c r="C20" s="21">
        <v>2766</v>
      </c>
      <c r="D20" s="21">
        <v>1143</v>
      </c>
      <c r="E20" s="21">
        <v>417</v>
      </c>
      <c r="F20" s="15">
        <v>1947</v>
      </c>
      <c r="G20" s="15"/>
      <c r="H20" s="14">
        <v>560</v>
      </c>
      <c r="I20" s="14">
        <v>307</v>
      </c>
      <c r="J20" s="16">
        <v>1246</v>
      </c>
      <c r="K20" s="20">
        <f t="shared" si="5"/>
        <v>8386</v>
      </c>
    </row>
    <row r="21" spans="1:11" s="62" customFormat="1" ht="14.25" outlineLevel="1" thickBot="1" x14ac:dyDescent="0.3">
      <c r="A21" s="35" t="s">
        <v>1</v>
      </c>
      <c r="B21" s="174">
        <v>41314</v>
      </c>
      <c r="C21" s="21">
        <v>989</v>
      </c>
      <c r="D21" s="21"/>
      <c r="E21" s="21"/>
      <c r="F21" s="22"/>
      <c r="G21" s="22">
        <v>897</v>
      </c>
      <c r="H21" s="21"/>
      <c r="I21" s="21"/>
      <c r="J21" s="23"/>
      <c r="K21" s="20">
        <f t="shared" si="5"/>
        <v>1886</v>
      </c>
    </row>
    <row r="22" spans="1:11" s="62" customFormat="1" ht="14.25" outlineLevel="1" thickBot="1" x14ac:dyDescent="0.3">
      <c r="A22" s="35" t="s">
        <v>2</v>
      </c>
      <c r="B22" s="175">
        <v>41315</v>
      </c>
      <c r="C22" s="170">
        <v>1814</v>
      </c>
      <c r="D22" s="170"/>
      <c r="E22" s="170"/>
      <c r="F22" s="171"/>
      <c r="G22" s="171">
        <v>913</v>
      </c>
      <c r="H22" s="27"/>
      <c r="I22" s="27"/>
      <c r="J22" s="29"/>
      <c r="K22" s="88">
        <f t="shared" si="5"/>
        <v>2727</v>
      </c>
    </row>
    <row r="23" spans="1:11" s="62" customFormat="1" ht="14.25" customHeight="1" outlineLevel="1" thickBot="1" x14ac:dyDescent="0.3">
      <c r="A23" s="137" t="s">
        <v>25</v>
      </c>
      <c r="B23" s="300" t="s">
        <v>29</v>
      </c>
      <c r="C23" s="146">
        <f t="shared" ref="C23:K23" si="6">SUM(C16:C22)</f>
        <v>23004</v>
      </c>
      <c r="D23" s="146">
        <f t="shared" si="6"/>
        <v>7528</v>
      </c>
      <c r="E23" s="146">
        <f t="shared" si="6"/>
        <v>2986</v>
      </c>
      <c r="F23" s="146">
        <f t="shared" si="6"/>
        <v>10874</v>
      </c>
      <c r="G23" s="146">
        <f t="shared" si="6"/>
        <v>1810</v>
      </c>
      <c r="H23" s="146">
        <f>SUM(H16:H22)</f>
        <v>4552</v>
      </c>
      <c r="I23" s="146">
        <f t="shared" si="6"/>
        <v>3175</v>
      </c>
      <c r="J23" s="146">
        <f t="shared" si="6"/>
        <v>9033</v>
      </c>
      <c r="K23" s="150">
        <f t="shared" si="6"/>
        <v>62962</v>
      </c>
    </row>
    <row r="24" spans="1:11" s="62" customFormat="1" ht="15.75" customHeight="1" outlineLevel="1" thickBot="1" x14ac:dyDescent="0.3">
      <c r="A24" s="138" t="s">
        <v>27</v>
      </c>
      <c r="B24" s="300"/>
      <c r="C24" s="139">
        <f t="shared" ref="C24:K24" si="7">AVERAGE(C16:C22)</f>
        <v>3286.2857142857142</v>
      </c>
      <c r="D24" s="139">
        <f t="shared" si="7"/>
        <v>1505.6</v>
      </c>
      <c r="E24" s="139">
        <f t="shared" si="7"/>
        <v>597.20000000000005</v>
      </c>
      <c r="F24" s="139">
        <f t="shared" si="7"/>
        <v>2174.8000000000002</v>
      </c>
      <c r="G24" s="139">
        <f t="shared" si="7"/>
        <v>905</v>
      </c>
      <c r="H24" s="139">
        <f t="shared" si="7"/>
        <v>910.4</v>
      </c>
      <c r="I24" s="139">
        <f t="shared" si="7"/>
        <v>635</v>
      </c>
      <c r="J24" s="139">
        <f t="shared" si="7"/>
        <v>1806.6</v>
      </c>
      <c r="K24" s="145">
        <f t="shared" si="7"/>
        <v>8994.5714285714294</v>
      </c>
    </row>
    <row r="25" spans="1:11" s="62" customFormat="1" ht="14.25" customHeight="1" thickBot="1" x14ac:dyDescent="0.3">
      <c r="A25" s="36" t="s">
        <v>24</v>
      </c>
      <c r="B25" s="300"/>
      <c r="C25" s="37">
        <f t="shared" ref="C25:K25" si="8">SUM(C16:C20)</f>
        <v>20201</v>
      </c>
      <c r="D25" s="37">
        <f t="shared" si="8"/>
        <v>7528</v>
      </c>
      <c r="E25" s="37">
        <f t="shared" si="8"/>
        <v>2986</v>
      </c>
      <c r="F25" s="37">
        <f t="shared" si="8"/>
        <v>10874</v>
      </c>
      <c r="G25" s="37">
        <f t="shared" si="8"/>
        <v>0</v>
      </c>
      <c r="H25" s="37">
        <f t="shared" si="8"/>
        <v>4552</v>
      </c>
      <c r="I25" s="37">
        <f t="shared" si="8"/>
        <v>3175</v>
      </c>
      <c r="J25" s="37">
        <f t="shared" si="8"/>
        <v>9033</v>
      </c>
      <c r="K25" s="41">
        <f t="shared" si="8"/>
        <v>58349</v>
      </c>
    </row>
    <row r="26" spans="1:11" s="62" customFormat="1" ht="15.75" customHeight="1" thickBot="1" x14ac:dyDescent="0.3">
      <c r="A26" s="36" t="s">
        <v>26</v>
      </c>
      <c r="B26" s="301"/>
      <c r="C26" s="43">
        <f t="shared" ref="C26:K26" si="9">AVERAGE(C16:C20)</f>
        <v>4040.2</v>
      </c>
      <c r="D26" s="43">
        <f t="shared" si="9"/>
        <v>1505.6</v>
      </c>
      <c r="E26" s="43">
        <f t="shared" si="9"/>
        <v>597.20000000000005</v>
      </c>
      <c r="F26" s="43">
        <f t="shared" si="9"/>
        <v>2174.8000000000002</v>
      </c>
      <c r="G26" s="43" t="e">
        <f t="shared" si="9"/>
        <v>#DIV/0!</v>
      </c>
      <c r="H26" s="43">
        <f t="shared" si="9"/>
        <v>910.4</v>
      </c>
      <c r="I26" s="43">
        <f t="shared" si="9"/>
        <v>635</v>
      </c>
      <c r="J26" s="43">
        <f t="shared" si="9"/>
        <v>1806.6</v>
      </c>
      <c r="K26" s="48">
        <f t="shared" si="9"/>
        <v>11669.8</v>
      </c>
    </row>
    <row r="27" spans="1:11" s="62" customFormat="1" ht="14.25" thickBot="1" x14ac:dyDescent="0.3">
      <c r="A27" s="35" t="s">
        <v>3</v>
      </c>
      <c r="B27" s="220">
        <v>41316</v>
      </c>
      <c r="C27" s="14">
        <v>4558</v>
      </c>
      <c r="D27" s="14">
        <v>1856</v>
      </c>
      <c r="E27" s="14">
        <v>620</v>
      </c>
      <c r="F27" s="15">
        <v>2230</v>
      </c>
      <c r="G27" s="15"/>
      <c r="H27" s="14">
        <v>947</v>
      </c>
      <c r="I27" s="14">
        <v>761</v>
      </c>
      <c r="J27" s="16">
        <v>1927</v>
      </c>
      <c r="K27" s="18">
        <f t="shared" ref="K27:K32" si="10">SUM(C27:J27)</f>
        <v>12899</v>
      </c>
    </row>
    <row r="28" spans="1:11" s="62" customFormat="1" ht="14.25" thickBot="1" x14ac:dyDescent="0.3">
      <c r="A28" s="35" t="s">
        <v>4</v>
      </c>
      <c r="B28" s="177">
        <v>41317</v>
      </c>
      <c r="C28" s="14">
        <v>4718</v>
      </c>
      <c r="D28" s="14">
        <v>2081</v>
      </c>
      <c r="E28" s="14">
        <v>626</v>
      </c>
      <c r="F28" s="15">
        <v>2381</v>
      </c>
      <c r="G28" s="15"/>
      <c r="H28" s="14">
        <v>1055</v>
      </c>
      <c r="I28" s="14">
        <v>705</v>
      </c>
      <c r="J28" s="16">
        <v>2001</v>
      </c>
      <c r="K28" s="20">
        <f t="shared" si="10"/>
        <v>13567</v>
      </c>
    </row>
    <row r="29" spans="1:11" s="62" customFormat="1" ht="14.25" thickBot="1" x14ac:dyDescent="0.3">
      <c r="A29" s="35" t="s">
        <v>5</v>
      </c>
      <c r="B29" s="177">
        <v>41318</v>
      </c>
      <c r="C29" s="14">
        <v>4864</v>
      </c>
      <c r="D29" s="14">
        <v>2073</v>
      </c>
      <c r="E29" s="14">
        <v>667</v>
      </c>
      <c r="F29" s="15">
        <v>2381</v>
      </c>
      <c r="G29" s="15"/>
      <c r="H29" s="14">
        <v>1017</v>
      </c>
      <c r="I29" s="14">
        <v>748</v>
      </c>
      <c r="J29" s="16">
        <v>1977</v>
      </c>
      <c r="K29" s="20">
        <f t="shared" si="10"/>
        <v>13727</v>
      </c>
    </row>
    <row r="30" spans="1:11" s="62" customFormat="1" ht="14.25" thickBot="1" x14ac:dyDescent="0.3">
      <c r="A30" s="35" t="s">
        <v>6</v>
      </c>
      <c r="B30" s="177">
        <v>41319</v>
      </c>
      <c r="C30" s="14">
        <v>5043</v>
      </c>
      <c r="D30" s="14">
        <v>1734</v>
      </c>
      <c r="E30" s="14">
        <v>628</v>
      </c>
      <c r="F30" s="15">
        <v>1888</v>
      </c>
      <c r="G30" s="15"/>
      <c r="H30" s="14">
        <v>857</v>
      </c>
      <c r="I30" s="14">
        <v>803</v>
      </c>
      <c r="J30" s="16">
        <v>1888</v>
      </c>
      <c r="K30" s="20">
        <f t="shared" si="10"/>
        <v>12841</v>
      </c>
    </row>
    <row r="31" spans="1:11" s="62" customFormat="1" ht="14.25" thickBot="1" x14ac:dyDescent="0.3">
      <c r="A31" s="35" t="s">
        <v>0</v>
      </c>
      <c r="B31" s="177">
        <v>41320</v>
      </c>
      <c r="C31" s="21">
        <v>5326</v>
      </c>
      <c r="D31" s="21">
        <v>1730</v>
      </c>
      <c r="E31" s="21">
        <v>591</v>
      </c>
      <c r="F31" s="15">
        <v>1556</v>
      </c>
      <c r="G31" s="15"/>
      <c r="H31" s="14">
        <v>945</v>
      </c>
      <c r="I31" s="14">
        <v>710</v>
      </c>
      <c r="J31" s="16">
        <v>1556</v>
      </c>
      <c r="K31" s="20">
        <f t="shared" si="10"/>
        <v>12414</v>
      </c>
    </row>
    <row r="32" spans="1:11" s="62" customFormat="1" ht="14.25" outlineLevel="1" thickBot="1" x14ac:dyDescent="0.3">
      <c r="A32" s="35" t="s">
        <v>1</v>
      </c>
      <c r="B32" s="177">
        <v>41321</v>
      </c>
      <c r="C32" s="21">
        <v>2725</v>
      </c>
      <c r="D32" s="21"/>
      <c r="E32" s="21"/>
      <c r="F32" s="22"/>
      <c r="G32" s="22">
        <v>1644</v>
      </c>
      <c r="H32" s="21"/>
      <c r="I32" s="21"/>
      <c r="J32" s="23"/>
      <c r="K32" s="20">
        <f t="shared" si="10"/>
        <v>4369</v>
      </c>
    </row>
    <row r="33" spans="1:12" s="62" customFormat="1" ht="14.25" outlineLevel="1" thickBot="1" x14ac:dyDescent="0.3">
      <c r="A33" s="35" t="s">
        <v>2</v>
      </c>
      <c r="B33" s="178">
        <v>41322</v>
      </c>
      <c r="C33" s="27">
        <v>1814</v>
      </c>
      <c r="D33" s="27"/>
      <c r="E33" s="27"/>
      <c r="F33" s="28"/>
      <c r="G33" s="28">
        <v>1083</v>
      </c>
      <c r="H33" s="27"/>
      <c r="I33" s="27"/>
      <c r="J33" s="29"/>
      <c r="K33" s="20">
        <f t="shared" ref="K33" si="11">SUM(C33:J33)</f>
        <v>2897</v>
      </c>
    </row>
    <row r="34" spans="1:12" s="62" customFormat="1" ht="14.25" customHeight="1" outlineLevel="1" thickBot="1" x14ac:dyDescent="0.3">
      <c r="A34" s="137" t="s">
        <v>25</v>
      </c>
      <c r="B34" s="299" t="s">
        <v>30</v>
      </c>
      <c r="C34" s="146">
        <f>SUM(C27:C33)</f>
        <v>29048</v>
      </c>
      <c r="D34" s="146">
        <f t="shared" ref="D34:K34" si="12">SUM(D27:D33)</f>
        <v>9474</v>
      </c>
      <c r="E34" s="146">
        <f t="shared" si="12"/>
        <v>3132</v>
      </c>
      <c r="F34" s="146">
        <f t="shared" si="12"/>
        <v>10436</v>
      </c>
      <c r="G34" s="146">
        <f t="shared" si="12"/>
        <v>2727</v>
      </c>
      <c r="H34" s="146">
        <f t="shared" si="12"/>
        <v>4821</v>
      </c>
      <c r="I34" s="146">
        <f t="shared" si="12"/>
        <v>3727</v>
      </c>
      <c r="J34" s="146">
        <f t="shared" si="12"/>
        <v>9349</v>
      </c>
      <c r="K34" s="150">
        <f t="shared" si="12"/>
        <v>72714</v>
      </c>
    </row>
    <row r="35" spans="1:12" s="62" customFormat="1" ht="15.75" customHeight="1" outlineLevel="1" thickBot="1" x14ac:dyDescent="0.3">
      <c r="A35" s="138" t="s">
        <v>27</v>
      </c>
      <c r="B35" s="300"/>
      <c r="C35" s="139">
        <f>AVERAGE(C27:C33)</f>
        <v>4149.7142857142853</v>
      </c>
      <c r="D35" s="139">
        <f t="shared" ref="D35:K35" si="13">AVERAGE(D27:D33)</f>
        <v>1894.8</v>
      </c>
      <c r="E35" s="139">
        <f t="shared" si="13"/>
        <v>626.4</v>
      </c>
      <c r="F35" s="139">
        <f t="shared" si="13"/>
        <v>2087.1999999999998</v>
      </c>
      <c r="G35" s="139">
        <f t="shared" si="13"/>
        <v>1363.5</v>
      </c>
      <c r="H35" s="139">
        <f t="shared" si="13"/>
        <v>964.2</v>
      </c>
      <c r="I35" s="139">
        <f t="shared" si="13"/>
        <v>745.4</v>
      </c>
      <c r="J35" s="139">
        <f t="shared" si="13"/>
        <v>1869.8</v>
      </c>
      <c r="K35" s="145">
        <f t="shared" si="13"/>
        <v>10387.714285714286</v>
      </c>
    </row>
    <row r="36" spans="1:12" s="62" customFormat="1" ht="14.25" customHeight="1" thickBot="1" x14ac:dyDescent="0.3">
      <c r="A36" s="36" t="s">
        <v>24</v>
      </c>
      <c r="B36" s="300"/>
      <c r="C36" s="37">
        <f>SUM(C27:C31)</f>
        <v>24509</v>
      </c>
      <c r="D36" s="37">
        <f>SUM(D27:D31)</f>
        <v>9474</v>
      </c>
      <c r="E36" s="37">
        <f t="shared" ref="E36:K36" si="14">SUM(E27:E31)</f>
        <v>3132</v>
      </c>
      <c r="F36" s="37">
        <f t="shared" si="14"/>
        <v>10436</v>
      </c>
      <c r="G36" s="37">
        <f t="shared" si="14"/>
        <v>0</v>
      </c>
      <c r="H36" s="37">
        <f t="shared" si="14"/>
        <v>4821</v>
      </c>
      <c r="I36" s="37">
        <f t="shared" si="14"/>
        <v>3727</v>
      </c>
      <c r="J36" s="37">
        <f t="shared" si="14"/>
        <v>9349</v>
      </c>
      <c r="K36" s="41">
        <f t="shared" si="14"/>
        <v>65448</v>
      </c>
    </row>
    <row r="37" spans="1:12" s="62" customFormat="1" ht="15.75" customHeight="1" thickBot="1" x14ac:dyDescent="0.3">
      <c r="A37" s="36" t="s">
        <v>26</v>
      </c>
      <c r="B37" s="301"/>
      <c r="C37" s="43">
        <f>AVERAGE(C27:C31)</f>
        <v>4901.8</v>
      </c>
      <c r="D37" s="43">
        <f>AVERAGE(D27:D31)</f>
        <v>1894.8</v>
      </c>
      <c r="E37" s="43">
        <f t="shared" ref="E37:K37" si="15">AVERAGE(E27:E31)</f>
        <v>626.4</v>
      </c>
      <c r="F37" s="43">
        <f t="shared" si="15"/>
        <v>2087.1999999999998</v>
      </c>
      <c r="G37" s="43" t="e">
        <f t="shared" si="15"/>
        <v>#DIV/0!</v>
      </c>
      <c r="H37" s="43">
        <f t="shared" si="15"/>
        <v>964.2</v>
      </c>
      <c r="I37" s="43">
        <f t="shared" si="15"/>
        <v>745.4</v>
      </c>
      <c r="J37" s="43">
        <f t="shared" si="15"/>
        <v>1869.8</v>
      </c>
      <c r="K37" s="48">
        <f t="shared" si="15"/>
        <v>13089.6</v>
      </c>
    </row>
    <row r="38" spans="1:12" s="62" customFormat="1" ht="14.25" thickBot="1" x14ac:dyDescent="0.3">
      <c r="A38" s="35" t="s">
        <v>3</v>
      </c>
      <c r="B38" s="220">
        <v>41323</v>
      </c>
      <c r="C38" s="14">
        <v>2209</v>
      </c>
      <c r="D38" s="14"/>
      <c r="E38" s="14"/>
      <c r="F38" s="15"/>
      <c r="G38" s="15">
        <v>901</v>
      </c>
      <c r="H38" s="14"/>
      <c r="I38" s="14"/>
      <c r="J38" s="16"/>
      <c r="K38" s="18">
        <f t="shared" ref="K38:K44" si="16">SUM(C38:J38)</f>
        <v>3110</v>
      </c>
    </row>
    <row r="39" spans="1:12" s="62" customFormat="1" ht="14.25" thickBot="1" x14ac:dyDescent="0.3">
      <c r="A39" s="35" t="s">
        <v>4</v>
      </c>
      <c r="B39" s="177">
        <v>41324</v>
      </c>
      <c r="C39" s="14">
        <v>4546</v>
      </c>
      <c r="D39" s="14">
        <v>1642</v>
      </c>
      <c r="E39" s="14">
        <v>642</v>
      </c>
      <c r="F39" s="15">
        <v>2117</v>
      </c>
      <c r="G39" s="15"/>
      <c r="H39" s="14">
        <v>1065</v>
      </c>
      <c r="I39" s="14">
        <v>665</v>
      </c>
      <c r="J39" s="16">
        <v>1926</v>
      </c>
      <c r="K39" s="20">
        <f t="shared" si="16"/>
        <v>12603</v>
      </c>
    </row>
    <row r="40" spans="1:12" s="62" customFormat="1" ht="14.25" thickBot="1" x14ac:dyDescent="0.3">
      <c r="A40" s="35" t="s">
        <v>5</v>
      </c>
      <c r="B40" s="177">
        <v>41325</v>
      </c>
      <c r="C40" s="14">
        <v>4696</v>
      </c>
      <c r="D40" s="14">
        <v>1662</v>
      </c>
      <c r="E40" s="14">
        <v>619</v>
      </c>
      <c r="F40" s="15">
        <v>2071</v>
      </c>
      <c r="G40" s="15"/>
      <c r="H40" s="14">
        <v>1018</v>
      </c>
      <c r="I40" s="14">
        <v>741</v>
      </c>
      <c r="J40" s="16">
        <v>1708</v>
      </c>
      <c r="K40" s="20">
        <f t="shared" si="16"/>
        <v>12515</v>
      </c>
    </row>
    <row r="41" spans="1:12" s="62" customFormat="1" ht="14.25" thickBot="1" x14ac:dyDescent="0.3">
      <c r="A41" s="35" t="s">
        <v>6</v>
      </c>
      <c r="B41" s="177">
        <v>41326</v>
      </c>
      <c r="C41" s="14">
        <v>4776</v>
      </c>
      <c r="D41" s="14">
        <v>1818</v>
      </c>
      <c r="E41" s="14">
        <v>625</v>
      </c>
      <c r="F41" s="15">
        <v>2107</v>
      </c>
      <c r="G41" s="15"/>
      <c r="H41" s="14">
        <v>1067</v>
      </c>
      <c r="I41" s="14">
        <v>750</v>
      </c>
      <c r="J41" s="16">
        <v>1720</v>
      </c>
      <c r="K41" s="20">
        <f t="shared" si="16"/>
        <v>12863</v>
      </c>
    </row>
    <row r="42" spans="1:12" s="62" customFormat="1" ht="14.25" thickBot="1" x14ac:dyDescent="0.3">
      <c r="A42" s="35" t="s">
        <v>0</v>
      </c>
      <c r="B42" s="177">
        <v>41327</v>
      </c>
      <c r="C42" s="21">
        <v>4063</v>
      </c>
      <c r="D42" s="21">
        <v>1621</v>
      </c>
      <c r="E42" s="21">
        <v>620</v>
      </c>
      <c r="F42" s="15">
        <v>2260</v>
      </c>
      <c r="G42" s="15"/>
      <c r="H42" s="14">
        <v>927</v>
      </c>
      <c r="I42" s="14">
        <v>740</v>
      </c>
      <c r="J42" s="16">
        <v>1696</v>
      </c>
      <c r="K42" s="20">
        <f t="shared" si="16"/>
        <v>11927</v>
      </c>
    </row>
    <row r="43" spans="1:12" s="62" customFormat="1" ht="14.25" outlineLevel="1" thickBot="1" x14ac:dyDescent="0.3">
      <c r="A43" s="35" t="s">
        <v>1</v>
      </c>
      <c r="B43" s="177">
        <v>41328</v>
      </c>
      <c r="C43" s="21">
        <v>1805</v>
      </c>
      <c r="D43" s="21"/>
      <c r="E43" s="21"/>
      <c r="F43" s="22"/>
      <c r="G43" s="22">
        <v>1120</v>
      </c>
      <c r="H43" s="21"/>
      <c r="I43" s="21"/>
      <c r="J43" s="23"/>
      <c r="K43" s="20">
        <f t="shared" si="16"/>
        <v>2925</v>
      </c>
      <c r="L43" s="169"/>
    </row>
    <row r="44" spans="1:12" s="62" customFormat="1" ht="14.25" outlineLevel="1" thickBot="1" x14ac:dyDescent="0.3">
      <c r="A44" s="35" t="s">
        <v>2</v>
      </c>
      <c r="B44" s="177">
        <v>41329</v>
      </c>
      <c r="C44" s="27">
        <v>1763</v>
      </c>
      <c r="D44" s="27"/>
      <c r="E44" s="27"/>
      <c r="F44" s="28"/>
      <c r="G44" s="28">
        <v>920</v>
      </c>
      <c r="H44" s="27"/>
      <c r="I44" s="27"/>
      <c r="J44" s="29"/>
      <c r="K44" s="88">
        <f t="shared" si="16"/>
        <v>2683</v>
      </c>
      <c r="L44" s="169"/>
    </row>
    <row r="45" spans="1:12" s="62" customFormat="1" ht="14.25" customHeight="1" outlineLevel="1" thickBot="1" x14ac:dyDescent="0.3">
      <c r="A45" s="137" t="s">
        <v>25</v>
      </c>
      <c r="B45" s="299" t="s">
        <v>31</v>
      </c>
      <c r="C45" s="146">
        <f t="shared" ref="C45:K45" si="17">SUM(C38:C44)</f>
        <v>23858</v>
      </c>
      <c r="D45" s="146">
        <f t="shared" si="17"/>
        <v>6743</v>
      </c>
      <c r="E45" s="146">
        <f t="shared" si="17"/>
        <v>2506</v>
      </c>
      <c r="F45" s="146">
        <f t="shared" si="17"/>
        <v>8555</v>
      </c>
      <c r="G45" s="146">
        <f t="shared" si="17"/>
        <v>2941</v>
      </c>
      <c r="H45" s="146">
        <f t="shared" si="17"/>
        <v>4077</v>
      </c>
      <c r="I45" s="146">
        <f t="shared" si="17"/>
        <v>2896</v>
      </c>
      <c r="J45" s="146">
        <f t="shared" si="17"/>
        <v>7050</v>
      </c>
      <c r="K45" s="150">
        <f t="shared" si="17"/>
        <v>58626</v>
      </c>
    </row>
    <row r="46" spans="1:12" s="62" customFormat="1" ht="15.75" customHeight="1" outlineLevel="1" thickBot="1" x14ac:dyDescent="0.3">
      <c r="A46" s="138" t="s">
        <v>27</v>
      </c>
      <c r="B46" s="300"/>
      <c r="C46" s="139">
        <f t="shared" ref="C46:K46" si="18">AVERAGE(C38:C44)</f>
        <v>3408.2857142857142</v>
      </c>
      <c r="D46" s="139">
        <f t="shared" si="18"/>
        <v>1685.75</v>
      </c>
      <c r="E46" s="139">
        <f t="shared" si="18"/>
        <v>626.5</v>
      </c>
      <c r="F46" s="139">
        <f t="shared" si="18"/>
        <v>2138.75</v>
      </c>
      <c r="G46" s="139">
        <f t="shared" si="18"/>
        <v>980.33333333333337</v>
      </c>
      <c r="H46" s="139">
        <f t="shared" si="18"/>
        <v>1019.25</v>
      </c>
      <c r="I46" s="139">
        <f t="shared" si="18"/>
        <v>724</v>
      </c>
      <c r="J46" s="139">
        <f t="shared" si="18"/>
        <v>1762.5</v>
      </c>
      <c r="K46" s="145">
        <f t="shared" si="18"/>
        <v>8375.1428571428569</v>
      </c>
    </row>
    <row r="47" spans="1:12" s="62" customFormat="1" ht="14.25" customHeight="1" thickBot="1" x14ac:dyDescent="0.3">
      <c r="A47" s="36" t="s">
        <v>24</v>
      </c>
      <c r="B47" s="300"/>
      <c r="C47" s="37">
        <f t="shared" ref="C47:K47" si="19">SUM(C38:C42)</f>
        <v>20290</v>
      </c>
      <c r="D47" s="37">
        <f t="shared" si="19"/>
        <v>6743</v>
      </c>
      <c r="E47" s="37">
        <f t="shared" si="19"/>
        <v>2506</v>
      </c>
      <c r="F47" s="37">
        <f t="shared" si="19"/>
        <v>8555</v>
      </c>
      <c r="G47" s="37">
        <f t="shared" si="19"/>
        <v>901</v>
      </c>
      <c r="H47" s="37">
        <f t="shared" si="19"/>
        <v>4077</v>
      </c>
      <c r="I47" s="37">
        <f t="shared" si="19"/>
        <v>2896</v>
      </c>
      <c r="J47" s="37">
        <f t="shared" si="19"/>
        <v>7050</v>
      </c>
      <c r="K47" s="41">
        <f t="shared" si="19"/>
        <v>53018</v>
      </c>
    </row>
    <row r="48" spans="1:12" s="62" customFormat="1" ht="15.75" customHeight="1" thickBot="1" x14ac:dyDescent="0.3">
      <c r="A48" s="36" t="s">
        <v>26</v>
      </c>
      <c r="B48" s="301"/>
      <c r="C48" s="43">
        <f t="shared" ref="C48:K48" si="20">AVERAGE(C38:C42)</f>
        <v>4058</v>
      </c>
      <c r="D48" s="43">
        <f t="shared" si="20"/>
        <v>1685.75</v>
      </c>
      <c r="E48" s="43">
        <f t="shared" si="20"/>
        <v>626.5</v>
      </c>
      <c r="F48" s="43">
        <f t="shared" si="20"/>
        <v>2138.75</v>
      </c>
      <c r="G48" s="43">
        <f t="shared" si="20"/>
        <v>901</v>
      </c>
      <c r="H48" s="43">
        <f t="shared" si="20"/>
        <v>1019.25</v>
      </c>
      <c r="I48" s="43">
        <f t="shared" si="20"/>
        <v>724</v>
      </c>
      <c r="J48" s="43">
        <f t="shared" si="20"/>
        <v>1762.5</v>
      </c>
      <c r="K48" s="48">
        <f t="shared" si="20"/>
        <v>10603.6</v>
      </c>
    </row>
    <row r="49" spans="1:11" s="62" customFormat="1" ht="14.25" thickBot="1" x14ac:dyDescent="0.3">
      <c r="A49" s="35" t="s">
        <v>3</v>
      </c>
      <c r="B49" s="176">
        <v>41330</v>
      </c>
      <c r="C49" s="14">
        <v>4433</v>
      </c>
      <c r="D49" s="14">
        <v>1657</v>
      </c>
      <c r="E49" s="14">
        <v>666</v>
      </c>
      <c r="F49" s="15">
        <v>2178</v>
      </c>
      <c r="G49" s="15"/>
      <c r="H49" s="14">
        <v>1080</v>
      </c>
      <c r="I49" s="14">
        <v>714</v>
      </c>
      <c r="J49" s="16">
        <v>2076</v>
      </c>
      <c r="K49" s="18">
        <f t="shared" ref="K49:K52" si="21">SUM(C49:J49)</f>
        <v>12804</v>
      </c>
    </row>
    <row r="50" spans="1:11" s="62" customFormat="1" ht="14.25" thickBot="1" x14ac:dyDescent="0.3">
      <c r="A50" s="35" t="s">
        <v>4</v>
      </c>
      <c r="B50" s="209">
        <v>41331</v>
      </c>
      <c r="C50" s="14">
        <v>4722</v>
      </c>
      <c r="D50" s="14">
        <v>1772</v>
      </c>
      <c r="E50" s="14">
        <v>668</v>
      </c>
      <c r="F50" s="15">
        <v>2244</v>
      </c>
      <c r="G50" s="15"/>
      <c r="H50" s="14">
        <v>842</v>
      </c>
      <c r="I50" s="14">
        <v>840</v>
      </c>
      <c r="J50" s="16">
        <v>2010</v>
      </c>
      <c r="K50" s="20">
        <f t="shared" si="21"/>
        <v>13098</v>
      </c>
    </row>
    <row r="51" spans="1:11" s="62" customFormat="1" ht="14.25" thickBot="1" x14ac:dyDescent="0.3">
      <c r="A51" s="35" t="s">
        <v>5</v>
      </c>
      <c r="B51" s="209">
        <v>41332</v>
      </c>
      <c r="C51" s="14">
        <v>4465</v>
      </c>
      <c r="D51" s="14">
        <v>1645</v>
      </c>
      <c r="E51" s="14">
        <v>605</v>
      </c>
      <c r="F51" s="15">
        <v>1965</v>
      </c>
      <c r="G51" s="15"/>
      <c r="H51" s="14">
        <v>870</v>
      </c>
      <c r="I51" s="14">
        <v>779</v>
      </c>
      <c r="J51" s="16">
        <v>1778</v>
      </c>
      <c r="K51" s="20">
        <f t="shared" si="21"/>
        <v>12107</v>
      </c>
    </row>
    <row r="52" spans="1:11" s="62" customFormat="1" ht="14.25" customHeight="1" thickBot="1" x14ac:dyDescent="0.3">
      <c r="A52" s="221" t="s">
        <v>6</v>
      </c>
      <c r="B52" s="209">
        <v>41333</v>
      </c>
      <c r="C52" s="14">
        <v>4750</v>
      </c>
      <c r="D52" s="14">
        <v>1825</v>
      </c>
      <c r="E52" s="14">
        <v>622</v>
      </c>
      <c r="F52" s="15">
        <v>2033</v>
      </c>
      <c r="G52" s="15"/>
      <c r="H52" s="14">
        <v>988</v>
      </c>
      <c r="I52" s="14">
        <v>773</v>
      </c>
      <c r="J52" s="16">
        <v>1914</v>
      </c>
      <c r="K52" s="20">
        <f t="shared" si="21"/>
        <v>12905</v>
      </c>
    </row>
    <row r="53" spans="1:11" s="62" customFormat="1" ht="14.25" hidden="1" customHeight="1" thickBot="1" x14ac:dyDescent="0.3">
      <c r="A53" s="221"/>
      <c r="B53" s="209"/>
      <c r="C53" s="21"/>
      <c r="D53" s="21"/>
      <c r="E53" s="21"/>
      <c r="F53" s="15"/>
      <c r="G53" s="15"/>
      <c r="H53" s="14"/>
      <c r="I53" s="14"/>
      <c r="J53" s="16"/>
      <c r="K53" s="20"/>
    </row>
    <row r="54" spans="1:11" s="62" customFormat="1" ht="14.25" hidden="1" outlineLevel="1" thickBot="1" x14ac:dyDescent="0.3">
      <c r="A54" s="221"/>
      <c r="B54" s="177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21"/>
      <c r="B55" s="178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7" t="s">
        <v>25</v>
      </c>
      <c r="B56" s="299" t="s">
        <v>32</v>
      </c>
      <c r="C56" s="146">
        <f>SUM(C49:C55)</f>
        <v>18370</v>
      </c>
      <c r="D56" s="146">
        <f t="shared" ref="D56:K56" si="22">SUM(D49:D55)</f>
        <v>6899</v>
      </c>
      <c r="E56" s="146">
        <f t="shared" si="22"/>
        <v>2561</v>
      </c>
      <c r="F56" s="146">
        <f t="shared" si="22"/>
        <v>8420</v>
      </c>
      <c r="G56" s="146">
        <f t="shared" si="22"/>
        <v>0</v>
      </c>
      <c r="H56" s="146">
        <f t="shared" si="22"/>
        <v>3780</v>
      </c>
      <c r="I56" s="146">
        <f t="shared" si="22"/>
        <v>3106</v>
      </c>
      <c r="J56" s="146">
        <f t="shared" si="22"/>
        <v>7778</v>
      </c>
      <c r="K56" s="150">
        <f t="shared" si="22"/>
        <v>50914</v>
      </c>
    </row>
    <row r="57" spans="1:11" s="62" customFormat="1" ht="15.75" customHeight="1" outlineLevel="1" thickBot="1" x14ac:dyDescent="0.3">
      <c r="A57" s="138" t="s">
        <v>27</v>
      </c>
      <c r="B57" s="300"/>
      <c r="C57" s="139">
        <f t="shared" ref="C57:K57" si="23">AVERAGE(C49:C55)</f>
        <v>4592.5</v>
      </c>
      <c r="D57" s="139">
        <f t="shared" si="23"/>
        <v>1724.75</v>
      </c>
      <c r="E57" s="139">
        <f t="shared" si="23"/>
        <v>640.25</v>
      </c>
      <c r="F57" s="139">
        <f t="shared" si="23"/>
        <v>2105</v>
      </c>
      <c r="G57" s="139" t="e">
        <f t="shared" si="23"/>
        <v>#DIV/0!</v>
      </c>
      <c r="H57" s="139">
        <f t="shared" si="23"/>
        <v>945</v>
      </c>
      <c r="I57" s="139">
        <f t="shared" si="23"/>
        <v>776.5</v>
      </c>
      <c r="J57" s="139">
        <f t="shared" si="23"/>
        <v>1944.5</v>
      </c>
      <c r="K57" s="145">
        <f t="shared" si="23"/>
        <v>12728.5</v>
      </c>
    </row>
    <row r="58" spans="1:11" s="62" customFormat="1" ht="14.25" customHeight="1" thickBot="1" x14ac:dyDescent="0.3">
      <c r="A58" s="36" t="s">
        <v>24</v>
      </c>
      <c r="B58" s="300"/>
      <c r="C58" s="37">
        <f t="shared" ref="C58:K58" si="24">SUM(C49:C53)</f>
        <v>18370</v>
      </c>
      <c r="D58" s="37">
        <f t="shared" si="24"/>
        <v>6899</v>
      </c>
      <c r="E58" s="37">
        <f t="shared" si="24"/>
        <v>2561</v>
      </c>
      <c r="F58" s="37">
        <f t="shared" si="24"/>
        <v>8420</v>
      </c>
      <c r="G58" s="37">
        <f t="shared" si="24"/>
        <v>0</v>
      </c>
      <c r="H58" s="37">
        <f t="shared" si="24"/>
        <v>3780</v>
      </c>
      <c r="I58" s="37">
        <f t="shared" si="24"/>
        <v>3106</v>
      </c>
      <c r="J58" s="37">
        <f t="shared" si="24"/>
        <v>7778</v>
      </c>
      <c r="K58" s="41">
        <f t="shared" si="24"/>
        <v>50914</v>
      </c>
    </row>
    <row r="59" spans="1:11" s="62" customFormat="1" ht="15.75" customHeight="1" thickBot="1" x14ac:dyDescent="0.3">
      <c r="A59" s="36" t="s">
        <v>26</v>
      </c>
      <c r="B59" s="301"/>
      <c r="C59" s="43">
        <f t="shared" ref="C59:K59" si="25">AVERAGE(C49:C53)</f>
        <v>4592.5</v>
      </c>
      <c r="D59" s="43">
        <f t="shared" si="25"/>
        <v>1724.75</v>
      </c>
      <c r="E59" s="43">
        <f t="shared" si="25"/>
        <v>640.25</v>
      </c>
      <c r="F59" s="43">
        <f t="shared" si="25"/>
        <v>2105</v>
      </c>
      <c r="G59" s="43" t="e">
        <f t="shared" si="25"/>
        <v>#DIV/0!</v>
      </c>
      <c r="H59" s="43">
        <f t="shared" si="25"/>
        <v>945</v>
      </c>
      <c r="I59" s="43">
        <f t="shared" si="25"/>
        <v>776.5</v>
      </c>
      <c r="J59" s="43">
        <f t="shared" si="25"/>
        <v>1944.5</v>
      </c>
      <c r="K59" s="48">
        <f t="shared" si="25"/>
        <v>12728.5</v>
      </c>
    </row>
    <row r="60" spans="1:11" s="62" customFormat="1" ht="14.25" hidden="1" thickBot="1" x14ac:dyDescent="0.3">
      <c r="A60" s="221"/>
      <c r="B60" s="179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5"/>
      <c r="B61" s="17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8"/>
      <c r="C66" s="27"/>
      <c r="D66" s="27"/>
      <c r="E66" s="27"/>
      <c r="F66" s="28"/>
      <c r="G66" s="28"/>
      <c r="H66" s="27"/>
      <c r="I66" s="27"/>
      <c r="J66" s="29"/>
      <c r="K66" s="88"/>
    </row>
    <row r="67" spans="1:15" s="62" customFormat="1" ht="14.25" hidden="1" customHeight="1" outlineLevel="1" thickBot="1" x14ac:dyDescent="0.3">
      <c r="A67" s="137" t="s">
        <v>25</v>
      </c>
      <c r="B67" s="299" t="s">
        <v>37</v>
      </c>
      <c r="C67" s="146">
        <f>SUM(C60:C66)</f>
        <v>0</v>
      </c>
      <c r="D67" s="146">
        <f>SUM(D60:D66)</f>
        <v>0</v>
      </c>
      <c r="E67" s="146">
        <f>SUM(E60:E66)</f>
        <v>0</v>
      </c>
      <c r="F67" s="146">
        <f t="shared" ref="F67:K67" si="26">SUM(F60:F66)</f>
        <v>0</v>
      </c>
      <c r="G67" s="146">
        <f t="shared" si="26"/>
        <v>0</v>
      </c>
      <c r="H67" s="146">
        <f t="shared" si="26"/>
        <v>0</v>
      </c>
      <c r="I67" s="146">
        <f t="shared" si="26"/>
        <v>0</v>
      </c>
      <c r="J67" s="146">
        <f t="shared" si="26"/>
        <v>0</v>
      </c>
      <c r="K67" s="146">
        <f t="shared" si="26"/>
        <v>0</v>
      </c>
    </row>
    <row r="68" spans="1:15" s="62" customFormat="1" ht="15.75" hidden="1" customHeight="1" outlineLevel="1" thickBot="1" x14ac:dyDescent="0.3">
      <c r="A68" s="138" t="s">
        <v>27</v>
      </c>
      <c r="B68" s="300"/>
      <c r="C68" s="139" t="e">
        <f>AVERAGE(C60:C66)</f>
        <v>#DIV/0!</v>
      </c>
      <c r="D68" s="139" t="e">
        <f>AVERAGE(D60:D66)</f>
        <v>#DIV/0!</v>
      </c>
      <c r="E68" s="139" t="e">
        <f>AVERAGE(E60:E66)</f>
        <v>#DIV/0!</v>
      </c>
      <c r="F68" s="139" t="e">
        <f t="shared" ref="F68:K68" si="27">AVERAGE(F60:F66)</f>
        <v>#DIV/0!</v>
      </c>
      <c r="G68" s="139" t="e">
        <f t="shared" si="27"/>
        <v>#DIV/0!</v>
      </c>
      <c r="H68" s="139" t="e">
        <f t="shared" si="27"/>
        <v>#DIV/0!</v>
      </c>
      <c r="I68" s="139" t="e">
        <f t="shared" si="27"/>
        <v>#DIV/0!</v>
      </c>
      <c r="J68" s="139" t="e">
        <f t="shared" si="27"/>
        <v>#DIV/0!</v>
      </c>
      <c r="K68" s="139" t="e">
        <f t="shared" si="27"/>
        <v>#DIV/0!</v>
      </c>
    </row>
    <row r="69" spans="1:15" s="62" customFormat="1" ht="14.25" hidden="1" customHeight="1" thickBot="1" x14ac:dyDescent="0.3">
      <c r="A69" s="36" t="s">
        <v>24</v>
      </c>
      <c r="B69" s="300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8">SUM(F60:F64)</f>
        <v>0</v>
      </c>
      <c r="G69" s="37">
        <f t="shared" si="28"/>
        <v>0</v>
      </c>
      <c r="H69" s="37">
        <f t="shared" si="28"/>
        <v>0</v>
      </c>
      <c r="I69" s="37">
        <f t="shared" si="28"/>
        <v>0</v>
      </c>
      <c r="J69" s="37">
        <f t="shared" si="28"/>
        <v>0</v>
      </c>
      <c r="K69" s="37">
        <f t="shared" si="28"/>
        <v>0</v>
      </c>
    </row>
    <row r="70" spans="1:15" s="62" customFormat="1" ht="15.75" hidden="1" customHeight="1" thickBot="1" x14ac:dyDescent="0.3">
      <c r="A70" s="36" t="s">
        <v>26</v>
      </c>
      <c r="B70" s="301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29">AVERAGE(F60:F64)</f>
        <v>#DIV/0!</v>
      </c>
      <c r="G70" s="43" t="e">
        <f t="shared" si="29"/>
        <v>#DIV/0!</v>
      </c>
      <c r="H70" s="43" t="e">
        <f t="shared" si="29"/>
        <v>#DIV/0!</v>
      </c>
      <c r="I70" s="43" t="e">
        <f t="shared" si="29"/>
        <v>#DIV/0!</v>
      </c>
      <c r="J70" s="43" t="e">
        <f t="shared" si="29"/>
        <v>#DIV/0!</v>
      </c>
      <c r="K70" s="43" t="e">
        <f t="shared" si="29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3"/>
      <c r="B72" s="51" t="s">
        <v>8</v>
      </c>
      <c r="C72" s="52" t="s">
        <v>9</v>
      </c>
      <c r="D72" s="52" t="s">
        <v>10</v>
      </c>
      <c r="E72" s="79"/>
      <c r="F72" s="311" t="s">
        <v>71</v>
      </c>
      <c r="G72" s="324"/>
      <c r="H72" s="325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4">
        <f>SUM(C58:G58, C47:G47, C36:G36, C25:G25, C14:G14, C69:G69 )</f>
        <v>173045</v>
      </c>
      <c r="C73" s="84">
        <f>SUM(H58:H58, H47:H47, H36:H36, H25:H25, H14:H14, H69:H69)</f>
        <v>18157</v>
      </c>
      <c r="D73" s="84">
        <f>SUM(I58:J58, I47:J47, I36:J36, I25:J25, I14:J14, I69:J69)</f>
        <v>48224</v>
      </c>
      <c r="E73" s="80"/>
      <c r="F73" s="291" t="s">
        <v>34</v>
      </c>
      <c r="G73" s="292"/>
      <c r="H73" s="130">
        <f>SUM(K14, K25, K36, K47, K58, K69)</f>
        <v>239426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195838</v>
      </c>
      <c r="C74" s="50">
        <f>SUM(H56:H56, H45:H45, H34:H34, H23:H23, H12:H12, H67:H67 )</f>
        <v>18157</v>
      </c>
      <c r="D74" s="50">
        <f>SUM(I56:J56, I45:J45, I34:J34, I23:J23, I12:J12, I67:J67)</f>
        <v>48224</v>
      </c>
      <c r="E74" s="80"/>
      <c r="F74" s="291" t="s">
        <v>33</v>
      </c>
      <c r="G74" s="292"/>
      <c r="H74" s="131">
        <f>SUM(K56, K45, K34, K23, K12, K67)</f>
        <v>262219</v>
      </c>
      <c r="I74" s="80"/>
      <c r="J74" s="80"/>
      <c r="K74" s="80"/>
      <c r="L74" s="80"/>
    </row>
    <row r="75" spans="1:15" ht="30" customHeight="1" x14ac:dyDescent="0.25">
      <c r="F75" s="291" t="s">
        <v>26</v>
      </c>
      <c r="G75" s="292"/>
      <c r="H75" s="131">
        <f>AVERAGE(K14, K25, K36, K47, K58, K69)</f>
        <v>39904.333333333336</v>
      </c>
    </row>
    <row r="76" spans="1:15" ht="30" customHeight="1" x14ac:dyDescent="0.25">
      <c r="F76" s="291" t="s">
        <v>74</v>
      </c>
      <c r="G76" s="292"/>
      <c r="H76" s="130">
        <f>AVERAGE(K56, K45, K34, K23, K12, K67)</f>
        <v>43703.166666666664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1" sqref="H71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7"/>
      <c r="C1" s="314" t="s">
        <v>10</v>
      </c>
      <c r="D1" s="318"/>
      <c r="E1" s="314" t="s">
        <v>16</v>
      </c>
      <c r="F1" s="309"/>
      <c r="G1" s="320" t="s">
        <v>23</v>
      </c>
    </row>
    <row r="2" spans="1:8" ht="15" customHeight="1" thickBot="1" x14ac:dyDescent="0.3">
      <c r="B2" s="187"/>
      <c r="C2" s="315"/>
      <c r="D2" s="319"/>
      <c r="E2" s="315"/>
      <c r="F2" s="310"/>
      <c r="G2" s="321"/>
    </row>
    <row r="3" spans="1:8" x14ac:dyDescent="0.25">
      <c r="A3" s="293" t="s">
        <v>63</v>
      </c>
      <c r="B3" s="295" t="s">
        <v>64</v>
      </c>
      <c r="C3" s="302" t="s">
        <v>52</v>
      </c>
      <c r="D3" s="331" t="s">
        <v>53</v>
      </c>
      <c r="E3" s="302" t="s">
        <v>66</v>
      </c>
      <c r="F3" s="303" t="s">
        <v>53</v>
      </c>
      <c r="G3" s="321"/>
    </row>
    <row r="4" spans="1:8" ht="14.25" thickBot="1" x14ac:dyDescent="0.3">
      <c r="A4" s="294"/>
      <c r="B4" s="296"/>
      <c r="C4" s="294"/>
      <c r="D4" s="332"/>
      <c r="E4" s="294"/>
      <c r="F4" s="304"/>
      <c r="G4" s="321"/>
    </row>
    <row r="5" spans="1:8" s="61" customFormat="1" ht="14.25" hidden="1" thickBot="1" x14ac:dyDescent="0.3">
      <c r="A5" s="217"/>
      <c r="B5" s="181"/>
      <c r="C5" s="14"/>
      <c r="D5" s="85"/>
      <c r="E5" s="21"/>
      <c r="F5" s="22"/>
      <c r="G5" s="20"/>
    </row>
    <row r="6" spans="1:8" s="61" customFormat="1" ht="14.25" hidden="1" thickBot="1" x14ac:dyDescent="0.3">
      <c r="A6" s="224"/>
      <c r="B6" s="172"/>
      <c r="C6" s="14"/>
      <c r="D6" s="85"/>
      <c r="E6" s="21"/>
      <c r="F6" s="22"/>
      <c r="G6" s="20"/>
    </row>
    <row r="7" spans="1:8" s="61" customFormat="1" ht="14.25" hidden="1" thickBot="1" x14ac:dyDescent="0.3">
      <c r="A7" s="224"/>
      <c r="B7" s="172"/>
      <c r="C7" s="14"/>
      <c r="D7" s="85"/>
      <c r="E7" s="21"/>
      <c r="F7" s="22"/>
      <c r="G7" s="20"/>
    </row>
    <row r="8" spans="1:8" s="61" customFormat="1" ht="14.25" hidden="1" thickBot="1" x14ac:dyDescent="0.3">
      <c r="A8" s="224"/>
      <c r="B8" s="172"/>
      <c r="C8" s="14"/>
      <c r="D8" s="85"/>
      <c r="E8" s="21"/>
      <c r="F8" s="22"/>
      <c r="G8" s="20"/>
      <c r="H8" s="222"/>
    </row>
    <row r="9" spans="1:8" s="61" customFormat="1" ht="14.25" thickBot="1" x14ac:dyDescent="0.3">
      <c r="A9" s="224" t="s">
        <v>0</v>
      </c>
      <c r="B9" s="172">
        <v>41306</v>
      </c>
      <c r="C9" s="14">
        <v>797</v>
      </c>
      <c r="D9" s="85">
        <v>752</v>
      </c>
      <c r="E9" s="21">
        <v>439</v>
      </c>
      <c r="F9" s="22">
        <v>435</v>
      </c>
      <c r="G9" s="20">
        <f t="shared" ref="G9:G11" si="0">SUM(C9:F9)</f>
        <v>2423</v>
      </c>
      <c r="H9" s="222"/>
    </row>
    <row r="10" spans="1:8" s="61" customFormat="1" ht="14.25" outlineLevel="1" thickBot="1" x14ac:dyDescent="0.3">
      <c r="A10" s="206" t="s">
        <v>1</v>
      </c>
      <c r="B10" s="172">
        <v>41307</v>
      </c>
      <c r="C10" s="21">
        <v>126</v>
      </c>
      <c r="D10" s="86"/>
      <c r="E10" s="21">
        <v>165</v>
      </c>
      <c r="F10" s="22"/>
      <c r="G10" s="20">
        <f t="shared" si="0"/>
        <v>291</v>
      </c>
      <c r="H10" s="222"/>
    </row>
    <row r="11" spans="1:8" s="61" customFormat="1" ht="14.25" outlineLevel="1" thickBot="1" x14ac:dyDescent="0.3">
      <c r="A11" s="203" t="s">
        <v>2</v>
      </c>
      <c r="B11" s="172">
        <v>41308</v>
      </c>
      <c r="C11" s="27">
        <v>78</v>
      </c>
      <c r="D11" s="87"/>
      <c r="E11" s="27">
        <v>138</v>
      </c>
      <c r="F11" s="28"/>
      <c r="G11" s="20">
        <f t="shared" si="0"/>
        <v>216</v>
      </c>
      <c r="H11" s="222"/>
    </row>
    <row r="12" spans="1:8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1001</v>
      </c>
      <c r="D12" s="156">
        <f>SUM(D5:D11)</f>
        <v>752</v>
      </c>
      <c r="E12" s="146">
        <f>SUM(E5:E11)</f>
        <v>742</v>
      </c>
      <c r="F12" s="146">
        <f>SUM(F5:F11)</f>
        <v>435</v>
      </c>
      <c r="G12" s="150">
        <f>SUM(G5:G11)</f>
        <v>2930</v>
      </c>
    </row>
    <row r="13" spans="1:8" s="62" customFormat="1" ht="15.75" customHeight="1" outlineLevel="1" thickBot="1" x14ac:dyDescent="0.3">
      <c r="A13" s="138" t="s">
        <v>27</v>
      </c>
      <c r="B13" s="300"/>
      <c r="C13" s="139">
        <f>AVERAGE(C5:C11)</f>
        <v>333.66666666666669</v>
      </c>
      <c r="D13" s="157">
        <f>AVERAGE(D5:D11)</f>
        <v>752</v>
      </c>
      <c r="E13" s="139">
        <f>AVERAGE(E5:E11)</f>
        <v>247.33333333333334</v>
      </c>
      <c r="F13" s="139">
        <f>AVERAGE(F5:F11)</f>
        <v>435</v>
      </c>
      <c r="G13" s="145">
        <f>AVERAGE(G5:G11)</f>
        <v>976.66666666666663</v>
      </c>
    </row>
    <row r="14" spans="1:8" s="62" customFormat="1" ht="14.25" customHeight="1" thickBot="1" x14ac:dyDescent="0.3">
      <c r="A14" s="36" t="s">
        <v>24</v>
      </c>
      <c r="B14" s="300"/>
      <c r="C14" s="37">
        <f>SUM(C5:C9)</f>
        <v>797</v>
      </c>
      <c r="D14" s="37">
        <f>SUM(D5:D9)</f>
        <v>752</v>
      </c>
      <c r="E14" s="37">
        <f t="shared" ref="E14:F14" si="1">SUM(E5:E9)</f>
        <v>439</v>
      </c>
      <c r="F14" s="37">
        <f t="shared" si="1"/>
        <v>435</v>
      </c>
      <c r="G14" s="37">
        <f>SUM(G5:G9)</f>
        <v>2423</v>
      </c>
    </row>
    <row r="15" spans="1:8" s="62" customFormat="1" ht="15.75" customHeight="1" thickBot="1" x14ac:dyDescent="0.3">
      <c r="A15" s="36" t="s">
        <v>26</v>
      </c>
      <c r="B15" s="300"/>
      <c r="C15" s="43">
        <f>AVERAGE(C5:C9)</f>
        <v>797</v>
      </c>
      <c r="D15" s="43">
        <f>AVERAGE(D5:D9)</f>
        <v>752</v>
      </c>
      <c r="E15" s="43">
        <f t="shared" ref="E15:F15" si="2">AVERAGE(E5:E9)</f>
        <v>439</v>
      </c>
      <c r="F15" s="43">
        <f t="shared" si="2"/>
        <v>435</v>
      </c>
      <c r="G15" s="43">
        <f>AVERAGE(G5:G9)</f>
        <v>2423</v>
      </c>
    </row>
    <row r="16" spans="1:8" s="62" customFormat="1" ht="14.25" thickBot="1" x14ac:dyDescent="0.3">
      <c r="A16" s="35" t="s">
        <v>3</v>
      </c>
      <c r="B16" s="173">
        <v>41309</v>
      </c>
      <c r="C16" s="14">
        <v>828</v>
      </c>
      <c r="D16" s="85">
        <v>781</v>
      </c>
      <c r="E16" s="14">
        <v>507</v>
      </c>
      <c r="F16" s="15">
        <v>495</v>
      </c>
      <c r="G16" s="18">
        <f>SUM(C16:F16)</f>
        <v>2611</v>
      </c>
    </row>
    <row r="17" spans="1:8" s="62" customFormat="1" ht="14.25" thickBot="1" x14ac:dyDescent="0.3">
      <c r="A17" s="35" t="s">
        <v>4</v>
      </c>
      <c r="B17" s="174">
        <v>41310</v>
      </c>
      <c r="C17" s="14">
        <v>929</v>
      </c>
      <c r="D17" s="85">
        <v>878</v>
      </c>
      <c r="E17" s="21">
        <v>466</v>
      </c>
      <c r="F17" s="22">
        <v>514</v>
      </c>
      <c r="G17" s="20">
        <f>SUM(C17:F17)</f>
        <v>2787</v>
      </c>
    </row>
    <row r="18" spans="1:8" s="62" customFormat="1" ht="14.25" thickBot="1" x14ac:dyDescent="0.3">
      <c r="A18" s="35" t="s">
        <v>5</v>
      </c>
      <c r="B18" s="174">
        <v>41311</v>
      </c>
      <c r="C18" s="14">
        <v>880</v>
      </c>
      <c r="D18" s="85">
        <v>824</v>
      </c>
      <c r="E18" s="21">
        <v>483</v>
      </c>
      <c r="F18" s="22">
        <v>515</v>
      </c>
      <c r="G18" s="20">
        <f>SUM(C18:F18)</f>
        <v>2702</v>
      </c>
    </row>
    <row r="19" spans="1:8" s="62" customFormat="1" ht="14.25" thickBot="1" x14ac:dyDescent="0.3">
      <c r="A19" s="35" t="s">
        <v>6</v>
      </c>
      <c r="B19" s="174">
        <v>41312</v>
      </c>
      <c r="C19" s="14">
        <v>799</v>
      </c>
      <c r="D19" s="85">
        <v>857</v>
      </c>
      <c r="E19" s="21">
        <v>453</v>
      </c>
      <c r="F19" s="22">
        <v>538</v>
      </c>
      <c r="G19" s="20">
        <f t="shared" ref="G19:G20" si="3">SUM(C19:F19)</f>
        <v>2647</v>
      </c>
    </row>
    <row r="20" spans="1:8" s="62" customFormat="1" ht="14.25" thickBot="1" x14ac:dyDescent="0.3">
      <c r="A20" s="35" t="s">
        <v>0</v>
      </c>
      <c r="B20" s="174">
        <v>41313</v>
      </c>
      <c r="C20" s="14">
        <v>448</v>
      </c>
      <c r="D20" s="85">
        <v>580</v>
      </c>
      <c r="E20" s="21">
        <v>248</v>
      </c>
      <c r="F20" s="22">
        <v>299</v>
      </c>
      <c r="G20" s="20">
        <f t="shared" si="3"/>
        <v>1575</v>
      </c>
    </row>
    <row r="21" spans="1:8" s="62" customFormat="1" ht="14.25" outlineLevel="1" thickBot="1" x14ac:dyDescent="0.3">
      <c r="A21" s="35" t="s">
        <v>1</v>
      </c>
      <c r="B21" s="174">
        <v>41314</v>
      </c>
      <c r="C21" s="21"/>
      <c r="D21" s="86"/>
      <c r="E21" s="21"/>
      <c r="F21" s="22"/>
      <c r="G21" s="20"/>
      <c r="H21" s="225" t="s">
        <v>83</v>
      </c>
    </row>
    <row r="22" spans="1:8" s="62" customFormat="1" ht="14.25" outlineLevel="1" thickBot="1" x14ac:dyDescent="0.3">
      <c r="A22" s="35" t="s">
        <v>2</v>
      </c>
      <c r="B22" s="175">
        <v>41315</v>
      </c>
      <c r="C22" s="27">
        <v>109</v>
      </c>
      <c r="D22" s="87"/>
      <c r="E22" s="27">
        <v>142</v>
      </c>
      <c r="F22" s="28"/>
      <c r="G22" s="88">
        <f>SUM(C22:F22)</f>
        <v>251</v>
      </c>
    </row>
    <row r="23" spans="1:8" s="62" customFormat="1" ht="14.25" customHeight="1" outlineLevel="1" thickBot="1" x14ac:dyDescent="0.3">
      <c r="A23" s="137" t="s">
        <v>25</v>
      </c>
      <c r="B23" s="300" t="s">
        <v>29</v>
      </c>
      <c r="C23" s="146">
        <f>SUM(C16:C22)</f>
        <v>3993</v>
      </c>
      <c r="D23" s="146">
        <f t="shared" ref="D23:G23" si="4">SUM(D16:D22)</f>
        <v>3920</v>
      </c>
      <c r="E23" s="146">
        <f t="shared" si="4"/>
        <v>2299</v>
      </c>
      <c r="F23" s="146">
        <f t="shared" si="4"/>
        <v>2361</v>
      </c>
      <c r="G23" s="146">
        <f t="shared" si="4"/>
        <v>12573</v>
      </c>
    </row>
    <row r="24" spans="1:8" s="62" customFormat="1" ht="15.75" customHeight="1" outlineLevel="1" thickBot="1" x14ac:dyDescent="0.3">
      <c r="A24" s="138" t="s">
        <v>27</v>
      </c>
      <c r="B24" s="300"/>
      <c r="C24" s="139">
        <f>AVERAGE(C16:C22)</f>
        <v>665.5</v>
      </c>
      <c r="D24" s="139">
        <f t="shared" ref="D24:G24" si="5">AVERAGE(D16:D22)</f>
        <v>784</v>
      </c>
      <c r="E24" s="139">
        <f t="shared" si="5"/>
        <v>383.16666666666669</v>
      </c>
      <c r="F24" s="139">
        <f t="shared" si="5"/>
        <v>472.2</v>
      </c>
      <c r="G24" s="139">
        <f t="shared" si="5"/>
        <v>2095.5</v>
      </c>
    </row>
    <row r="25" spans="1:8" s="62" customFormat="1" ht="14.25" customHeight="1" thickBot="1" x14ac:dyDescent="0.3">
      <c r="A25" s="36" t="s">
        <v>24</v>
      </c>
      <c r="B25" s="300"/>
      <c r="C25" s="37">
        <f>SUM(C16:C20)</f>
        <v>3884</v>
      </c>
      <c r="D25" s="37">
        <f t="shared" ref="D25:G25" si="6">SUM(D16:D20)</f>
        <v>3920</v>
      </c>
      <c r="E25" s="37">
        <f>SUM(E16:E20)</f>
        <v>2157</v>
      </c>
      <c r="F25" s="37">
        <f t="shared" si="6"/>
        <v>2361</v>
      </c>
      <c r="G25" s="37">
        <f t="shared" si="6"/>
        <v>12322</v>
      </c>
    </row>
    <row r="26" spans="1:8" s="62" customFormat="1" ht="15.75" customHeight="1" thickBot="1" x14ac:dyDescent="0.3">
      <c r="A26" s="36" t="s">
        <v>26</v>
      </c>
      <c r="B26" s="301"/>
      <c r="C26" s="43">
        <f>AVERAGE(C16:C20)</f>
        <v>776.8</v>
      </c>
      <c r="D26" s="43">
        <f t="shared" ref="D26:G26" si="7">AVERAGE(D16:D20)</f>
        <v>784</v>
      </c>
      <c r="E26" s="43">
        <f t="shared" si="7"/>
        <v>431.4</v>
      </c>
      <c r="F26" s="43">
        <f t="shared" si="7"/>
        <v>472.2</v>
      </c>
      <c r="G26" s="43">
        <f t="shared" si="7"/>
        <v>2464.4</v>
      </c>
    </row>
    <row r="27" spans="1:8" s="62" customFormat="1" ht="14.25" thickBot="1" x14ac:dyDescent="0.3">
      <c r="A27" s="35" t="s">
        <v>3</v>
      </c>
      <c r="B27" s="220">
        <v>41316</v>
      </c>
      <c r="C27" s="14">
        <v>697</v>
      </c>
      <c r="D27" s="85">
        <v>734</v>
      </c>
      <c r="E27" s="14">
        <v>377</v>
      </c>
      <c r="F27" s="15">
        <v>600</v>
      </c>
      <c r="G27" s="18">
        <f t="shared" ref="G27:G33" si="8">SUM(C27:F27)</f>
        <v>2408</v>
      </c>
    </row>
    <row r="28" spans="1:8" s="62" customFormat="1" ht="14.25" thickBot="1" x14ac:dyDescent="0.3">
      <c r="A28" s="35" t="s">
        <v>4</v>
      </c>
      <c r="B28" s="177">
        <v>41317</v>
      </c>
      <c r="C28" s="14">
        <v>858</v>
      </c>
      <c r="D28" s="85">
        <v>800</v>
      </c>
      <c r="E28" s="21">
        <v>482</v>
      </c>
      <c r="F28" s="22">
        <v>447</v>
      </c>
      <c r="G28" s="20">
        <f t="shared" si="8"/>
        <v>2587</v>
      </c>
    </row>
    <row r="29" spans="1:8" s="62" customFormat="1" ht="14.25" thickBot="1" x14ac:dyDescent="0.3">
      <c r="A29" s="35" t="s">
        <v>5</v>
      </c>
      <c r="B29" s="177">
        <v>41318</v>
      </c>
      <c r="C29" s="14">
        <v>865</v>
      </c>
      <c r="D29" s="85">
        <v>811</v>
      </c>
      <c r="E29" s="21">
        <v>458</v>
      </c>
      <c r="F29" s="22">
        <v>484</v>
      </c>
      <c r="G29" s="20">
        <f t="shared" si="8"/>
        <v>2618</v>
      </c>
    </row>
    <row r="30" spans="1:8" s="62" customFormat="1" ht="14.25" thickBot="1" x14ac:dyDescent="0.3">
      <c r="A30" s="35" t="s">
        <v>6</v>
      </c>
      <c r="B30" s="177">
        <v>41319</v>
      </c>
      <c r="C30" s="14">
        <v>799</v>
      </c>
      <c r="D30" s="85">
        <v>891</v>
      </c>
      <c r="E30" s="21">
        <v>432</v>
      </c>
      <c r="F30" s="22">
        <v>502</v>
      </c>
      <c r="G30" s="20">
        <f t="shared" si="8"/>
        <v>2624</v>
      </c>
    </row>
    <row r="31" spans="1:8" s="62" customFormat="1" ht="14.25" thickBot="1" x14ac:dyDescent="0.3">
      <c r="A31" s="35" t="s">
        <v>0</v>
      </c>
      <c r="B31" s="177">
        <v>41320</v>
      </c>
      <c r="C31" s="14">
        <v>688</v>
      </c>
      <c r="D31" s="85">
        <v>682</v>
      </c>
      <c r="E31" s="21">
        <v>447</v>
      </c>
      <c r="F31" s="22">
        <v>514</v>
      </c>
      <c r="G31" s="20">
        <f t="shared" si="8"/>
        <v>2331</v>
      </c>
    </row>
    <row r="32" spans="1:8" s="62" customFormat="1" ht="14.25" outlineLevel="1" thickBot="1" x14ac:dyDescent="0.3">
      <c r="A32" s="35" t="s">
        <v>1</v>
      </c>
      <c r="B32" s="177">
        <v>41321</v>
      </c>
      <c r="C32" s="21">
        <v>100</v>
      </c>
      <c r="D32" s="86"/>
      <c r="E32" s="21">
        <v>201</v>
      </c>
      <c r="F32" s="22"/>
      <c r="G32" s="20">
        <f t="shared" si="8"/>
        <v>301</v>
      </c>
    </row>
    <row r="33" spans="1:8" s="62" customFormat="1" ht="14.25" outlineLevel="1" thickBot="1" x14ac:dyDescent="0.3">
      <c r="A33" s="35" t="s">
        <v>2</v>
      </c>
      <c r="B33" s="178">
        <v>41322</v>
      </c>
      <c r="C33" s="27">
        <v>113</v>
      </c>
      <c r="D33" s="87"/>
      <c r="E33" s="27">
        <v>154</v>
      </c>
      <c r="F33" s="28"/>
      <c r="G33" s="88">
        <f t="shared" si="8"/>
        <v>267</v>
      </c>
    </row>
    <row r="34" spans="1:8" s="62" customFormat="1" ht="14.25" customHeight="1" outlineLevel="1" thickBot="1" x14ac:dyDescent="0.3">
      <c r="A34" s="137" t="s">
        <v>25</v>
      </c>
      <c r="B34" s="299" t="s">
        <v>30</v>
      </c>
      <c r="C34" s="146">
        <f>SUM(C27:C33)</f>
        <v>4120</v>
      </c>
      <c r="D34" s="146">
        <f t="shared" ref="D34:G34" si="9">SUM(D27:D33)</f>
        <v>3918</v>
      </c>
      <c r="E34" s="146">
        <f t="shared" si="9"/>
        <v>2551</v>
      </c>
      <c r="F34" s="146">
        <f t="shared" si="9"/>
        <v>2547</v>
      </c>
      <c r="G34" s="146">
        <f t="shared" si="9"/>
        <v>13136</v>
      </c>
    </row>
    <row r="35" spans="1:8" s="62" customFormat="1" ht="15.75" customHeight="1" outlineLevel="1" thickBot="1" x14ac:dyDescent="0.3">
      <c r="A35" s="138" t="s">
        <v>27</v>
      </c>
      <c r="B35" s="300"/>
      <c r="C35" s="139">
        <f>AVERAGE(C27:C33)</f>
        <v>588.57142857142856</v>
      </c>
      <c r="D35" s="139">
        <f t="shared" ref="D35:G35" si="10">AVERAGE(D27:D33)</f>
        <v>783.6</v>
      </c>
      <c r="E35" s="139">
        <f t="shared" si="10"/>
        <v>364.42857142857144</v>
      </c>
      <c r="F35" s="139">
        <f t="shared" si="10"/>
        <v>509.4</v>
      </c>
      <c r="G35" s="139">
        <f t="shared" si="10"/>
        <v>1876.5714285714287</v>
      </c>
    </row>
    <row r="36" spans="1:8" s="62" customFormat="1" ht="14.25" customHeight="1" thickBot="1" x14ac:dyDescent="0.3">
      <c r="A36" s="36" t="s">
        <v>24</v>
      </c>
      <c r="B36" s="300"/>
      <c r="C36" s="37">
        <f>SUM(C27:C31)</f>
        <v>3907</v>
      </c>
      <c r="D36" s="37">
        <f t="shared" ref="D36:G36" si="11">SUM(D27:D31)</f>
        <v>3918</v>
      </c>
      <c r="E36" s="37">
        <f t="shared" si="11"/>
        <v>2196</v>
      </c>
      <c r="F36" s="37">
        <f t="shared" si="11"/>
        <v>2547</v>
      </c>
      <c r="G36" s="37">
        <f t="shared" si="11"/>
        <v>12568</v>
      </c>
    </row>
    <row r="37" spans="1:8" s="62" customFormat="1" ht="15.75" customHeight="1" thickBot="1" x14ac:dyDescent="0.3">
      <c r="A37" s="36" t="s">
        <v>26</v>
      </c>
      <c r="B37" s="301"/>
      <c r="C37" s="43">
        <f>AVERAGE(C27:C31)</f>
        <v>781.4</v>
      </c>
      <c r="D37" s="43">
        <f t="shared" ref="D37:G37" si="12">AVERAGE(D27:D31)</f>
        <v>783.6</v>
      </c>
      <c r="E37" s="43">
        <f t="shared" si="12"/>
        <v>439.2</v>
      </c>
      <c r="F37" s="43">
        <f>AVERAGE(F27:F31)</f>
        <v>509.4</v>
      </c>
      <c r="G37" s="43">
        <f t="shared" si="12"/>
        <v>2513.6</v>
      </c>
    </row>
    <row r="38" spans="1:8" s="62" customFormat="1" ht="15.75" customHeight="1" thickBot="1" x14ac:dyDescent="0.3">
      <c r="A38" s="35" t="s">
        <v>3</v>
      </c>
      <c r="B38" s="220">
        <v>41323</v>
      </c>
      <c r="C38" s="14">
        <v>245</v>
      </c>
      <c r="D38" s="85"/>
      <c r="E38" s="14">
        <v>130</v>
      </c>
      <c r="F38" s="15"/>
      <c r="G38" s="18">
        <f t="shared" ref="G38:G44" si="13">SUM(C38:F38)</f>
        <v>375</v>
      </c>
    </row>
    <row r="39" spans="1:8" s="62" customFormat="1" ht="14.25" thickBot="1" x14ac:dyDescent="0.3">
      <c r="A39" s="35" t="s">
        <v>4</v>
      </c>
      <c r="B39" s="177">
        <v>41324</v>
      </c>
      <c r="C39" s="14">
        <v>997</v>
      </c>
      <c r="D39" s="85">
        <v>835</v>
      </c>
      <c r="E39" s="21">
        <v>420</v>
      </c>
      <c r="F39" s="22">
        <v>454</v>
      </c>
      <c r="G39" s="20">
        <f t="shared" si="13"/>
        <v>2706</v>
      </c>
    </row>
    <row r="40" spans="1:8" s="62" customFormat="1" ht="14.25" thickBot="1" x14ac:dyDescent="0.3">
      <c r="A40" s="35" t="s">
        <v>5</v>
      </c>
      <c r="B40" s="177">
        <v>41325</v>
      </c>
      <c r="C40" s="14">
        <v>940</v>
      </c>
      <c r="D40" s="85">
        <v>748</v>
      </c>
      <c r="E40" s="21">
        <v>492</v>
      </c>
      <c r="F40" s="22">
        <v>545</v>
      </c>
      <c r="G40" s="20">
        <f t="shared" si="13"/>
        <v>2725</v>
      </c>
    </row>
    <row r="41" spans="1:8" s="62" customFormat="1" ht="14.25" thickBot="1" x14ac:dyDescent="0.3">
      <c r="A41" s="35" t="s">
        <v>6</v>
      </c>
      <c r="B41" s="177">
        <v>41326</v>
      </c>
      <c r="C41" s="14">
        <v>864</v>
      </c>
      <c r="D41" s="85">
        <v>778</v>
      </c>
      <c r="E41" s="21">
        <v>532</v>
      </c>
      <c r="F41" s="22">
        <v>494</v>
      </c>
      <c r="G41" s="20">
        <f t="shared" si="13"/>
        <v>2668</v>
      </c>
    </row>
    <row r="42" spans="1:8" s="62" customFormat="1" ht="14.25" thickBot="1" x14ac:dyDescent="0.3">
      <c r="A42" s="35" t="s">
        <v>0</v>
      </c>
      <c r="B42" s="177">
        <v>41327</v>
      </c>
      <c r="C42" s="14">
        <v>971</v>
      </c>
      <c r="D42" s="85">
        <v>681</v>
      </c>
      <c r="E42" s="21">
        <v>547</v>
      </c>
      <c r="F42" s="22">
        <v>396</v>
      </c>
      <c r="G42" s="20">
        <f t="shared" si="13"/>
        <v>2595</v>
      </c>
    </row>
    <row r="43" spans="1:8" s="62" customFormat="1" ht="14.25" outlineLevel="1" thickBot="1" x14ac:dyDescent="0.3">
      <c r="A43" s="35" t="s">
        <v>1</v>
      </c>
      <c r="B43" s="177">
        <v>41328</v>
      </c>
      <c r="C43" s="21">
        <v>84</v>
      </c>
      <c r="D43" s="86"/>
      <c r="E43" s="21">
        <v>136</v>
      </c>
      <c r="F43" s="22"/>
      <c r="G43" s="20">
        <f t="shared" si="13"/>
        <v>220</v>
      </c>
      <c r="H43" s="169"/>
    </row>
    <row r="44" spans="1:8" s="62" customFormat="1" ht="14.25" outlineLevel="1" thickBot="1" x14ac:dyDescent="0.3">
      <c r="A44" s="35" t="s">
        <v>2</v>
      </c>
      <c r="B44" s="177">
        <v>41329</v>
      </c>
      <c r="C44" s="27">
        <v>119</v>
      </c>
      <c r="D44" s="87"/>
      <c r="E44" s="27">
        <v>139</v>
      </c>
      <c r="F44" s="28"/>
      <c r="G44" s="88">
        <f t="shared" si="13"/>
        <v>258</v>
      </c>
      <c r="H44" s="219"/>
    </row>
    <row r="45" spans="1:8" s="62" customFormat="1" ht="14.25" customHeight="1" outlineLevel="1" thickBot="1" x14ac:dyDescent="0.3">
      <c r="A45" s="137" t="s">
        <v>25</v>
      </c>
      <c r="B45" s="299" t="s">
        <v>31</v>
      </c>
      <c r="C45" s="146">
        <f>SUM(C38:C44)</f>
        <v>4220</v>
      </c>
      <c r="D45" s="146">
        <f t="shared" ref="D45:G45" si="14">SUM(D38:D44)</f>
        <v>3042</v>
      </c>
      <c r="E45" s="146">
        <f t="shared" si="14"/>
        <v>2396</v>
      </c>
      <c r="F45" s="146">
        <f t="shared" si="14"/>
        <v>1889</v>
      </c>
      <c r="G45" s="146">
        <f t="shared" si="14"/>
        <v>11547</v>
      </c>
    </row>
    <row r="46" spans="1:8" s="62" customFormat="1" ht="15.75" customHeight="1" outlineLevel="1" thickBot="1" x14ac:dyDescent="0.3">
      <c r="A46" s="138" t="s">
        <v>27</v>
      </c>
      <c r="B46" s="300"/>
      <c r="C46" s="139">
        <f>AVERAGE(C38:C44)</f>
        <v>602.85714285714289</v>
      </c>
      <c r="D46" s="139">
        <f t="shared" ref="D46:G46" si="15">AVERAGE(D38:D44)</f>
        <v>760.5</v>
      </c>
      <c r="E46" s="139">
        <f t="shared" si="15"/>
        <v>342.28571428571428</v>
      </c>
      <c r="F46" s="139">
        <f t="shared" si="15"/>
        <v>472.25</v>
      </c>
      <c r="G46" s="139">
        <f t="shared" si="15"/>
        <v>1649.5714285714287</v>
      </c>
    </row>
    <row r="47" spans="1:8" s="62" customFormat="1" ht="14.25" customHeight="1" thickBot="1" x14ac:dyDescent="0.3">
      <c r="A47" s="36" t="s">
        <v>24</v>
      </c>
      <c r="B47" s="300"/>
      <c r="C47" s="37">
        <f>SUM(C38:C42)</f>
        <v>4017</v>
      </c>
      <c r="D47" s="37">
        <f t="shared" ref="D47:G47" si="16">SUM(D38:D42)</f>
        <v>3042</v>
      </c>
      <c r="E47" s="37">
        <f t="shared" si="16"/>
        <v>2121</v>
      </c>
      <c r="F47" s="37">
        <f t="shared" si="16"/>
        <v>1889</v>
      </c>
      <c r="G47" s="37">
        <f t="shared" si="16"/>
        <v>11069</v>
      </c>
    </row>
    <row r="48" spans="1:8" s="62" customFormat="1" ht="15.75" customHeight="1" thickBot="1" x14ac:dyDescent="0.3">
      <c r="A48" s="36" t="s">
        <v>26</v>
      </c>
      <c r="B48" s="301"/>
      <c r="C48" s="43">
        <f>AVERAGE(C38:C42)</f>
        <v>803.4</v>
      </c>
      <c r="D48" s="43">
        <f t="shared" ref="D48:G48" si="17">AVERAGE(D38:D42)</f>
        <v>760.5</v>
      </c>
      <c r="E48" s="43">
        <f t="shared" si="17"/>
        <v>424.2</v>
      </c>
      <c r="F48" s="43">
        <f>AVERAGE(F38:F42)</f>
        <v>472.25</v>
      </c>
      <c r="G48" s="43">
        <f t="shared" si="17"/>
        <v>2213.8000000000002</v>
      </c>
    </row>
    <row r="49" spans="1:8" s="62" customFormat="1" ht="14.25" thickBot="1" x14ac:dyDescent="0.3">
      <c r="A49" s="35" t="s">
        <v>3</v>
      </c>
      <c r="B49" s="176">
        <v>41330</v>
      </c>
      <c r="C49" s="67">
        <v>889</v>
      </c>
      <c r="D49" s="163">
        <v>851</v>
      </c>
      <c r="E49" s="70">
        <v>442</v>
      </c>
      <c r="F49" s="68">
        <v>512</v>
      </c>
      <c r="G49" s="20">
        <f t="shared" ref="G49:G52" si="18">SUM(C49:F49)</f>
        <v>2694</v>
      </c>
      <c r="H49" s="219"/>
    </row>
    <row r="50" spans="1:8" s="62" customFormat="1" ht="14.25" thickBot="1" x14ac:dyDescent="0.3">
      <c r="A50" s="35" t="s">
        <v>4</v>
      </c>
      <c r="B50" s="209">
        <v>41331</v>
      </c>
      <c r="C50" s="14">
        <v>949</v>
      </c>
      <c r="D50" s="85">
        <v>942</v>
      </c>
      <c r="E50" s="17">
        <v>457</v>
      </c>
      <c r="F50" s="22">
        <v>471</v>
      </c>
      <c r="G50" s="20">
        <f t="shared" si="18"/>
        <v>2819</v>
      </c>
      <c r="H50" s="219"/>
    </row>
    <row r="51" spans="1:8" s="62" customFormat="1" ht="14.25" thickBot="1" x14ac:dyDescent="0.3">
      <c r="A51" s="35" t="s">
        <v>5</v>
      </c>
      <c r="B51" s="209">
        <v>41332</v>
      </c>
      <c r="C51" s="14">
        <v>841</v>
      </c>
      <c r="D51" s="85">
        <v>818</v>
      </c>
      <c r="E51" s="17">
        <v>361</v>
      </c>
      <c r="F51" s="22">
        <v>417</v>
      </c>
      <c r="G51" s="20">
        <f t="shared" si="18"/>
        <v>2437</v>
      </c>
      <c r="H51" s="219"/>
    </row>
    <row r="52" spans="1:8" s="62" customFormat="1" ht="14.25" thickBot="1" x14ac:dyDescent="0.3">
      <c r="A52" s="221" t="s">
        <v>6</v>
      </c>
      <c r="B52" s="209">
        <v>41333</v>
      </c>
      <c r="C52" s="14">
        <v>791</v>
      </c>
      <c r="D52" s="85">
        <v>888</v>
      </c>
      <c r="E52" s="17">
        <v>496</v>
      </c>
      <c r="F52" s="22">
        <v>476</v>
      </c>
      <c r="G52" s="20">
        <f t="shared" si="18"/>
        <v>2651</v>
      </c>
    </row>
    <row r="53" spans="1:8" s="62" customFormat="1" ht="14.25" hidden="1" thickBot="1" x14ac:dyDescent="0.3">
      <c r="A53" s="221"/>
      <c r="B53" s="209"/>
      <c r="C53" s="14"/>
      <c r="D53" s="85"/>
      <c r="E53" s="17"/>
      <c r="F53" s="22"/>
      <c r="G53" s="20"/>
    </row>
    <row r="54" spans="1:8" s="62" customFormat="1" ht="14.25" hidden="1" outlineLevel="1" thickBot="1" x14ac:dyDescent="0.3">
      <c r="A54" s="221"/>
      <c r="B54" s="177"/>
      <c r="C54" s="21"/>
      <c r="D54" s="86"/>
      <c r="E54" s="21"/>
      <c r="F54" s="22"/>
      <c r="G54" s="20"/>
    </row>
    <row r="55" spans="1:8" s="62" customFormat="1" ht="14.25" hidden="1" customHeight="1" outlineLevel="1" thickBot="1" x14ac:dyDescent="0.3">
      <c r="A55" s="221"/>
      <c r="B55" s="178"/>
      <c r="C55" s="72"/>
      <c r="D55" s="164"/>
      <c r="E55" s="72"/>
      <c r="F55" s="73"/>
      <c r="G55" s="20"/>
    </row>
    <row r="56" spans="1:8" s="62" customFormat="1" ht="14.25" customHeight="1" outlineLevel="1" thickBot="1" x14ac:dyDescent="0.3">
      <c r="A56" s="137" t="s">
        <v>25</v>
      </c>
      <c r="B56" s="299" t="s">
        <v>32</v>
      </c>
      <c r="C56" s="162">
        <f>SUM(C49:C55)</f>
        <v>3470</v>
      </c>
      <c r="D56" s="162">
        <f t="shared" ref="D56:G56" si="19">SUM(D49:D55)</f>
        <v>3499</v>
      </c>
      <c r="E56" s="162">
        <f>SUM(E49:E55)</f>
        <v>1756</v>
      </c>
      <c r="F56" s="162">
        <f t="shared" si="19"/>
        <v>1876</v>
      </c>
      <c r="G56" s="162">
        <f t="shared" si="19"/>
        <v>10601</v>
      </c>
    </row>
    <row r="57" spans="1:8" s="62" customFormat="1" ht="15.75" customHeight="1" outlineLevel="1" thickBot="1" x14ac:dyDescent="0.3">
      <c r="A57" s="138" t="s">
        <v>27</v>
      </c>
      <c r="B57" s="300"/>
      <c r="C57" s="139">
        <f>AVERAGE(C49:C55)</f>
        <v>867.5</v>
      </c>
      <c r="D57" s="139">
        <f t="shared" ref="D57:G57" si="20">AVERAGE(D49:D55)</f>
        <v>874.75</v>
      </c>
      <c r="E57" s="139">
        <f>AVERAGE(E49:E55)</f>
        <v>439</v>
      </c>
      <c r="F57" s="139">
        <f t="shared" si="20"/>
        <v>469</v>
      </c>
      <c r="G57" s="139">
        <f t="shared" si="20"/>
        <v>2650.25</v>
      </c>
    </row>
    <row r="58" spans="1:8" s="62" customFormat="1" ht="14.25" customHeight="1" thickBot="1" x14ac:dyDescent="0.3">
      <c r="A58" s="36" t="s">
        <v>24</v>
      </c>
      <c r="B58" s="300"/>
      <c r="C58" s="37">
        <f>SUM(C49:C53)</f>
        <v>3470</v>
      </c>
      <c r="D58" s="37">
        <f>SUM(D49:D53)</f>
        <v>3499</v>
      </c>
      <c r="E58" s="37">
        <f>SUM(E49:E53)</f>
        <v>1756</v>
      </c>
      <c r="F58" s="37">
        <f t="shared" ref="F58:G58" si="21">SUM(F49:F53)</f>
        <v>1876</v>
      </c>
      <c r="G58" s="37">
        <f t="shared" si="21"/>
        <v>10601</v>
      </c>
    </row>
    <row r="59" spans="1:8" s="62" customFormat="1" ht="15.75" customHeight="1" thickBot="1" x14ac:dyDescent="0.3">
      <c r="A59" s="36" t="s">
        <v>26</v>
      </c>
      <c r="B59" s="301"/>
      <c r="C59" s="43">
        <f>AVERAGE(C49:C53)</f>
        <v>867.5</v>
      </c>
      <c r="D59" s="43">
        <f>AVERAGE(D49:D53)</f>
        <v>874.75</v>
      </c>
      <c r="E59" s="43">
        <f>AVERAGE(E49:E53)</f>
        <v>439</v>
      </c>
      <c r="F59" s="43">
        <f t="shared" ref="F59:G59" si="22">AVERAGE(F49:F53)</f>
        <v>469</v>
      </c>
      <c r="G59" s="43">
        <f t="shared" si="22"/>
        <v>2650.25</v>
      </c>
    </row>
    <row r="60" spans="1:8" s="62" customFormat="1" hidden="1" x14ac:dyDescent="0.25">
      <c r="A60" s="221"/>
      <c r="B60" s="179"/>
      <c r="C60" s="14"/>
      <c r="D60" s="85"/>
      <c r="E60" s="14"/>
      <c r="F60" s="15"/>
      <c r="G60" s="18"/>
    </row>
    <row r="61" spans="1:8" s="62" customFormat="1" ht="14.25" hidden="1" customHeight="1" thickBot="1" x14ac:dyDescent="0.3">
      <c r="A61" s="205"/>
      <c r="B61" s="177"/>
      <c r="C61" s="14"/>
      <c r="D61" s="85"/>
      <c r="E61" s="21"/>
      <c r="F61" s="22"/>
      <c r="G61" s="18"/>
    </row>
    <row r="62" spans="1:8" s="62" customFormat="1" ht="14.25" hidden="1" customHeight="1" thickBot="1" x14ac:dyDescent="0.3">
      <c r="A62" s="193"/>
      <c r="B62" s="177"/>
      <c r="C62" s="14"/>
      <c r="D62" s="85"/>
      <c r="E62" s="21"/>
      <c r="F62" s="22"/>
      <c r="G62" s="20"/>
    </row>
    <row r="63" spans="1:8" s="62" customFormat="1" ht="14.25" hidden="1" customHeight="1" thickBot="1" x14ac:dyDescent="0.3">
      <c r="A63" s="193"/>
      <c r="B63" s="177"/>
      <c r="C63" s="14"/>
      <c r="D63" s="85"/>
      <c r="E63" s="21"/>
      <c r="F63" s="22"/>
      <c r="G63" s="20"/>
    </row>
    <row r="64" spans="1:8" s="62" customFormat="1" ht="14.25" hidden="1" customHeight="1" thickBot="1" x14ac:dyDescent="0.3">
      <c r="A64" s="193"/>
      <c r="B64" s="177"/>
      <c r="C64" s="14"/>
      <c r="D64" s="85"/>
      <c r="E64" s="21"/>
      <c r="F64" s="22"/>
      <c r="G64" s="20"/>
    </row>
    <row r="65" spans="1:7" s="62" customFormat="1" ht="14.25" hidden="1" customHeight="1" outlineLevel="1" thickBot="1" x14ac:dyDescent="0.3">
      <c r="A65" s="193"/>
      <c r="B65" s="177"/>
      <c r="C65" s="21"/>
      <c r="D65" s="86"/>
      <c r="E65" s="21"/>
      <c r="F65" s="22"/>
      <c r="G65" s="20"/>
    </row>
    <row r="66" spans="1:7" s="62" customFormat="1" ht="14.25" hidden="1" customHeight="1" outlineLevel="1" thickBot="1" x14ac:dyDescent="0.3">
      <c r="A66" s="193"/>
      <c r="B66" s="178"/>
      <c r="C66" s="27"/>
      <c r="D66" s="87"/>
      <c r="E66" s="27"/>
      <c r="F66" s="28"/>
      <c r="G66" s="88"/>
    </row>
    <row r="67" spans="1:7" s="62" customFormat="1" ht="14.25" hidden="1" outlineLevel="1" thickBot="1" x14ac:dyDescent="0.3">
      <c r="A67" s="137" t="s">
        <v>25</v>
      </c>
      <c r="B67" s="299" t="s">
        <v>37</v>
      </c>
      <c r="C67" s="146">
        <f>SUM(C60:C66)</f>
        <v>0</v>
      </c>
      <c r="D67" s="146">
        <f t="shared" ref="D67:G67" si="23">SUM(D60:D66)</f>
        <v>0</v>
      </c>
      <c r="E67" s="146">
        <f t="shared" si="23"/>
        <v>0</v>
      </c>
      <c r="F67" s="146">
        <f t="shared" si="23"/>
        <v>0</v>
      </c>
      <c r="G67" s="146">
        <f t="shared" si="23"/>
        <v>0</v>
      </c>
    </row>
    <row r="68" spans="1:7" s="62" customFormat="1" ht="15.75" hidden="1" customHeight="1" outlineLevel="1" thickBot="1" x14ac:dyDescent="0.3">
      <c r="A68" s="138" t="s">
        <v>27</v>
      </c>
      <c r="B68" s="300"/>
      <c r="C68" s="139" t="e">
        <f>AVERAGE(C60:C66)</f>
        <v>#DIV/0!</v>
      </c>
      <c r="D68" s="139" t="e">
        <f t="shared" ref="D68:G68" si="24">AVERAGE(D60:D66)</f>
        <v>#DIV/0!</v>
      </c>
      <c r="E68" s="139" t="e">
        <f t="shared" si="24"/>
        <v>#DIV/0!</v>
      </c>
      <c r="F68" s="139" t="e">
        <f t="shared" si="24"/>
        <v>#DIV/0!</v>
      </c>
      <c r="G68" s="139" t="e">
        <f t="shared" si="24"/>
        <v>#DIV/0!</v>
      </c>
    </row>
    <row r="69" spans="1:7" s="62" customFormat="1" ht="14.25" hidden="1" customHeight="1" thickBot="1" x14ac:dyDescent="0.3">
      <c r="A69" s="36" t="s">
        <v>24</v>
      </c>
      <c r="B69" s="300"/>
      <c r="C69" s="37">
        <f>SUM(C60:C64)</f>
        <v>0</v>
      </c>
      <c r="D69" s="37">
        <f t="shared" ref="D69:G69" si="25">SUM(D60:D64)</f>
        <v>0</v>
      </c>
      <c r="E69" s="37">
        <f t="shared" si="25"/>
        <v>0</v>
      </c>
      <c r="F69" s="37">
        <f t="shared" si="25"/>
        <v>0</v>
      </c>
      <c r="G69" s="37">
        <f t="shared" si="25"/>
        <v>0</v>
      </c>
    </row>
    <row r="70" spans="1:7" s="62" customFormat="1" ht="15.75" hidden="1" customHeight="1" thickBot="1" x14ac:dyDescent="0.3">
      <c r="A70" s="36" t="s">
        <v>26</v>
      </c>
      <c r="B70" s="301"/>
      <c r="C70" s="43" t="e">
        <f>AVERAGE(C60:C64)</f>
        <v>#DIV/0!</v>
      </c>
      <c r="D70" s="43" t="e">
        <f t="shared" ref="D70:G70" si="26">AVERAGE(D60:D64)</f>
        <v>#DIV/0!</v>
      </c>
      <c r="E70" s="43" t="e">
        <f t="shared" si="26"/>
        <v>#DIV/0!</v>
      </c>
      <c r="F70" s="43" t="e">
        <f t="shared" si="26"/>
        <v>#DIV/0!</v>
      </c>
      <c r="G70" s="43" t="e">
        <f t="shared" si="26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11" t="s">
        <v>72</v>
      </c>
      <c r="F72" s="324"/>
      <c r="G72" s="325"/>
    </row>
    <row r="73" spans="1:7" ht="30" customHeight="1" x14ac:dyDescent="0.25">
      <c r="A73" s="57" t="s">
        <v>34</v>
      </c>
      <c r="B73" s="50">
        <f>SUM(C58:D58, C47:D47, C36:D36, C25:D25, C14:D14, C69:D69)</f>
        <v>31206</v>
      </c>
      <c r="C73" s="50">
        <f>SUM(E69:F69, E58:F58, E47:F47, E36:F36, E25:F25, E14:F14)</f>
        <v>17777</v>
      </c>
      <c r="D73" s="158"/>
      <c r="E73" s="291" t="s">
        <v>34</v>
      </c>
      <c r="F73" s="292"/>
      <c r="G73" s="130">
        <f>SUM(G14, G25, G36, G47, G58, G69)</f>
        <v>48983</v>
      </c>
    </row>
    <row r="74" spans="1:7" ht="30" customHeight="1" x14ac:dyDescent="0.25">
      <c r="A74" s="57" t="s">
        <v>33</v>
      </c>
      <c r="B74" s="50">
        <f>SUM(C56:D56, C45:D45, C34:D34, C23:D23, C12:D12, C67:D67)</f>
        <v>31935</v>
      </c>
      <c r="C74" s="50">
        <f>SUM(E67:F67, E56:F56, E45:F45, E34:F34, E23:F23, E12:F12)</f>
        <v>18852</v>
      </c>
      <c r="D74" s="158"/>
      <c r="E74" s="291" t="s">
        <v>33</v>
      </c>
      <c r="F74" s="292"/>
      <c r="G74" s="131">
        <f>SUM(G56, G45, G34, G23, G12, G67)</f>
        <v>50787</v>
      </c>
    </row>
    <row r="75" spans="1:7" ht="30" customHeight="1" x14ac:dyDescent="0.25">
      <c r="E75" s="291" t="s">
        <v>26</v>
      </c>
      <c r="F75" s="292"/>
      <c r="G75" s="131">
        <f>AVERAGE(G14, G25, G36, G47, G58, G69)</f>
        <v>8163.833333333333</v>
      </c>
    </row>
    <row r="76" spans="1:7" ht="30" customHeight="1" x14ac:dyDescent="0.25">
      <c r="E76" s="291" t="s">
        <v>74</v>
      </c>
      <c r="F76" s="292"/>
      <c r="G76" s="130">
        <f>AVERAGE(G56, G45, G34, G23, G12, G67)</f>
        <v>8464.5</v>
      </c>
    </row>
    <row r="78" spans="1:7" x14ac:dyDescent="0.25">
      <c r="C78" s="22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7" sqref="D27"/>
    </sheetView>
  </sheetViews>
  <sheetFormatPr defaultRowHeight="13.5" outlineLevelRow="1" x14ac:dyDescent="0.25"/>
  <cols>
    <col min="1" max="1" width="18.7109375" style="89" bestFit="1" customWidth="1"/>
    <col min="2" max="2" width="10.140625" style="89" bestFit="1" customWidth="1"/>
    <col min="3" max="7" width="15.7109375" style="89" customWidth="1"/>
    <col min="8" max="8" width="16.28515625" style="89" bestFit="1" customWidth="1"/>
    <col min="9" max="16384" width="9.140625" style="89"/>
  </cols>
  <sheetData>
    <row r="1" spans="1:7" ht="15" customHeight="1" x14ac:dyDescent="0.25">
      <c r="B1" s="191"/>
      <c r="C1" s="314" t="s">
        <v>58</v>
      </c>
      <c r="D1" s="318"/>
      <c r="E1" s="314"/>
      <c r="F1" s="309"/>
      <c r="G1" s="320" t="s">
        <v>23</v>
      </c>
    </row>
    <row r="2" spans="1:7" ht="15" customHeight="1" thickBot="1" x14ac:dyDescent="0.3">
      <c r="B2" s="191"/>
      <c r="C2" s="315"/>
      <c r="D2" s="319"/>
      <c r="E2" s="315"/>
      <c r="F2" s="310"/>
      <c r="G2" s="321"/>
    </row>
    <row r="3" spans="1:7" x14ac:dyDescent="0.25">
      <c r="A3" s="293" t="s">
        <v>63</v>
      </c>
      <c r="B3" s="295" t="s">
        <v>64</v>
      </c>
      <c r="C3" s="302" t="s">
        <v>61</v>
      </c>
      <c r="D3" s="331" t="s">
        <v>62</v>
      </c>
      <c r="E3" s="302"/>
      <c r="F3" s="331"/>
      <c r="G3" s="321"/>
    </row>
    <row r="4" spans="1:7" ht="14.25" thickBot="1" x14ac:dyDescent="0.3">
      <c r="A4" s="294"/>
      <c r="B4" s="296"/>
      <c r="C4" s="294"/>
      <c r="D4" s="332"/>
      <c r="E4" s="294"/>
      <c r="F4" s="332"/>
      <c r="G4" s="321"/>
    </row>
    <row r="5" spans="1:7" s="95" customFormat="1" ht="14.25" thickBot="1" x14ac:dyDescent="0.3">
      <c r="A5" s="217"/>
      <c r="B5" s="181"/>
      <c r="C5" s="90"/>
      <c r="D5" s="91"/>
      <c r="E5" s="92"/>
      <c r="F5" s="93"/>
      <c r="G5" s="94"/>
    </row>
    <row r="6" spans="1:7" s="95" customFormat="1" ht="14.25" thickBot="1" x14ac:dyDescent="0.3">
      <c r="A6" s="217"/>
      <c r="B6" s="172"/>
      <c r="C6" s="90"/>
      <c r="D6" s="91"/>
      <c r="E6" s="92"/>
      <c r="F6" s="93"/>
      <c r="G6" s="94"/>
    </row>
    <row r="7" spans="1:7" s="95" customFormat="1" ht="14.25" thickBot="1" x14ac:dyDescent="0.3">
      <c r="A7" s="217"/>
      <c r="B7" s="172"/>
      <c r="C7" s="90"/>
      <c r="D7" s="91"/>
      <c r="E7" s="92"/>
      <c r="F7" s="93"/>
      <c r="G7" s="94"/>
    </row>
    <row r="8" spans="1:7" s="95" customFormat="1" ht="14.25" thickBot="1" x14ac:dyDescent="0.3">
      <c r="A8" s="217"/>
      <c r="B8" s="172"/>
      <c r="C8" s="90"/>
      <c r="D8" s="91"/>
      <c r="E8" s="92"/>
      <c r="F8" s="93"/>
      <c r="G8" s="94"/>
    </row>
    <row r="9" spans="1:7" s="95" customFormat="1" ht="14.25" thickBot="1" x14ac:dyDescent="0.3">
      <c r="A9" s="217"/>
      <c r="B9" s="172"/>
      <c r="C9" s="90"/>
      <c r="D9" s="91"/>
      <c r="E9" s="92"/>
      <c r="F9" s="93"/>
      <c r="G9" s="94"/>
    </row>
    <row r="10" spans="1:7" s="95" customFormat="1" ht="14.25" outlineLevel="1" thickBot="1" x14ac:dyDescent="0.3">
      <c r="A10" s="206"/>
      <c r="B10" s="172"/>
      <c r="C10" s="92"/>
      <c r="D10" s="96"/>
      <c r="E10" s="92"/>
      <c r="F10" s="93"/>
      <c r="G10" s="94"/>
    </row>
    <row r="11" spans="1:7" s="95" customFormat="1" ht="14.25" outlineLevel="1" thickBot="1" x14ac:dyDescent="0.3">
      <c r="A11" s="203"/>
      <c r="B11" s="172"/>
      <c r="C11" s="97"/>
      <c r="D11" s="98"/>
      <c r="E11" s="97"/>
      <c r="F11" s="99"/>
      <c r="G11" s="94"/>
    </row>
    <row r="12" spans="1:7" s="101" customFormat="1" ht="14.25" customHeight="1" outlineLevel="1" thickBot="1" x14ac:dyDescent="0.3">
      <c r="A12" s="137" t="s">
        <v>25</v>
      </c>
      <c r="B12" s="299" t="s">
        <v>28</v>
      </c>
      <c r="C12" s="160">
        <f>SUM(C5:C11)</f>
        <v>0</v>
      </c>
      <c r="D12" s="160">
        <f t="shared" ref="D12:G12" si="0">SUM(D5:D11)</f>
        <v>0</v>
      </c>
      <c r="E12" s="160">
        <f t="shared" si="0"/>
        <v>0</v>
      </c>
      <c r="F12" s="160">
        <f t="shared" si="0"/>
        <v>0</v>
      </c>
      <c r="G12" s="160">
        <f t="shared" si="0"/>
        <v>0</v>
      </c>
    </row>
    <row r="13" spans="1:7" s="101" customFormat="1" ht="14.25" outlineLevel="1" thickBot="1" x14ac:dyDescent="0.3">
      <c r="A13" s="138" t="s">
        <v>27</v>
      </c>
      <c r="B13" s="300"/>
      <c r="C13" s="161" t="e">
        <f>AVERAGE(C5:C11)</f>
        <v>#DIV/0!</v>
      </c>
      <c r="D13" s="161" t="e">
        <f t="shared" ref="D13:G13" si="1">AVERAGE(D5:D11)</f>
        <v>#DIV/0!</v>
      </c>
      <c r="E13" s="161" t="e">
        <f t="shared" si="1"/>
        <v>#DIV/0!</v>
      </c>
      <c r="F13" s="161" t="e">
        <f t="shared" si="1"/>
        <v>#DIV/0!</v>
      </c>
      <c r="G13" s="161" t="e">
        <f t="shared" si="1"/>
        <v>#DIV/0!</v>
      </c>
    </row>
    <row r="14" spans="1:7" s="101" customFormat="1" ht="14.25" thickBot="1" x14ac:dyDescent="0.3">
      <c r="A14" s="36" t="s">
        <v>24</v>
      </c>
      <c r="B14" s="300"/>
      <c r="C14" s="108">
        <f>SUM(C5:C9)</f>
        <v>0</v>
      </c>
      <c r="D14" s="108">
        <f t="shared" ref="D14:G14" si="2">SUM(D5:D9)</f>
        <v>0</v>
      </c>
      <c r="E14" s="108">
        <f t="shared" si="2"/>
        <v>0</v>
      </c>
      <c r="F14" s="108">
        <f t="shared" si="2"/>
        <v>0</v>
      </c>
      <c r="G14" s="108">
        <f t="shared" si="2"/>
        <v>0</v>
      </c>
    </row>
    <row r="15" spans="1:7" s="101" customFormat="1" ht="14.25" thickBot="1" x14ac:dyDescent="0.3">
      <c r="A15" s="36" t="s">
        <v>26</v>
      </c>
      <c r="B15" s="300"/>
      <c r="C15" s="109" t="e">
        <f>AVERAGE(C5:C9)</f>
        <v>#DIV/0!</v>
      </c>
      <c r="D15" s="109" t="e">
        <f t="shared" ref="D15:G15" si="3">AVERAGE(D5:D9)</f>
        <v>#DIV/0!</v>
      </c>
      <c r="E15" s="109" t="e">
        <f t="shared" si="3"/>
        <v>#DIV/0!</v>
      </c>
      <c r="F15" s="109" t="e">
        <f t="shared" si="3"/>
        <v>#DIV/0!</v>
      </c>
      <c r="G15" s="109" t="e">
        <f t="shared" si="3"/>
        <v>#DIV/0!</v>
      </c>
    </row>
    <row r="16" spans="1:7" s="101" customFormat="1" ht="14.25" thickBot="1" x14ac:dyDescent="0.3">
      <c r="A16" s="35"/>
      <c r="B16" s="173"/>
      <c r="C16" s="90"/>
      <c r="D16" s="91"/>
      <c r="E16" s="90"/>
      <c r="F16" s="102"/>
      <c r="G16" s="103"/>
    </row>
    <row r="17" spans="1:7" s="101" customFormat="1" ht="14.25" thickBot="1" x14ac:dyDescent="0.3">
      <c r="A17" s="35"/>
      <c r="B17" s="174"/>
      <c r="C17" s="90"/>
      <c r="D17" s="91"/>
      <c r="E17" s="92"/>
      <c r="F17" s="93"/>
      <c r="G17" s="94"/>
    </row>
    <row r="18" spans="1:7" s="101" customFormat="1" ht="14.25" thickBot="1" x14ac:dyDescent="0.3">
      <c r="A18" s="35"/>
      <c r="B18" s="174"/>
      <c r="C18" s="90"/>
      <c r="D18" s="91"/>
      <c r="E18" s="92"/>
      <c r="F18" s="93"/>
      <c r="G18" s="94"/>
    </row>
    <row r="19" spans="1:7" s="101" customFormat="1" ht="14.25" thickBot="1" x14ac:dyDescent="0.3">
      <c r="A19" s="35"/>
      <c r="B19" s="174"/>
      <c r="C19" s="90"/>
      <c r="D19" s="91"/>
      <c r="E19" s="92"/>
      <c r="F19" s="93"/>
      <c r="G19" s="94"/>
    </row>
    <row r="20" spans="1:7" s="101" customFormat="1" ht="14.25" thickBot="1" x14ac:dyDescent="0.3">
      <c r="A20" s="35"/>
      <c r="B20" s="174"/>
      <c r="C20" s="90"/>
      <c r="D20" s="91"/>
      <c r="E20" s="92"/>
      <c r="F20" s="93"/>
      <c r="G20" s="94"/>
    </row>
    <row r="21" spans="1:7" s="101" customFormat="1" ht="14.25" outlineLevel="1" thickBot="1" x14ac:dyDescent="0.3">
      <c r="A21" s="35"/>
      <c r="B21" s="174"/>
      <c r="C21" s="92"/>
      <c r="D21" s="96"/>
      <c r="E21" s="92"/>
      <c r="F21" s="93"/>
      <c r="G21" s="94"/>
    </row>
    <row r="22" spans="1:7" s="101" customFormat="1" ht="14.25" outlineLevel="1" thickBot="1" x14ac:dyDescent="0.3">
      <c r="A22" s="35"/>
      <c r="B22" s="175"/>
      <c r="C22" s="97"/>
      <c r="D22" s="98"/>
      <c r="E22" s="97"/>
      <c r="F22" s="99"/>
      <c r="G22" s="100"/>
    </row>
    <row r="23" spans="1:7" s="101" customFormat="1" ht="14.25" customHeight="1" outlineLevel="1" thickBot="1" x14ac:dyDescent="0.3">
      <c r="A23" s="137" t="s">
        <v>25</v>
      </c>
      <c r="B23" s="300" t="s">
        <v>29</v>
      </c>
      <c r="C23" s="160">
        <f>SUM(C16:C22)</f>
        <v>0</v>
      </c>
      <c r="D23" s="160">
        <f t="shared" ref="D23:G23" si="4">SUM(D16:D22)</f>
        <v>0</v>
      </c>
      <c r="E23" s="160">
        <f t="shared" si="4"/>
        <v>0</v>
      </c>
      <c r="F23" s="160">
        <f t="shared" si="4"/>
        <v>0</v>
      </c>
      <c r="G23" s="160">
        <f t="shared" si="4"/>
        <v>0</v>
      </c>
    </row>
    <row r="24" spans="1:7" s="101" customFormat="1" ht="14.25" outlineLevel="1" thickBot="1" x14ac:dyDescent="0.3">
      <c r="A24" s="138" t="s">
        <v>27</v>
      </c>
      <c r="B24" s="300"/>
      <c r="C24" s="161" t="e">
        <f>AVERAGE(C16:C22)</f>
        <v>#DIV/0!</v>
      </c>
      <c r="D24" s="161" t="e">
        <f t="shared" ref="D24:G24" si="5">AVERAGE(D16:D22)</f>
        <v>#DIV/0!</v>
      </c>
      <c r="E24" s="161" t="e">
        <f t="shared" si="5"/>
        <v>#DIV/0!</v>
      </c>
      <c r="F24" s="161" t="e">
        <f t="shared" si="5"/>
        <v>#DIV/0!</v>
      </c>
      <c r="G24" s="161" t="e">
        <f t="shared" si="5"/>
        <v>#DIV/0!</v>
      </c>
    </row>
    <row r="25" spans="1:7" s="101" customFormat="1" ht="14.25" thickBot="1" x14ac:dyDescent="0.3">
      <c r="A25" s="36" t="s">
        <v>24</v>
      </c>
      <c r="B25" s="300"/>
      <c r="C25" s="108">
        <f>SUM(C16:C20)</f>
        <v>0</v>
      </c>
      <c r="D25" s="108">
        <f t="shared" ref="D25:G25" si="6">SUM(D16:D20)</f>
        <v>0</v>
      </c>
      <c r="E25" s="108">
        <f t="shared" si="6"/>
        <v>0</v>
      </c>
      <c r="F25" s="108">
        <f t="shared" si="6"/>
        <v>0</v>
      </c>
      <c r="G25" s="108">
        <f t="shared" si="6"/>
        <v>0</v>
      </c>
    </row>
    <row r="26" spans="1:7" s="101" customFormat="1" ht="14.25" thickBot="1" x14ac:dyDescent="0.3">
      <c r="A26" s="36" t="s">
        <v>26</v>
      </c>
      <c r="B26" s="301"/>
      <c r="C26" s="109" t="e">
        <f>AVERAGE(C16:C20)</f>
        <v>#DIV/0!</v>
      </c>
      <c r="D26" s="109" t="e">
        <f t="shared" ref="D26:G26" si="7">AVERAGE(D16:D20)</f>
        <v>#DIV/0!</v>
      </c>
      <c r="E26" s="109" t="e">
        <f t="shared" si="7"/>
        <v>#DIV/0!</v>
      </c>
      <c r="F26" s="109" t="e">
        <f t="shared" si="7"/>
        <v>#DIV/0!</v>
      </c>
      <c r="G26" s="109" t="e">
        <f t="shared" si="7"/>
        <v>#DIV/0!</v>
      </c>
    </row>
    <row r="27" spans="1:7" s="101" customFormat="1" ht="14.25" thickBot="1" x14ac:dyDescent="0.3">
      <c r="A27" s="35"/>
      <c r="B27" s="182"/>
      <c r="C27" s="90"/>
      <c r="D27" s="91"/>
      <c r="E27" s="90"/>
      <c r="F27" s="102"/>
      <c r="G27" s="103"/>
    </row>
    <row r="28" spans="1:7" s="101" customFormat="1" ht="14.25" thickBot="1" x14ac:dyDescent="0.3">
      <c r="A28" s="35"/>
      <c r="B28" s="177"/>
      <c r="C28" s="90"/>
      <c r="D28" s="91"/>
      <c r="E28" s="92"/>
      <c r="F28" s="93"/>
      <c r="G28" s="94"/>
    </row>
    <row r="29" spans="1:7" s="101" customFormat="1" ht="14.25" thickBot="1" x14ac:dyDescent="0.3">
      <c r="A29" s="35"/>
      <c r="B29" s="177"/>
      <c r="C29" s="90"/>
      <c r="D29" s="91"/>
      <c r="E29" s="92"/>
      <c r="F29" s="93"/>
      <c r="G29" s="94"/>
    </row>
    <row r="30" spans="1:7" s="101" customFormat="1" ht="14.25" thickBot="1" x14ac:dyDescent="0.3">
      <c r="A30" s="35"/>
      <c r="B30" s="177"/>
      <c r="C30" s="90"/>
      <c r="D30" s="91"/>
      <c r="E30" s="92"/>
      <c r="F30" s="93"/>
      <c r="G30" s="94"/>
    </row>
    <row r="31" spans="1:7" s="101" customFormat="1" ht="14.25" thickBot="1" x14ac:dyDescent="0.3">
      <c r="A31" s="35"/>
      <c r="B31" s="177"/>
      <c r="C31" s="90"/>
      <c r="D31" s="91"/>
      <c r="E31" s="92"/>
      <c r="F31" s="93"/>
      <c r="G31" s="94"/>
    </row>
    <row r="32" spans="1:7" s="101" customFormat="1" ht="14.25" outlineLevel="1" thickBot="1" x14ac:dyDescent="0.3">
      <c r="A32" s="35"/>
      <c r="B32" s="177"/>
      <c r="C32" s="92"/>
      <c r="D32" s="96"/>
      <c r="E32" s="92"/>
      <c r="F32" s="93"/>
      <c r="G32" s="94"/>
    </row>
    <row r="33" spans="1:8" s="101" customFormat="1" ht="14.25" outlineLevel="1" thickBot="1" x14ac:dyDescent="0.3">
      <c r="A33" s="35"/>
      <c r="B33" s="178"/>
      <c r="C33" s="97"/>
      <c r="D33" s="98"/>
      <c r="E33" s="97"/>
      <c r="F33" s="99"/>
      <c r="G33" s="100"/>
    </row>
    <row r="34" spans="1:8" s="101" customFormat="1" ht="14.25" customHeight="1" outlineLevel="1" thickBot="1" x14ac:dyDescent="0.3">
      <c r="A34" s="137" t="s">
        <v>25</v>
      </c>
      <c r="B34" s="299" t="s">
        <v>30</v>
      </c>
      <c r="C34" s="160">
        <f>SUM(C27:C33)</f>
        <v>0</v>
      </c>
      <c r="D34" s="160">
        <f t="shared" ref="D34:G34" si="8">SUM(D27:D33)</f>
        <v>0</v>
      </c>
      <c r="E34" s="160">
        <f t="shared" si="8"/>
        <v>0</v>
      </c>
      <c r="F34" s="160">
        <f t="shared" si="8"/>
        <v>0</v>
      </c>
      <c r="G34" s="160">
        <f t="shared" si="8"/>
        <v>0</v>
      </c>
    </row>
    <row r="35" spans="1:8" s="101" customFormat="1" ht="14.25" outlineLevel="1" thickBot="1" x14ac:dyDescent="0.3">
      <c r="A35" s="138" t="s">
        <v>27</v>
      </c>
      <c r="B35" s="300"/>
      <c r="C35" s="161" t="e">
        <f>AVERAGE(C27:C33)</f>
        <v>#DIV/0!</v>
      </c>
      <c r="D35" s="161" t="e">
        <f t="shared" ref="D35:G35" si="9">AVERAGE(D27:D33)</f>
        <v>#DIV/0!</v>
      </c>
      <c r="E35" s="161" t="e">
        <f t="shared" si="9"/>
        <v>#DIV/0!</v>
      </c>
      <c r="F35" s="161" t="e">
        <f t="shared" si="9"/>
        <v>#DIV/0!</v>
      </c>
      <c r="G35" s="161" t="e">
        <f t="shared" si="9"/>
        <v>#DIV/0!</v>
      </c>
    </row>
    <row r="36" spans="1:8" s="101" customFormat="1" ht="14.25" thickBot="1" x14ac:dyDescent="0.3">
      <c r="A36" s="36" t="s">
        <v>24</v>
      </c>
      <c r="B36" s="300"/>
      <c r="C36" s="108">
        <f>SUM(C27:C31)</f>
        <v>0</v>
      </c>
      <c r="D36" s="108">
        <f t="shared" ref="D36:G36" si="10">SUM(D27:D31)</f>
        <v>0</v>
      </c>
      <c r="E36" s="108">
        <f t="shared" si="10"/>
        <v>0</v>
      </c>
      <c r="F36" s="108">
        <f t="shared" si="10"/>
        <v>0</v>
      </c>
      <c r="G36" s="108">
        <f t="shared" si="10"/>
        <v>0</v>
      </c>
    </row>
    <row r="37" spans="1:8" s="101" customFormat="1" ht="14.25" thickBot="1" x14ac:dyDescent="0.3">
      <c r="A37" s="36" t="s">
        <v>26</v>
      </c>
      <c r="B37" s="301"/>
      <c r="C37" s="109" t="e">
        <f>AVERAGE(C27:C31)</f>
        <v>#DIV/0!</v>
      </c>
      <c r="D37" s="109" t="e">
        <f t="shared" ref="D37:G37" si="11">AVERAGE(D27:D31)</f>
        <v>#DIV/0!</v>
      </c>
      <c r="E37" s="109" t="e">
        <f t="shared" si="11"/>
        <v>#DIV/0!</v>
      </c>
      <c r="F37" s="109" t="e">
        <f t="shared" si="11"/>
        <v>#DIV/0!</v>
      </c>
      <c r="G37" s="109" t="e">
        <f t="shared" si="11"/>
        <v>#DIV/0!</v>
      </c>
    </row>
    <row r="38" spans="1:8" s="101" customFormat="1" ht="14.25" thickBot="1" x14ac:dyDescent="0.3">
      <c r="A38" s="35"/>
      <c r="B38" s="179"/>
      <c r="C38" s="90"/>
      <c r="D38" s="91"/>
      <c r="E38" s="90"/>
      <c r="F38" s="102"/>
      <c r="G38" s="103"/>
    </row>
    <row r="39" spans="1:8" s="101" customFormat="1" ht="14.25" thickBot="1" x14ac:dyDescent="0.3">
      <c r="A39" s="35"/>
      <c r="B39" s="177"/>
      <c r="C39" s="90"/>
      <c r="D39" s="91"/>
      <c r="E39" s="92"/>
      <c r="F39" s="93"/>
      <c r="G39" s="94"/>
    </row>
    <row r="40" spans="1:8" s="101" customFormat="1" ht="14.25" thickBot="1" x14ac:dyDescent="0.3">
      <c r="A40" s="35"/>
      <c r="B40" s="177"/>
      <c r="C40" s="90"/>
      <c r="D40" s="91"/>
      <c r="E40" s="92"/>
      <c r="F40" s="93"/>
      <c r="G40" s="94"/>
    </row>
    <row r="41" spans="1:8" s="101" customFormat="1" ht="14.25" thickBot="1" x14ac:dyDescent="0.3">
      <c r="A41" s="35"/>
      <c r="B41" s="177"/>
      <c r="C41" s="90"/>
      <c r="D41" s="91"/>
      <c r="E41" s="92"/>
      <c r="F41" s="93"/>
      <c r="G41" s="94"/>
    </row>
    <row r="42" spans="1:8" s="101" customFormat="1" ht="14.25" thickBot="1" x14ac:dyDescent="0.3">
      <c r="A42" s="35"/>
      <c r="B42" s="177"/>
      <c r="C42" s="90"/>
      <c r="D42" s="91"/>
      <c r="E42" s="92"/>
      <c r="F42" s="93"/>
      <c r="G42" s="94"/>
    </row>
    <row r="43" spans="1:8" s="101" customFormat="1" ht="14.25" outlineLevel="1" thickBot="1" x14ac:dyDescent="0.3">
      <c r="A43" s="35"/>
      <c r="B43" s="177"/>
      <c r="C43" s="92"/>
      <c r="D43" s="96"/>
      <c r="E43" s="92"/>
      <c r="F43" s="93"/>
      <c r="G43" s="94"/>
      <c r="H43" s="169"/>
    </row>
    <row r="44" spans="1:8" s="101" customFormat="1" ht="14.25" outlineLevel="1" thickBot="1" x14ac:dyDescent="0.3">
      <c r="A44" s="35"/>
      <c r="B44" s="177"/>
      <c r="C44" s="97"/>
      <c r="D44" s="98"/>
      <c r="E44" s="97"/>
      <c r="F44" s="99"/>
      <c r="G44" s="100"/>
      <c r="H44" s="169"/>
    </row>
    <row r="45" spans="1:8" s="101" customFormat="1" ht="14.25" customHeight="1" outlineLevel="1" thickBot="1" x14ac:dyDescent="0.3">
      <c r="A45" s="137" t="s">
        <v>25</v>
      </c>
      <c r="B45" s="299" t="s">
        <v>31</v>
      </c>
      <c r="C45" s="160">
        <f>SUM(C38:C44)</f>
        <v>0</v>
      </c>
      <c r="D45" s="160">
        <f t="shared" ref="D45:G45" si="12">SUM(D38:D44)</f>
        <v>0</v>
      </c>
      <c r="E45" s="160">
        <f t="shared" si="12"/>
        <v>0</v>
      </c>
      <c r="F45" s="160">
        <f t="shared" si="12"/>
        <v>0</v>
      </c>
      <c r="G45" s="160">
        <f t="shared" si="12"/>
        <v>0</v>
      </c>
    </row>
    <row r="46" spans="1:8" s="101" customFormat="1" ht="14.25" outlineLevel="1" thickBot="1" x14ac:dyDescent="0.3">
      <c r="A46" s="138" t="s">
        <v>27</v>
      </c>
      <c r="B46" s="300"/>
      <c r="C46" s="161" t="e">
        <f>AVERAGE(C38:C44)</f>
        <v>#DIV/0!</v>
      </c>
      <c r="D46" s="161" t="e">
        <f t="shared" ref="D46:G46" si="13">AVERAGE(D38:D44)</f>
        <v>#DIV/0!</v>
      </c>
      <c r="E46" s="161" t="e">
        <f t="shared" si="13"/>
        <v>#DIV/0!</v>
      </c>
      <c r="F46" s="161" t="e">
        <f t="shared" si="13"/>
        <v>#DIV/0!</v>
      </c>
      <c r="G46" s="161" t="e">
        <f t="shared" si="13"/>
        <v>#DIV/0!</v>
      </c>
    </row>
    <row r="47" spans="1:8" s="101" customFormat="1" ht="14.25" thickBot="1" x14ac:dyDescent="0.3">
      <c r="A47" s="36" t="s">
        <v>24</v>
      </c>
      <c r="B47" s="300"/>
      <c r="C47" s="108">
        <f>SUM(C38:C42)</f>
        <v>0</v>
      </c>
      <c r="D47" s="108">
        <f t="shared" ref="D47:G47" si="14">SUM(D38:D42)</f>
        <v>0</v>
      </c>
      <c r="E47" s="108">
        <f t="shared" si="14"/>
        <v>0</v>
      </c>
      <c r="F47" s="108">
        <f t="shared" si="14"/>
        <v>0</v>
      </c>
      <c r="G47" s="108">
        <f t="shared" si="14"/>
        <v>0</v>
      </c>
    </row>
    <row r="48" spans="1:8" s="101" customFormat="1" ht="14.25" thickBot="1" x14ac:dyDescent="0.3">
      <c r="A48" s="36" t="s">
        <v>26</v>
      </c>
      <c r="B48" s="301"/>
      <c r="C48" s="109" t="e">
        <f>AVERAGE(C38:C42)</f>
        <v>#DIV/0!</v>
      </c>
      <c r="D48" s="109" t="e">
        <f t="shared" ref="D48:G48" si="15">AVERAGE(D38:D42)</f>
        <v>#DIV/0!</v>
      </c>
      <c r="E48" s="109" t="e">
        <f t="shared" si="15"/>
        <v>#DIV/0!</v>
      </c>
      <c r="F48" s="109" t="e">
        <f t="shared" si="15"/>
        <v>#DIV/0!</v>
      </c>
      <c r="G48" s="109" t="e">
        <f t="shared" si="15"/>
        <v>#DIV/0!</v>
      </c>
    </row>
    <row r="49" spans="1:7" s="101" customFormat="1" ht="14.25" thickBot="1" x14ac:dyDescent="0.3">
      <c r="A49" s="35"/>
      <c r="B49" s="176"/>
      <c r="C49" s="211"/>
      <c r="D49" s="212"/>
      <c r="E49" s="90"/>
      <c r="F49" s="102"/>
      <c r="G49" s="103"/>
    </row>
    <row r="50" spans="1:7" s="101" customFormat="1" ht="14.25" thickBot="1" x14ac:dyDescent="0.3">
      <c r="A50" s="35"/>
      <c r="B50" s="209"/>
      <c r="C50" s="213"/>
      <c r="D50" s="214"/>
      <c r="E50" s="92"/>
      <c r="F50" s="93"/>
      <c r="G50" s="94"/>
    </row>
    <row r="51" spans="1:7" s="101" customFormat="1" ht="14.25" thickBot="1" x14ac:dyDescent="0.3">
      <c r="A51" s="35"/>
      <c r="B51" s="209"/>
      <c r="C51" s="90"/>
      <c r="D51" s="102"/>
      <c r="E51" s="92"/>
      <c r="F51" s="93"/>
      <c r="G51" s="94"/>
    </row>
    <row r="52" spans="1:7" s="101" customFormat="1" ht="14.25" thickBot="1" x14ac:dyDescent="0.3">
      <c r="A52" s="192"/>
      <c r="B52" s="209"/>
      <c r="C52" s="90"/>
      <c r="D52" s="102"/>
      <c r="E52" s="92"/>
      <c r="F52" s="93"/>
      <c r="G52" s="94"/>
    </row>
    <row r="53" spans="1:7" s="101" customFormat="1" ht="14.25" thickBot="1" x14ac:dyDescent="0.3">
      <c r="A53" s="192"/>
      <c r="B53" s="209"/>
      <c r="C53" s="90"/>
      <c r="D53" s="102"/>
      <c r="E53" s="92"/>
      <c r="F53" s="93"/>
      <c r="G53" s="94"/>
    </row>
    <row r="54" spans="1:7" s="101" customFormat="1" ht="14.25" customHeight="1" outlineLevel="1" thickBot="1" x14ac:dyDescent="0.3">
      <c r="A54" s="210"/>
      <c r="B54" s="177"/>
      <c r="C54" s="92"/>
      <c r="D54" s="93"/>
      <c r="E54" s="92"/>
      <c r="F54" s="93"/>
      <c r="G54" s="94"/>
    </row>
    <row r="55" spans="1:7" s="101" customFormat="1" ht="14.25" customHeight="1" outlineLevel="1" thickBot="1" x14ac:dyDescent="0.3">
      <c r="A55" s="210"/>
      <c r="B55" s="178"/>
      <c r="C55" s="215"/>
      <c r="D55" s="216"/>
      <c r="E55" s="97"/>
      <c r="F55" s="99"/>
      <c r="G55" s="100"/>
    </row>
    <row r="56" spans="1:7" s="101" customFormat="1" ht="14.25" customHeight="1" outlineLevel="1" thickBot="1" x14ac:dyDescent="0.3">
      <c r="A56" s="137" t="s">
        <v>25</v>
      </c>
      <c r="B56" s="299" t="s">
        <v>32</v>
      </c>
      <c r="C56" s="160">
        <f>SUM(C49:C55)</f>
        <v>0</v>
      </c>
      <c r="D56" s="160">
        <f t="shared" ref="D56:G56" si="16">SUM(D49:D55)</f>
        <v>0</v>
      </c>
      <c r="E56" s="160">
        <f t="shared" si="16"/>
        <v>0</v>
      </c>
      <c r="F56" s="160">
        <f t="shared" si="16"/>
        <v>0</v>
      </c>
      <c r="G56" s="160">
        <f t="shared" si="16"/>
        <v>0</v>
      </c>
    </row>
    <row r="57" spans="1:7" s="101" customFormat="1" ht="14.25" outlineLevel="1" thickBot="1" x14ac:dyDescent="0.3">
      <c r="A57" s="138" t="s">
        <v>27</v>
      </c>
      <c r="B57" s="300"/>
      <c r="C57" s="161" t="e">
        <f>AVERAGE(C49:C55)</f>
        <v>#DIV/0!</v>
      </c>
      <c r="D57" s="161" t="e">
        <f t="shared" ref="D57:G57" si="17">AVERAGE(D49:D55)</f>
        <v>#DIV/0!</v>
      </c>
      <c r="E57" s="161" t="e">
        <f t="shared" si="17"/>
        <v>#DIV/0!</v>
      </c>
      <c r="F57" s="161" t="e">
        <f t="shared" si="17"/>
        <v>#DIV/0!</v>
      </c>
      <c r="G57" s="161" t="e">
        <f t="shared" si="17"/>
        <v>#DIV/0!</v>
      </c>
    </row>
    <row r="58" spans="1:7" s="101" customFormat="1" ht="14.25" thickBot="1" x14ac:dyDescent="0.3">
      <c r="A58" s="36" t="s">
        <v>24</v>
      </c>
      <c r="B58" s="300"/>
      <c r="C58" s="108">
        <f>SUM(C49:C53)</f>
        <v>0</v>
      </c>
      <c r="D58" s="108">
        <f t="shared" ref="D58:G58" si="18">SUM(D49:D53)</f>
        <v>0</v>
      </c>
      <c r="E58" s="108">
        <f t="shared" si="18"/>
        <v>0</v>
      </c>
      <c r="F58" s="108">
        <f t="shared" si="18"/>
        <v>0</v>
      </c>
      <c r="G58" s="108">
        <f t="shared" si="18"/>
        <v>0</v>
      </c>
    </row>
    <row r="59" spans="1:7" s="101" customFormat="1" ht="14.25" thickBot="1" x14ac:dyDescent="0.3">
      <c r="A59" s="36" t="s">
        <v>26</v>
      </c>
      <c r="B59" s="301"/>
      <c r="C59" s="109" t="e">
        <f>AVERAGE(C49:C53)</f>
        <v>#DIV/0!</v>
      </c>
      <c r="D59" s="109" t="e">
        <f t="shared" ref="D59:G59" si="19">AVERAGE(D49:D53)</f>
        <v>#DIV/0!</v>
      </c>
      <c r="E59" s="109" t="e">
        <f t="shared" si="19"/>
        <v>#DIV/0!</v>
      </c>
      <c r="F59" s="109" t="e">
        <f t="shared" si="19"/>
        <v>#DIV/0!</v>
      </c>
      <c r="G59" s="109" t="e">
        <f t="shared" si="19"/>
        <v>#DIV/0!</v>
      </c>
    </row>
    <row r="60" spans="1:7" s="101" customFormat="1" ht="14.25" thickBot="1" x14ac:dyDescent="0.3">
      <c r="A60" s="204"/>
      <c r="B60" s="179"/>
      <c r="C60" s="90"/>
      <c r="D60" s="91"/>
      <c r="E60" s="90"/>
      <c r="F60" s="102"/>
      <c r="G60" s="103"/>
    </row>
    <row r="61" spans="1:7" s="101" customFormat="1" ht="14.25" thickBot="1" x14ac:dyDescent="0.3">
      <c r="A61" s="205"/>
      <c r="B61" s="177"/>
      <c r="C61" s="90"/>
      <c r="D61" s="91"/>
      <c r="E61" s="92"/>
      <c r="F61" s="93"/>
      <c r="G61" s="94"/>
    </row>
    <row r="62" spans="1:7" s="101" customFormat="1" ht="14.25" thickBot="1" x14ac:dyDescent="0.3">
      <c r="A62" s="193"/>
      <c r="B62" s="177"/>
      <c r="C62" s="90"/>
      <c r="D62" s="91"/>
      <c r="E62" s="92"/>
      <c r="F62" s="93"/>
      <c r="G62" s="94"/>
    </row>
    <row r="63" spans="1:7" s="101" customFormat="1" ht="14.25" thickBot="1" x14ac:dyDescent="0.3">
      <c r="A63" s="193"/>
      <c r="B63" s="177"/>
      <c r="C63" s="90"/>
      <c r="D63" s="91"/>
      <c r="E63" s="92"/>
      <c r="F63" s="93"/>
      <c r="G63" s="94"/>
    </row>
    <row r="64" spans="1:7" s="101" customFormat="1" ht="14.25" thickBot="1" x14ac:dyDescent="0.3">
      <c r="A64" s="193"/>
      <c r="B64" s="177"/>
      <c r="C64" s="90"/>
      <c r="D64" s="91"/>
      <c r="E64" s="92"/>
      <c r="F64" s="93"/>
      <c r="G64" s="94"/>
    </row>
    <row r="65" spans="1:7" s="101" customFormat="1" ht="14.25" outlineLevel="1" thickBot="1" x14ac:dyDescent="0.3">
      <c r="A65" s="193"/>
      <c r="B65" s="177"/>
      <c r="C65" s="92"/>
      <c r="D65" s="96"/>
      <c r="E65" s="92"/>
      <c r="F65" s="93"/>
      <c r="G65" s="94"/>
    </row>
    <row r="66" spans="1:7" s="101" customFormat="1" ht="14.25" outlineLevel="1" thickBot="1" x14ac:dyDescent="0.3">
      <c r="A66" s="193"/>
      <c r="B66" s="178"/>
      <c r="C66" s="97"/>
      <c r="D66" s="98"/>
      <c r="E66" s="97"/>
      <c r="F66" s="99"/>
      <c r="G66" s="100"/>
    </row>
    <row r="67" spans="1:7" s="101" customFormat="1" ht="14.25" customHeight="1" outlineLevel="1" thickBot="1" x14ac:dyDescent="0.3">
      <c r="A67" s="137" t="s">
        <v>25</v>
      </c>
      <c r="B67" s="299" t="s">
        <v>37</v>
      </c>
      <c r="C67" s="160">
        <f>SUM(C60:C66)</f>
        <v>0</v>
      </c>
      <c r="D67" s="160">
        <f t="shared" ref="D67:G67" si="20">SUM(D60:D66)</f>
        <v>0</v>
      </c>
      <c r="E67" s="160">
        <f t="shared" si="20"/>
        <v>0</v>
      </c>
      <c r="F67" s="160">
        <f t="shared" si="20"/>
        <v>0</v>
      </c>
      <c r="G67" s="160">
        <f t="shared" si="20"/>
        <v>0</v>
      </c>
    </row>
    <row r="68" spans="1:7" s="101" customFormat="1" ht="14.25" outlineLevel="1" thickBot="1" x14ac:dyDescent="0.3">
      <c r="A68" s="138" t="s">
        <v>27</v>
      </c>
      <c r="B68" s="300"/>
      <c r="C68" s="161" t="e">
        <f>AVERAGE(C60:C66)</f>
        <v>#DIV/0!</v>
      </c>
      <c r="D68" s="161" t="e">
        <f t="shared" ref="D68:G68" si="21">AVERAGE(D60:D66)</f>
        <v>#DIV/0!</v>
      </c>
      <c r="E68" s="161" t="e">
        <f t="shared" si="21"/>
        <v>#DIV/0!</v>
      </c>
      <c r="F68" s="161" t="e">
        <f t="shared" si="21"/>
        <v>#DIV/0!</v>
      </c>
      <c r="G68" s="161" t="e">
        <f t="shared" si="21"/>
        <v>#DIV/0!</v>
      </c>
    </row>
    <row r="69" spans="1:7" s="101" customFormat="1" ht="14.25" thickBot="1" x14ac:dyDescent="0.3">
      <c r="A69" s="36" t="s">
        <v>24</v>
      </c>
      <c r="B69" s="300"/>
      <c r="C69" s="108">
        <f>SUM(C60:C64)</f>
        <v>0</v>
      </c>
      <c r="D69" s="108">
        <f t="shared" ref="D69:G69" si="22">SUM(D60:D64)</f>
        <v>0</v>
      </c>
      <c r="E69" s="108">
        <f t="shared" si="22"/>
        <v>0</v>
      </c>
      <c r="F69" s="108">
        <f t="shared" si="22"/>
        <v>0</v>
      </c>
      <c r="G69" s="108">
        <f t="shared" si="22"/>
        <v>0</v>
      </c>
    </row>
    <row r="70" spans="1:7" s="101" customFormat="1" ht="14.25" thickBot="1" x14ac:dyDescent="0.3">
      <c r="A70" s="36" t="s">
        <v>26</v>
      </c>
      <c r="B70" s="301"/>
      <c r="C70" s="109" t="e">
        <f>AVERAGE(C60:C64)</f>
        <v>#DIV/0!</v>
      </c>
      <c r="D70" s="109" t="e">
        <f t="shared" ref="D70:G70" si="23">AVERAGE(D60:D64)</f>
        <v>#DIV/0!</v>
      </c>
      <c r="E70" s="109" t="e">
        <f t="shared" si="23"/>
        <v>#DIV/0!</v>
      </c>
      <c r="F70" s="109" t="e">
        <f t="shared" si="23"/>
        <v>#DIV/0!</v>
      </c>
      <c r="G70" s="109" t="e">
        <f t="shared" si="23"/>
        <v>#DIV/0!</v>
      </c>
    </row>
    <row r="71" spans="1:7" s="101" customFormat="1" x14ac:dyDescent="0.25">
      <c r="A71" s="63"/>
      <c r="B71" s="64"/>
      <c r="C71" s="104"/>
      <c r="D71" s="104"/>
      <c r="E71" s="104"/>
      <c r="F71" s="104"/>
      <c r="G71" s="104"/>
    </row>
    <row r="72" spans="1:7" s="101" customFormat="1" ht="30" customHeight="1" x14ac:dyDescent="0.25">
      <c r="B72" s="105"/>
      <c r="C72" s="52" t="s">
        <v>61</v>
      </c>
      <c r="D72" s="52" t="s">
        <v>62</v>
      </c>
      <c r="E72" s="311" t="s">
        <v>73</v>
      </c>
      <c r="F72" s="324"/>
      <c r="G72" s="325"/>
    </row>
    <row r="73" spans="1:7" ht="30" customHeight="1" x14ac:dyDescent="0.25">
      <c r="B73" s="57" t="s">
        <v>33</v>
      </c>
      <c r="C73" s="106">
        <f>SUM(C56:D56, C45:D45, C34:D34, C23:D23, C12:D12, C67:D67)</f>
        <v>0</v>
      </c>
      <c r="D73" s="106">
        <f>SUM(E67:F67, E56:F56, E45:F45, E34:F34, E23:F23, E12:F12)</f>
        <v>0</v>
      </c>
      <c r="E73" s="291" t="s">
        <v>33</v>
      </c>
      <c r="F73" s="292"/>
      <c r="G73" s="130">
        <f>SUM(G12, G23, G34, G45, G56, G67)</f>
        <v>0</v>
      </c>
    </row>
    <row r="74" spans="1:7" ht="30" customHeight="1" x14ac:dyDescent="0.25">
      <c r="B74" s="57" t="s">
        <v>34</v>
      </c>
      <c r="C74" s="106">
        <f>SUM(C58:D58, C47:D47, C36:D36, C25:D25, C14:D14, C69:D69)</f>
        <v>0</v>
      </c>
      <c r="D74" s="106">
        <f>SUM(E69:F69, E58:F58, E47:F47, E36:F36, E25:F25, E14:F14)</f>
        <v>0</v>
      </c>
      <c r="E74" s="333" t="s">
        <v>34</v>
      </c>
      <c r="F74" s="333"/>
      <c r="G74" s="131">
        <f>SUM(G58, G47, G36, G25, G14, G69)</f>
        <v>0</v>
      </c>
    </row>
    <row r="75" spans="1:7" ht="30" customHeight="1" x14ac:dyDescent="0.25">
      <c r="E75" s="291" t="s">
        <v>74</v>
      </c>
      <c r="F75" s="292"/>
      <c r="G75" s="131">
        <f>AVERAGE(G12, G23, G34, G45, G56, G67)</f>
        <v>0</v>
      </c>
    </row>
    <row r="76" spans="1:7" ht="30" customHeight="1" x14ac:dyDescent="0.25">
      <c r="E76" s="333" t="s">
        <v>26</v>
      </c>
      <c r="F76" s="333"/>
      <c r="G76" s="130">
        <f>AVERAGE(G58, G47, G36, G25, G14, G69)</f>
        <v>0</v>
      </c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7" spans="2:2" x14ac:dyDescent="0.25">
      <c r="B97" s="107"/>
    </row>
    <row r="98" spans="2:2" x14ac:dyDescent="0.25">
      <c r="B98" s="107"/>
    </row>
    <row r="99" spans="2:2" x14ac:dyDescent="0.25">
      <c r="B99" s="107"/>
    </row>
    <row r="100" spans="2:2" x14ac:dyDescent="0.25">
      <c r="B100" s="107"/>
    </row>
    <row r="101" spans="2:2" x14ac:dyDescent="0.25">
      <c r="B101" s="107"/>
    </row>
    <row r="102" spans="2:2" x14ac:dyDescent="0.25">
      <c r="B102" s="107"/>
    </row>
    <row r="103" spans="2:2" x14ac:dyDescent="0.25">
      <c r="B103" s="107"/>
    </row>
    <row r="104" spans="2:2" x14ac:dyDescent="0.25">
      <c r="B104" s="10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5F7971-AD91-4E47-911A-9FF07443121D}"/>
</file>

<file path=customXml/itemProps2.xml><?xml version="1.0" encoding="utf-8"?>
<ds:datastoreItem xmlns:ds="http://schemas.openxmlformats.org/officeDocument/2006/customXml" ds:itemID="{B56D3E17-F9D2-4832-98F5-B84F85C3DDA9}"/>
</file>

<file path=customXml/itemProps3.xml><?xml version="1.0" encoding="utf-8"?>
<ds:datastoreItem xmlns:ds="http://schemas.openxmlformats.org/officeDocument/2006/customXml" ds:itemID="{0C1347D4-1D7C-4725-9F3E-4659FCEB03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2019-03-19T17:11:28Z</dcterms:created>
  <dcterms:modified xsi:type="dcterms:W3CDTF">2019-03-19T17:11:28Z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